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D1.01 - Modernizace lůžko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'D1.01 - Modernizace lůžko...'!$C$138:$K$313</definedName>
    <definedName name="_xlnm.Print_Area" localSheetId="1">'D1.01 - Modernizace lůžko...'!$C$4:$J$76,'D1.01 - Modernizace lůžko...'!$C$82:$J$120,'D1.01 - Modernizace lůžko...'!$C$126:$K$313</definedName>
    <definedName name="_xlnm.Print_Titles" localSheetId="1">'D1.01 - Modernizace lůžko...'!$138:$138</definedName>
  </definedNames>
  <calcPr/>
</workbook>
</file>

<file path=xl/calcChain.xml><?xml version="1.0" encoding="utf-8"?>
<calcChain xmlns="http://schemas.openxmlformats.org/spreadsheetml/2006/main">
  <c i="2" r="J37"/>
  <c r="J36"/>
  <c i="1" r="AY95"/>
  <c i="2" r="J35"/>
  <c i="1" r="AX95"/>
  <c i="2" r="BI313"/>
  <c r="BH313"/>
  <c r="BG313"/>
  <c r="BF313"/>
  <c r="T313"/>
  <c r="R313"/>
  <c r="P313"/>
  <c r="BK313"/>
  <c r="J313"/>
  <c r="BE313"/>
  <c r="BI312"/>
  <c r="BH312"/>
  <c r="BG312"/>
  <c r="BF312"/>
  <c r="T312"/>
  <c r="T311"/>
  <c r="R312"/>
  <c r="R311"/>
  <c r="P312"/>
  <c r="P311"/>
  <c r="BK312"/>
  <c r="BK311"/>
  <c r="J311"/>
  <c r="J312"/>
  <c r="BE312"/>
  <c r="J119"/>
  <c r="BI310"/>
  <c r="BH310"/>
  <c r="BG310"/>
  <c r="BF310"/>
  <c r="T310"/>
  <c r="T309"/>
  <c r="R310"/>
  <c r="R309"/>
  <c r="P310"/>
  <c r="P309"/>
  <c r="BK310"/>
  <c r="BK309"/>
  <c r="J309"/>
  <c r="J310"/>
  <c r="BE310"/>
  <c r="J118"/>
  <c r="BI308"/>
  <c r="BH308"/>
  <c r="BG308"/>
  <c r="BF308"/>
  <c r="T308"/>
  <c r="T307"/>
  <c r="R308"/>
  <c r="R307"/>
  <c r="P308"/>
  <c r="P307"/>
  <c r="BK308"/>
  <c r="BK307"/>
  <c r="J307"/>
  <c r="J308"/>
  <c r="BE308"/>
  <c r="J117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304"/>
  <c r="BH304"/>
  <c r="BG304"/>
  <c r="BF304"/>
  <c r="T304"/>
  <c r="R304"/>
  <c r="P304"/>
  <c r="BK304"/>
  <c r="J304"/>
  <c r="BE304"/>
  <c r="BI303"/>
  <c r="BH303"/>
  <c r="BG303"/>
  <c r="BF303"/>
  <c r="T303"/>
  <c r="R303"/>
  <c r="P303"/>
  <c r="BK303"/>
  <c r="J303"/>
  <c r="BE303"/>
  <c r="BI302"/>
  <c r="BH302"/>
  <c r="BG302"/>
  <c r="BF302"/>
  <c r="T302"/>
  <c r="T301"/>
  <c r="R302"/>
  <c r="R301"/>
  <c r="P302"/>
  <c r="P301"/>
  <c r="BK302"/>
  <c r="BK301"/>
  <c r="J301"/>
  <c r="J302"/>
  <c r="BE302"/>
  <c r="J116"/>
  <c r="BI300"/>
  <c r="BH300"/>
  <c r="BG300"/>
  <c r="BF300"/>
  <c r="T300"/>
  <c r="R300"/>
  <c r="P300"/>
  <c r="BK300"/>
  <c r="J300"/>
  <c r="BE300"/>
  <c r="BI299"/>
  <c r="BH299"/>
  <c r="BG299"/>
  <c r="BF299"/>
  <c r="T299"/>
  <c r="R299"/>
  <c r="P299"/>
  <c r="BK299"/>
  <c r="J299"/>
  <c r="BE299"/>
  <c r="BI298"/>
  <c r="BH298"/>
  <c r="BG298"/>
  <c r="BF298"/>
  <c r="T298"/>
  <c r="T297"/>
  <c r="R298"/>
  <c r="R297"/>
  <c r="P298"/>
  <c r="P297"/>
  <c r="BK298"/>
  <c r="BK297"/>
  <c r="J297"/>
  <c r="J298"/>
  <c r="BE298"/>
  <c r="J115"/>
  <c r="BI296"/>
  <c r="BH296"/>
  <c r="BG296"/>
  <c r="BF296"/>
  <c r="T296"/>
  <c r="R296"/>
  <c r="P296"/>
  <c r="BK296"/>
  <c r="J296"/>
  <c r="BE296"/>
  <c r="BI295"/>
  <c r="BH295"/>
  <c r="BG295"/>
  <c r="BF295"/>
  <c r="T295"/>
  <c r="R295"/>
  <c r="P295"/>
  <c r="BK295"/>
  <c r="J295"/>
  <c r="BE295"/>
  <c r="BI294"/>
  <c r="BH294"/>
  <c r="BG294"/>
  <c r="BF294"/>
  <c r="T294"/>
  <c r="R294"/>
  <c r="P294"/>
  <c r="BK294"/>
  <c r="J294"/>
  <c r="BE294"/>
  <c r="BI293"/>
  <c r="BH293"/>
  <c r="BG293"/>
  <c r="BF293"/>
  <c r="T293"/>
  <c r="R293"/>
  <c r="P293"/>
  <c r="BK293"/>
  <c r="J293"/>
  <c r="BE293"/>
  <c r="BI292"/>
  <c r="BH292"/>
  <c r="BG292"/>
  <c r="BF292"/>
  <c r="T292"/>
  <c r="R292"/>
  <c r="P292"/>
  <c r="BK292"/>
  <c r="J292"/>
  <c r="BE292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8"/>
  <c r="BH288"/>
  <c r="BG288"/>
  <c r="BF288"/>
  <c r="T288"/>
  <c r="R288"/>
  <c r="P288"/>
  <c r="BK288"/>
  <c r="J288"/>
  <c r="BE288"/>
  <c r="BI287"/>
  <c r="BH287"/>
  <c r="BG287"/>
  <c r="BF287"/>
  <c r="T287"/>
  <c r="R287"/>
  <c r="P287"/>
  <c r="BK287"/>
  <c r="J287"/>
  <c r="BE287"/>
  <c r="BI286"/>
  <c r="BH286"/>
  <c r="BG286"/>
  <c r="BF286"/>
  <c r="T286"/>
  <c r="T285"/>
  <c r="R286"/>
  <c r="R285"/>
  <c r="P286"/>
  <c r="P285"/>
  <c r="BK286"/>
  <c r="BK285"/>
  <c r="J285"/>
  <c r="J286"/>
  <c r="BE286"/>
  <c r="J114"/>
  <c r="BI284"/>
  <c r="BH284"/>
  <c r="BG284"/>
  <c r="BF284"/>
  <c r="T284"/>
  <c r="R284"/>
  <c r="P284"/>
  <c r="BK284"/>
  <c r="J284"/>
  <c r="BE284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T274"/>
  <c r="R275"/>
  <c r="R274"/>
  <c r="P275"/>
  <c r="P274"/>
  <c r="BK275"/>
  <c r="BK274"/>
  <c r="J274"/>
  <c r="J275"/>
  <c r="BE275"/>
  <c r="J113"/>
  <c r="BI273"/>
  <c r="BH273"/>
  <c r="BG273"/>
  <c r="BF273"/>
  <c r="T273"/>
  <c r="R273"/>
  <c r="P273"/>
  <c r="BK273"/>
  <c r="J273"/>
  <c r="BE273"/>
  <c r="BI272"/>
  <c r="BH272"/>
  <c r="BG272"/>
  <c r="BF272"/>
  <c r="T272"/>
  <c r="R272"/>
  <c r="P272"/>
  <c r="BK272"/>
  <c r="J272"/>
  <c r="BE272"/>
  <c r="BI271"/>
  <c r="BH271"/>
  <c r="BG271"/>
  <c r="BF271"/>
  <c r="T271"/>
  <c r="R271"/>
  <c r="P271"/>
  <c r="BK271"/>
  <c r="J271"/>
  <c r="BE271"/>
  <c r="BI270"/>
  <c r="BH270"/>
  <c r="BG270"/>
  <c r="BF270"/>
  <c r="T270"/>
  <c r="R270"/>
  <c r="P270"/>
  <c r="BK270"/>
  <c r="J270"/>
  <c r="BE270"/>
  <c r="BI269"/>
  <c r="BH269"/>
  <c r="BG269"/>
  <c r="BF269"/>
  <c r="T269"/>
  <c r="T268"/>
  <c r="R269"/>
  <c r="R268"/>
  <c r="P269"/>
  <c r="P268"/>
  <c r="BK269"/>
  <c r="BK268"/>
  <c r="J268"/>
  <c r="J269"/>
  <c r="BE269"/>
  <c r="J112"/>
  <c r="BI267"/>
  <c r="BH267"/>
  <c r="BG267"/>
  <c r="BF267"/>
  <c r="T267"/>
  <c r="R267"/>
  <c r="P267"/>
  <c r="BK267"/>
  <c r="J267"/>
  <c r="BE267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R262"/>
  <c r="P262"/>
  <c r="BK262"/>
  <c r="J262"/>
  <c r="BE262"/>
  <c r="BI261"/>
  <c r="BH261"/>
  <c r="BG261"/>
  <c r="BF261"/>
  <c r="T261"/>
  <c r="R261"/>
  <c r="P261"/>
  <c r="BK261"/>
  <c r="J261"/>
  <c r="BE261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T257"/>
  <c r="R258"/>
  <c r="R257"/>
  <c r="P258"/>
  <c r="P257"/>
  <c r="BK258"/>
  <c r="BK257"/>
  <c r="J257"/>
  <c r="J258"/>
  <c r="BE258"/>
  <c r="J111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3"/>
  <c r="BH253"/>
  <c r="BG253"/>
  <c r="BF253"/>
  <c r="T253"/>
  <c r="R253"/>
  <c r="P253"/>
  <c r="BK253"/>
  <c r="J253"/>
  <c r="BE253"/>
  <c r="BI252"/>
  <c r="BH252"/>
  <c r="BG252"/>
  <c r="BF252"/>
  <c r="T252"/>
  <c r="R252"/>
  <c r="P252"/>
  <c r="BK252"/>
  <c r="J252"/>
  <c r="BE252"/>
  <c r="BI251"/>
  <c r="BH251"/>
  <c r="BG251"/>
  <c r="BF251"/>
  <c r="T251"/>
  <c r="T250"/>
  <c r="R251"/>
  <c r="R250"/>
  <c r="P251"/>
  <c r="P250"/>
  <c r="BK251"/>
  <c r="BK250"/>
  <c r="J250"/>
  <c r="J251"/>
  <c r="BE251"/>
  <c r="J11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T223"/>
  <c r="R224"/>
  <c r="R223"/>
  <c r="P224"/>
  <c r="P223"/>
  <c r="BK224"/>
  <c r="BK223"/>
  <c r="J223"/>
  <c r="J224"/>
  <c r="BE224"/>
  <c r="J109"/>
  <c r="BI222"/>
  <c r="BH222"/>
  <c r="BG222"/>
  <c r="BF222"/>
  <c r="T222"/>
  <c r="T221"/>
  <c r="R222"/>
  <c r="R221"/>
  <c r="P222"/>
  <c r="P221"/>
  <c r="BK222"/>
  <c r="BK221"/>
  <c r="J221"/>
  <c r="J222"/>
  <c r="BE222"/>
  <c r="J108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T211"/>
  <c r="R212"/>
  <c r="R211"/>
  <c r="P212"/>
  <c r="P211"/>
  <c r="BK212"/>
  <c r="BK211"/>
  <c r="J211"/>
  <c r="J212"/>
  <c r="BE212"/>
  <c r="J107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T196"/>
  <c r="R197"/>
  <c r="R196"/>
  <c r="P197"/>
  <c r="P196"/>
  <c r="BK197"/>
  <c r="BK196"/>
  <c r="J196"/>
  <c r="J197"/>
  <c r="BE197"/>
  <c r="J10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T177"/>
  <c r="T176"/>
  <c r="R178"/>
  <c r="R177"/>
  <c r="R176"/>
  <c r="P178"/>
  <c r="P177"/>
  <c r="P176"/>
  <c r="BK178"/>
  <c r="BK177"/>
  <c r="J177"/>
  <c r="BK176"/>
  <c r="J176"/>
  <c r="J178"/>
  <c r="BE178"/>
  <c r="J105"/>
  <c r="J104"/>
  <c r="BI175"/>
  <c r="BH175"/>
  <c r="BG175"/>
  <c r="BF175"/>
  <c r="T175"/>
  <c r="T174"/>
  <c r="R175"/>
  <c r="R174"/>
  <c r="P175"/>
  <c r="P174"/>
  <c r="BK175"/>
  <c r="BK174"/>
  <c r="J174"/>
  <c r="J175"/>
  <c r="BE175"/>
  <c r="J103"/>
  <c r="BI173"/>
  <c r="BH173"/>
  <c r="BG173"/>
  <c r="BF173"/>
  <c r="T173"/>
  <c r="T172"/>
  <c r="R173"/>
  <c r="R172"/>
  <c r="P173"/>
  <c r="P172"/>
  <c r="BK173"/>
  <c r="BK172"/>
  <c r="J172"/>
  <c r="J173"/>
  <c r="BE173"/>
  <c r="J10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T162"/>
  <c r="R163"/>
  <c r="R162"/>
  <c r="P163"/>
  <c r="P162"/>
  <c r="BK163"/>
  <c r="BK162"/>
  <c r="J162"/>
  <c r="J163"/>
  <c r="BE163"/>
  <c r="J101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T151"/>
  <c r="R152"/>
  <c r="R151"/>
  <c r="P152"/>
  <c r="P151"/>
  <c r="BK152"/>
  <c r="BK151"/>
  <c r="J151"/>
  <c r="J152"/>
  <c r="BE152"/>
  <c r="J100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T144"/>
  <c r="R145"/>
  <c r="R144"/>
  <c r="P145"/>
  <c r="P144"/>
  <c r="BK145"/>
  <c r="BK144"/>
  <c r="J144"/>
  <c r="J145"/>
  <c r="BE145"/>
  <c r="J99"/>
  <c r="BI143"/>
  <c r="BH143"/>
  <c r="BG143"/>
  <c r="BF143"/>
  <c r="T143"/>
  <c r="R143"/>
  <c r="P143"/>
  <c r="BK143"/>
  <c r="J143"/>
  <c r="BE143"/>
  <c r="BI142"/>
  <c r="F37"/>
  <c i="1" r="BD95"/>
  <c i="2" r="BH142"/>
  <c r="F36"/>
  <c i="1" r="BC95"/>
  <c i="2" r="BG142"/>
  <c r="F35"/>
  <c i="1" r="BB95"/>
  <c i="2" r="BF142"/>
  <c r="J34"/>
  <c i="1" r="AW95"/>
  <c i="2" r="F34"/>
  <c i="1" r="BA95"/>
  <c i="2" r="T142"/>
  <c r="T141"/>
  <c r="T140"/>
  <c r="T139"/>
  <c r="R142"/>
  <c r="R141"/>
  <c r="R140"/>
  <c r="R139"/>
  <c r="P142"/>
  <c r="P141"/>
  <c r="P140"/>
  <c r="P139"/>
  <c i="1" r="AU95"/>
  <c i="2" r="BK142"/>
  <c r="BK141"/>
  <c r="J141"/>
  <c r="BK140"/>
  <c r="J140"/>
  <c r="BK139"/>
  <c r="J139"/>
  <c r="J96"/>
  <c r="J30"/>
  <c i="1" r="AG95"/>
  <c i="2" r="J142"/>
  <c r="BE142"/>
  <c r="J33"/>
  <c i="1" r="AV95"/>
  <c i="2" r="F33"/>
  <c i="1" r="AZ95"/>
  <c i="2" r="J98"/>
  <c r="J97"/>
  <c r="J136"/>
  <c r="J135"/>
  <c r="F135"/>
  <c r="F133"/>
  <c r="E131"/>
  <c r="J92"/>
  <c r="J91"/>
  <c r="F91"/>
  <c r="F89"/>
  <c r="E87"/>
  <c r="J39"/>
  <c r="J18"/>
  <c r="E18"/>
  <c r="F136"/>
  <c r="F92"/>
  <c r="J17"/>
  <c r="J12"/>
  <c r="J133"/>
  <c r="J89"/>
  <c r="E7"/>
  <c r="E129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<sst xmlns="http://schemas.openxmlformats.org/spreadsheetml/2006/main">
  <si>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</si>
  <si>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</si>
  <si>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</si>
  <si>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</si>
  <si>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</si>
  <si>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{445771d4-08d1-4331-80fb-264f0f664428}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</si>
  <si>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</si>
  <si>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</si>
  <si>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</si>
  <si>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</si>
  <si>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</si>
  <si>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</si>
  <si>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</si>
  <si>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</si>
  <si>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NemCL-CHA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</si>
  <si>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</si>
  <si>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</si>
  <si>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Modernizace lůžkové stanice chirurgie A</t>
  </si>
  <si>
    <t>KSO:</t>
  </si>
  <si>
    <t>801 11 22</t>
  </si>
  <si>
    <t>CC-CZ:</t>
  </si>
  <si>
    <t>12647</t>
  </si>
  <si>
    <t>Místo:</t>
  </si>
  <si>
    <t xml:space="preserve">Nemocnice Česká Lípa </t>
  </si>
  <si>
    <t>Datum:</t>
  </si>
  <si>
    <t>4. 6. 2019</t>
  </si>
  <si>
    <t>CZ-CPV:</t>
  </si>
  <si>
    <t>45000000-7</t>
  </si>
  <si>
    <t>CZ-CPA:</t>
  </si>
  <si>
    <t>41.00.28</t>
  </si>
  <si>
    <t>Zadavatel:</t>
  </si>
  <si>
    <t>IČ:</t>
  </si>
  <si>
    <t xml:space="preserve">Nemocnice s poliklinikou Česká Lípa, a.s. </t>
  </si>
  <si>
    <t>DIČ:</t>
  </si>
  <si>
    <t>Uchazeč:</t>
  </si>
  <si>
    <t>Vyplň údaj</t>
  </si>
  <si>
    <t>Projektant:</t>
  </si>
  <si>
    <t>STORING spol. s r.o. Žitavská 727/16, Liberec 3</t>
  </si>
  <si>
    <t>True</t>
  </si>
  <si>
    <t>Zpracovatel:</t>
  </si>
  <si>
    <t>Miroslav Morávek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</si>
  <si>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</si>
  <si>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</si>
  <si>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</si>
  <si>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</si>
  <si>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</si>
  <si>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</si>
  <si>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</si>
  <si>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</si>
  <si>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</si>
  <si>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</si>
  <si>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</si>
  <si>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</si>
  <si>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</si>
  <si>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</si>
  <si>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</si>
  <si>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</si>
  <si>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</si>
  <si>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</si>
  <si>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</si>
  <si>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</si>
  <si>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</si>
  <si>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</si>
  <si>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</si>
  <si>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</si>
  <si>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</si>
  <si>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</si>
  <si>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</si>
  <si>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</si>
  <si>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</si>
  <si>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</si>
  <si>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</si>
  <si>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</si>
  <si>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</si>
  <si>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</si>
  <si>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</si>
  <si>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</si>
  <si>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</si>
  <si>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</si>
  <si>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</si>
  <si>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</si>
  <si>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</si>
  <si>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</si>
  <si>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</si>
  <si>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</si>
  <si>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</si>
  <si>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</si>
  <si>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D1.01</t>
  </si>
  <si>
    <t>Modernizace lůžkové stanice Chirurgie A</t>
  </si>
  <si>
    <t>STA</t>
  </si>
  <si>
    <t>1</t>
  </si>
  <si>
    <t>{187ec1dd-dc33-4e81-9b28-2d9c482c9c99}</t>
  </si>
  <si>
    <t>2</t>
  </si>
  <si>
    <t>KRYCÍ LIST SOUPISU PRACÍ</t>
  </si>
  <si>
    <t>Objekt:</t>
  </si>
  <si>
    <t>D1.01 - Modernizace lůžkové stanice Chirurgie A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</si>
  <si>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</si>
  <si>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</si>
  <si>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</si>
  <si>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</si>
  <si>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</si>
  <si>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</si>
  <si>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00 - Legenda - neoceňovat, pouze pro výměry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</si>
  <si>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</si>
  <si>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</si>
  <si>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</si>
  <si>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</si>
  <si>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</si>
  <si>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</si>
  <si>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</si>
  <si>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</si>
  <si>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</si>
  <si>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</si>
  <si>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763 - Konstrukce suché výstavby</t>
  </si>
  <si>
    <t xml:space="preserve">    766 - Konstrukce truhlářské - včetně přesunu </t>
  </si>
  <si>
    <t xml:space="preserve">    766-2 - Konstrukce truhlářské opravy- včetně přesunu </t>
  </si>
  <si>
    <t xml:space="preserve">    767 - Konstrukce zámečnické - včetně přesunu 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</si>
  <si>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</si>
  <si>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</si>
  <si>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</si>
  <si>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</si>
  <si>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</si>
  <si>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</si>
  <si>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</si>
  <si>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</si>
  <si>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</si>
  <si>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</si>
  <si>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</si>
  <si>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</si>
  <si>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</si>
  <si>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</si>
  <si>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</si>
  <si>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</si>
  <si>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</si>
  <si>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</si>
  <si>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</si>
  <si>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</si>
  <si>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</si>
  <si>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</si>
  <si>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00</t>
  </si>
  <si>
    <t>Legenda - neoceňovat, pouze pro výměry</t>
  </si>
  <si>
    <t>K</t>
  </si>
  <si>
    <t>001</t>
  </si>
  <si>
    <t xml:space="preserve">Tabulka místností - nový stav </t>
  </si>
  <si>
    <t>4</t>
  </si>
  <si>
    <t>2040726788</t>
  </si>
  <si>
    <t>002</t>
  </si>
  <si>
    <t xml:space="preserve">Tabulka místností - stávající stav </t>
  </si>
  <si>
    <t>72872363</t>
  </si>
  <si>
    <t>3</t>
  </si>
  <si>
    <t>Svislé a kompletní konstrukce</t>
  </si>
  <si>
    <t>317168012</t>
  </si>
  <si>
    <t>Překlad keramický plochý š 115 mm dl 1250 mm</t>
  </si>
  <si>
    <t>kus</t>
  </si>
  <si>
    <t>CS ÚRS 2019 01</t>
  </si>
  <si>
    <t>-146750446</t>
  </si>
  <si>
    <t>317168013</t>
  </si>
  <si>
    <t>Překlad keramický plochý š 115 mm dl 1500 mm</t>
  </si>
  <si>
    <t>-879377012</t>
  </si>
  <si>
    <t>5</t>
  </si>
  <si>
    <t>317-990</t>
  </si>
  <si>
    <t>Drobné dozdívky otvorů, drážek, prostupů</t>
  </si>
  <si>
    <t>m2</t>
  </si>
  <si>
    <t>-1254233846</t>
  </si>
  <si>
    <t>6</t>
  </si>
  <si>
    <t>340231011</t>
  </si>
  <si>
    <t>Zazdívka otvorů v příčkách nebo stěnách plochy do 1 m2 cihlami děrovanými tl 115 mm</t>
  </si>
  <si>
    <t>-51791166</t>
  </si>
  <si>
    <t>7</t>
  </si>
  <si>
    <t>340231025</t>
  </si>
  <si>
    <t>Zazdívka otvorů v příčkách nebo stěnách plochy do 4 m2 cihlami děrovanými tl 115 mm</t>
  </si>
  <si>
    <t>133356866</t>
  </si>
  <si>
    <t>8</t>
  </si>
  <si>
    <t>342244111</t>
  </si>
  <si>
    <t>Příčka z cihel děrovaných do P10 na maltu M5 tloušťky 115 mm</t>
  </si>
  <si>
    <t>-1345421543</t>
  </si>
  <si>
    <t>Úpravy povrchů, podlahy a osazování výplní</t>
  </si>
  <si>
    <t>9</t>
  </si>
  <si>
    <t>611315422</t>
  </si>
  <si>
    <t>Oprava vnitřní vápenné štukové omítky stropů v rozsahu plochy do 30%</t>
  </si>
  <si>
    <t>20527961</t>
  </si>
  <si>
    <t>10</t>
  </si>
  <si>
    <t>612131101</t>
  </si>
  <si>
    <t>Cementový postřik vnitřních stěn nanášený celoplošně ručně</t>
  </si>
  <si>
    <t>-991647744</t>
  </si>
  <si>
    <t>11</t>
  </si>
  <si>
    <t>612315422</t>
  </si>
  <si>
    <t>Oprava vnitřní vápenné štukové omítky stěn v rozsahu plochy do 30%</t>
  </si>
  <si>
    <t>1343343406</t>
  </si>
  <si>
    <t>12</t>
  </si>
  <si>
    <t>612321141</t>
  </si>
  <si>
    <t>Vápenocementová omítka štuková dvouvrstvá vnitřních stěn nanášená ručně</t>
  </si>
  <si>
    <t>1133237369</t>
  </si>
  <si>
    <t>13</t>
  </si>
  <si>
    <t>612331121</t>
  </si>
  <si>
    <t>Cementová omítka hladká jednovrstvá vnitřních stěn nanášená ručně</t>
  </si>
  <si>
    <t>1805916103</t>
  </si>
  <si>
    <t>14</t>
  </si>
  <si>
    <t>619991011</t>
  </si>
  <si>
    <t>Obalení konstrukcí a prvků fólií přilepenou lepící páskou</t>
  </si>
  <si>
    <t>-2105874517</t>
  </si>
  <si>
    <t>642944121</t>
  </si>
  <si>
    <t>Osazování ocelových zárubní dodatečné pl do 2,5 m2</t>
  </si>
  <si>
    <t>-33611522</t>
  </si>
  <si>
    <t>16</t>
  </si>
  <si>
    <t>M</t>
  </si>
  <si>
    <t>55331128</t>
  </si>
  <si>
    <t>zárubeň ocelová pro běžné zdění hranatý profil 125 700 levá,pravá</t>
  </si>
  <si>
    <t>-423693349</t>
  </si>
  <si>
    <t>17</t>
  </si>
  <si>
    <t>55331132</t>
  </si>
  <si>
    <t>zárubeň ocelová pro běžné zdění hranatý profil 125 900 levá,pravá</t>
  </si>
  <si>
    <t>-309098082</t>
  </si>
  <si>
    <t>18</t>
  </si>
  <si>
    <t>55331134</t>
  </si>
  <si>
    <t>zárubeň ocelová pro běžné zdění hranatý profil 125 1100 levá,pravá</t>
  </si>
  <si>
    <t>371546582</t>
  </si>
  <si>
    <t>Ostatní konstrukce a práce, bourání</t>
  </si>
  <si>
    <t>19</t>
  </si>
  <si>
    <t>900-01</t>
  </si>
  <si>
    <t>PO ucpávky a objímky do šachet</t>
  </si>
  <si>
    <t>ks</t>
  </si>
  <si>
    <t>-174018298</t>
  </si>
  <si>
    <t>20</t>
  </si>
  <si>
    <t>952901111</t>
  </si>
  <si>
    <t>Vyčištění budov bytové a občanské výstavby při výšce podlaží do 4 m</t>
  </si>
  <si>
    <t>-566155410</t>
  </si>
  <si>
    <t>962031133</t>
  </si>
  <si>
    <t>Bourání příček z cihel pálených na MVC tl do 150 mm</t>
  </si>
  <si>
    <t>-1718234101</t>
  </si>
  <si>
    <t>22</t>
  </si>
  <si>
    <t>968072455</t>
  </si>
  <si>
    <t>Vybourání kovových dveřních zárubní pl do 2 m2</t>
  </si>
  <si>
    <t>958520637</t>
  </si>
  <si>
    <t>23</t>
  </si>
  <si>
    <t>968072456</t>
  </si>
  <si>
    <t>Vybourání kovových dveřních zárubní pl přes 2 m2</t>
  </si>
  <si>
    <t>-1831516294</t>
  </si>
  <si>
    <t>24</t>
  </si>
  <si>
    <t>978011141</t>
  </si>
  <si>
    <t>Otlučení (osekání) vnitřní vápenné nebo vápenocementové omítky stropů v rozsahu do 30 %</t>
  </si>
  <si>
    <t>-364181681</t>
  </si>
  <si>
    <t>25</t>
  </si>
  <si>
    <t>978013141</t>
  </si>
  <si>
    <t>Otlučení (osekání) vnitřní vápenné nebo vápenocementové omítky stěn v rozsahu do 30 %</t>
  </si>
  <si>
    <t>-605946939</t>
  </si>
  <si>
    <t>26</t>
  </si>
  <si>
    <t>978059541</t>
  </si>
  <si>
    <t>Odsekání a odebrání obkladů stěn z vnitřních obkládaček plochy přes 1 m2</t>
  </si>
  <si>
    <t>-2120598381</t>
  </si>
  <si>
    <t>27</t>
  </si>
  <si>
    <t>98899-01</t>
  </si>
  <si>
    <t xml:space="preserve">D + M ochranné prvky </t>
  </si>
  <si>
    <t>soub</t>
  </si>
  <si>
    <t>1139377885</t>
  </si>
  <si>
    <t>997</t>
  </si>
  <si>
    <t>Přesun sutě</t>
  </si>
  <si>
    <t>28</t>
  </si>
  <si>
    <t>997013157</t>
  </si>
  <si>
    <t xml:space="preserve">Vnitrostaveništní doprava suti a vybouraných hmot pro budovy v do 24 m s omezením mechanizace. Přesun pouze do kontejneru, odvoz sutě na skládku a poplaztky za skládku hradí investor. </t>
  </si>
  <si>
    <t>t</t>
  </si>
  <si>
    <t>-1595325262</t>
  </si>
  <si>
    <t>998</t>
  </si>
  <si>
    <t>Přesun hmot</t>
  </si>
  <si>
    <t>29</t>
  </si>
  <si>
    <t>998017003</t>
  </si>
  <si>
    <t>Přesun hmot s omezením mechanizace pro budovy v do 24 m</t>
  </si>
  <si>
    <t>-1979663766</t>
  </si>
  <si>
    <t>PSV</t>
  </si>
  <si>
    <t>Práce a dodávky PSV</t>
  </si>
  <si>
    <t>725</t>
  </si>
  <si>
    <t>Zdravotechnika - zařizovací předměty</t>
  </si>
  <si>
    <t>30</t>
  </si>
  <si>
    <t>725-01</t>
  </si>
  <si>
    <t xml:space="preserve">D + M Umyvadel včetne zápachové uzávěry, baterie a napojení na stávavající rozvody vody a kanalizace </t>
  </si>
  <si>
    <t>606846929</t>
  </si>
  <si>
    <t>31</t>
  </si>
  <si>
    <t>725-11</t>
  </si>
  <si>
    <t xml:space="preserve">D + M Klozetů včetne  napojení na stávavající rozvody vody a kanalizace </t>
  </si>
  <si>
    <t>1473618260</t>
  </si>
  <si>
    <t>32</t>
  </si>
  <si>
    <t>725-12</t>
  </si>
  <si>
    <t>D + M Madel ke klozetům</t>
  </si>
  <si>
    <t>1662171270</t>
  </si>
  <si>
    <t>33</t>
  </si>
  <si>
    <t>725-21</t>
  </si>
  <si>
    <t xml:space="preserve">D + M Sprchových boxů  včetne zápachové uzávěry, baterie a napojení na stávavající rozvody vody a kanalizace </t>
  </si>
  <si>
    <t>-1507923100</t>
  </si>
  <si>
    <t>34</t>
  </si>
  <si>
    <t>725-22</t>
  </si>
  <si>
    <t xml:space="preserve">D + M Sprchové sestavy  připojení na sprchovací lůžko</t>
  </si>
  <si>
    <t>-2097081677</t>
  </si>
  <si>
    <t>35</t>
  </si>
  <si>
    <t>725-31</t>
  </si>
  <si>
    <t xml:space="preserve">D + M Výlevek včetne zápachové uzávěry, baterie a napojení na stávavající rozvody vody a kanalizace </t>
  </si>
  <si>
    <t>427601307</t>
  </si>
  <si>
    <t>36</t>
  </si>
  <si>
    <t>725-32</t>
  </si>
  <si>
    <t xml:space="preserve">D + M Dřezový stůl  včetne zápachové uzávěry, baterie a napojení na stávavající rozvody vody a kanalizace </t>
  </si>
  <si>
    <t>1567473347</t>
  </si>
  <si>
    <t>37</t>
  </si>
  <si>
    <t>725-41</t>
  </si>
  <si>
    <t xml:space="preserve">D + M Nová vpusť - kanálek včetně napojení </t>
  </si>
  <si>
    <t>-1856863354</t>
  </si>
  <si>
    <t>38</t>
  </si>
  <si>
    <t>725110811</t>
  </si>
  <si>
    <t>Demontáž klozetů splachovací s nádrží</t>
  </si>
  <si>
    <t>soubor</t>
  </si>
  <si>
    <t>1205199429</t>
  </si>
  <si>
    <t>39</t>
  </si>
  <si>
    <t>725210821</t>
  </si>
  <si>
    <t>Demontáž umyvadel bez výtokových armatur</t>
  </si>
  <si>
    <t>1522706309</t>
  </si>
  <si>
    <t>40</t>
  </si>
  <si>
    <t>725220832</t>
  </si>
  <si>
    <t>Demontáž van litinová volná</t>
  </si>
  <si>
    <t>-857438107</t>
  </si>
  <si>
    <t>41</t>
  </si>
  <si>
    <t>725240812</t>
  </si>
  <si>
    <t>Demontáž vaniček sprchových bez výtokových armatur</t>
  </si>
  <si>
    <t>-1777226946</t>
  </si>
  <si>
    <t>42</t>
  </si>
  <si>
    <t>725310823</t>
  </si>
  <si>
    <t>Demontáž dřez jednoduchý vestavěný v kuchyňských sestavách bez výtokových armatur</t>
  </si>
  <si>
    <t>-499945317</t>
  </si>
  <si>
    <t>43</t>
  </si>
  <si>
    <t>725320822</t>
  </si>
  <si>
    <t>Demontáž dřez dvojitý vestavěný v kuchyňských sestavách bez výtokových armatur</t>
  </si>
  <si>
    <t>837650431</t>
  </si>
  <si>
    <t>44</t>
  </si>
  <si>
    <t>725330840</t>
  </si>
  <si>
    <t>Demontáž výlevka litinová nebo ocelová</t>
  </si>
  <si>
    <t>-654420909</t>
  </si>
  <si>
    <t>45</t>
  </si>
  <si>
    <t>725820801</t>
  </si>
  <si>
    <t>Demontáž baterie nástěnné do G 3 / 4</t>
  </si>
  <si>
    <t>524631023</t>
  </si>
  <si>
    <t>46</t>
  </si>
  <si>
    <t>725840851</t>
  </si>
  <si>
    <t>Demontáž baterie sprch diferenciální do G 5/4x6/4</t>
  </si>
  <si>
    <t>1776648405</t>
  </si>
  <si>
    <t>47</t>
  </si>
  <si>
    <t>725-99</t>
  </si>
  <si>
    <t>Stavební přípomoce ZTI - sekání, drážky, prostupy, začištění</t>
  </si>
  <si>
    <t>m</t>
  </si>
  <si>
    <t>-326463130</t>
  </si>
  <si>
    <t>741</t>
  </si>
  <si>
    <t>Elektroinstalace - silnoproud</t>
  </si>
  <si>
    <t>48</t>
  </si>
  <si>
    <t>741-01</t>
  </si>
  <si>
    <t>D+M nové kabeláže na lůžkových pokojích včetně sociálního zařízení, napojení na stávající rozvody</t>
  </si>
  <si>
    <t>-341493572</t>
  </si>
  <si>
    <t>49</t>
  </si>
  <si>
    <t>741-02</t>
  </si>
  <si>
    <t>D+M nové kabeláže v komplementu, napojení na stávající rozvody</t>
  </si>
  <si>
    <t>-23912172</t>
  </si>
  <si>
    <t>50</t>
  </si>
  <si>
    <t>741-03</t>
  </si>
  <si>
    <t>D+M nové kabeláže v servisních místnostech vč sociálních zařízení, napojení na stávající rozvody</t>
  </si>
  <si>
    <t>-1796215305</t>
  </si>
  <si>
    <t>51</t>
  </si>
  <si>
    <t>741-04</t>
  </si>
  <si>
    <t>Připojení rampy u lůžka pacienta vč ochranného pospojení</t>
  </si>
  <si>
    <t>kpl</t>
  </si>
  <si>
    <t>-163757072</t>
  </si>
  <si>
    <t>52</t>
  </si>
  <si>
    <t>741-05</t>
  </si>
  <si>
    <t>D+M přístrpojů (zásuvky, vypínače, spínače) vč kompletace. Přístroje barevně rozlišeny, řada do zdravotnických zařízení.</t>
  </si>
  <si>
    <t>-681759984</t>
  </si>
  <si>
    <t>53</t>
  </si>
  <si>
    <t>741-06</t>
  </si>
  <si>
    <t>D+M nové kabeláže v chodbě, napojení na stávající rozvody</t>
  </si>
  <si>
    <t>-1787236679</t>
  </si>
  <si>
    <t>54</t>
  </si>
  <si>
    <t>741-07</t>
  </si>
  <si>
    <t xml:space="preserve">D+M svítidel pokojů a běžných místností, LED svítidla dle standardu NemCL, atest pro zdravotrnické stavby. </t>
  </si>
  <si>
    <t>1557790153</t>
  </si>
  <si>
    <t>55</t>
  </si>
  <si>
    <t>741-08</t>
  </si>
  <si>
    <t xml:space="preserve">D+M svítidel koupelny a soc zařízení, LED svítidla dle standardu NemCL, atest pro zdravotrnické stavby. </t>
  </si>
  <si>
    <t>-471728168</t>
  </si>
  <si>
    <t>56</t>
  </si>
  <si>
    <t>741-09</t>
  </si>
  <si>
    <t>Připojení pro koupelnový ventilátor vč propojení se svítidlem</t>
  </si>
  <si>
    <t>-769777272</t>
  </si>
  <si>
    <t>57</t>
  </si>
  <si>
    <t>741-20</t>
  </si>
  <si>
    <t>D+M pomocných lávek a roštů vč kotvení</t>
  </si>
  <si>
    <t>-1459403773</t>
  </si>
  <si>
    <t>58</t>
  </si>
  <si>
    <t>741-50</t>
  </si>
  <si>
    <t>Demontáž stávajících rozvodů elektro</t>
  </si>
  <si>
    <t>-1365350480</t>
  </si>
  <si>
    <t>59</t>
  </si>
  <si>
    <t>741-90</t>
  </si>
  <si>
    <t xml:space="preserve">D+M úprava stávajícícho rozvaděče vč překrytí PO dveřmi </t>
  </si>
  <si>
    <t>-1151527876</t>
  </si>
  <si>
    <t>60</t>
  </si>
  <si>
    <t>741-99</t>
  </si>
  <si>
    <t>Stavební přípomoce eSIL - sekání, drážky, prostupy, začištění</t>
  </si>
  <si>
    <t>-1700037332</t>
  </si>
  <si>
    <t>61</t>
  </si>
  <si>
    <t>741810003</t>
  </si>
  <si>
    <t xml:space="preserve">Celková prohlídka a revize elektrického rozvodu a zařízení </t>
  </si>
  <si>
    <t>679498599</t>
  </si>
  <si>
    <t>742</t>
  </si>
  <si>
    <t>Elektroinstalace - slaboproud</t>
  </si>
  <si>
    <t>62</t>
  </si>
  <si>
    <t>742-01</t>
  </si>
  <si>
    <t>D+M nové kabeláže na lůžkových pokojích včetně sociálního zařízení, napojení na stávající párteřní rozvod</t>
  </si>
  <si>
    <t>-57323037</t>
  </si>
  <si>
    <t>63</t>
  </si>
  <si>
    <t>742-02</t>
  </si>
  <si>
    <t>D+M nové kabeláže v komplementu, napojení na stávající páteřní rozvody</t>
  </si>
  <si>
    <t>-1945263802</t>
  </si>
  <si>
    <t>64</t>
  </si>
  <si>
    <t>742-03</t>
  </si>
  <si>
    <t>D+M nové kabeláže v servisních místnostech vč sociálních zařízení, napojení na stávající páteřní rozvody</t>
  </si>
  <si>
    <t>979431388</t>
  </si>
  <si>
    <t>65</t>
  </si>
  <si>
    <t>742-04</t>
  </si>
  <si>
    <t xml:space="preserve">Připojení rampy u lůžka pacienta </t>
  </si>
  <si>
    <t>2092722758</t>
  </si>
  <si>
    <t>66</t>
  </si>
  <si>
    <t>742-05</t>
  </si>
  <si>
    <t>D+M zásuvek DATA vč kompletace, řada do zdravotnických zařízení, design provedení shodné se Silnoproud</t>
  </si>
  <si>
    <t>700502463</t>
  </si>
  <si>
    <t>67</t>
  </si>
  <si>
    <t>742-06</t>
  </si>
  <si>
    <t>D+M nové kabeláže STA vč zásuvky, napojení na stávající páteřní rozvody</t>
  </si>
  <si>
    <t>79827785</t>
  </si>
  <si>
    <t>68</t>
  </si>
  <si>
    <t>742-07</t>
  </si>
  <si>
    <t>D+M nové kabeláže UTP pro systém SESTRA-PACIENT a SK vč zásuvky</t>
  </si>
  <si>
    <t>2092222694</t>
  </si>
  <si>
    <t>69</t>
  </si>
  <si>
    <t>742-99</t>
  </si>
  <si>
    <t>Stavební přípomoce eSLB - sekání, drážky, prostupy, začištění</t>
  </si>
  <si>
    <t>-118516620</t>
  </si>
  <si>
    <t>70</t>
  </si>
  <si>
    <t>742-999</t>
  </si>
  <si>
    <t>Kontrolní měření slaboproudých rozvodů</t>
  </si>
  <si>
    <t>-1794865128</t>
  </si>
  <si>
    <t>751</t>
  </si>
  <si>
    <t>Vzduchotechnika</t>
  </si>
  <si>
    <t>71</t>
  </si>
  <si>
    <t>751111011</t>
  </si>
  <si>
    <t>D+M ventilátoru nástěnného nebo do podhledu D do 100 mm včetně připojovacího potrubí</t>
  </si>
  <si>
    <t>1082139520</t>
  </si>
  <si>
    <t>763</t>
  </si>
  <si>
    <t>Konstrukce suché výstavby</t>
  </si>
  <si>
    <t>72</t>
  </si>
  <si>
    <t>763111437</t>
  </si>
  <si>
    <t>SDK příčka tl 150 mm profil CW+UW 100 desky 2xH2 12,5 TI 100 mm EI 60 Rw 55 DB</t>
  </si>
  <si>
    <t>-347514354</t>
  </si>
  <si>
    <t>73</t>
  </si>
  <si>
    <t>763111712</t>
  </si>
  <si>
    <t>SDK příčka kluzné napojení ke stropu</t>
  </si>
  <si>
    <t>-1871833906</t>
  </si>
  <si>
    <t>74</t>
  </si>
  <si>
    <t>763111717</t>
  </si>
  <si>
    <t>SDK příčka základní penetrační nátěr</t>
  </si>
  <si>
    <t>27740896</t>
  </si>
  <si>
    <t>75</t>
  </si>
  <si>
    <t>763111751</t>
  </si>
  <si>
    <t>Příplatek k SDK příčce za plochu do 6 m2 jednotlivě</t>
  </si>
  <si>
    <t>637545816</t>
  </si>
  <si>
    <t>76</t>
  </si>
  <si>
    <t>763111925</t>
  </si>
  <si>
    <t>Zhotovení otvoru vel. do 2 m2 v SDK příčce tl přes 100 mm s vyztužením profily</t>
  </si>
  <si>
    <t>1061876392</t>
  </si>
  <si>
    <t>77</t>
  </si>
  <si>
    <t>763111926</t>
  </si>
  <si>
    <t>Zhotovení otvoru vel. do 4 m2 v SDK příčce tl přes 100 mm s vyztužením profily</t>
  </si>
  <si>
    <t>-1247464936</t>
  </si>
  <si>
    <t>78</t>
  </si>
  <si>
    <t>763121429</t>
  </si>
  <si>
    <t>SDK stěna předsazená tl 112,5 mm profil CW+UW 100 deska 1xH2 12,5 TI 40 mm EI 30</t>
  </si>
  <si>
    <t>-1166630344</t>
  </si>
  <si>
    <t>79</t>
  </si>
  <si>
    <t>763121714</t>
  </si>
  <si>
    <t>SDK stěna předsazená základní penetrační nátěr</t>
  </si>
  <si>
    <t>-984811743</t>
  </si>
  <si>
    <t>80</t>
  </si>
  <si>
    <t>763122551</t>
  </si>
  <si>
    <t>SDK stěna šachtová tl 95 mm profil UW+2xCW 50 desky 3xDF 15 TI 50 mm 45 kg/m3 EI 90</t>
  </si>
  <si>
    <t>789286407</t>
  </si>
  <si>
    <t>81</t>
  </si>
  <si>
    <t>763131511</t>
  </si>
  <si>
    <t>SDK podhled deska 1xA 12,5 bez TI jednovrstvá spodní kce profil CD+UD</t>
  </si>
  <si>
    <t>-1022043986</t>
  </si>
  <si>
    <t>82</t>
  </si>
  <si>
    <t>763131561</t>
  </si>
  <si>
    <t>SDK podhled desky 2xH2 12,5 bez TI jednovrstvá spodní kce profil CD+UD</t>
  </si>
  <si>
    <t>1804135196</t>
  </si>
  <si>
    <t>83</t>
  </si>
  <si>
    <t>763131714</t>
  </si>
  <si>
    <t>SDK podhled základní penetrační nátěr</t>
  </si>
  <si>
    <t>-178210815</t>
  </si>
  <si>
    <t>84</t>
  </si>
  <si>
    <t>763135101</t>
  </si>
  <si>
    <t>Montáž SDK kazetového podhledu z kazet 600x600 mm na zavěšenou viditelnou nosnou konstrukci</t>
  </si>
  <si>
    <t>-1511541503</t>
  </si>
  <si>
    <t>85</t>
  </si>
  <si>
    <t>59036511</t>
  </si>
  <si>
    <t xml:space="preserve">deska podhledová minerální rovná bílá strukturovaná mikroperforovaná  15x600x600mm</t>
  </si>
  <si>
    <t>-722377995</t>
  </si>
  <si>
    <t>86</t>
  </si>
  <si>
    <t>763172313</t>
  </si>
  <si>
    <t>Montáž revizních dvířek SDK kcí vel. 400x400 mm</t>
  </si>
  <si>
    <t>-1483238517</t>
  </si>
  <si>
    <t>87</t>
  </si>
  <si>
    <t>RGS.KB510318</t>
  </si>
  <si>
    <t>Revizní dvířka s automat. zámkem požární odolnosti, velikost 200/300</t>
  </si>
  <si>
    <t>-553236093</t>
  </si>
  <si>
    <t>88</t>
  </si>
  <si>
    <t>763173111</t>
  </si>
  <si>
    <t>Montáž úchytu pro umyvadlo v SDK kci</t>
  </si>
  <si>
    <t>-72166145</t>
  </si>
  <si>
    <t>89</t>
  </si>
  <si>
    <t>59030729</t>
  </si>
  <si>
    <t>konstrukce pro uchycení umyvadla s nástěnnými bateriemi osová rozteč CW profilů 450-625mm</t>
  </si>
  <si>
    <t>1319965874</t>
  </si>
  <si>
    <t>90</t>
  </si>
  <si>
    <t>763173113</t>
  </si>
  <si>
    <t>Montáž úchytu pro WC v SDK kci</t>
  </si>
  <si>
    <t>-862179634</t>
  </si>
  <si>
    <t>91</t>
  </si>
  <si>
    <t>59030731</t>
  </si>
  <si>
    <t>konstrukce pro uchycení WC osová rozteč CW profilů 450-625mm</t>
  </si>
  <si>
    <t>1094348344</t>
  </si>
  <si>
    <t>92</t>
  </si>
  <si>
    <t>763181311</t>
  </si>
  <si>
    <t>Montáž jednokřídlové kovové zárubně v do 2,75 m SDK příčka</t>
  </si>
  <si>
    <t>2108095586</t>
  </si>
  <si>
    <t>93</t>
  </si>
  <si>
    <t>55331540</t>
  </si>
  <si>
    <t>zárubeň ocelová pro sádrokarton 150 600 levá,pravá</t>
  </si>
  <si>
    <t>-1838498426</t>
  </si>
  <si>
    <t>94</t>
  </si>
  <si>
    <t>55331541</t>
  </si>
  <si>
    <t>zárubeň ocelová pro sádrokarton 150 700 levá,pravá</t>
  </si>
  <si>
    <t>-1060464304</t>
  </si>
  <si>
    <t>95</t>
  </si>
  <si>
    <t>55331542</t>
  </si>
  <si>
    <t>zárubeň ocelová pro sádrokarton 150 800 levá,pravá</t>
  </si>
  <si>
    <t>1312253779</t>
  </si>
  <si>
    <t>96</t>
  </si>
  <si>
    <t>55331544</t>
  </si>
  <si>
    <t>zárubeň ocelová pro sádrokarton 150 1100 levá,pravá</t>
  </si>
  <si>
    <t>-335669528</t>
  </si>
  <si>
    <t>97</t>
  </si>
  <si>
    <t>998763303</t>
  </si>
  <si>
    <t>Přesun hmot tonážní pro sádrokartonové konstrukce v objektech v do 24 m</t>
  </si>
  <si>
    <t>999752377</t>
  </si>
  <si>
    <t>766</t>
  </si>
  <si>
    <t xml:space="preserve">Konstrukce truhlářské - včetně přesunu </t>
  </si>
  <si>
    <t>98</t>
  </si>
  <si>
    <t>766-1100-01</t>
  </si>
  <si>
    <t>D + M dveří 1100x1970 vč objektového kování</t>
  </si>
  <si>
    <t>-1612515663</t>
  </si>
  <si>
    <t>99</t>
  </si>
  <si>
    <t>766-600-01</t>
  </si>
  <si>
    <t xml:space="preserve">D + M dveří 600x1970  do koupelen a WC vč objektového kování</t>
  </si>
  <si>
    <t>-628518763</t>
  </si>
  <si>
    <t>100</t>
  </si>
  <si>
    <t>766-700-01</t>
  </si>
  <si>
    <t xml:space="preserve">D + M dveří 700x1970  do koupelen a WC vč objektového kování</t>
  </si>
  <si>
    <t>26124866</t>
  </si>
  <si>
    <t>101</t>
  </si>
  <si>
    <t>766-800-01</t>
  </si>
  <si>
    <t xml:space="preserve">D + M dveří 800x1970  do koupelen a WC vč objektového kování</t>
  </si>
  <si>
    <t>-269638872</t>
  </si>
  <si>
    <t>102</t>
  </si>
  <si>
    <t>766-900-01</t>
  </si>
  <si>
    <t xml:space="preserve">D + M dveří 900x1970  do koupelen a WC vč objektového kování</t>
  </si>
  <si>
    <t>551563820</t>
  </si>
  <si>
    <t>103</t>
  </si>
  <si>
    <t>766812820</t>
  </si>
  <si>
    <t>Demontáž kuchyňských linek dřevěných nebo kovových délky do 1,5 m</t>
  </si>
  <si>
    <t>641945399</t>
  </si>
  <si>
    <t>766-2</t>
  </si>
  <si>
    <t xml:space="preserve">Konstrukce truhlářské opravy- včetně přesunu </t>
  </si>
  <si>
    <t>104</t>
  </si>
  <si>
    <t>766-2-01</t>
  </si>
  <si>
    <t xml:space="preserve">D + M Kuchyňská linka m. č. I-602  + I-603 včetně napojení na stávající rozvody a armatur</t>
  </si>
  <si>
    <t>-1587210042</t>
  </si>
  <si>
    <t>105</t>
  </si>
  <si>
    <t>766-2-02</t>
  </si>
  <si>
    <t xml:space="preserve">D + M Kuchyňská linka m. č. II-607  - demontáž a zpětná montáž včetně opravy </t>
  </si>
  <si>
    <t>-152424442</t>
  </si>
  <si>
    <t>106</t>
  </si>
  <si>
    <t>766-2-03</t>
  </si>
  <si>
    <t xml:space="preserve">D + M Kuchyňská linka m. č. II-609  - bez úpravy (zakrytí )</t>
  </si>
  <si>
    <t>-2004485977</t>
  </si>
  <si>
    <t>107</t>
  </si>
  <si>
    <t>766-2-04</t>
  </si>
  <si>
    <t xml:space="preserve">D + M Kuchyňská linka m. č. II-608  - demontáž úprava a zpětná montáž</t>
  </si>
  <si>
    <t>-1119028313</t>
  </si>
  <si>
    <t>108</t>
  </si>
  <si>
    <t>766-2-05</t>
  </si>
  <si>
    <t xml:space="preserve">D + M Kuchyňská linka m. č. I-601b  - včetně dřezu, umyvadla, beterií a napojení na stávající rozvody a armatur</t>
  </si>
  <si>
    <t>1159053069</t>
  </si>
  <si>
    <t>109</t>
  </si>
  <si>
    <t>766-2-700</t>
  </si>
  <si>
    <t>Oprava dveřních křídel 700x1970mm vč sjednocení nátěru a výměny kování</t>
  </si>
  <si>
    <t>787271879</t>
  </si>
  <si>
    <t>110</t>
  </si>
  <si>
    <t>766-2-800</t>
  </si>
  <si>
    <t>Oprava dveřních křídel 800x1970mm vč sjednocení nátěru a výměny kování</t>
  </si>
  <si>
    <t>1805512598</t>
  </si>
  <si>
    <t>111</t>
  </si>
  <si>
    <t>766-2-900</t>
  </si>
  <si>
    <t>Oprava dveřních křídel 900x1970mm vč sjednocení nátěru a výměny kování</t>
  </si>
  <si>
    <t>621971370</t>
  </si>
  <si>
    <t>112</t>
  </si>
  <si>
    <t>766-2-1000</t>
  </si>
  <si>
    <t>Oprava dveřních křídel 1000x1970mm vč sjednocení nátěru a výměny kování</t>
  </si>
  <si>
    <t>2143429445</t>
  </si>
  <si>
    <t>113</t>
  </si>
  <si>
    <t>766-2-1100</t>
  </si>
  <si>
    <t>Oprava dveřních křídel 1100x1970mm vč sjednocení nátěru a výměny kování</t>
  </si>
  <si>
    <t>-187167099</t>
  </si>
  <si>
    <t>767</t>
  </si>
  <si>
    <t xml:space="preserve">Konstrukce zámečnické - včetně přesunu </t>
  </si>
  <si>
    <t>114</t>
  </si>
  <si>
    <t>767-01</t>
  </si>
  <si>
    <t>D + M nová prosklená stěna 2630x....mm s dveřmi 1100x1970mm vnitřní</t>
  </si>
  <si>
    <t>141041963</t>
  </si>
  <si>
    <t>115</t>
  </si>
  <si>
    <t>767-02</t>
  </si>
  <si>
    <t>D + M nová prosklená stěna 3490x....mm s dveřmi 900x1970mm vnitřní</t>
  </si>
  <si>
    <t>1266391960</t>
  </si>
  <si>
    <t>116</t>
  </si>
  <si>
    <t>767112812</t>
  </si>
  <si>
    <t>Demontáž stěn pro zasklení svařovaných</t>
  </si>
  <si>
    <t>1975449055</t>
  </si>
  <si>
    <t>117</t>
  </si>
  <si>
    <t>767132812</t>
  </si>
  <si>
    <t xml:space="preserve">Demontáž příček </t>
  </si>
  <si>
    <t>-1107429570</t>
  </si>
  <si>
    <t>118</t>
  </si>
  <si>
    <t>767581802</t>
  </si>
  <si>
    <t>Demontáž podhledu lamel</t>
  </si>
  <si>
    <t>1908043278</t>
  </si>
  <si>
    <t>771</t>
  </si>
  <si>
    <t>Podlahy z dlaždic</t>
  </si>
  <si>
    <t>119</t>
  </si>
  <si>
    <t>771111011</t>
  </si>
  <si>
    <t>Vysátí podkladu před pokládkou dlažby</t>
  </si>
  <si>
    <t>-1135937162</t>
  </si>
  <si>
    <t>120</t>
  </si>
  <si>
    <t>771121011</t>
  </si>
  <si>
    <t>Nátěr penetrační na podlahu</t>
  </si>
  <si>
    <t>-1600184011</t>
  </si>
  <si>
    <t>121</t>
  </si>
  <si>
    <t>771151024</t>
  </si>
  <si>
    <t>Samonivelační stěrka podlah pevnosti 30 MPa tl 10 mm</t>
  </si>
  <si>
    <t>1603540749</t>
  </si>
  <si>
    <t>122</t>
  </si>
  <si>
    <t>771571810</t>
  </si>
  <si>
    <t>Demontáž podlah z dlaždic keramických kladených do malty</t>
  </si>
  <si>
    <t>2018976759</t>
  </si>
  <si>
    <t>123</t>
  </si>
  <si>
    <t>771573116</t>
  </si>
  <si>
    <t>Montáž podlah keramických hladkých lepených standardním lepidlem do 25 ks/m2</t>
  </si>
  <si>
    <t>-2034644501</t>
  </si>
  <si>
    <t>124</t>
  </si>
  <si>
    <t>771-01</t>
  </si>
  <si>
    <t xml:space="preserve">Dlažba </t>
  </si>
  <si>
    <t>-2010262411</t>
  </si>
  <si>
    <t>125</t>
  </si>
  <si>
    <t>771577131</t>
  </si>
  <si>
    <t>Příplatek k montáž podlah keramických za plochu do 5 m2</t>
  </si>
  <si>
    <t>-1903773646</t>
  </si>
  <si>
    <t>126</t>
  </si>
  <si>
    <t>771591112</t>
  </si>
  <si>
    <t>Izolace pod dlažbu nátěrem nebo stěrkou ve dvou vrstvách</t>
  </si>
  <si>
    <t>-849976376</t>
  </si>
  <si>
    <t>127</t>
  </si>
  <si>
    <t>777111121-P</t>
  </si>
  <si>
    <t>Ruční broušení podkladu po bourání keramických dlažeb</t>
  </si>
  <si>
    <t>-146856199</t>
  </si>
  <si>
    <t>128</t>
  </si>
  <si>
    <t>998771103</t>
  </si>
  <si>
    <t>Přesun hmot tonážní pro podlahy z dlaždic v objektech v do 24 m</t>
  </si>
  <si>
    <t>418521387</t>
  </si>
  <si>
    <t>776</t>
  </si>
  <si>
    <t>Podlahy povlakové</t>
  </si>
  <si>
    <t>129</t>
  </si>
  <si>
    <t>776111116</t>
  </si>
  <si>
    <t>Odstranění zbytků lepidla z podkladu povlakových podlah broušením</t>
  </si>
  <si>
    <t>-1624584806</t>
  </si>
  <si>
    <t>130</t>
  </si>
  <si>
    <t>-1223779197</t>
  </si>
  <si>
    <t>131</t>
  </si>
  <si>
    <t>776111311</t>
  </si>
  <si>
    <t>Vysátí podkladu povlakových podlah</t>
  </si>
  <si>
    <t>-1040398348</t>
  </si>
  <si>
    <t>132</t>
  </si>
  <si>
    <t>776121111</t>
  </si>
  <si>
    <t>Vodou ředitelná penetrace savého podkladu povlakových podlah ředěná v poměru 1:3</t>
  </si>
  <si>
    <t>566408434</t>
  </si>
  <si>
    <t>133</t>
  </si>
  <si>
    <t>776141112</t>
  </si>
  <si>
    <t>Vyrovnání podkladu povlakových podlah stěrkou pevnosti 20 MPa tl 5 mm</t>
  </si>
  <si>
    <t>182304612</t>
  </si>
  <si>
    <t>134</t>
  </si>
  <si>
    <t>776201811</t>
  </si>
  <si>
    <t>Demontáž lepených povlakových podlah bez podložky ručně</t>
  </si>
  <si>
    <t>937958086</t>
  </si>
  <si>
    <t>135</t>
  </si>
  <si>
    <t>776221111</t>
  </si>
  <si>
    <t>Lepení pásů z PVC standardním lepidlem vč vytažení do soklu</t>
  </si>
  <si>
    <t>-1854778108</t>
  </si>
  <si>
    <t>136</t>
  </si>
  <si>
    <t>28412111</t>
  </si>
  <si>
    <t>PVC vinylová š 2/4m, tl 2,50mm, nášlapná vrstva 0,70mm</t>
  </si>
  <si>
    <t>1305351469</t>
  </si>
  <si>
    <t>137</t>
  </si>
  <si>
    <t>776421111</t>
  </si>
  <si>
    <t>Montáž obvodových lišt lepením</t>
  </si>
  <si>
    <t>-1948405020</t>
  </si>
  <si>
    <t>138</t>
  </si>
  <si>
    <t>28411008</t>
  </si>
  <si>
    <t>lišta soklová PVC 16x60mm</t>
  </si>
  <si>
    <t>681052337</t>
  </si>
  <si>
    <t>139</t>
  </si>
  <si>
    <t>998776103</t>
  </si>
  <si>
    <t>Přesun hmot tonážní pro podlahy povlakové v objektech v do 24 m</t>
  </si>
  <si>
    <t>-1624917992</t>
  </si>
  <si>
    <t>781</t>
  </si>
  <si>
    <t>Dokončovací práce - obklady</t>
  </si>
  <si>
    <t>140</t>
  </si>
  <si>
    <t>781473115</t>
  </si>
  <si>
    <t>Montáž obkladů vnitřních keramických hladkých do 25 ks/m2 lepených standardním lepidlem</t>
  </si>
  <si>
    <t>-1389573209</t>
  </si>
  <si>
    <t>141</t>
  </si>
  <si>
    <t>LSS.WAA1N007</t>
  </si>
  <si>
    <t>obkládačka ColorONE, 198 x 198 x 6,5 mm</t>
  </si>
  <si>
    <t>-881282125</t>
  </si>
  <si>
    <t>142</t>
  </si>
  <si>
    <t>998781103</t>
  </si>
  <si>
    <t>Přesun hmot tonážní pro obklady keramické v objektech v do 24 m</t>
  </si>
  <si>
    <t>-838314740</t>
  </si>
  <si>
    <t>783</t>
  </si>
  <si>
    <t>Dokončovací práce - nátěry</t>
  </si>
  <si>
    <t>143</t>
  </si>
  <si>
    <t>783301313</t>
  </si>
  <si>
    <t>Odmaštění zámečnických konstrukcí ředidlovým odmašťovačem</t>
  </si>
  <si>
    <t>-1954372309</t>
  </si>
  <si>
    <t>144</t>
  </si>
  <si>
    <t>783306809</t>
  </si>
  <si>
    <t>Odstranění nátěru ze zámečnických konstrukcí okartáčováním</t>
  </si>
  <si>
    <t>832493327</t>
  </si>
  <si>
    <t>145</t>
  </si>
  <si>
    <t>783314101</t>
  </si>
  <si>
    <t>Základní jednonásobný syntetický nátěr zámečnických konstrukcí</t>
  </si>
  <si>
    <t>1700001037</t>
  </si>
  <si>
    <t>146</t>
  </si>
  <si>
    <t>783315101</t>
  </si>
  <si>
    <t>Mezinátěr jednonásobný syntetický standardní zámečnických konstrukcí</t>
  </si>
  <si>
    <t>-561910590</t>
  </si>
  <si>
    <t>147</t>
  </si>
  <si>
    <t>783317105</t>
  </si>
  <si>
    <t>Krycí jednonásobný syntetický samozákladující nátěr zámečnických konstrukcí</t>
  </si>
  <si>
    <t>-430642903</t>
  </si>
  <si>
    <t>784</t>
  </si>
  <si>
    <t>Dokončovací práce - malby a tapety</t>
  </si>
  <si>
    <t>148</t>
  </si>
  <si>
    <t>784331001</t>
  </si>
  <si>
    <t>Dvojnásobné bílé protiplísňové malby v místnostech výšky do 3,80 m</t>
  </si>
  <si>
    <t>-1726375060</t>
  </si>
  <si>
    <t>787</t>
  </si>
  <si>
    <t>Dokončovací práce - zasklívání</t>
  </si>
  <si>
    <t>149</t>
  </si>
  <si>
    <t>787100802</t>
  </si>
  <si>
    <t>Vysklívání stěn, příček, balkónového zábradlí, výtahových šachet plochy do 3 m2 skla plochého</t>
  </si>
  <si>
    <t>1211583090</t>
  </si>
  <si>
    <t>VRN</t>
  </si>
  <si>
    <t>Vedlejší rozpočtové náklady</t>
  </si>
  <si>
    <t>150</t>
  </si>
  <si>
    <t>071103000</t>
  </si>
  <si>
    <t>Omezení stavby s ohledem na provoz zdravotnického zařízení</t>
  </si>
  <si>
    <t>1024</t>
  </si>
  <si>
    <t>-790702534</t>
  </si>
  <si>
    <t>151</t>
  </si>
  <si>
    <t>094103000</t>
  </si>
  <si>
    <t>Oddělení stavby od ostatních prostor po celou dobu stavby</t>
  </si>
  <si>
    <t>1678559507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</si>
</sst>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ht="36.96" customHeight="1">
      <c r="AR2"/>
      <c r="BS2" s="13" t="s">
        <v>6</v>
      </c>
      <c r="BT2" s="13" t="s">
        <v>7</v>
      </c>
    </row>
    <row r="3" ht="6.96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ht="24.96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ht="36.96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19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20</v>
      </c>
      <c r="AL7" s="18"/>
      <c r="AM7" s="18"/>
      <c r="AN7" s="23" t="s">
        <v>21</v>
      </c>
      <c r="AO7" s="18"/>
      <c r="AP7" s="18"/>
      <c r="AQ7" s="18"/>
      <c r="AR7" s="16"/>
      <c r="BE7" s="27"/>
      <c r="BS7" s="13" t="s">
        <v>6</v>
      </c>
    </row>
    <row r="8" ht="12" customHeight="1">
      <c r="B8" s="17"/>
      <c r="C8" s="18"/>
      <c r="D8" s="28" t="s">
        <v>22</v>
      </c>
      <c r="E8" s="18"/>
      <c r="F8" s="18"/>
      <c r="G8" s="18"/>
      <c r="H8" s="18"/>
      <c r="I8" s="18"/>
      <c r="J8" s="18"/>
      <c r="K8" s="23" t="s">
        <v>23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24</v>
      </c>
      <c r="AL8" s="18"/>
      <c r="AM8" s="18"/>
      <c r="AN8" s="29" t="s">
        <v>25</v>
      </c>
      <c r="AO8" s="18"/>
      <c r="AP8" s="18"/>
      <c r="AQ8" s="18"/>
      <c r="AR8" s="16"/>
      <c r="BE8" s="27"/>
      <c r="BS8" s="13" t="s">
        <v>6</v>
      </c>
    </row>
    <row r="9" ht="29.28" customHeight="1">
      <c r="B9" s="17"/>
      <c r="C9" s="18"/>
      <c r="D9" s="22" t="s">
        <v>26</v>
      </c>
      <c r="E9" s="18"/>
      <c r="F9" s="18"/>
      <c r="G9" s="18"/>
      <c r="H9" s="18"/>
      <c r="I9" s="18"/>
      <c r="J9" s="18"/>
      <c r="K9" s="30" t="s">
        <v>27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22" t="s">
        <v>28</v>
      </c>
      <c r="AL9" s="18"/>
      <c r="AM9" s="18"/>
      <c r="AN9" s="30" t="s">
        <v>29</v>
      </c>
      <c r="AO9" s="18"/>
      <c r="AP9" s="18"/>
      <c r="AQ9" s="18"/>
      <c r="AR9" s="16"/>
      <c r="BE9" s="27"/>
      <c r="BS9" s="13" t="s">
        <v>6</v>
      </c>
    </row>
    <row r="10" ht="12" customHeight="1">
      <c r="B10" s="17"/>
      <c r="C10" s="18"/>
      <c r="D10" s="28" t="s">
        <v>30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31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ht="18.48" customHeight="1">
      <c r="B11" s="17"/>
      <c r="C11" s="18"/>
      <c r="D11" s="18"/>
      <c r="E11" s="23" t="s">
        <v>32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33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ht="6.96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ht="12" customHeight="1">
      <c r="B13" s="17"/>
      <c r="C13" s="18"/>
      <c r="D13" s="28" t="s">
        <v>34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31</v>
      </c>
      <c r="AL13" s="18"/>
      <c r="AM13" s="18"/>
      <c r="AN13" s="31" t="s">
        <v>35</v>
      </c>
      <c r="AO13" s="18"/>
      <c r="AP13" s="18"/>
      <c r="AQ13" s="18"/>
      <c r="AR13" s="16"/>
      <c r="BE13" s="27"/>
      <c r="BS13" s="13" t="s">
        <v>6</v>
      </c>
    </row>
    <row r="14">
      <c r="B14" s="17"/>
      <c r="C14" s="18"/>
      <c r="D14" s="18"/>
      <c r="E14" s="31" t="s">
        <v>35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8" t="s">
        <v>33</v>
      </c>
      <c r="AL14" s="18"/>
      <c r="AM14" s="18"/>
      <c r="AN14" s="31" t="s">
        <v>35</v>
      </c>
      <c r="AO14" s="18"/>
      <c r="AP14" s="18"/>
      <c r="AQ14" s="18"/>
      <c r="AR14" s="16"/>
      <c r="BE14" s="27"/>
      <c r="BS14" s="13" t="s">
        <v>6</v>
      </c>
    </row>
    <row r="15" ht="6.96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ht="12" customHeight="1">
      <c r="B16" s="17"/>
      <c r="C16" s="18"/>
      <c r="D16" s="28" t="s">
        <v>36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31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ht="18.48" customHeight="1">
      <c r="B17" s="17"/>
      <c r="C17" s="18"/>
      <c r="D17" s="18"/>
      <c r="E17" s="23" t="s">
        <v>37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33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38</v>
      </c>
    </row>
    <row r="18" ht="6.96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ht="12" customHeight="1">
      <c r="B19" s="17"/>
      <c r="C19" s="18"/>
      <c r="D19" s="28" t="s">
        <v>39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31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ht="18.48" customHeight="1">
      <c r="B20" s="17"/>
      <c r="C20" s="18"/>
      <c r="D20" s="18"/>
      <c r="E20" s="23" t="s">
        <v>40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33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38</v>
      </c>
    </row>
    <row r="21" ht="6.96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ht="12" customHeight="1">
      <c r="B22" s="17"/>
      <c r="C22" s="18"/>
      <c r="D22" s="28" t="s">
        <v>41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ht="16.5" customHeight="1">
      <c r="B23" s="17"/>
      <c r="C23" s="18"/>
      <c r="D23" s="18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8"/>
      <c r="AP23" s="18"/>
      <c r="AQ23" s="18"/>
      <c r="AR23" s="16"/>
      <c r="BE23" s="27"/>
    </row>
    <row r="24" ht="6.96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ht="6.96" customHeight="1">
      <c r="B25" s="17"/>
      <c r="C25" s="18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8"/>
      <c r="AQ25" s="18"/>
      <c r="AR25" s="16"/>
      <c r="BE25" s="27"/>
    </row>
    <row r="26" s="1" customFormat="1" ht="25.92" customHeight="1">
      <c r="B26" s="35"/>
      <c r="C26" s="36"/>
      <c r="D26" s="37" t="s">
        <v>42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7"/>
    </row>
    <row r="27" s="1" customFormat="1" ht="6.96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7"/>
    </row>
    <row r="28" s="1" customForma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43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44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45</v>
      </c>
      <c r="AL28" s="41"/>
      <c r="AM28" s="41"/>
      <c r="AN28" s="41"/>
      <c r="AO28" s="41"/>
      <c r="AP28" s="36"/>
      <c r="AQ28" s="36"/>
      <c r="AR28" s="40"/>
      <c r="BE28" s="27"/>
    </row>
    <row r="29" s="2" customFormat="1" ht="14.4" customHeight="1">
      <c r="B29" s="42"/>
      <c r="C29" s="43"/>
      <c r="D29" s="28" t="s">
        <v>46</v>
      </c>
      <c r="E29" s="43"/>
      <c r="F29" s="28" t="s">
        <v>47</v>
      </c>
      <c r="G29" s="43"/>
      <c r="H29" s="43"/>
      <c r="I29" s="43"/>
      <c r="J29" s="43"/>
      <c r="K29" s="43"/>
      <c r="L29" s="44">
        <v>0.20999999999999999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 2)</f>
        <v>0</v>
      </c>
      <c r="AL29" s="43"/>
      <c r="AM29" s="43"/>
      <c r="AN29" s="43"/>
      <c r="AO29" s="43"/>
      <c r="AP29" s="43"/>
      <c r="AQ29" s="43"/>
      <c r="AR29" s="46"/>
      <c r="BE29" s="47"/>
    </row>
    <row r="30" s="2" customFormat="1" ht="14.4" customHeight="1">
      <c r="B30" s="42"/>
      <c r="C30" s="43"/>
      <c r="D30" s="43"/>
      <c r="E30" s="43"/>
      <c r="F30" s="28" t="s">
        <v>48</v>
      </c>
      <c r="G30" s="43"/>
      <c r="H30" s="43"/>
      <c r="I30" s="43"/>
      <c r="J30" s="43"/>
      <c r="K30" s="43"/>
      <c r="L30" s="44">
        <v>0.14999999999999999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 2)</f>
        <v>0</v>
      </c>
      <c r="AL30" s="43"/>
      <c r="AM30" s="43"/>
      <c r="AN30" s="43"/>
      <c r="AO30" s="43"/>
      <c r="AP30" s="43"/>
      <c r="AQ30" s="43"/>
      <c r="AR30" s="46"/>
      <c r="BE30" s="47"/>
    </row>
    <row r="31" hidden="1" s="2" customFormat="1" ht="14.4" customHeight="1">
      <c r="B31" s="42"/>
      <c r="C31" s="43"/>
      <c r="D31" s="43"/>
      <c r="E31" s="43"/>
      <c r="F31" s="28" t="s">
        <v>49</v>
      </c>
      <c r="G31" s="43"/>
      <c r="H31" s="43"/>
      <c r="I31" s="43"/>
      <c r="J31" s="43"/>
      <c r="K31" s="43"/>
      <c r="L31" s="44">
        <v>0.20999999999999999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 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hidden="1" s="2" customFormat="1" ht="14.4" customHeight="1">
      <c r="B32" s="42"/>
      <c r="C32" s="43"/>
      <c r="D32" s="43"/>
      <c r="E32" s="43"/>
      <c r="F32" s="28" t="s">
        <v>50</v>
      </c>
      <c r="G32" s="43"/>
      <c r="H32" s="43"/>
      <c r="I32" s="43"/>
      <c r="J32" s="43"/>
      <c r="K32" s="43"/>
      <c r="L32" s="44">
        <v>0.14999999999999999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 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hidden="1" s="2" customFormat="1" ht="14.4" customHeight="1">
      <c r="B33" s="42"/>
      <c r="C33" s="43"/>
      <c r="D33" s="43"/>
      <c r="E33" s="43"/>
      <c r="F33" s="28" t="s">
        <v>51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="1" customFormat="1" ht="6.96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7"/>
    </row>
    <row r="35" s="1" customFormat="1" ht="25.92" customHeight="1">
      <c r="B35" s="35"/>
      <c r="C35" s="48"/>
      <c r="D35" s="49" t="s">
        <v>52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53</v>
      </c>
      <c r="U35" s="50"/>
      <c r="V35" s="50"/>
      <c r="W35" s="50"/>
      <c r="X35" s="52" t="s">
        <v>54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</row>
    <row r="36" s="1" customFormat="1" ht="6.96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="1" customFormat="1" ht="14.4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</row>
    <row r="38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="1" customFormat="1" ht="14.4" customHeight="1">
      <c r="B49" s="35"/>
      <c r="C49" s="36"/>
      <c r="D49" s="55" t="s">
        <v>55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56</v>
      </c>
      <c r="AI49" s="56"/>
      <c r="AJ49" s="56"/>
      <c r="AK49" s="56"/>
      <c r="AL49" s="56"/>
      <c r="AM49" s="56"/>
      <c r="AN49" s="56"/>
      <c r="AO49" s="56"/>
      <c r="AP49" s="36"/>
      <c r="AQ49" s="36"/>
      <c r="AR49" s="40"/>
    </row>
    <row r="50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="1" customFormat="1">
      <c r="B60" s="35"/>
      <c r="C60" s="36"/>
      <c r="D60" s="57" t="s">
        <v>57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7" t="s">
        <v>58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7" t="s">
        <v>57</v>
      </c>
      <c r="AI60" s="38"/>
      <c r="AJ60" s="38"/>
      <c r="AK60" s="38"/>
      <c r="AL60" s="38"/>
      <c r="AM60" s="57" t="s">
        <v>58</v>
      </c>
      <c r="AN60" s="38"/>
      <c r="AO60" s="38"/>
      <c r="AP60" s="36"/>
      <c r="AQ60" s="36"/>
      <c r="AR60" s="40"/>
    </row>
    <row r="61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="1" customFormat="1">
      <c r="B64" s="35"/>
      <c r="C64" s="36"/>
      <c r="D64" s="55" t="s">
        <v>59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5" t="s">
        <v>60</v>
      </c>
      <c r="AI64" s="56"/>
      <c r="AJ64" s="56"/>
      <c r="AK64" s="56"/>
      <c r="AL64" s="56"/>
      <c r="AM64" s="56"/>
      <c r="AN64" s="56"/>
      <c r="AO64" s="56"/>
      <c r="AP64" s="36"/>
      <c r="AQ64" s="36"/>
      <c r="AR64" s="40"/>
    </row>
    <row r="6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="1" customFormat="1">
      <c r="B75" s="35"/>
      <c r="C75" s="36"/>
      <c r="D75" s="57" t="s">
        <v>57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7" t="s">
        <v>58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7" t="s">
        <v>57</v>
      </c>
      <c r="AI75" s="38"/>
      <c r="AJ75" s="38"/>
      <c r="AK75" s="38"/>
      <c r="AL75" s="38"/>
      <c r="AM75" s="57" t="s">
        <v>58</v>
      </c>
      <c r="AN75" s="38"/>
      <c r="AO75" s="38"/>
      <c r="AP75" s="36"/>
      <c r="AQ75" s="36"/>
      <c r="AR75" s="40"/>
    </row>
    <row r="76" s="1" customFormat="1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</row>
    <row r="77" s="1" customFormat="1" ht="6.96" customHeight="1"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40"/>
    </row>
    <row r="81" s="1" customFormat="1" ht="6.96" customHeight="1"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40"/>
    </row>
    <row r="82" s="1" customFormat="1" ht="24.96" customHeight="1">
      <c r="B82" s="35"/>
      <c r="C82" s="19" t="s">
        <v>61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</row>
    <row r="83" s="1" customFormat="1" ht="6.96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</row>
    <row r="84" s="3" customFormat="1" ht="12" customHeight="1">
      <c r="B84" s="62"/>
      <c r="C84" s="28" t="s">
        <v>13</v>
      </c>
      <c r="D84" s="63"/>
      <c r="E84" s="63"/>
      <c r="F84" s="63"/>
      <c r="G84" s="63"/>
      <c r="H84" s="63"/>
      <c r="I84" s="63"/>
      <c r="J84" s="63"/>
      <c r="K84" s="63"/>
      <c r="L84" s="63" t="str">
        <f>K5</f>
        <v>NemCL-CHA</v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4"/>
    </row>
    <row r="85" s="4" customFormat="1" ht="36.96" customHeight="1">
      <c r="B85" s="65"/>
      <c r="C85" s="66" t="s">
        <v>16</v>
      </c>
      <c r="D85" s="67"/>
      <c r="E85" s="67"/>
      <c r="F85" s="67"/>
      <c r="G85" s="67"/>
      <c r="H85" s="67"/>
      <c r="I85" s="67"/>
      <c r="J85" s="67"/>
      <c r="K85" s="67"/>
      <c r="L85" s="68" t="str">
        <f>K6</f>
        <v>Modernizace lůžkové stanice chirurgie A</v>
      </c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9"/>
    </row>
    <row r="86" s="1" customFormat="1" ht="6.96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</row>
    <row r="87" s="1" customFormat="1" ht="12" customHeight="1">
      <c r="B87" s="35"/>
      <c r="C87" s="28" t="s">
        <v>22</v>
      </c>
      <c r="D87" s="36"/>
      <c r="E87" s="36"/>
      <c r="F87" s="36"/>
      <c r="G87" s="36"/>
      <c r="H87" s="36"/>
      <c r="I87" s="36"/>
      <c r="J87" s="36"/>
      <c r="K87" s="36"/>
      <c r="L87" s="70" t="str">
        <f>IF(K8="","",K8)</f>
        <v xml:space="preserve">Nemocnice Česká Lípa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24</v>
      </c>
      <c r="AJ87" s="36"/>
      <c r="AK87" s="36"/>
      <c r="AL87" s="36"/>
      <c r="AM87" s="71" t="str">
        <f>IF(AN8= "","",AN8)</f>
        <v>4. 6. 2019</v>
      </c>
      <c r="AN87" s="71"/>
      <c r="AO87" s="36"/>
      <c r="AP87" s="36"/>
      <c r="AQ87" s="36"/>
      <c r="AR87" s="40"/>
    </row>
    <row r="88" s="1" customFormat="1" ht="6.96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</row>
    <row r="89" s="1" customFormat="1" ht="27.9" customHeight="1">
      <c r="B89" s="35"/>
      <c r="C89" s="28" t="s">
        <v>30</v>
      </c>
      <c r="D89" s="36"/>
      <c r="E89" s="36"/>
      <c r="F89" s="36"/>
      <c r="G89" s="36"/>
      <c r="H89" s="36"/>
      <c r="I89" s="36"/>
      <c r="J89" s="36"/>
      <c r="K89" s="36"/>
      <c r="L89" s="63" t="str">
        <f>IF(E11= "","",E11)</f>
        <v xml:space="preserve">Nemocnice s poliklinikou Česká Lípa, a.s.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36</v>
      </c>
      <c r="AJ89" s="36"/>
      <c r="AK89" s="36"/>
      <c r="AL89" s="36"/>
      <c r="AM89" s="72" t="str">
        <f>IF(E17="","",E17)</f>
        <v>STORING spol. s r.o. Žitavská 727/16, Liberec 3</v>
      </c>
      <c r="AN89" s="63"/>
      <c r="AO89" s="63"/>
      <c r="AP89" s="63"/>
      <c r="AQ89" s="36"/>
      <c r="AR89" s="40"/>
      <c r="AS89" s="73" t="s">
        <v>62</v>
      </c>
      <c r="AT89" s="74"/>
      <c r="AU89" s="75"/>
      <c r="AV89" s="75"/>
      <c r="AW89" s="75"/>
      <c r="AX89" s="75"/>
      <c r="AY89" s="75"/>
      <c r="AZ89" s="75"/>
      <c r="BA89" s="75"/>
      <c r="BB89" s="75"/>
      <c r="BC89" s="75"/>
      <c r="BD89" s="76"/>
    </row>
    <row r="90" s="1" customFormat="1" ht="15.15" customHeight="1">
      <c r="B90" s="35"/>
      <c r="C90" s="28" t="s">
        <v>34</v>
      </c>
      <c r="D90" s="36"/>
      <c r="E90" s="36"/>
      <c r="F90" s="36"/>
      <c r="G90" s="36"/>
      <c r="H90" s="36"/>
      <c r="I90" s="36"/>
      <c r="J90" s="36"/>
      <c r="K90" s="36"/>
      <c r="L90" s="63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39</v>
      </c>
      <c r="AJ90" s="36"/>
      <c r="AK90" s="36"/>
      <c r="AL90" s="36"/>
      <c r="AM90" s="72" t="str">
        <f>IF(E20="","",E20)</f>
        <v>Miroslav Morávek</v>
      </c>
      <c r="AN90" s="63"/>
      <c r="AO90" s="63"/>
      <c r="AP90" s="63"/>
      <c r="AQ90" s="36"/>
      <c r="AR90" s="40"/>
      <c r="AS90" s="77"/>
      <c r="AT90" s="78"/>
      <c r="AU90" s="79"/>
      <c r="AV90" s="79"/>
      <c r="AW90" s="79"/>
      <c r="AX90" s="79"/>
      <c r="AY90" s="79"/>
      <c r="AZ90" s="79"/>
      <c r="BA90" s="79"/>
      <c r="BB90" s="79"/>
      <c r="BC90" s="79"/>
      <c r="BD90" s="80"/>
    </row>
    <row r="91" s="1" customFormat="1" ht="10.8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1"/>
      <c r="AT91" s="82"/>
      <c r="AU91" s="83"/>
      <c r="AV91" s="83"/>
      <c r="AW91" s="83"/>
      <c r="AX91" s="83"/>
      <c r="AY91" s="83"/>
      <c r="AZ91" s="83"/>
      <c r="BA91" s="83"/>
      <c r="BB91" s="83"/>
      <c r="BC91" s="83"/>
      <c r="BD91" s="84"/>
    </row>
    <row r="92" s="1" customFormat="1" ht="29.28" customHeight="1">
      <c r="B92" s="35"/>
      <c r="C92" s="85" t="s">
        <v>63</v>
      </c>
      <c r="D92" s="86"/>
      <c r="E92" s="86"/>
      <c r="F92" s="86"/>
      <c r="G92" s="86"/>
      <c r="H92" s="87"/>
      <c r="I92" s="88" t="s">
        <v>64</v>
      </c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9" t="s">
        <v>65</v>
      </c>
      <c r="AH92" s="86"/>
      <c r="AI92" s="86"/>
      <c r="AJ92" s="86"/>
      <c r="AK92" s="86"/>
      <c r="AL92" s="86"/>
      <c r="AM92" s="86"/>
      <c r="AN92" s="88" t="s">
        <v>66</v>
      </c>
      <c r="AO92" s="86"/>
      <c r="AP92" s="90"/>
      <c r="AQ92" s="91" t="s">
        <v>67</v>
      </c>
      <c r="AR92" s="40"/>
      <c r="AS92" s="92" t="s">
        <v>68</v>
      </c>
      <c r="AT92" s="93" t="s">
        <v>69</v>
      </c>
      <c r="AU92" s="93" t="s">
        <v>70</v>
      </c>
      <c r="AV92" s="93" t="s">
        <v>71</v>
      </c>
      <c r="AW92" s="93" t="s">
        <v>72</v>
      </c>
      <c r="AX92" s="93" t="s">
        <v>73</v>
      </c>
      <c r="AY92" s="93" t="s">
        <v>74</v>
      </c>
      <c r="AZ92" s="93" t="s">
        <v>75</v>
      </c>
      <c r="BA92" s="93" t="s">
        <v>76</v>
      </c>
      <c r="BB92" s="93" t="s">
        <v>77</v>
      </c>
      <c r="BC92" s="93" t="s">
        <v>78</v>
      </c>
      <c r="BD92" s="94" t="s">
        <v>79</v>
      </c>
    </row>
    <row r="93" s="1" customFormat="1" ht="10.8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5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7"/>
    </row>
    <row r="94" s="5" customFormat="1" ht="32.4" customHeight="1">
      <c r="B94" s="98"/>
      <c r="C94" s="99" t="s">
        <v>80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1">
        <f>ROUND(AG95,2)</f>
        <v>0</v>
      </c>
      <c r="AH94" s="101"/>
      <c r="AI94" s="101"/>
      <c r="AJ94" s="101"/>
      <c r="AK94" s="101"/>
      <c r="AL94" s="101"/>
      <c r="AM94" s="101"/>
      <c r="AN94" s="102">
        <f>SUM(AG94,AT94)</f>
        <v>0</v>
      </c>
      <c r="AO94" s="102"/>
      <c r="AP94" s="102"/>
      <c r="AQ94" s="103" t="s">
        <v>1</v>
      </c>
      <c r="AR94" s="104"/>
      <c r="AS94" s="105">
        <f>ROUND(AS95,2)</f>
        <v>0</v>
      </c>
      <c r="AT94" s="106">
        <f>ROUND(SUM(AV94:AW94),2)</f>
        <v>0</v>
      </c>
      <c r="AU94" s="107">
        <f>ROUND(AU95,5)</f>
        <v>0</v>
      </c>
      <c r="AV94" s="106">
        <f>ROUND(AZ94*L29,2)</f>
        <v>0</v>
      </c>
      <c r="AW94" s="106">
        <f>ROUND(BA94*L30,2)</f>
        <v>0</v>
      </c>
      <c r="AX94" s="106">
        <f>ROUND(BB94*L29,2)</f>
        <v>0</v>
      </c>
      <c r="AY94" s="106">
        <f>ROUND(BC94*L30,2)</f>
        <v>0</v>
      </c>
      <c r="AZ94" s="106">
        <f>ROUND(AZ95,2)</f>
        <v>0</v>
      </c>
      <c r="BA94" s="106">
        <f>ROUND(BA95,2)</f>
        <v>0</v>
      </c>
      <c r="BB94" s="106">
        <f>ROUND(BB95,2)</f>
        <v>0</v>
      </c>
      <c r="BC94" s="106">
        <f>ROUND(BC95,2)</f>
        <v>0</v>
      </c>
      <c r="BD94" s="108">
        <f>ROUND(BD95,2)</f>
        <v>0</v>
      </c>
      <c r="BS94" s="109" t="s">
        <v>81</v>
      </c>
      <c r="BT94" s="109" t="s">
        <v>82</v>
      </c>
      <c r="BU94" s="110" t="s">
        <v>83</v>
      </c>
      <c r="BV94" s="109" t="s">
        <v>84</v>
      </c>
      <c r="BW94" s="109" t="s">
        <v>5</v>
      </c>
      <c r="BX94" s="109" t="s">
        <v>85</v>
      </c>
      <c r="CL94" s="109" t="s">
        <v>19</v>
      </c>
    </row>
    <row r="95" s="6" customFormat="1" ht="16.5" customHeight="1">
      <c r="A95" s="111" t="s">
        <v>86</v>
      </c>
      <c r="B95" s="112"/>
      <c r="C95" s="113"/>
      <c r="D95" s="114" t="s">
        <v>87</v>
      </c>
      <c r="E95" s="114"/>
      <c r="F95" s="114"/>
      <c r="G95" s="114"/>
      <c r="H95" s="114"/>
      <c r="I95" s="115"/>
      <c r="J95" s="114" t="s">
        <v>88</v>
      </c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6">
        <f>'D1.01 - Modernizace lůžko...'!J30</f>
        <v>0</v>
      </c>
      <c r="AH95" s="115"/>
      <c r="AI95" s="115"/>
      <c r="AJ95" s="115"/>
      <c r="AK95" s="115"/>
      <c r="AL95" s="115"/>
      <c r="AM95" s="115"/>
      <c r="AN95" s="116">
        <f>SUM(AG95,AT95)</f>
        <v>0</v>
      </c>
      <c r="AO95" s="115"/>
      <c r="AP95" s="115"/>
      <c r="AQ95" s="117" t="s">
        <v>89</v>
      </c>
      <c r="AR95" s="118"/>
      <c r="AS95" s="119">
        <v>0</v>
      </c>
      <c r="AT95" s="120">
        <f>ROUND(SUM(AV95:AW95),2)</f>
        <v>0</v>
      </c>
      <c r="AU95" s="121">
        <f>'D1.01 - Modernizace lůžko...'!P139</f>
        <v>0</v>
      </c>
      <c r="AV95" s="120">
        <f>'D1.01 - Modernizace lůžko...'!J33</f>
        <v>0</v>
      </c>
      <c r="AW95" s="120">
        <f>'D1.01 - Modernizace lůžko...'!J34</f>
        <v>0</v>
      </c>
      <c r="AX95" s="120">
        <f>'D1.01 - Modernizace lůžko...'!J35</f>
        <v>0</v>
      </c>
      <c r="AY95" s="120">
        <f>'D1.01 - Modernizace lůžko...'!J36</f>
        <v>0</v>
      </c>
      <c r="AZ95" s="120">
        <f>'D1.01 - Modernizace lůžko...'!F33</f>
        <v>0</v>
      </c>
      <c r="BA95" s="120">
        <f>'D1.01 - Modernizace lůžko...'!F34</f>
        <v>0</v>
      </c>
      <c r="BB95" s="120">
        <f>'D1.01 - Modernizace lůžko...'!F35</f>
        <v>0</v>
      </c>
      <c r="BC95" s="120">
        <f>'D1.01 - Modernizace lůžko...'!F36</f>
        <v>0</v>
      </c>
      <c r="BD95" s="122">
        <f>'D1.01 - Modernizace lůžko...'!F37</f>
        <v>0</v>
      </c>
      <c r="BT95" s="123" t="s">
        <v>90</v>
      </c>
      <c r="BV95" s="123" t="s">
        <v>84</v>
      </c>
      <c r="BW95" s="123" t="s">
        <v>91</v>
      </c>
      <c r="BX95" s="123" t="s">
        <v>5</v>
      </c>
      <c r="CL95" s="123" t="s">
        <v>1</v>
      </c>
      <c r="CM95" s="123" t="s">
        <v>92</v>
      </c>
    </row>
    <row r="96" s="1" customFormat="1" ht="30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40"/>
    </row>
    <row r="97" s="1" customFormat="1" ht="6.96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40"/>
    </row>
  </sheetData>
  <sheetProtection sheet="1" formatColumns="0" formatRows="0" objects="1" scenarios="1" spinCount="100000" saltValue="OV9KA7NsxdsWzUZ4ASZuOePaCTUKWDTd5bOA8EEqGfk+u/c3nq85sGpfbwsByW/LC+Zn58fqwkS5TBH93/bqqw==" hashValue="9gshhVQRJevwwwEqbOnvaM5Y0MuQhQBi/A+TNjs1NQdbZOeWr+6Blj6itjEnSjjkJcH8P2xk1Qqo2eHqC5CvhA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D1.01 - Modernizace lůžko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4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91</v>
      </c>
    </row>
    <row r="3" ht="6.96" customHeight="1">
      <c r="B3" s="125"/>
      <c r="C3" s="126"/>
      <c r="D3" s="126"/>
      <c r="E3" s="126"/>
      <c r="F3" s="126"/>
      <c r="G3" s="126"/>
      <c r="H3" s="126"/>
      <c r="I3" s="127"/>
      <c r="J3" s="126"/>
      <c r="K3" s="126"/>
      <c r="L3" s="16"/>
      <c r="AT3" s="13" t="s">
        <v>92</v>
      </c>
    </row>
    <row r="4" ht="24.96" customHeight="1">
      <c r="B4" s="16"/>
      <c r="D4" s="128" t="s">
        <v>93</v>
      </c>
      <c r="L4" s="16"/>
      <c r="M4" s="129" t="s">
        <v>10</v>
      </c>
      <c r="AT4" s="13" t="s">
        <v>4</v>
      </c>
    </row>
    <row r="5" ht="6.96" customHeight="1">
      <c r="B5" s="16"/>
      <c r="L5" s="16"/>
    </row>
    <row r="6" ht="12" customHeight="1">
      <c r="B6" s="16"/>
      <c r="D6" s="130" t="s">
        <v>16</v>
      </c>
      <c r="L6" s="16"/>
    </row>
    <row r="7" ht="16.5" customHeight="1">
      <c r="B7" s="16"/>
      <c r="E7" s="131" t="str">
        <f>'Rekapitulace stavby'!K6</f>
        <v>Modernizace lůžkové stanice chirurgie A</v>
      </c>
      <c r="F7" s="130"/>
      <c r="G7" s="130"/>
      <c r="H7" s="130"/>
      <c r="L7" s="16"/>
    </row>
    <row r="8" s="1" customFormat="1" ht="12" customHeight="1">
      <c r="B8" s="40"/>
      <c r="D8" s="130" t="s">
        <v>94</v>
      </c>
      <c r="I8" s="132"/>
      <c r="L8" s="40"/>
    </row>
    <row r="9" s="1" customFormat="1" ht="36.96" customHeight="1">
      <c r="B9" s="40"/>
      <c r="E9" s="133" t="s">
        <v>95</v>
      </c>
      <c r="F9" s="1"/>
      <c r="G9" s="1"/>
      <c r="H9" s="1"/>
      <c r="I9" s="132"/>
      <c r="L9" s="40"/>
    </row>
    <row r="10" s="1" customFormat="1">
      <c r="B10" s="40"/>
      <c r="I10" s="132"/>
      <c r="L10" s="40"/>
    </row>
    <row r="11" s="1" customFormat="1" ht="12" customHeight="1">
      <c r="B11" s="40"/>
      <c r="D11" s="130" t="s">
        <v>18</v>
      </c>
      <c r="F11" s="134" t="s">
        <v>1</v>
      </c>
      <c r="I11" s="135" t="s">
        <v>20</v>
      </c>
      <c r="J11" s="134" t="s">
        <v>1</v>
      </c>
      <c r="L11" s="40"/>
    </row>
    <row r="12" s="1" customFormat="1" ht="12" customHeight="1">
      <c r="B12" s="40"/>
      <c r="D12" s="130" t="s">
        <v>22</v>
      </c>
      <c r="F12" s="134" t="s">
        <v>23</v>
      </c>
      <c r="I12" s="135" t="s">
        <v>24</v>
      </c>
      <c r="J12" s="136" t="str">
        <f>'Rekapitulace stavby'!AN8</f>
        <v>4. 6. 2019</v>
      </c>
      <c r="L12" s="40"/>
    </row>
    <row r="13" s="1" customFormat="1" ht="10.8" customHeight="1">
      <c r="B13" s="40"/>
      <c r="I13" s="132"/>
      <c r="L13" s="40"/>
    </row>
    <row r="14" s="1" customFormat="1" ht="12" customHeight="1">
      <c r="B14" s="40"/>
      <c r="D14" s="130" t="s">
        <v>30</v>
      </c>
      <c r="I14" s="135" t="s">
        <v>31</v>
      </c>
      <c r="J14" s="134" t="s">
        <v>1</v>
      </c>
      <c r="L14" s="40"/>
    </row>
    <row r="15" s="1" customFormat="1" ht="18" customHeight="1">
      <c r="B15" s="40"/>
      <c r="E15" s="134" t="s">
        <v>32</v>
      </c>
      <c r="I15" s="135" t="s">
        <v>33</v>
      </c>
      <c r="J15" s="134" t="s">
        <v>1</v>
      </c>
      <c r="L15" s="40"/>
    </row>
    <row r="16" s="1" customFormat="1" ht="6.96" customHeight="1">
      <c r="B16" s="40"/>
      <c r="I16" s="132"/>
      <c r="L16" s="40"/>
    </row>
    <row r="17" s="1" customFormat="1" ht="12" customHeight="1">
      <c r="B17" s="40"/>
      <c r="D17" s="130" t="s">
        <v>34</v>
      </c>
      <c r="I17" s="135" t="s">
        <v>31</v>
      </c>
      <c r="J17" s="29" t="str">
        <f>'Rekapitulace stavby'!AN13</f>
        <v>Vyplň údaj</v>
      </c>
      <c r="L17" s="40"/>
    </row>
    <row r="18" s="1" customFormat="1" ht="18" customHeight="1">
      <c r="B18" s="40"/>
      <c r="E18" s="29" t="str">
        <f>'Rekapitulace stavby'!E14</f>
        <v>Vyplň údaj</v>
      </c>
      <c r="F18" s="134"/>
      <c r="G18" s="134"/>
      <c r="H18" s="134"/>
      <c r="I18" s="135" t="s">
        <v>33</v>
      </c>
      <c r="J18" s="29" t="str">
        <f>'Rekapitulace stavby'!AN14</f>
        <v>Vyplň údaj</v>
      </c>
      <c r="L18" s="40"/>
    </row>
    <row r="19" s="1" customFormat="1" ht="6.96" customHeight="1">
      <c r="B19" s="40"/>
      <c r="I19" s="132"/>
      <c r="L19" s="40"/>
    </row>
    <row r="20" s="1" customFormat="1" ht="12" customHeight="1">
      <c r="B20" s="40"/>
      <c r="D20" s="130" t="s">
        <v>36</v>
      </c>
      <c r="I20" s="135" t="s">
        <v>31</v>
      </c>
      <c r="J20" s="134" t="s">
        <v>1</v>
      </c>
      <c r="L20" s="40"/>
    </row>
    <row r="21" s="1" customFormat="1" ht="18" customHeight="1">
      <c r="B21" s="40"/>
      <c r="E21" s="134" t="s">
        <v>37</v>
      </c>
      <c r="I21" s="135" t="s">
        <v>33</v>
      </c>
      <c r="J21" s="134" t="s">
        <v>1</v>
      </c>
      <c r="L21" s="40"/>
    </row>
    <row r="22" s="1" customFormat="1" ht="6.96" customHeight="1">
      <c r="B22" s="40"/>
      <c r="I22" s="132"/>
      <c r="L22" s="40"/>
    </row>
    <row r="23" s="1" customFormat="1" ht="12" customHeight="1">
      <c r="B23" s="40"/>
      <c r="D23" s="130" t="s">
        <v>39</v>
      </c>
      <c r="I23" s="135" t="s">
        <v>31</v>
      </c>
      <c r="J23" s="134" t="s">
        <v>1</v>
      </c>
      <c r="L23" s="40"/>
    </row>
    <row r="24" s="1" customFormat="1" ht="18" customHeight="1">
      <c r="B24" s="40"/>
      <c r="E24" s="134" t="s">
        <v>40</v>
      </c>
      <c r="I24" s="135" t="s">
        <v>33</v>
      </c>
      <c r="J24" s="134" t="s">
        <v>1</v>
      </c>
      <c r="L24" s="40"/>
    </row>
    <row r="25" s="1" customFormat="1" ht="6.96" customHeight="1">
      <c r="B25" s="40"/>
      <c r="I25" s="132"/>
      <c r="L25" s="40"/>
    </row>
    <row r="26" s="1" customFormat="1" ht="12" customHeight="1">
      <c r="B26" s="40"/>
      <c r="D26" s="130" t="s">
        <v>41</v>
      </c>
      <c r="I26" s="132"/>
      <c r="L26" s="40"/>
    </row>
    <row r="27" s="7" customFormat="1" ht="16.5" customHeight="1">
      <c r="B27" s="137"/>
      <c r="E27" s="138" t="s">
        <v>1</v>
      </c>
      <c r="F27" s="138"/>
      <c r="G27" s="138"/>
      <c r="H27" s="138"/>
      <c r="I27" s="139"/>
      <c r="L27" s="137"/>
    </row>
    <row r="28" s="1" customFormat="1" ht="6.96" customHeight="1">
      <c r="B28" s="40"/>
      <c r="I28" s="132"/>
      <c r="L28" s="40"/>
    </row>
    <row r="29" s="1" customFormat="1" ht="6.96" customHeight="1">
      <c r="B29" s="40"/>
      <c r="D29" s="75"/>
      <c r="E29" s="75"/>
      <c r="F29" s="75"/>
      <c r="G29" s="75"/>
      <c r="H29" s="75"/>
      <c r="I29" s="140"/>
      <c r="J29" s="75"/>
      <c r="K29" s="75"/>
      <c r="L29" s="40"/>
    </row>
    <row r="30" s="1" customFormat="1" ht="25.44" customHeight="1">
      <c r="B30" s="40"/>
      <c r="D30" s="141" t="s">
        <v>42</v>
      </c>
      <c r="I30" s="132"/>
      <c r="J30" s="142">
        <f>ROUND(J139, 2)</f>
        <v>0</v>
      </c>
      <c r="L30" s="40"/>
    </row>
    <row r="31" s="1" customFormat="1" ht="6.96" customHeight="1">
      <c r="B31" s="40"/>
      <c r="D31" s="75"/>
      <c r="E31" s="75"/>
      <c r="F31" s="75"/>
      <c r="G31" s="75"/>
      <c r="H31" s="75"/>
      <c r="I31" s="140"/>
      <c r="J31" s="75"/>
      <c r="K31" s="75"/>
      <c r="L31" s="40"/>
    </row>
    <row r="32" s="1" customFormat="1" ht="14.4" customHeight="1">
      <c r="B32" s="40"/>
      <c r="F32" s="143" t="s">
        <v>44</v>
      </c>
      <c r="I32" s="144" t="s">
        <v>43</v>
      </c>
      <c r="J32" s="143" t="s">
        <v>45</v>
      </c>
      <c r="L32" s="40"/>
    </row>
    <row r="33" s="1" customFormat="1" ht="14.4" customHeight="1">
      <c r="B33" s="40"/>
      <c r="D33" s="145" t="s">
        <v>46</v>
      </c>
      <c r="E33" s="130" t="s">
        <v>47</v>
      </c>
      <c r="F33" s="146">
        <f>ROUND((SUM(BE139:BE313)),  2)</f>
        <v>0</v>
      </c>
      <c r="I33" s="147">
        <v>0.20999999999999999</v>
      </c>
      <c r="J33" s="146">
        <f>ROUND(((SUM(BE139:BE313))*I33),  2)</f>
        <v>0</v>
      </c>
      <c r="L33" s="40"/>
    </row>
    <row r="34" s="1" customFormat="1" ht="14.4" customHeight="1">
      <c r="B34" s="40"/>
      <c r="E34" s="130" t="s">
        <v>48</v>
      </c>
      <c r="F34" s="146">
        <f>ROUND((SUM(BF139:BF313)),  2)</f>
        <v>0</v>
      </c>
      <c r="I34" s="147">
        <v>0.14999999999999999</v>
      </c>
      <c r="J34" s="146">
        <f>ROUND(((SUM(BF139:BF313))*I34),  2)</f>
        <v>0</v>
      </c>
      <c r="L34" s="40"/>
    </row>
    <row r="35" hidden="1" s="1" customFormat="1" ht="14.4" customHeight="1">
      <c r="B35" s="40"/>
      <c r="E35" s="130" t="s">
        <v>49</v>
      </c>
      <c r="F35" s="146">
        <f>ROUND((SUM(BG139:BG313)),  2)</f>
        <v>0</v>
      </c>
      <c r="I35" s="147">
        <v>0.20999999999999999</v>
      </c>
      <c r="J35" s="146">
        <f>0</f>
        <v>0</v>
      </c>
      <c r="L35" s="40"/>
    </row>
    <row r="36" hidden="1" s="1" customFormat="1" ht="14.4" customHeight="1">
      <c r="B36" s="40"/>
      <c r="E36" s="130" t="s">
        <v>50</v>
      </c>
      <c r="F36" s="146">
        <f>ROUND((SUM(BH139:BH313)),  2)</f>
        <v>0</v>
      </c>
      <c r="I36" s="147">
        <v>0.14999999999999999</v>
      </c>
      <c r="J36" s="146">
        <f>0</f>
        <v>0</v>
      </c>
      <c r="L36" s="40"/>
    </row>
    <row r="37" hidden="1" s="1" customFormat="1" ht="14.4" customHeight="1">
      <c r="B37" s="40"/>
      <c r="E37" s="130" t="s">
        <v>51</v>
      </c>
      <c r="F37" s="146">
        <f>ROUND((SUM(BI139:BI313)),  2)</f>
        <v>0</v>
      </c>
      <c r="I37" s="147">
        <v>0</v>
      </c>
      <c r="J37" s="146">
        <f>0</f>
        <v>0</v>
      </c>
      <c r="L37" s="40"/>
    </row>
    <row r="38" s="1" customFormat="1" ht="6.96" customHeight="1">
      <c r="B38" s="40"/>
      <c r="I38" s="132"/>
      <c r="L38" s="40"/>
    </row>
    <row r="39" s="1" customFormat="1" ht="25.44" customHeight="1">
      <c r="B39" s="40"/>
      <c r="C39" s="148"/>
      <c r="D39" s="149" t="s">
        <v>52</v>
      </c>
      <c r="E39" s="150"/>
      <c r="F39" s="150"/>
      <c r="G39" s="151" t="s">
        <v>53</v>
      </c>
      <c r="H39" s="152" t="s">
        <v>54</v>
      </c>
      <c r="I39" s="153"/>
      <c r="J39" s="154">
        <f>SUM(J30:J37)</f>
        <v>0</v>
      </c>
      <c r="K39" s="155"/>
      <c r="L39" s="40"/>
    </row>
    <row r="40" s="1" customFormat="1" ht="14.4" customHeight="1">
      <c r="B40" s="40"/>
      <c r="I40" s="132"/>
      <c r="L40" s="40"/>
    </row>
    <row r="41" ht="14.4" customHeight="1">
      <c r="B41" s="16"/>
      <c r="L41" s="16"/>
    </row>
    <row r="42" ht="14.4" customHeight="1">
      <c r="B42" s="16"/>
      <c r="L42" s="16"/>
    </row>
    <row r="43" ht="14.4" customHeight="1">
      <c r="B43" s="16"/>
      <c r="L43" s="16"/>
    </row>
    <row r="44" ht="14.4" customHeight="1">
      <c r="B44" s="16"/>
      <c r="L44" s="16"/>
    </row>
    <row r="45" ht="14.4" customHeight="1">
      <c r="B45" s="16"/>
      <c r="L45" s="16"/>
    </row>
    <row r="46" ht="14.4" customHeight="1">
      <c r="B46" s="16"/>
      <c r="L46" s="16"/>
    </row>
    <row r="47" ht="14.4" customHeight="1">
      <c r="B47" s="16"/>
      <c r="L47" s="16"/>
    </row>
    <row r="48" ht="14.4" customHeight="1">
      <c r="B48" s="16"/>
      <c r="L48" s="16"/>
    </row>
    <row r="49" ht="14.4" customHeight="1">
      <c r="B49" s="16"/>
      <c r="L49" s="16"/>
    </row>
    <row r="50" s="1" customFormat="1" ht="14.4" customHeight="1">
      <c r="B50" s="40"/>
      <c r="D50" s="156" t="s">
        <v>55</v>
      </c>
      <c r="E50" s="157"/>
      <c r="F50" s="157"/>
      <c r="G50" s="156" t="s">
        <v>56</v>
      </c>
      <c r="H50" s="157"/>
      <c r="I50" s="158"/>
      <c r="J50" s="157"/>
      <c r="K50" s="157"/>
      <c r="L50" s="40"/>
    </row>
    <row r="51">
      <c r="B51" s="16"/>
      <c r="L51" s="16"/>
    </row>
    <row r="52">
      <c r="B52" s="16"/>
      <c r="L52" s="16"/>
    </row>
    <row r="53">
      <c r="B53" s="16"/>
      <c r="L53" s="16"/>
    </row>
    <row r="54">
      <c r="B54" s="16"/>
      <c r="L54" s="16"/>
    </row>
    <row r="55">
      <c r="B55" s="16"/>
      <c r="L55" s="16"/>
    </row>
    <row r="56">
      <c r="B56" s="16"/>
      <c r="L56" s="16"/>
    </row>
    <row r="57">
      <c r="B57" s="16"/>
      <c r="L57" s="16"/>
    </row>
    <row r="58">
      <c r="B58" s="16"/>
      <c r="L58" s="16"/>
    </row>
    <row r="59">
      <c r="B59" s="16"/>
      <c r="L59" s="16"/>
    </row>
    <row r="60">
      <c r="B60" s="16"/>
      <c r="L60" s="16"/>
    </row>
    <row r="61" s="1" customFormat="1">
      <c r="B61" s="40"/>
      <c r="D61" s="159" t="s">
        <v>57</v>
      </c>
      <c r="E61" s="160"/>
      <c r="F61" s="161" t="s">
        <v>58</v>
      </c>
      <c r="G61" s="159" t="s">
        <v>57</v>
      </c>
      <c r="H61" s="160"/>
      <c r="I61" s="162"/>
      <c r="J61" s="163" t="s">
        <v>58</v>
      </c>
      <c r="K61" s="160"/>
      <c r="L61" s="40"/>
    </row>
    <row r="62">
      <c r="B62" s="16"/>
      <c r="L62" s="16"/>
    </row>
    <row r="63">
      <c r="B63" s="16"/>
      <c r="L63" s="16"/>
    </row>
    <row r="64">
      <c r="B64" s="16"/>
      <c r="L64" s="16"/>
    </row>
    <row r="65" s="1" customFormat="1">
      <c r="B65" s="40"/>
      <c r="D65" s="156" t="s">
        <v>59</v>
      </c>
      <c r="E65" s="157"/>
      <c r="F65" s="157"/>
      <c r="G65" s="156" t="s">
        <v>60</v>
      </c>
      <c r="H65" s="157"/>
      <c r="I65" s="158"/>
      <c r="J65" s="157"/>
      <c r="K65" s="157"/>
      <c r="L65" s="40"/>
    </row>
    <row r="66">
      <c r="B66" s="16"/>
      <c r="L66" s="16"/>
    </row>
    <row r="67">
      <c r="B67" s="16"/>
      <c r="L67" s="16"/>
    </row>
    <row r="68">
      <c r="B68" s="16"/>
      <c r="L68" s="16"/>
    </row>
    <row r="69">
      <c r="B69" s="16"/>
      <c r="L69" s="16"/>
    </row>
    <row r="70">
      <c r="B70" s="16"/>
      <c r="L70" s="16"/>
    </row>
    <row r="71">
      <c r="B71" s="16"/>
      <c r="L71" s="16"/>
    </row>
    <row r="72">
      <c r="B72" s="16"/>
      <c r="L72" s="16"/>
    </row>
    <row r="73">
      <c r="B73" s="16"/>
      <c r="L73" s="16"/>
    </row>
    <row r="74">
      <c r="B74" s="16"/>
      <c r="L74" s="16"/>
    </row>
    <row r="75">
      <c r="B75" s="16"/>
      <c r="L75" s="16"/>
    </row>
    <row r="76" s="1" customFormat="1">
      <c r="B76" s="40"/>
      <c r="D76" s="159" t="s">
        <v>57</v>
      </c>
      <c r="E76" s="160"/>
      <c r="F76" s="161" t="s">
        <v>58</v>
      </c>
      <c r="G76" s="159" t="s">
        <v>57</v>
      </c>
      <c r="H76" s="160"/>
      <c r="I76" s="162"/>
      <c r="J76" s="163" t="s">
        <v>58</v>
      </c>
      <c r="K76" s="160"/>
      <c r="L76" s="40"/>
    </row>
    <row r="77" s="1" customFormat="1" ht="14.4" customHeight="1">
      <c r="B77" s="164"/>
      <c r="C77" s="165"/>
      <c r="D77" s="165"/>
      <c r="E77" s="165"/>
      <c r="F77" s="165"/>
      <c r="G77" s="165"/>
      <c r="H77" s="165"/>
      <c r="I77" s="166"/>
      <c r="J77" s="165"/>
      <c r="K77" s="165"/>
      <c r="L77" s="40"/>
    </row>
    <row r="81" s="1" customFormat="1" ht="6.96" customHeight="1">
      <c r="B81" s="167"/>
      <c r="C81" s="168"/>
      <c r="D81" s="168"/>
      <c r="E81" s="168"/>
      <c r="F81" s="168"/>
      <c r="G81" s="168"/>
      <c r="H81" s="168"/>
      <c r="I81" s="169"/>
      <c r="J81" s="168"/>
      <c r="K81" s="168"/>
      <c r="L81" s="40"/>
    </row>
    <row r="82" s="1" customFormat="1" ht="24.96" customHeight="1">
      <c r="B82" s="35"/>
      <c r="C82" s="19" t="s">
        <v>96</v>
      </c>
      <c r="D82" s="36"/>
      <c r="E82" s="36"/>
      <c r="F82" s="36"/>
      <c r="G82" s="36"/>
      <c r="H82" s="36"/>
      <c r="I82" s="132"/>
      <c r="J82" s="36"/>
      <c r="K82" s="36"/>
      <c r="L82" s="40"/>
    </row>
    <row r="83" s="1" customFormat="1" ht="6.96" customHeight="1">
      <c r="B83" s="35"/>
      <c r="C83" s="36"/>
      <c r="D83" s="36"/>
      <c r="E83" s="36"/>
      <c r="F83" s="36"/>
      <c r="G83" s="36"/>
      <c r="H83" s="36"/>
      <c r="I83" s="132"/>
      <c r="J83" s="36"/>
      <c r="K83" s="36"/>
      <c r="L83" s="40"/>
    </row>
    <row r="84" s="1" customFormat="1" ht="12" customHeight="1">
      <c r="B84" s="35"/>
      <c r="C84" s="28" t="s">
        <v>16</v>
      </c>
      <c r="D84" s="36"/>
      <c r="E84" s="36"/>
      <c r="F84" s="36"/>
      <c r="G84" s="36"/>
      <c r="H84" s="36"/>
      <c r="I84" s="132"/>
      <c r="J84" s="36"/>
      <c r="K84" s="36"/>
      <c r="L84" s="40"/>
    </row>
    <row r="85" s="1" customFormat="1" ht="16.5" customHeight="1">
      <c r="B85" s="35"/>
      <c r="C85" s="36"/>
      <c r="D85" s="36"/>
      <c r="E85" s="170" t="str">
        <f>E7</f>
        <v>Modernizace lůžkové stanice chirurgie A</v>
      </c>
      <c r="F85" s="28"/>
      <c r="G85" s="28"/>
      <c r="H85" s="28"/>
      <c r="I85" s="132"/>
      <c r="J85" s="36"/>
      <c r="K85" s="36"/>
      <c r="L85" s="40"/>
    </row>
    <row r="86" s="1" customFormat="1" ht="12" customHeight="1">
      <c r="B86" s="35"/>
      <c r="C86" s="28" t="s">
        <v>94</v>
      </c>
      <c r="D86" s="36"/>
      <c r="E86" s="36"/>
      <c r="F86" s="36"/>
      <c r="G86" s="36"/>
      <c r="H86" s="36"/>
      <c r="I86" s="132"/>
      <c r="J86" s="36"/>
      <c r="K86" s="36"/>
      <c r="L86" s="40"/>
    </row>
    <row r="87" s="1" customFormat="1" ht="16.5" customHeight="1">
      <c r="B87" s="35"/>
      <c r="C87" s="36"/>
      <c r="D87" s="36"/>
      <c r="E87" s="68" t="str">
        <f>E9</f>
        <v>D1.01 - Modernizace lůžkové stanice Chirurgie A</v>
      </c>
      <c r="F87" s="36"/>
      <c r="G87" s="36"/>
      <c r="H87" s="36"/>
      <c r="I87" s="132"/>
      <c r="J87" s="36"/>
      <c r="K87" s="36"/>
      <c r="L87" s="40"/>
    </row>
    <row r="88" s="1" customFormat="1" ht="6.96" customHeight="1">
      <c r="B88" s="35"/>
      <c r="C88" s="36"/>
      <c r="D88" s="36"/>
      <c r="E88" s="36"/>
      <c r="F88" s="36"/>
      <c r="G88" s="36"/>
      <c r="H88" s="36"/>
      <c r="I88" s="132"/>
      <c r="J88" s="36"/>
      <c r="K88" s="36"/>
      <c r="L88" s="40"/>
    </row>
    <row r="89" s="1" customFormat="1" ht="12" customHeight="1">
      <c r="B89" s="35"/>
      <c r="C89" s="28" t="s">
        <v>22</v>
      </c>
      <c r="D89" s="36"/>
      <c r="E89" s="36"/>
      <c r="F89" s="23" t="str">
        <f>F12</f>
        <v xml:space="preserve">Nemocnice Česká Lípa </v>
      </c>
      <c r="G89" s="36"/>
      <c r="H89" s="36"/>
      <c r="I89" s="135" t="s">
        <v>24</v>
      </c>
      <c r="J89" s="71" t="str">
        <f>IF(J12="","",J12)</f>
        <v>4. 6. 2019</v>
      </c>
      <c r="K89" s="36"/>
      <c r="L89" s="40"/>
    </row>
    <row r="90" s="1" customFormat="1" ht="6.96" customHeight="1">
      <c r="B90" s="35"/>
      <c r="C90" s="36"/>
      <c r="D90" s="36"/>
      <c r="E90" s="36"/>
      <c r="F90" s="36"/>
      <c r="G90" s="36"/>
      <c r="H90" s="36"/>
      <c r="I90" s="132"/>
      <c r="J90" s="36"/>
      <c r="K90" s="36"/>
      <c r="L90" s="40"/>
    </row>
    <row r="91" s="1" customFormat="1" ht="43.05" customHeight="1">
      <c r="B91" s="35"/>
      <c r="C91" s="28" t="s">
        <v>30</v>
      </c>
      <c r="D91" s="36"/>
      <c r="E91" s="36"/>
      <c r="F91" s="23" t="str">
        <f>E15</f>
        <v xml:space="preserve">Nemocnice s poliklinikou Česká Lípa, a.s. </v>
      </c>
      <c r="G91" s="36"/>
      <c r="H91" s="36"/>
      <c r="I91" s="135" t="s">
        <v>36</v>
      </c>
      <c r="J91" s="33" t="str">
        <f>E21</f>
        <v>STORING spol. s r.o. Žitavská 727/16, Liberec 3</v>
      </c>
      <c r="K91" s="36"/>
      <c r="L91" s="40"/>
    </row>
    <row r="92" s="1" customFormat="1" ht="15.15" customHeight="1">
      <c r="B92" s="35"/>
      <c r="C92" s="28" t="s">
        <v>34</v>
      </c>
      <c r="D92" s="36"/>
      <c r="E92" s="36"/>
      <c r="F92" s="23" t="str">
        <f>IF(E18="","",E18)</f>
        <v>Vyplň údaj</v>
      </c>
      <c r="G92" s="36"/>
      <c r="H92" s="36"/>
      <c r="I92" s="135" t="s">
        <v>39</v>
      </c>
      <c r="J92" s="33" t="str">
        <f>E24</f>
        <v>Miroslav Morávek</v>
      </c>
      <c r="K92" s="36"/>
      <c r="L92" s="40"/>
    </row>
    <row r="93" s="1" customFormat="1" ht="10.32" customHeight="1">
      <c r="B93" s="35"/>
      <c r="C93" s="36"/>
      <c r="D93" s="36"/>
      <c r="E93" s="36"/>
      <c r="F93" s="36"/>
      <c r="G93" s="36"/>
      <c r="H93" s="36"/>
      <c r="I93" s="132"/>
      <c r="J93" s="36"/>
      <c r="K93" s="36"/>
      <c r="L93" s="40"/>
    </row>
    <row r="94" s="1" customFormat="1" ht="29.28" customHeight="1">
      <c r="B94" s="35"/>
      <c r="C94" s="171" t="s">
        <v>97</v>
      </c>
      <c r="D94" s="172"/>
      <c r="E94" s="172"/>
      <c r="F94" s="172"/>
      <c r="G94" s="172"/>
      <c r="H94" s="172"/>
      <c r="I94" s="173"/>
      <c r="J94" s="174" t="s">
        <v>98</v>
      </c>
      <c r="K94" s="172"/>
      <c r="L94" s="40"/>
    </row>
    <row r="95" s="1" customFormat="1" ht="10.32" customHeight="1">
      <c r="B95" s="35"/>
      <c r="C95" s="36"/>
      <c r="D95" s="36"/>
      <c r="E95" s="36"/>
      <c r="F95" s="36"/>
      <c r="G95" s="36"/>
      <c r="H95" s="36"/>
      <c r="I95" s="132"/>
      <c r="J95" s="36"/>
      <c r="K95" s="36"/>
      <c r="L95" s="40"/>
    </row>
    <row r="96" s="1" customFormat="1" ht="22.8" customHeight="1">
      <c r="B96" s="35"/>
      <c r="C96" s="175" t="s">
        <v>99</v>
      </c>
      <c r="D96" s="36"/>
      <c r="E96" s="36"/>
      <c r="F96" s="36"/>
      <c r="G96" s="36"/>
      <c r="H96" s="36"/>
      <c r="I96" s="132"/>
      <c r="J96" s="102">
        <f>J139</f>
        <v>0</v>
      </c>
      <c r="K96" s="36"/>
      <c r="L96" s="40"/>
      <c r="AU96" s="13" t="s">
        <v>100</v>
      </c>
    </row>
    <row r="97" s="8" customFormat="1" ht="24.96" customHeight="1">
      <c r="B97" s="176"/>
      <c r="C97" s="177"/>
      <c r="D97" s="178" t="s">
        <v>101</v>
      </c>
      <c r="E97" s="179"/>
      <c r="F97" s="179"/>
      <c r="G97" s="179"/>
      <c r="H97" s="179"/>
      <c r="I97" s="180"/>
      <c r="J97" s="181">
        <f>J140</f>
        <v>0</v>
      </c>
      <c r="K97" s="177"/>
      <c r="L97" s="182"/>
    </row>
    <row r="98" s="9" customFormat="1" ht="19.92" customHeight="1">
      <c r="B98" s="183"/>
      <c r="C98" s="184"/>
      <c r="D98" s="185" t="s">
        <v>102</v>
      </c>
      <c r="E98" s="186"/>
      <c r="F98" s="186"/>
      <c r="G98" s="186"/>
      <c r="H98" s="186"/>
      <c r="I98" s="187"/>
      <c r="J98" s="188">
        <f>J141</f>
        <v>0</v>
      </c>
      <c r="K98" s="184"/>
      <c r="L98" s="189"/>
    </row>
    <row r="99" s="9" customFormat="1" ht="19.92" customHeight="1">
      <c r="B99" s="183"/>
      <c r="C99" s="184"/>
      <c r="D99" s="185" t="s">
        <v>103</v>
      </c>
      <c r="E99" s="186"/>
      <c r="F99" s="186"/>
      <c r="G99" s="186"/>
      <c r="H99" s="186"/>
      <c r="I99" s="187"/>
      <c r="J99" s="188">
        <f>J144</f>
        <v>0</v>
      </c>
      <c r="K99" s="184"/>
      <c r="L99" s="189"/>
    </row>
    <row r="100" s="9" customFormat="1" ht="19.92" customHeight="1">
      <c r="B100" s="183"/>
      <c r="C100" s="184"/>
      <c r="D100" s="185" t="s">
        <v>104</v>
      </c>
      <c r="E100" s="186"/>
      <c r="F100" s="186"/>
      <c r="G100" s="186"/>
      <c r="H100" s="186"/>
      <c r="I100" s="187"/>
      <c r="J100" s="188">
        <f>J151</f>
        <v>0</v>
      </c>
      <c r="K100" s="184"/>
      <c r="L100" s="189"/>
    </row>
    <row r="101" s="9" customFormat="1" ht="19.92" customHeight="1">
      <c r="B101" s="183"/>
      <c r="C101" s="184"/>
      <c r="D101" s="185" t="s">
        <v>105</v>
      </c>
      <c r="E101" s="186"/>
      <c r="F101" s="186"/>
      <c r="G101" s="186"/>
      <c r="H101" s="186"/>
      <c r="I101" s="187"/>
      <c r="J101" s="188">
        <f>J162</f>
        <v>0</v>
      </c>
      <c r="K101" s="184"/>
      <c r="L101" s="189"/>
    </row>
    <row r="102" s="9" customFormat="1" ht="19.92" customHeight="1">
      <c r="B102" s="183"/>
      <c r="C102" s="184"/>
      <c r="D102" s="185" t="s">
        <v>106</v>
      </c>
      <c r="E102" s="186"/>
      <c r="F102" s="186"/>
      <c r="G102" s="186"/>
      <c r="H102" s="186"/>
      <c r="I102" s="187"/>
      <c r="J102" s="188">
        <f>J172</f>
        <v>0</v>
      </c>
      <c r="K102" s="184"/>
      <c r="L102" s="189"/>
    </row>
    <row r="103" s="9" customFormat="1" ht="19.92" customHeight="1">
      <c r="B103" s="183"/>
      <c r="C103" s="184"/>
      <c r="D103" s="185" t="s">
        <v>107</v>
      </c>
      <c r="E103" s="186"/>
      <c r="F103" s="186"/>
      <c r="G103" s="186"/>
      <c r="H103" s="186"/>
      <c r="I103" s="187"/>
      <c r="J103" s="188">
        <f>J174</f>
        <v>0</v>
      </c>
      <c r="K103" s="184"/>
      <c r="L103" s="189"/>
    </row>
    <row r="104" s="8" customFormat="1" ht="24.96" customHeight="1">
      <c r="B104" s="176"/>
      <c r="C104" s="177"/>
      <c r="D104" s="178" t="s">
        <v>108</v>
      </c>
      <c r="E104" s="179"/>
      <c r="F104" s="179"/>
      <c r="G104" s="179"/>
      <c r="H104" s="179"/>
      <c r="I104" s="180"/>
      <c r="J104" s="181">
        <f>J176</f>
        <v>0</v>
      </c>
      <c r="K104" s="177"/>
      <c r="L104" s="182"/>
    </row>
    <row r="105" s="9" customFormat="1" ht="19.92" customHeight="1">
      <c r="B105" s="183"/>
      <c r="C105" s="184"/>
      <c r="D105" s="185" t="s">
        <v>109</v>
      </c>
      <c r="E105" s="186"/>
      <c r="F105" s="186"/>
      <c r="G105" s="186"/>
      <c r="H105" s="186"/>
      <c r="I105" s="187"/>
      <c r="J105" s="188">
        <f>J177</f>
        <v>0</v>
      </c>
      <c r="K105" s="184"/>
      <c r="L105" s="189"/>
    </row>
    <row r="106" s="9" customFormat="1" ht="19.92" customHeight="1">
      <c r="B106" s="183"/>
      <c r="C106" s="184"/>
      <c r="D106" s="185" t="s">
        <v>110</v>
      </c>
      <c r="E106" s="186"/>
      <c r="F106" s="186"/>
      <c r="G106" s="186"/>
      <c r="H106" s="186"/>
      <c r="I106" s="187"/>
      <c r="J106" s="188">
        <f>J196</f>
        <v>0</v>
      </c>
      <c r="K106" s="184"/>
      <c r="L106" s="189"/>
    </row>
    <row r="107" s="9" customFormat="1" ht="19.92" customHeight="1">
      <c r="B107" s="183"/>
      <c r="C107" s="184"/>
      <c r="D107" s="185" t="s">
        <v>111</v>
      </c>
      <c r="E107" s="186"/>
      <c r="F107" s="186"/>
      <c r="G107" s="186"/>
      <c r="H107" s="186"/>
      <c r="I107" s="187"/>
      <c r="J107" s="188">
        <f>J211</f>
        <v>0</v>
      </c>
      <c r="K107" s="184"/>
      <c r="L107" s="189"/>
    </row>
    <row r="108" s="9" customFormat="1" ht="19.92" customHeight="1">
      <c r="B108" s="183"/>
      <c r="C108" s="184"/>
      <c r="D108" s="185" t="s">
        <v>112</v>
      </c>
      <c r="E108" s="186"/>
      <c r="F108" s="186"/>
      <c r="G108" s="186"/>
      <c r="H108" s="186"/>
      <c r="I108" s="187"/>
      <c r="J108" s="188">
        <f>J221</f>
        <v>0</v>
      </c>
      <c r="K108" s="184"/>
      <c r="L108" s="189"/>
    </row>
    <row r="109" s="9" customFormat="1" ht="19.92" customHeight="1">
      <c r="B109" s="183"/>
      <c r="C109" s="184"/>
      <c r="D109" s="185" t="s">
        <v>113</v>
      </c>
      <c r="E109" s="186"/>
      <c r="F109" s="186"/>
      <c r="G109" s="186"/>
      <c r="H109" s="186"/>
      <c r="I109" s="187"/>
      <c r="J109" s="188">
        <f>J223</f>
        <v>0</v>
      </c>
      <c r="K109" s="184"/>
      <c r="L109" s="189"/>
    </row>
    <row r="110" s="9" customFormat="1" ht="19.92" customHeight="1">
      <c r="B110" s="183"/>
      <c r="C110" s="184"/>
      <c r="D110" s="185" t="s">
        <v>114</v>
      </c>
      <c r="E110" s="186"/>
      <c r="F110" s="186"/>
      <c r="G110" s="186"/>
      <c r="H110" s="186"/>
      <c r="I110" s="187"/>
      <c r="J110" s="188">
        <f>J250</f>
        <v>0</v>
      </c>
      <c r="K110" s="184"/>
      <c r="L110" s="189"/>
    </row>
    <row r="111" s="9" customFormat="1" ht="19.92" customHeight="1">
      <c r="B111" s="183"/>
      <c r="C111" s="184"/>
      <c r="D111" s="185" t="s">
        <v>115</v>
      </c>
      <c r="E111" s="186"/>
      <c r="F111" s="186"/>
      <c r="G111" s="186"/>
      <c r="H111" s="186"/>
      <c r="I111" s="187"/>
      <c r="J111" s="188">
        <f>J257</f>
        <v>0</v>
      </c>
      <c r="K111" s="184"/>
      <c r="L111" s="189"/>
    </row>
    <row r="112" s="9" customFormat="1" ht="19.92" customHeight="1">
      <c r="B112" s="183"/>
      <c r="C112" s="184"/>
      <c r="D112" s="185" t="s">
        <v>116</v>
      </c>
      <c r="E112" s="186"/>
      <c r="F112" s="186"/>
      <c r="G112" s="186"/>
      <c r="H112" s="186"/>
      <c r="I112" s="187"/>
      <c r="J112" s="188">
        <f>J268</f>
        <v>0</v>
      </c>
      <c r="K112" s="184"/>
      <c r="L112" s="189"/>
    </row>
    <row r="113" s="9" customFormat="1" ht="19.92" customHeight="1">
      <c r="B113" s="183"/>
      <c r="C113" s="184"/>
      <c r="D113" s="185" t="s">
        <v>117</v>
      </c>
      <c r="E113" s="186"/>
      <c r="F113" s="186"/>
      <c r="G113" s="186"/>
      <c r="H113" s="186"/>
      <c r="I113" s="187"/>
      <c r="J113" s="188">
        <f>J274</f>
        <v>0</v>
      </c>
      <c r="K113" s="184"/>
      <c r="L113" s="189"/>
    </row>
    <row r="114" s="9" customFormat="1" ht="19.92" customHeight="1">
      <c r="B114" s="183"/>
      <c r="C114" s="184"/>
      <c r="D114" s="185" t="s">
        <v>118</v>
      </c>
      <c r="E114" s="186"/>
      <c r="F114" s="186"/>
      <c r="G114" s="186"/>
      <c r="H114" s="186"/>
      <c r="I114" s="187"/>
      <c r="J114" s="188">
        <f>J285</f>
        <v>0</v>
      </c>
      <c r="K114" s="184"/>
      <c r="L114" s="189"/>
    </row>
    <row r="115" s="9" customFormat="1" ht="19.92" customHeight="1">
      <c r="B115" s="183"/>
      <c r="C115" s="184"/>
      <c r="D115" s="185" t="s">
        <v>119</v>
      </c>
      <c r="E115" s="186"/>
      <c r="F115" s="186"/>
      <c r="G115" s="186"/>
      <c r="H115" s="186"/>
      <c r="I115" s="187"/>
      <c r="J115" s="188">
        <f>J297</f>
        <v>0</v>
      </c>
      <c r="K115" s="184"/>
      <c r="L115" s="189"/>
    </row>
    <row r="116" s="9" customFormat="1" ht="19.92" customHeight="1">
      <c r="B116" s="183"/>
      <c r="C116" s="184"/>
      <c r="D116" s="185" t="s">
        <v>120</v>
      </c>
      <c r="E116" s="186"/>
      <c r="F116" s="186"/>
      <c r="G116" s="186"/>
      <c r="H116" s="186"/>
      <c r="I116" s="187"/>
      <c r="J116" s="188">
        <f>J301</f>
        <v>0</v>
      </c>
      <c r="K116" s="184"/>
      <c r="L116" s="189"/>
    </row>
    <row r="117" s="9" customFormat="1" ht="19.92" customHeight="1">
      <c r="B117" s="183"/>
      <c r="C117" s="184"/>
      <c r="D117" s="185" t="s">
        <v>121</v>
      </c>
      <c r="E117" s="186"/>
      <c r="F117" s="186"/>
      <c r="G117" s="186"/>
      <c r="H117" s="186"/>
      <c r="I117" s="187"/>
      <c r="J117" s="188">
        <f>J307</f>
        <v>0</v>
      </c>
      <c r="K117" s="184"/>
      <c r="L117" s="189"/>
    </row>
    <row r="118" s="9" customFormat="1" ht="19.92" customHeight="1">
      <c r="B118" s="183"/>
      <c r="C118" s="184"/>
      <c r="D118" s="185" t="s">
        <v>122</v>
      </c>
      <c r="E118" s="186"/>
      <c r="F118" s="186"/>
      <c r="G118" s="186"/>
      <c r="H118" s="186"/>
      <c r="I118" s="187"/>
      <c r="J118" s="188">
        <f>J309</f>
        <v>0</v>
      </c>
      <c r="K118" s="184"/>
      <c r="L118" s="189"/>
    </row>
    <row r="119" s="8" customFormat="1" ht="24.96" customHeight="1">
      <c r="B119" s="176"/>
      <c r="C119" s="177"/>
      <c r="D119" s="178" t="s">
        <v>123</v>
      </c>
      <c r="E119" s="179"/>
      <c r="F119" s="179"/>
      <c r="G119" s="179"/>
      <c r="H119" s="179"/>
      <c r="I119" s="180"/>
      <c r="J119" s="181">
        <f>J311</f>
        <v>0</v>
      </c>
      <c r="K119" s="177"/>
      <c r="L119" s="182"/>
    </row>
    <row r="120" s="1" customFormat="1" ht="21.84" customHeight="1">
      <c r="B120" s="35"/>
      <c r="C120" s="36"/>
      <c r="D120" s="36"/>
      <c r="E120" s="36"/>
      <c r="F120" s="36"/>
      <c r="G120" s="36"/>
      <c r="H120" s="36"/>
      <c r="I120" s="132"/>
      <c r="J120" s="36"/>
      <c r="K120" s="36"/>
      <c r="L120" s="40"/>
    </row>
    <row r="121" s="1" customFormat="1" ht="6.96" customHeight="1">
      <c r="B121" s="58"/>
      <c r="C121" s="59"/>
      <c r="D121" s="59"/>
      <c r="E121" s="59"/>
      <c r="F121" s="59"/>
      <c r="G121" s="59"/>
      <c r="H121" s="59"/>
      <c r="I121" s="166"/>
      <c r="J121" s="59"/>
      <c r="K121" s="59"/>
      <c r="L121" s="40"/>
    </row>
    <row r="125" s="1" customFormat="1" ht="6.96" customHeight="1">
      <c r="B125" s="60"/>
      <c r="C125" s="61"/>
      <c r="D125" s="61"/>
      <c r="E125" s="61"/>
      <c r="F125" s="61"/>
      <c r="G125" s="61"/>
      <c r="H125" s="61"/>
      <c r="I125" s="169"/>
      <c r="J125" s="61"/>
      <c r="K125" s="61"/>
      <c r="L125" s="40"/>
    </row>
    <row r="126" s="1" customFormat="1" ht="24.96" customHeight="1">
      <c r="B126" s="35"/>
      <c r="C126" s="19" t="s">
        <v>124</v>
      </c>
      <c r="D126" s="36"/>
      <c r="E126" s="36"/>
      <c r="F126" s="36"/>
      <c r="G126" s="36"/>
      <c r="H126" s="36"/>
      <c r="I126" s="132"/>
      <c r="J126" s="36"/>
      <c r="K126" s="36"/>
      <c r="L126" s="40"/>
    </row>
    <row r="127" s="1" customFormat="1" ht="6.96" customHeight="1">
      <c r="B127" s="35"/>
      <c r="C127" s="36"/>
      <c r="D127" s="36"/>
      <c r="E127" s="36"/>
      <c r="F127" s="36"/>
      <c r="G127" s="36"/>
      <c r="H127" s="36"/>
      <c r="I127" s="132"/>
      <c r="J127" s="36"/>
      <c r="K127" s="36"/>
      <c r="L127" s="40"/>
    </row>
    <row r="128" s="1" customFormat="1" ht="12" customHeight="1">
      <c r="B128" s="35"/>
      <c r="C128" s="28" t="s">
        <v>16</v>
      </c>
      <c r="D128" s="36"/>
      <c r="E128" s="36"/>
      <c r="F128" s="36"/>
      <c r="G128" s="36"/>
      <c r="H128" s="36"/>
      <c r="I128" s="132"/>
      <c r="J128" s="36"/>
      <c r="K128" s="36"/>
      <c r="L128" s="40"/>
    </row>
    <row r="129" s="1" customFormat="1" ht="16.5" customHeight="1">
      <c r="B129" s="35"/>
      <c r="C129" s="36"/>
      <c r="D129" s="36"/>
      <c r="E129" s="170" t="str">
        <f>E7</f>
        <v>Modernizace lůžkové stanice chirurgie A</v>
      </c>
      <c r="F129" s="28"/>
      <c r="G129" s="28"/>
      <c r="H129" s="28"/>
      <c r="I129" s="132"/>
      <c r="J129" s="36"/>
      <c r="K129" s="36"/>
      <c r="L129" s="40"/>
    </row>
    <row r="130" s="1" customFormat="1" ht="12" customHeight="1">
      <c r="B130" s="35"/>
      <c r="C130" s="28" t="s">
        <v>94</v>
      </c>
      <c r="D130" s="36"/>
      <c r="E130" s="36"/>
      <c r="F130" s="36"/>
      <c r="G130" s="36"/>
      <c r="H130" s="36"/>
      <c r="I130" s="132"/>
      <c r="J130" s="36"/>
      <c r="K130" s="36"/>
      <c r="L130" s="40"/>
    </row>
    <row r="131" s="1" customFormat="1" ht="16.5" customHeight="1">
      <c r="B131" s="35"/>
      <c r="C131" s="36"/>
      <c r="D131" s="36"/>
      <c r="E131" s="68" t="str">
        <f>E9</f>
        <v>D1.01 - Modernizace lůžkové stanice Chirurgie A</v>
      </c>
      <c r="F131" s="36"/>
      <c r="G131" s="36"/>
      <c r="H131" s="36"/>
      <c r="I131" s="132"/>
      <c r="J131" s="36"/>
      <c r="K131" s="36"/>
      <c r="L131" s="40"/>
    </row>
    <row r="132" s="1" customFormat="1" ht="6.96" customHeight="1">
      <c r="B132" s="35"/>
      <c r="C132" s="36"/>
      <c r="D132" s="36"/>
      <c r="E132" s="36"/>
      <c r="F132" s="36"/>
      <c r="G132" s="36"/>
      <c r="H132" s="36"/>
      <c r="I132" s="132"/>
      <c r="J132" s="36"/>
      <c r="K132" s="36"/>
      <c r="L132" s="40"/>
    </row>
    <row r="133" s="1" customFormat="1" ht="12" customHeight="1">
      <c r="B133" s="35"/>
      <c r="C133" s="28" t="s">
        <v>22</v>
      </c>
      <c r="D133" s="36"/>
      <c r="E133" s="36"/>
      <c r="F133" s="23" t="str">
        <f>F12</f>
        <v xml:space="preserve">Nemocnice Česká Lípa </v>
      </c>
      <c r="G133" s="36"/>
      <c r="H133" s="36"/>
      <c r="I133" s="135" t="s">
        <v>24</v>
      </c>
      <c r="J133" s="71" t="str">
        <f>IF(J12="","",J12)</f>
        <v>4. 6. 2019</v>
      </c>
      <c r="K133" s="36"/>
      <c r="L133" s="40"/>
    </row>
    <row r="134" s="1" customFormat="1" ht="6.96" customHeight="1">
      <c r="B134" s="35"/>
      <c r="C134" s="36"/>
      <c r="D134" s="36"/>
      <c r="E134" s="36"/>
      <c r="F134" s="36"/>
      <c r="G134" s="36"/>
      <c r="H134" s="36"/>
      <c r="I134" s="132"/>
      <c r="J134" s="36"/>
      <c r="K134" s="36"/>
      <c r="L134" s="40"/>
    </row>
    <row r="135" s="1" customFormat="1" ht="43.05" customHeight="1">
      <c r="B135" s="35"/>
      <c r="C135" s="28" t="s">
        <v>30</v>
      </c>
      <c r="D135" s="36"/>
      <c r="E135" s="36"/>
      <c r="F135" s="23" t="str">
        <f>E15</f>
        <v xml:space="preserve">Nemocnice s poliklinikou Česká Lípa, a.s. </v>
      </c>
      <c r="G135" s="36"/>
      <c r="H135" s="36"/>
      <c r="I135" s="135" t="s">
        <v>36</v>
      </c>
      <c r="J135" s="33" t="str">
        <f>E21</f>
        <v>STORING spol. s r.o. Žitavská 727/16, Liberec 3</v>
      </c>
      <c r="K135" s="36"/>
      <c r="L135" s="40"/>
    </row>
    <row r="136" s="1" customFormat="1" ht="15.15" customHeight="1">
      <c r="B136" s="35"/>
      <c r="C136" s="28" t="s">
        <v>34</v>
      </c>
      <c r="D136" s="36"/>
      <c r="E136" s="36"/>
      <c r="F136" s="23" t="str">
        <f>IF(E18="","",E18)</f>
        <v>Vyplň údaj</v>
      </c>
      <c r="G136" s="36"/>
      <c r="H136" s="36"/>
      <c r="I136" s="135" t="s">
        <v>39</v>
      </c>
      <c r="J136" s="33" t="str">
        <f>E24</f>
        <v>Miroslav Morávek</v>
      </c>
      <c r="K136" s="36"/>
      <c r="L136" s="40"/>
    </row>
    <row r="137" s="1" customFormat="1" ht="10.32" customHeight="1">
      <c r="B137" s="35"/>
      <c r="C137" s="36"/>
      <c r="D137" s="36"/>
      <c r="E137" s="36"/>
      <c r="F137" s="36"/>
      <c r="G137" s="36"/>
      <c r="H137" s="36"/>
      <c r="I137" s="132"/>
      <c r="J137" s="36"/>
      <c r="K137" s="36"/>
      <c r="L137" s="40"/>
    </row>
    <row r="138" s="10" customFormat="1" ht="29.28" customHeight="1">
      <c r="B138" s="190"/>
      <c r="C138" s="191" t="s">
        <v>125</v>
      </c>
      <c r="D138" s="192" t="s">
        <v>67</v>
      </c>
      <c r="E138" s="192" t="s">
        <v>63</v>
      </c>
      <c r="F138" s="192" t="s">
        <v>64</v>
      </c>
      <c r="G138" s="192" t="s">
        <v>126</v>
      </c>
      <c r="H138" s="192" t="s">
        <v>127</v>
      </c>
      <c r="I138" s="193" t="s">
        <v>128</v>
      </c>
      <c r="J138" s="194" t="s">
        <v>98</v>
      </c>
      <c r="K138" s="195" t="s">
        <v>129</v>
      </c>
      <c r="L138" s="196"/>
      <c r="M138" s="92" t="s">
        <v>1</v>
      </c>
      <c r="N138" s="93" t="s">
        <v>46</v>
      </c>
      <c r="O138" s="93" t="s">
        <v>130</v>
      </c>
      <c r="P138" s="93" t="s">
        <v>131</v>
      </c>
      <c r="Q138" s="93" t="s">
        <v>132</v>
      </c>
      <c r="R138" s="93" t="s">
        <v>133</v>
      </c>
      <c r="S138" s="93" t="s">
        <v>134</v>
      </c>
      <c r="T138" s="94" t="s">
        <v>135</v>
      </c>
    </row>
    <row r="139" s="1" customFormat="1" ht="22.8" customHeight="1">
      <c r="B139" s="35"/>
      <c r="C139" s="99" t="s">
        <v>136</v>
      </c>
      <c r="D139" s="36"/>
      <c r="E139" s="36"/>
      <c r="F139" s="36"/>
      <c r="G139" s="36"/>
      <c r="H139" s="36"/>
      <c r="I139" s="132"/>
      <c r="J139" s="197">
        <f>BK139</f>
        <v>0</v>
      </c>
      <c r="K139" s="36"/>
      <c r="L139" s="40"/>
      <c r="M139" s="95"/>
      <c r="N139" s="96"/>
      <c r="O139" s="96"/>
      <c r="P139" s="198">
        <f>P140+P176+P311</f>
        <v>0</v>
      </c>
      <c r="Q139" s="96"/>
      <c r="R139" s="198">
        <f>R140+R176+R311</f>
        <v>84.321450859999999</v>
      </c>
      <c r="S139" s="96"/>
      <c r="T139" s="199">
        <f>T140+T176+T311</f>
        <v>143.55658749999998</v>
      </c>
      <c r="AT139" s="13" t="s">
        <v>81</v>
      </c>
      <c r="AU139" s="13" t="s">
        <v>100</v>
      </c>
      <c r="BK139" s="200">
        <f>BK140+BK176+BK311</f>
        <v>0</v>
      </c>
    </row>
    <row r="140" s="11" customFormat="1" ht="25.92" customHeight="1">
      <c r="B140" s="201"/>
      <c r="C140" s="202"/>
      <c r="D140" s="203" t="s">
        <v>81</v>
      </c>
      <c r="E140" s="204" t="s">
        <v>137</v>
      </c>
      <c r="F140" s="204" t="s">
        <v>137</v>
      </c>
      <c r="G140" s="202"/>
      <c r="H140" s="202"/>
      <c r="I140" s="205"/>
      <c r="J140" s="206">
        <f>BK140</f>
        <v>0</v>
      </c>
      <c r="K140" s="202"/>
      <c r="L140" s="207"/>
      <c r="M140" s="208"/>
      <c r="N140" s="209"/>
      <c r="O140" s="209"/>
      <c r="P140" s="210">
        <f>P141+P144+P151+P162+P172+P174</f>
        <v>0</v>
      </c>
      <c r="Q140" s="209"/>
      <c r="R140" s="210">
        <f>R141+R144+R151+R162+R172+R174</f>
        <v>44.395445560000006</v>
      </c>
      <c r="S140" s="209"/>
      <c r="T140" s="211">
        <f>T141+T144+T151+T162+T172+T174</f>
        <v>123.12530799999999</v>
      </c>
      <c r="AR140" s="212" t="s">
        <v>90</v>
      </c>
      <c r="AT140" s="213" t="s">
        <v>81</v>
      </c>
      <c r="AU140" s="213" t="s">
        <v>82</v>
      </c>
      <c r="AY140" s="212" t="s">
        <v>138</v>
      </c>
      <c r="BK140" s="214">
        <f>BK141+BK144+BK151+BK162+BK172+BK174</f>
        <v>0</v>
      </c>
    </row>
    <row r="141" s="11" customFormat="1" ht="22.8" customHeight="1">
      <c r="B141" s="201"/>
      <c r="C141" s="202"/>
      <c r="D141" s="203" t="s">
        <v>81</v>
      </c>
      <c r="E141" s="215" t="s">
        <v>139</v>
      </c>
      <c r="F141" s="215" t="s">
        <v>140</v>
      </c>
      <c r="G141" s="202"/>
      <c r="H141" s="202"/>
      <c r="I141" s="205"/>
      <c r="J141" s="216">
        <f>BK141</f>
        <v>0</v>
      </c>
      <c r="K141" s="202"/>
      <c r="L141" s="207"/>
      <c r="M141" s="208"/>
      <c r="N141" s="209"/>
      <c r="O141" s="209"/>
      <c r="P141" s="210">
        <f>SUM(P142:P143)</f>
        <v>0</v>
      </c>
      <c r="Q141" s="209"/>
      <c r="R141" s="210">
        <f>SUM(R142:R143)</f>
        <v>0</v>
      </c>
      <c r="S141" s="209"/>
      <c r="T141" s="211">
        <f>SUM(T142:T143)</f>
        <v>0</v>
      </c>
      <c r="AR141" s="212" t="s">
        <v>90</v>
      </c>
      <c r="AT141" s="213" t="s">
        <v>81</v>
      </c>
      <c r="AU141" s="213" t="s">
        <v>90</v>
      </c>
      <c r="AY141" s="212" t="s">
        <v>138</v>
      </c>
      <c r="BK141" s="214">
        <f>SUM(BK142:BK143)</f>
        <v>0</v>
      </c>
    </row>
    <row r="142" s="1" customFormat="1" ht="16.5" customHeight="1">
      <c r="B142" s="35"/>
      <c r="C142" s="217" t="s">
        <v>90</v>
      </c>
      <c r="D142" s="217" t="s">
        <v>141</v>
      </c>
      <c r="E142" s="218" t="s">
        <v>142</v>
      </c>
      <c r="F142" s="219" t="s">
        <v>143</v>
      </c>
      <c r="G142" s="220" t="s">
        <v>1</v>
      </c>
      <c r="H142" s="221">
        <v>717.91999999999996</v>
      </c>
      <c r="I142" s="222"/>
      <c r="J142" s="223">
        <f>ROUND(I142*H142,2)</f>
        <v>0</v>
      </c>
      <c r="K142" s="219" t="s">
        <v>1</v>
      </c>
      <c r="L142" s="40"/>
      <c r="M142" s="224" t="s">
        <v>1</v>
      </c>
      <c r="N142" s="225" t="s">
        <v>47</v>
      </c>
      <c r="O142" s="83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228" t="s">
        <v>144</v>
      </c>
      <c r="AT142" s="228" t="s">
        <v>141</v>
      </c>
      <c r="AU142" s="228" t="s">
        <v>92</v>
      </c>
      <c r="AY142" s="13" t="s">
        <v>138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3" t="s">
        <v>90</v>
      </c>
      <c r="BK142" s="229">
        <f>ROUND(I142*H142,2)</f>
        <v>0</v>
      </c>
      <c r="BL142" s="13" t="s">
        <v>144</v>
      </c>
      <c r="BM142" s="228" t="s">
        <v>145</v>
      </c>
    </row>
    <row r="143" s="1" customFormat="1" ht="16.5" customHeight="1">
      <c r="B143" s="35"/>
      <c r="C143" s="217" t="s">
        <v>92</v>
      </c>
      <c r="D143" s="217" t="s">
        <v>141</v>
      </c>
      <c r="E143" s="218" t="s">
        <v>146</v>
      </c>
      <c r="F143" s="219" t="s">
        <v>147</v>
      </c>
      <c r="G143" s="220" t="s">
        <v>1</v>
      </c>
      <c r="H143" s="221">
        <v>743.32000000000005</v>
      </c>
      <c r="I143" s="222"/>
      <c r="J143" s="223">
        <f>ROUND(I143*H143,2)</f>
        <v>0</v>
      </c>
      <c r="K143" s="219" t="s">
        <v>1</v>
      </c>
      <c r="L143" s="40"/>
      <c r="M143" s="224" t="s">
        <v>1</v>
      </c>
      <c r="N143" s="225" t="s">
        <v>47</v>
      </c>
      <c r="O143" s="83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AR143" s="228" t="s">
        <v>144</v>
      </c>
      <c r="AT143" s="228" t="s">
        <v>141</v>
      </c>
      <c r="AU143" s="228" t="s">
        <v>92</v>
      </c>
      <c r="AY143" s="13" t="s">
        <v>138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3" t="s">
        <v>90</v>
      </c>
      <c r="BK143" s="229">
        <f>ROUND(I143*H143,2)</f>
        <v>0</v>
      </c>
      <c r="BL143" s="13" t="s">
        <v>144</v>
      </c>
      <c r="BM143" s="228" t="s">
        <v>148</v>
      </c>
    </row>
    <row r="144" s="11" customFormat="1" ht="22.8" customHeight="1">
      <c r="B144" s="201"/>
      <c r="C144" s="202"/>
      <c r="D144" s="203" t="s">
        <v>81</v>
      </c>
      <c r="E144" s="215" t="s">
        <v>149</v>
      </c>
      <c r="F144" s="215" t="s">
        <v>150</v>
      </c>
      <c r="G144" s="202"/>
      <c r="H144" s="202"/>
      <c r="I144" s="205"/>
      <c r="J144" s="216">
        <f>BK144</f>
        <v>0</v>
      </c>
      <c r="K144" s="202"/>
      <c r="L144" s="207"/>
      <c r="M144" s="208"/>
      <c r="N144" s="209"/>
      <c r="O144" s="209"/>
      <c r="P144" s="210">
        <f>SUM(P145:P150)</f>
        <v>0</v>
      </c>
      <c r="Q144" s="209"/>
      <c r="R144" s="210">
        <f>SUM(R145:R150)</f>
        <v>6.3045704799999998</v>
      </c>
      <c r="S144" s="209"/>
      <c r="T144" s="211">
        <f>SUM(T145:T150)</f>
        <v>0</v>
      </c>
      <c r="AR144" s="212" t="s">
        <v>90</v>
      </c>
      <c r="AT144" s="213" t="s">
        <v>81</v>
      </c>
      <c r="AU144" s="213" t="s">
        <v>90</v>
      </c>
      <c r="AY144" s="212" t="s">
        <v>138</v>
      </c>
      <c r="BK144" s="214">
        <f>SUM(BK145:BK150)</f>
        <v>0</v>
      </c>
    </row>
    <row r="145" s="1" customFormat="1" ht="16.5" customHeight="1">
      <c r="B145" s="35"/>
      <c r="C145" s="217" t="s">
        <v>149</v>
      </c>
      <c r="D145" s="217" t="s">
        <v>141</v>
      </c>
      <c r="E145" s="218" t="s">
        <v>151</v>
      </c>
      <c r="F145" s="219" t="s">
        <v>152</v>
      </c>
      <c r="G145" s="220" t="s">
        <v>153</v>
      </c>
      <c r="H145" s="221">
        <v>2</v>
      </c>
      <c r="I145" s="222"/>
      <c r="J145" s="223">
        <f>ROUND(I145*H145,2)</f>
        <v>0</v>
      </c>
      <c r="K145" s="219" t="s">
        <v>154</v>
      </c>
      <c r="L145" s="40"/>
      <c r="M145" s="224" t="s">
        <v>1</v>
      </c>
      <c r="N145" s="225" t="s">
        <v>47</v>
      </c>
      <c r="O145" s="83"/>
      <c r="P145" s="226">
        <f>O145*H145</f>
        <v>0</v>
      </c>
      <c r="Q145" s="226">
        <v>0.022780000000000002</v>
      </c>
      <c r="R145" s="226">
        <f>Q145*H145</f>
        <v>0.045560000000000003</v>
      </c>
      <c r="S145" s="226">
        <v>0</v>
      </c>
      <c r="T145" s="227">
        <f>S145*H145</f>
        <v>0</v>
      </c>
      <c r="AR145" s="228" t="s">
        <v>144</v>
      </c>
      <c r="AT145" s="228" t="s">
        <v>141</v>
      </c>
      <c r="AU145" s="228" t="s">
        <v>92</v>
      </c>
      <c r="AY145" s="13" t="s">
        <v>138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3" t="s">
        <v>90</v>
      </c>
      <c r="BK145" s="229">
        <f>ROUND(I145*H145,2)</f>
        <v>0</v>
      </c>
      <c r="BL145" s="13" t="s">
        <v>144</v>
      </c>
      <c r="BM145" s="228" t="s">
        <v>155</v>
      </c>
    </row>
    <row r="146" s="1" customFormat="1" ht="16.5" customHeight="1">
      <c r="B146" s="35"/>
      <c r="C146" s="217" t="s">
        <v>144</v>
      </c>
      <c r="D146" s="217" t="s">
        <v>141</v>
      </c>
      <c r="E146" s="218" t="s">
        <v>156</v>
      </c>
      <c r="F146" s="219" t="s">
        <v>157</v>
      </c>
      <c r="G146" s="220" t="s">
        <v>153</v>
      </c>
      <c r="H146" s="221">
        <v>5</v>
      </c>
      <c r="I146" s="222"/>
      <c r="J146" s="223">
        <f>ROUND(I146*H146,2)</f>
        <v>0</v>
      </c>
      <c r="K146" s="219" t="s">
        <v>154</v>
      </c>
      <c r="L146" s="40"/>
      <c r="M146" s="224" t="s">
        <v>1</v>
      </c>
      <c r="N146" s="225" t="s">
        <v>47</v>
      </c>
      <c r="O146" s="83"/>
      <c r="P146" s="226">
        <f>O146*H146</f>
        <v>0</v>
      </c>
      <c r="Q146" s="226">
        <v>0.027109999999999999</v>
      </c>
      <c r="R146" s="226">
        <f>Q146*H146</f>
        <v>0.13555</v>
      </c>
      <c r="S146" s="226">
        <v>0</v>
      </c>
      <c r="T146" s="227">
        <f>S146*H146</f>
        <v>0</v>
      </c>
      <c r="AR146" s="228" t="s">
        <v>144</v>
      </c>
      <c r="AT146" s="228" t="s">
        <v>141</v>
      </c>
      <c r="AU146" s="228" t="s">
        <v>92</v>
      </c>
      <c r="AY146" s="13" t="s">
        <v>138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3" t="s">
        <v>90</v>
      </c>
      <c r="BK146" s="229">
        <f>ROUND(I146*H146,2)</f>
        <v>0</v>
      </c>
      <c r="BL146" s="13" t="s">
        <v>144</v>
      </c>
      <c r="BM146" s="228" t="s">
        <v>158</v>
      </c>
    </row>
    <row r="147" s="1" customFormat="1" ht="16.5" customHeight="1">
      <c r="B147" s="35"/>
      <c r="C147" s="217" t="s">
        <v>159</v>
      </c>
      <c r="D147" s="217" t="s">
        <v>141</v>
      </c>
      <c r="E147" s="218" t="s">
        <v>160</v>
      </c>
      <c r="F147" s="219" t="s">
        <v>161</v>
      </c>
      <c r="G147" s="220" t="s">
        <v>162</v>
      </c>
      <c r="H147" s="221">
        <v>80</v>
      </c>
      <c r="I147" s="222"/>
      <c r="J147" s="223">
        <f>ROUND(I147*H147,2)</f>
        <v>0</v>
      </c>
      <c r="K147" s="219" t="s">
        <v>1</v>
      </c>
      <c r="L147" s="40"/>
      <c r="M147" s="224" t="s">
        <v>1</v>
      </c>
      <c r="N147" s="225" t="s">
        <v>47</v>
      </c>
      <c r="O147" s="83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AR147" s="228" t="s">
        <v>144</v>
      </c>
      <c r="AT147" s="228" t="s">
        <v>141</v>
      </c>
      <c r="AU147" s="228" t="s">
        <v>92</v>
      </c>
      <c r="AY147" s="13" t="s">
        <v>138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3" t="s">
        <v>90</v>
      </c>
      <c r="BK147" s="229">
        <f>ROUND(I147*H147,2)</f>
        <v>0</v>
      </c>
      <c r="BL147" s="13" t="s">
        <v>144</v>
      </c>
      <c r="BM147" s="228" t="s">
        <v>163</v>
      </c>
    </row>
    <row r="148" s="1" customFormat="1" ht="24" customHeight="1">
      <c r="B148" s="35"/>
      <c r="C148" s="217" t="s">
        <v>164</v>
      </c>
      <c r="D148" s="217" t="s">
        <v>141</v>
      </c>
      <c r="E148" s="218" t="s">
        <v>165</v>
      </c>
      <c r="F148" s="219" t="s">
        <v>166</v>
      </c>
      <c r="G148" s="220" t="s">
        <v>162</v>
      </c>
      <c r="H148" s="221">
        <v>5.4470000000000001</v>
      </c>
      <c r="I148" s="222"/>
      <c r="J148" s="223">
        <f>ROUND(I148*H148,2)</f>
        <v>0</v>
      </c>
      <c r="K148" s="219" t="s">
        <v>154</v>
      </c>
      <c r="L148" s="40"/>
      <c r="M148" s="224" t="s">
        <v>1</v>
      </c>
      <c r="N148" s="225" t="s">
        <v>47</v>
      </c>
      <c r="O148" s="83"/>
      <c r="P148" s="226">
        <f>O148*H148</f>
        <v>0</v>
      </c>
      <c r="Q148" s="226">
        <v>0.12812999999999999</v>
      </c>
      <c r="R148" s="226">
        <f>Q148*H148</f>
        <v>0.69792410999999999</v>
      </c>
      <c r="S148" s="226">
        <v>0</v>
      </c>
      <c r="T148" s="227">
        <f>S148*H148</f>
        <v>0</v>
      </c>
      <c r="AR148" s="228" t="s">
        <v>144</v>
      </c>
      <c r="AT148" s="228" t="s">
        <v>141</v>
      </c>
      <c r="AU148" s="228" t="s">
        <v>92</v>
      </c>
      <c r="AY148" s="13" t="s">
        <v>138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3" t="s">
        <v>90</v>
      </c>
      <c r="BK148" s="229">
        <f>ROUND(I148*H148,2)</f>
        <v>0</v>
      </c>
      <c r="BL148" s="13" t="s">
        <v>144</v>
      </c>
      <c r="BM148" s="228" t="s">
        <v>167</v>
      </c>
    </row>
    <row r="149" s="1" customFormat="1" ht="24" customHeight="1">
      <c r="B149" s="35"/>
      <c r="C149" s="217" t="s">
        <v>168</v>
      </c>
      <c r="D149" s="217" t="s">
        <v>141</v>
      </c>
      <c r="E149" s="218" t="s">
        <v>169</v>
      </c>
      <c r="F149" s="219" t="s">
        <v>170</v>
      </c>
      <c r="G149" s="220" t="s">
        <v>162</v>
      </c>
      <c r="H149" s="221">
        <v>5</v>
      </c>
      <c r="I149" s="222"/>
      <c r="J149" s="223">
        <f>ROUND(I149*H149,2)</f>
        <v>0</v>
      </c>
      <c r="K149" s="219" t="s">
        <v>154</v>
      </c>
      <c r="L149" s="40"/>
      <c r="M149" s="224" t="s">
        <v>1</v>
      </c>
      <c r="N149" s="225" t="s">
        <v>47</v>
      </c>
      <c r="O149" s="83"/>
      <c r="P149" s="226">
        <f>O149*H149</f>
        <v>0</v>
      </c>
      <c r="Q149" s="226">
        <v>0.12623999999999999</v>
      </c>
      <c r="R149" s="226">
        <f>Q149*H149</f>
        <v>0.63119999999999998</v>
      </c>
      <c r="S149" s="226">
        <v>0</v>
      </c>
      <c r="T149" s="227">
        <f>S149*H149</f>
        <v>0</v>
      </c>
      <c r="AR149" s="228" t="s">
        <v>144</v>
      </c>
      <c r="AT149" s="228" t="s">
        <v>141</v>
      </c>
      <c r="AU149" s="228" t="s">
        <v>92</v>
      </c>
      <c r="AY149" s="13" t="s">
        <v>138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3" t="s">
        <v>90</v>
      </c>
      <c r="BK149" s="229">
        <f>ROUND(I149*H149,2)</f>
        <v>0</v>
      </c>
      <c r="BL149" s="13" t="s">
        <v>144</v>
      </c>
      <c r="BM149" s="228" t="s">
        <v>171</v>
      </c>
    </row>
    <row r="150" s="1" customFormat="1" ht="24" customHeight="1">
      <c r="B150" s="35"/>
      <c r="C150" s="217" t="s">
        <v>172</v>
      </c>
      <c r="D150" s="217" t="s">
        <v>141</v>
      </c>
      <c r="E150" s="218" t="s">
        <v>173</v>
      </c>
      <c r="F150" s="219" t="s">
        <v>174</v>
      </c>
      <c r="G150" s="220" t="s">
        <v>162</v>
      </c>
      <c r="H150" s="221">
        <v>41.512999999999998</v>
      </c>
      <c r="I150" s="222"/>
      <c r="J150" s="223">
        <f>ROUND(I150*H150,2)</f>
        <v>0</v>
      </c>
      <c r="K150" s="219" t="s">
        <v>154</v>
      </c>
      <c r="L150" s="40"/>
      <c r="M150" s="224" t="s">
        <v>1</v>
      </c>
      <c r="N150" s="225" t="s">
        <v>47</v>
      </c>
      <c r="O150" s="83"/>
      <c r="P150" s="226">
        <f>O150*H150</f>
        <v>0</v>
      </c>
      <c r="Q150" s="226">
        <v>0.11549</v>
      </c>
      <c r="R150" s="226">
        <f>Q150*H150</f>
        <v>4.7943363699999999</v>
      </c>
      <c r="S150" s="226">
        <v>0</v>
      </c>
      <c r="T150" s="227">
        <f>S150*H150</f>
        <v>0</v>
      </c>
      <c r="AR150" s="228" t="s">
        <v>144</v>
      </c>
      <c r="AT150" s="228" t="s">
        <v>141</v>
      </c>
      <c r="AU150" s="228" t="s">
        <v>92</v>
      </c>
      <c r="AY150" s="13" t="s">
        <v>138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3" t="s">
        <v>90</v>
      </c>
      <c r="BK150" s="229">
        <f>ROUND(I150*H150,2)</f>
        <v>0</v>
      </c>
      <c r="BL150" s="13" t="s">
        <v>144</v>
      </c>
      <c r="BM150" s="228" t="s">
        <v>175</v>
      </c>
    </row>
    <row r="151" s="11" customFormat="1" ht="22.8" customHeight="1">
      <c r="B151" s="201"/>
      <c r="C151" s="202"/>
      <c r="D151" s="203" t="s">
        <v>81</v>
      </c>
      <c r="E151" s="215" t="s">
        <v>164</v>
      </c>
      <c r="F151" s="215" t="s">
        <v>176</v>
      </c>
      <c r="G151" s="202"/>
      <c r="H151" s="202"/>
      <c r="I151" s="205"/>
      <c r="J151" s="216">
        <f>BK151</f>
        <v>0</v>
      </c>
      <c r="K151" s="202"/>
      <c r="L151" s="207"/>
      <c r="M151" s="208"/>
      <c r="N151" s="209"/>
      <c r="O151" s="209"/>
      <c r="P151" s="210">
        <f>SUM(P152:P161)</f>
        <v>0</v>
      </c>
      <c r="Q151" s="209"/>
      <c r="R151" s="210">
        <f>SUM(R152:R161)</f>
        <v>38.054875080000002</v>
      </c>
      <c r="S151" s="209"/>
      <c r="T151" s="211">
        <f>SUM(T152:T161)</f>
        <v>0</v>
      </c>
      <c r="AR151" s="212" t="s">
        <v>90</v>
      </c>
      <c r="AT151" s="213" t="s">
        <v>81</v>
      </c>
      <c r="AU151" s="213" t="s">
        <v>90</v>
      </c>
      <c r="AY151" s="212" t="s">
        <v>138</v>
      </c>
      <c r="BK151" s="214">
        <f>SUM(BK152:BK161)</f>
        <v>0</v>
      </c>
    </row>
    <row r="152" s="1" customFormat="1" ht="24" customHeight="1">
      <c r="B152" s="35"/>
      <c r="C152" s="217" t="s">
        <v>177</v>
      </c>
      <c r="D152" s="217" t="s">
        <v>141</v>
      </c>
      <c r="E152" s="218" t="s">
        <v>178</v>
      </c>
      <c r="F152" s="219" t="s">
        <v>179</v>
      </c>
      <c r="G152" s="220" t="s">
        <v>162</v>
      </c>
      <c r="H152" s="221">
        <v>390.06</v>
      </c>
      <c r="I152" s="222"/>
      <c r="J152" s="223">
        <f>ROUND(I152*H152,2)</f>
        <v>0</v>
      </c>
      <c r="K152" s="219" t="s">
        <v>154</v>
      </c>
      <c r="L152" s="40"/>
      <c r="M152" s="224" t="s">
        <v>1</v>
      </c>
      <c r="N152" s="225" t="s">
        <v>47</v>
      </c>
      <c r="O152" s="83"/>
      <c r="P152" s="226">
        <f>O152*H152</f>
        <v>0</v>
      </c>
      <c r="Q152" s="226">
        <v>0.017000000000000001</v>
      </c>
      <c r="R152" s="226">
        <f>Q152*H152</f>
        <v>6.6310200000000004</v>
      </c>
      <c r="S152" s="226">
        <v>0</v>
      </c>
      <c r="T152" s="227">
        <f>S152*H152</f>
        <v>0</v>
      </c>
      <c r="AR152" s="228" t="s">
        <v>144</v>
      </c>
      <c r="AT152" s="228" t="s">
        <v>141</v>
      </c>
      <c r="AU152" s="228" t="s">
        <v>92</v>
      </c>
      <c r="AY152" s="13" t="s">
        <v>138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3" t="s">
        <v>90</v>
      </c>
      <c r="BK152" s="229">
        <f>ROUND(I152*H152,2)</f>
        <v>0</v>
      </c>
      <c r="BL152" s="13" t="s">
        <v>144</v>
      </c>
      <c r="BM152" s="228" t="s">
        <v>180</v>
      </c>
    </row>
    <row r="153" s="1" customFormat="1" ht="24" customHeight="1">
      <c r="B153" s="35"/>
      <c r="C153" s="217" t="s">
        <v>181</v>
      </c>
      <c r="D153" s="217" t="s">
        <v>141</v>
      </c>
      <c r="E153" s="218" t="s">
        <v>182</v>
      </c>
      <c r="F153" s="219" t="s">
        <v>183</v>
      </c>
      <c r="G153" s="220" t="s">
        <v>162</v>
      </c>
      <c r="H153" s="221">
        <v>356.57600000000002</v>
      </c>
      <c r="I153" s="222"/>
      <c r="J153" s="223">
        <f>ROUND(I153*H153,2)</f>
        <v>0</v>
      </c>
      <c r="K153" s="219" t="s">
        <v>154</v>
      </c>
      <c r="L153" s="40"/>
      <c r="M153" s="224" t="s">
        <v>1</v>
      </c>
      <c r="N153" s="225" t="s">
        <v>47</v>
      </c>
      <c r="O153" s="83"/>
      <c r="P153" s="226">
        <f>O153*H153</f>
        <v>0</v>
      </c>
      <c r="Q153" s="226">
        <v>0.0073499999999999998</v>
      </c>
      <c r="R153" s="226">
        <f>Q153*H153</f>
        <v>2.6208336000000001</v>
      </c>
      <c r="S153" s="226">
        <v>0</v>
      </c>
      <c r="T153" s="227">
        <f>S153*H153</f>
        <v>0</v>
      </c>
      <c r="AR153" s="228" t="s">
        <v>144</v>
      </c>
      <c r="AT153" s="228" t="s">
        <v>141</v>
      </c>
      <c r="AU153" s="228" t="s">
        <v>92</v>
      </c>
      <c r="AY153" s="13" t="s">
        <v>138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3" t="s">
        <v>90</v>
      </c>
      <c r="BK153" s="229">
        <f>ROUND(I153*H153,2)</f>
        <v>0</v>
      </c>
      <c r="BL153" s="13" t="s">
        <v>144</v>
      </c>
      <c r="BM153" s="228" t="s">
        <v>184</v>
      </c>
    </row>
    <row r="154" s="1" customFormat="1" ht="24" customHeight="1">
      <c r="B154" s="35"/>
      <c r="C154" s="217" t="s">
        <v>185</v>
      </c>
      <c r="D154" s="217" t="s">
        <v>141</v>
      </c>
      <c r="E154" s="218" t="s">
        <v>186</v>
      </c>
      <c r="F154" s="219" t="s">
        <v>187</v>
      </c>
      <c r="G154" s="220" t="s">
        <v>162</v>
      </c>
      <c r="H154" s="221">
        <v>1232.0650000000001</v>
      </c>
      <c r="I154" s="222"/>
      <c r="J154" s="223">
        <f>ROUND(I154*H154,2)</f>
        <v>0</v>
      </c>
      <c r="K154" s="219" t="s">
        <v>154</v>
      </c>
      <c r="L154" s="40"/>
      <c r="M154" s="224" t="s">
        <v>1</v>
      </c>
      <c r="N154" s="225" t="s">
        <v>47</v>
      </c>
      <c r="O154" s="83"/>
      <c r="P154" s="226">
        <f>O154*H154</f>
        <v>0</v>
      </c>
      <c r="Q154" s="226">
        <v>0.017000000000000001</v>
      </c>
      <c r="R154" s="226">
        <f>Q154*H154</f>
        <v>20.945105000000002</v>
      </c>
      <c r="S154" s="226">
        <v>0</v>
      </c>
      <c r="T154" s="227">
        <f>S154*H154</f>
        <v>0</v>
      </c>
      <c r="AR154" s="228" t="s">
        <v>144</v>
      </c>
      <c r="AT154" s="228" t="s">
        <v>141</v>
      </c>
      <c r="AU154" s="228" t="s">
        <v>92</v>
      </c>
      <c r="AY154" s="13" t="s">
        <v>138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3" t="s">
        <v>90</v>
      </c>
      <c r="BK154" s="229">
        <f>ROUND(I154*H154,2)</f>
        <v>0</v>
      </c>
      <c r="BL154" s="13" t="s">
        <v>144</v>
      </c>
      <c r="BM154" s="228" t="s">
        <v>188</v>
      </c>
    </row>
    <row r="155" s="1" customFormat="1" ht="24" customHeight="1">
      <c r="B155" s="35"/>
      <c r="C155" s="217" t="s">
        <v>189</v>
      </c>
      <c r="D155" s="217" t="s">
        <v>141</v>
      </c>
      <c r="E155" s="218" t="s">
        <v>190</v>
      </c>
      <c r="F155" s="219" t="s">
        <v>191</v>
      </c>
      <c r="G155" s="220" t="s">
        <v>162</v>
      </c>
      <c r="H155" s="221">
        <v>62.496000000000002</v>
      </c>
      <c r="I155" s="222"/>
      <c r="J155" s="223">
        <f>ROUND(I155*H155,2)</f>
        <v>0</v>
      </c>
      <c r="K155" s="219" t="s">
        <v>154</v>
      </c>
      <c r="L155" s="40"/>
      <c r="M155" s="224" t="s">
        <v>1</v>
      </c>
      <c r="N155" s="225" t="s">
        <v>47</v>
      </c>
      <c r="O155" s="83"/>
      <c r="P155" s="226">
        <f>O155*H155</f>
        <v>0</v>
      </c>
      <c r="Q155" s="226">
        <v>0.018380000000000001</v>
      </c>
      <c r="R155" s="226">
        <f>Q155*H155</f>
        <v>1.14867648</v>
      </c>
      <c r="S155" s="226">
        <v>0</v>
      </c>
      <c r="T155" s="227">
        <f>S155*H155</f>
        <v>0</v>
      </c>
      <c r="AR155" s="228" t="s">
        <v>144</v>
      </c>
      <c r="AT155" s="228" t="s">
        <v>141</v>
      </c>
      <c r="AU155" s="228" t="s">
        <v>92</v>
      </c>
      <c r="AY155" s="13" t="s">
        <v>138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3" t="s">
        <v>90</v>
      </c>
      <c r="BK155" s="229">
        <f>ROUND(I155*H155,2)</f>
        <v>0</v>
      </c>
      <c r="BL155" s="13" t="s">
        <v>144</v>
      </c>
      <c r="BM155" s="228" t="s">
        <v>192</v>
      </c>
    </row>
    <row r="156" s="1" customFormat="1" ht="24" customHeight="1">
      <c r="B156" s="35"/>
      <c r="C156" s="217" t="s">
        <v>193</v>
      </c>
      <c r="D156" s="217" t="s">
        <v>141</v>
      </c>
      <c r="E156" s="218" t="s">
        <v>194</v>
      </c>
      <c r="F156" s="219" t="s">
        <v>195</v>
      </c>
      <c r="G156" s="220" t="s">
        <v>162</v>
      </c>
      <c r="H156" s="221">
        <v>294.07999999999998</v>
      </c>
      <c r="I156" s="222"/>
      <c r="J156" s="223">
        <f>ROUND(I156*H156,2)</f>
        <v>0</v>
      </c>
      <c r="K156" s="219" t="s">
        <v>154</v>
      </c>
      <c r="L156" s="40"/>
      <c r="M156" s="224" t="s">
        <v>1</v>
      </c>
      <c r="N156" s="225" t="s">
        <v>47</v>
      </c>
      <c r="O156" s="83"/>
      <c r="P156" s="226">
        <f>O156*H156</f>
        <v>0</v>
      </c>
      <c r="Q156" s="226">
        <v>0.021000000000000001</v>
      </c>
      <c r="R156" s="226">
        <f>Q156*H156</f>
        <v>6.1756799999999998</v>
      </c>
      <c r="S156" s="226">
        <v>0</v>
      </c>
      <c r="T156" s="227">
        <f>S156*H156</f>
        <v>0</v>
      </c>
      <c r="AR156" s="228" t="s">
        <v>144</v>
      </c>
      <c r="AT156" s="228" t="s">
        <v>141</v>
      </c>
      <c r="AU156" s="228" t="s">
        <v>92</v>
      </c>
      <c r="AY156" s="13" t="s">
        <v>138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3" t="s">
        <v>90</v>
      </c>
      <c r="BK156" s="229">
        <f>ROUND(I156*H156,2)</f>
        <v>0</v>
      </c>
      <c r="BL156" s="13" t="s">
        <v>144</v>
      </c>
      <c r="BM156" s="228" t="s">
        <v>196</v>
      </c>
    </row>
    <row r="157" s="1" customFormat="1" ht="24" customHeight="1">
      <c r="B157" s="35"/>
      <c r="C157" s="217" t="s">
        <v>197</v>
      </c>
      <c r="D157" s="217" t="s">
        <v>141</v>
      </c>
      <c r="E157" s="218" t="s">
        <v>198</v>
      </c>
      <c r="F157" s="219" t="s">
        <v>199</v>
      </c>
      <c r="G157" s="220" t="s">
        <v>162</v>
      </c>
      <c r="H157" s="221">
        <v>118.40000000000001</v>
      </c>
      <c r="I157" s="222"/>
      <c r="J157" s="223">
        <f>ROUND(I157*H157,2)</f>
        <v>0</v>
      </c>
      <c r="K157" s="219" t="s">
        <v>154</v>
      </c>
      <c r="L157" s="40"/>
      <c r="M157" s="224" t="s">
        <v>1</v>
      </c>
      <c r="N157" s="225" t="s">
        <v>47</v>
      </c>
      <c r="O157" s="83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AR157" s="228" t="s">
        <v>144</v>
      </c>
      <c r="AT157" s="228" t="s">
        <v>141</v>
      </c>
      <c r="AU157" s="228" t="s">
        <v>92</v>
      </c>
      <c r="AY157" s="13" t="s">
        <v>138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3" t="s">
        <v>90</v>
      </c>
      <c r="BK157" s="229">
        <f>ROUND(I157*H157,2)</f>
        <v>0</v>
      </c>
      <c r="BL157" s="13" t="s">
        <v>144</v>
      </c>
      <c r="BM157" s="228" t="s">
        <v>200</v>
      </c>
    </row>
    <row r="158" s="1" customFormat="1" ht="16.5" customHeight="1">
      <c r="B158" s="35"/>
      <c r="C158" s="217" t="s">
        <v>8</v>
      </c>
      <c r="D158" s="217" t="s">
        <v>141</v>
      </c>
      <c r="E158" s="218" t="s">
        <v>201</v>
      </c>
      <c r="F158" s="219" t="s">
        <v>202</v>
      </c>
      <c r="G158" s="220" t="s">
        <v>153</v>
      </c>
      <c r="H158" s="221">
        <v>9</v>
      </c>
      <c r="I158" s="222"/>
      <c r="J158" s="223">
        <f>ROUND(I158*H158,2)</f>
        <v>0</v>
      </c>
      <c r="K158" s="219" t="s">
        <v>154</v>
      </c>
      <c r="L158" s="40"/>
      <c r="M158" s="224" t="s">
        <v>1</v>
      </c>
      <c r="N158" s="225" t="s">
        <v>47</v>
      </c>
      <c r="O158" s="83"/>
      <c r="P158" s="226">
        <f>O158*H158</f>
        <v>0</v>
      </c>
      <c r="Q158" s="226">
        <v>0.04684</v>
      </c>
      <c r="R158" s="226">
        <f>Q158*H158</f>
        <v>0.42155999999999999</v>
      </c>
      <c r="S158" s="226">
        <v>0</v>
      </c>
      <c r="T158" s="227">
        <f>S158*H158</f>
        <v>0</v>
      </c>
      <c r="AR158" s="228" t="s">
        <v>144</v>
      </c>
      <c r="AT158" s="228" t="s">
        <v>141</v>
      </c>
      <c r="AU158" s="228" t="s">
        <v>92</v>
      </c>
      <c r="AY158" s="13" t="s">
        <v>138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3" t="s">
        <v>90</v>
      </c>
      <c r="BK158" s="229">
        <f>ROUND(I158*H158,2)</f>
        <v>0</v>
      </c>
      <c r="BL158" s="13" t="s">
        <v>144</v>
      </c>
      <c r="BM158" s="228" t="s">
        <v>203</v>
      </c>
    </row>
    <row r="159" s="1" customFormat="1" ht="24" customHeight="1">
      <c r="B159" s="35"/>
      <c r="C159" s="230" t="s">
        <v>204</v>
      </c>
      <c r="D159" s="230" t="s">
        <v>205</v>
      </c>
      <c r="E159" s="231" t="s">
        <v>206</v>
      </c>
      <c r="F159" s="232" t="s">
        <v>207</v>
      </c>
      <c r="G159" s="233" t="s">
        <v>153</v>
      </c>
      <c r="H159" s="234">
        <v>3</v>
      </c>
      <c r="I159" s="235"/>
      <c r="J159" s="236">
        <f>ROUND(I159*H159,2)</f>
        <v>0</v>
      </c>
      <c r="K159" s="232" t="s">
        <v>154</v>
      </c>
      <c r="L159" s="237"/>
      <c r="M159" s="238" t="s">
        <v>1</v>
      </c>
      <c r="N159" s="239" t="s">
        <v>47</v>
      </c>
      <c r="O159" s="83"/>
      <c r="P159" s="226">
        <f>O159*H159</f>
        <v>0</v>
      </c>
      <c r="Q159" s="226">
        <v>0.011900000000000001</v>
      </c>
      <c r="R159" s="226">
        <f>Q159*H159</f>
        <v>0.035700000000000003</v>
      </c>
      <c r="S159" s="226">
        <v>0</v>
      </c>
      <c r="T159" s="227">
        <f>S159*H159</f>
        <v>0</v>
      </c>
      <c r="AR159" s="228" t="s">
        <v>172</v>
      </c>
      <c r="AT159" s="228" t="s">
        <v>205</v>
      </c>
      <c r="AU159" s="228" t="s">
        <v>92</v>
      </c>
      <c r="AY159" s="13" t="s">
        <v>138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3" t="s">
        <v>90</v>
      </c>
      <c r="BK159" s="229">
        <f>ROUND(I159*H159,2)</f>
        <v>0</v>
      </c>
      <c r="BL159" s="13" t="s">
        <v>144</v>
      </c>
      <c r="BM159" s="228" t="s">
        <v>208</v>
      </c>
    </row>
    <row r="160" s="1" customFormat="1" ht="24" customHeight="1">
      <c r="B160" s="35"/>
      <c r="C160" s="230" t="s">
        <v>209</v>
      </c>
      <c r="D160" s="230" t="s">
        <v>205</v>
      </c>
      <c r="E160" s="231" t="s">
        <v>210</v>
      </c>
      <c r="F160" s="232" t="s">
        <v>211</v>
      </c>
      <c r="G160" s="233" t="s">
        <v>153</v>
      </c>
      <c r="H160" s="234">
        <v>1</v>
      </c>
      <c r="I160" s="235"/>
      <c r="J160" s="236">
        <f>ROUND(I160*H160,2)</f>
        <v>0</v>
      </c>
      <c r="K160" s="232" t="s">
        <v>154</v>
      </c>
      <c r="L160" s="237"/>
      <c r="M160" s="238" t="s">
        <v>1</v>
      </c>
      <c r="N160" s="239" t="s">
        <v>47</v>
      </c>
      <c r="O160" s="83"/>
      <c r="P160" s="226">
        <f>O160*H160</f>
        <v>0</v>
      </c>
      <c r="Q160" s="226">
        <v>0.0123</v>
      </c>
      <c r="R160" s="226">
        <f>Q160*H160</f>
        <v>0.0123</v>
      </c>
      <c r="S160" s="226">
        <v>0</v>
      </c>
      <c r="T160" s="227">
        <f>S160*H160</f>
        <v>0</v>
      </c>
      <c r="AR160" s="228" t="s">
        <v>172</v>
      </c>
      <c r="AT160" s="228" t="s">
        <v>205</v>
      </c>
      <c r="AU160" s="228" t="s">
        <v>92</v>
      </c>
      <c r="AY160" s="13" t="s">
        <v>138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3" t="s">
        <v>90</v>
      </c>
      <c r="BK160" s="229">
        <f>ROUND(I160*H160,2)</f>
        <v>0</v>
      </c>
      <c r="BL160" s="13" t="s">
        <v>144</v>
      </c>
      <c r="BM160" s="228" t="s">
        <v>212</v>
      </c>
    </row>
    <row r="161" s="1" customFormat="1" ht="24" customHeight="1">
      <c r="B161" s="35"/>
      <c r="C161" s="230" t="s">
        <v>213</v>
      </c>
      <c r="D161" s="230" t="s">
        <v>205</v>
      </c>
      <c r="E161" s="231" t="s">
        <v>214</v>
      </c>
      <c r="F161" s="232" t="s">
        <v>215</v>
      </c>
      <c r="G161" s="233" t="s">
        <v>153</v>
      </c>
      <c r="H161" s="234">
        <v>5</v>
      </c>
      <c r="I161" s="235"/>
      <c r="J161" s="236">
        <f>ROUND(I161*H161,2)</f>
        <v>0</v>
      </c>
      <c r="K161" s="232" t="s">
        <v>154</v>
      </c>
      <c r="L161" s="237"/>
      <c r="M161" s="238" t="s">
        <v>1</v>
      </c>
      <c r="N161" s="239" t="s">
        <v>47</v>
      </c>
      <c r="O161" s="83"/>
      <c r="P161" s="226">
        <f>O161*H161</f>
        <v>0</v>
      </c>
      <c r="Q161" s="226">
        <v>0.012800000000000001</v>
      </c>
      <c r="R161" s="226">
        <f>Q161*H161</f>
        <v>0.064000000000000001</v>
      </c>
      <c r="S161" s="226">
        <v>0</v>
      </c>
      <c r="T161" s="227">
        <f>S161*H161</f>
        <v>0</v>
      </c>
      <c r="AR161" s="228" t="s">
        <v>172</v>
      </c>
      <c r="AT161" s="228" t="s">
        <v>205</v>
      </c>
      <c r="AU161" s="228" t="s">
        <v>92</v>
      </c>
      <c r="AY161" s="13" t="s">
        <v>138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3" t="s">
        <v>90</v>
      </c>
      <c r="BK161" s="229">
        <f>ROUND(I161*H161,2)</f>
        <v>0</v>
      </c>
      <c r="BL161" s="13" t="s">
        <v>144</v>
      </c>
      <c r="BM161" s="228" t="s">
        <v>216</v>
      </c>
    </row>
    <row r="162" s="11" customFormat="1" ht="22.8" customHeight="1">
      <c r="B162" s="201"/>
      <c r="C162" s="202"/>
      <c r="D162" s="203" t="s">
        <v>81</v>
      </c>
      <c r="E162" s="215" t="s">
        <v>177</v>
      </c>
      <c r="F162" s="215" t="s">
        <v>217</v>
      </c>
      <c r="G162" s="202"/>
      <c r="H162" s="202"/>
      <c r="I162" s="205"/>
      <c r="J162" s="216">
        <f>BK162</f>
        <v>0</v>
      </c>
      <c r="K162" s="202"/>
      <c r="L162" s="207"/>
      <c r="M162" s="208"/>
      <c r="N162" s="209"/>
      <c r="O162" s="209"/>
      <c r="P162" s="210">
        <f>SUM(P163:P171)</f>
        <v>0</v>
      </c>
      <c r="Q162" s="209"/>
      <c r="R162" s="210">
        <f>SUM(R163:R171)</f>
        <v>0.036000000000000004</v>
      </c>
      <c r="S162" s="209"/>
      <c r="T162" s="211">
        <f>SUM(T163:T171)</f>
        <v>123.12530799999999</v>
      </c>
      <c r="AR162" s="212" t="s">
        <v>90</v>
      </c>
      <c r="AT162" s="213" t="s">
        <v>81</v>
      </c>
      <c r="AU162" s="213" t="s">
        <v>90</v>
      </c>
      <c r="AY162" s="212" t="s">
        <v>138</v>
      </c>
      <c r="BK162" s="214">
        <f>SUM(BK163:BK171)</f>
        <v>0</v>
      </c>
    </row>
    <row r="163" s="1" customFormat="1" ht="16.5" customHeight="1">
      <c r="B163" s="35"/>
      <c r="C163" s="217" t="s">
        <v>218</v>
      </c>
      <c r="D163" s="217" t="s">
        <v>141</v>
      </c>
      <c r="E163" s="218" t="s">
        <v>219</v>
      </c>
      <c r="F163" s="219" t="s">
        <v>220</v>
      </c>
      <c r="G163" s="220" t="s">
        <v>221</v>
      </c>
      <c r="H163" s="221">
        <v>23</v>
      </c>
      <c r="I163" s="222"/>
      <c r="J163" s="223">
        <f>ROUND(I163*H163,2)</f>
        <v>0</v>
      </c>
      <c r="K163" s="219" t="s">
        <v>1</v>
      </c>
      <c r="L163" s="40"/>
      <c r="M163" s="224" t="s">
        <v>1</v>
      </c>
      <c r="N163" s="225" t="s">
        <v>47</v>
      </c>
      <c r="O163" s="83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AR163" s="228" t="s">
        <v>144</v>
      </c>
      <c r="AT163" s="228" t="s">
        <v>141</v>
      </c>
      <c r="AU163" s="228" t="s">
        <v>92</v>
      </c>
      <c r="AY163" s="13" t="s">
        <v>138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3" t="s">
        <v>90</v>
      </c>
      <c r="BK163" s="229">
        <f>ROUND(I163*H163,2)</f>
        <v>0</v>
      </c>
      <c r="BL163" s="13" t="s">
        <v>144</v>
      </c>
      <c r="BM163" s="228" t="s">
        <v>222</v>
      </c>
    </row>
    <row r="164" s="1" customFormat="1" ht="24" customHeight="1">
      <c r="B164" s="35"/>
      <c r="C164" s="217" t="s">
        <v>223</v>
      </c>
      <c r="D164" s="217" t="s">
        <v>141</v>
      </c>
      <c r="E164" s="218" t="s">
        <v>224</v>
      </c>
      <c r="F164" s="219" t="s">
        <v>225</v>
      </c>
      <c r="G164" s="220" t="s">
        <v>162</v>
      </c>
      <c r="H164" s="221">
        <v>900</v>
      </c>
      <c r="I164" s="222"/>
      <c r="J164" s="223">
        <f>ROUND(I164*H164,2)</f>
        <v>0</v>
      </c>
      <c r="K164" s="219" t="s">
        <v>154</v>
      </c>
      <c r="L164" s="40"/>
      <c r="M164" s="224" t="s">
        <v>1</v>
      </c>
      <c r="N164" s="225" t="s">
        <v>47</v>
      </c>
      <c r="O164" s="83"/>
      <c r="P164" s="226">
        <f>O164*H164</f>
        <v>0</v>
      </c>
      <c r="Q164" s="226">
        <v>4.0000000000000003E-05</v>
      </c>
      <c r="R164" s="226">
        <f>Q164*H164</f>
        <v>0.036000000000000004</v>
      </c>
      <c r="S164" s="226">
        <v>0</v>
      </c>
      <c r="T164" s="227">
        <f>S164*H164</f>
        <v>0</v>
      </c>
      <c r="AR164" s="228" t="s">
        <v>144</v>
      </c>
      <c r="AT164" s="228" t="s">
        <v>141</v>
      </c>
      <c r="AU164" s="228" t="s">
        <v>92</v>
      </c>
      <c r="AY164" s="13" t="s">
        <v>138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3" t="s">
        <v>90</v>
      </c>
      <c r="BK164" s="229">
        <f>ROUND(I164*H164,2)</f>
        <v>0</v>
      </c>
      <c r="BL164" s="13" t="s">
        <v>144</v>
      </c>
      <c r="BM164" s="228" t="s">
        <v>226</v>
      </c>
    </row>
    <row r="165" s="1" customFormat="1" ht="16.5" customHeight="1">
      <c r="B165" s="35"/>
      <c r="C165" s="217" t="s">
        <v>7</v>
      </c>
      <c r="D165" s="217" t="s">
        <v>141</v>
      </c>
      <c r="E165" s="218" t="s">
        <v>227</v>
      </c>
      <c r="F165" s="219" t="s">
        <v>228</v>
      </c>
      <c r="G165" s="220" t="s">
        <v>162</v>
      </c>
      <c r="H165" s="221">
        <v>309.72199999999998</v>
      </c>
      <c r="I165" s="222"/>
      <c r="J165" s="223">
        <f>ROUND(I165*H165,2)</f>
        <v>0</v>
      </c>
      <c r="K165" s="219" t="s">
        <v>154</v>
      </c>
      <c r="L165" s="40"/>
      <c r="M165" s="224" t="s">
        <v>1</v>
      </c>
      <c r="N165" s="225" t="s">
        <v>47</v>
      </c>
      <c r="O165" s="83"/>
      <c r="P165" s="226">
        <f>O165*H165</f>
        <v>0</v>
      </c>
      <c r="Q165" s="226">
        <v>0</v>
      </c>
      <c r="R165" s="226">
        <f>Q165*H165</f>
        <v>0</v>
      </c>
      <c r="S165" s="226">
        <v>0.26100000000000001</v>
      </c>
      <c r="T165" s="227">
        <f>S165*H165</f>
        <v>80.837441999999996</v>
      </c>
      <c r="AR165" s="228" t="s">
        <v>144</v>
      </c>
      <c r="AT165" s="228" t="s">
        <v>141</v>
      </c>
      <c r="AU165" s="228" t="s">
        <v>92</v>
      </c>
      <c r="AY165" s="13" t="s">
        <v>138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3" t="s">
        <v>90</v>
      </c>
      <c r="BK165" s="229">
        <f>ROUND(I165*H165,2)</f>
        <v>0</v>
      </c>
      <c r="BL165" s="13" t="s">
        <v>144</v>
      </c>
      <c r="BM165" s="228" t="s">
        <v>229</v>
      </c>
    </row>
    <row r="166" s="1" customFormat="1" ht="16.5" customHeight="1">
      <c r="B166" s="35"/>
      <c r="C166" s="217" t="s">
        <v>230</v>
      </c>
      <c r="D166" s="217" t="s">
        <v>141</v>
      </c>
      <c r="E166" s="218" t="s">
        <v>231</v>
      </c>
      <c r="F166" s="219" t="s">
        <v>232</v>
      </c>
      <c r="G166" s="220" t="s">
        <v>162</v>
      </c>
      <c r="H166" s="221">
        <v>43.930999999999997</v>
      </c>
      <c r="I166" s="222"/>
      <c r="J166" s="223">
        <f>ROUND(I166*H166,2)</f>
        <v>0</v>
      </c>
      <c r="K166" s="219" t="s">
        <v>154</v>
      </c>
      <c r="L166" s="40"/>
      <c r="M166" s="224" t="s">
        <v>1</v>
      </c>
      <c r="N166" s="225" t="s">
        <v>47</v>
      </c>
      <c r="O166" s="83"/>
      <c r="P166" s="226">
        <f>O166*H166</f>
        <v>0</v>
      </c>
      <c r="Q166" s="226">
        <v>0</v>
      </c>
      <c r="R166" s="226">
        <f>Q166*H166</f>
        <v>0</v>
      </c>
      <c r="S166" s="226">
        <v>0.075999999999999998</v>
      </c>
      <c r="T166" s="227">
        <f>S166*H166</f>
        <v>3.3387559999999996</v>
      </c>
      <c r="AR166" s="228" t="s">
        <v>144</v>
      </c>
      <c r="AT166" s="228" t="s">
        <v>141</v>
      </c>
      <c r="AU166" s="228" t="s">
        <v>92</v>
      </c>
      <c r="AY166" s="13" t="s">
        <v>138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3" t="s">
        <v>90</v>
      </c>
      <c r="BK166" s="229">
        <f>ROUND(I166*H166,2)</f>
        <v>0</v>
      </c>
      <c r="BL166" s="13" t="s">
        <v>144</v>
      </c>
      <c r="BM166" s="228" t="s">
        <v>233</v>
      </c>
    </row>
    <row r="167" s="1" customFormat="1" ht="16.5" customHeight="1">
      <c r="B167" s="35"/>
      <c r="C167" s="217" t="s">
        <v>234</v>
      </c>
      <c r="D167" s="217" t="s">
        <v>141</v>
      </c>
      <c r="E167" s="218" t="s">
        <v>235</v>
      </c>
      <c r="F167" s="219" t="s">
        <v>236</v>
      </c>
      <c r="G167" s="220" t="s">
        <v>162</v>
      </c>
      <c r="H167" s="221">
        <v>43.340000000000003</v>
      </c>
      <c r="I167" s="222"/>
      <c r="J167" s="223">
        <f>ROUND(I167*H167,2)</f>
        <v>0</v>
      </c>
      <c r="K167" s="219" t="s">
        <v>154</v>
      </c>
      <c r="L167" s="40"/>
      <c r="M167" s="224" t="s">
        <v>1</v>
      </c>
      <c r="N167" s="225" t="s">
        <v>47</v>
      </c>
      <c r="O167" s="83"/>
      <c r="P167" s="226">
        <f>O167*H167</f>
        <v>0</v>
      </c>
      <c r="Q167" s="226">
        <v>0</v>
      </c>
      <c r="R167" s="226">
        <f>Q167*H167</f>
        <v>0</v>
      </c>
      <c r="S167" s="226">
        <v>0.063</v>
      </c>
      <c r="T167" s="227">
        <f>S167*H167</f>
        <v>2.7304200000000001</v>
      </c>
      <c r="AR167" s="228" t="s">
        <v>144</v>
      </c>
      <c r="AT167" s="228" t="s">
        <v>141</v>
      </c>
      <c r="AU167" s="228" t="s">
        <v>92</v>
      </c>
      <c r="AY167" s="13" t="s">
        <v>138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3" t="s">
        <v>90</v>
      </c>
      <c r="BK167" s="229">
        <f>ROUND(I167*H167,2)</f>
        <v>0</v>
      </c>
      <c r="BL167" s="13" t="s">
        <v>144</v>
      </c>
      <c r="BM167" s="228" t="s">
        <v>237</v>
      </c>
    </row>
    <row r="168" s="1" customFormat="1" ht="24" customHeight="1">
      <c r="B168" s="35"/>
      <c r="C168" s="217" t="s">
        <v>238</v>
      </c>
      <c r="D168" s="217" t="s">
        <v>141</v>
      </c>
      <c r="E168" s="218" t="s">
        <v>239</v>
      </c>
      <c r="F168" s="219" t="s">
        <v>240</v>
      </c>
      <c r="G168" s="220" t="s">
        <v>162</v>
      </c>
      <c r="H168" s="221">
        <v>390.06</v>
      </c>
      <c r="I168" s="222"/>
      <c r="J168" s="223">
        <f>ROUND(I168*H168,2)</f>
        <v>0</v>
      </c>
      <c r="K168" s="219" t="s">
        <v>154</v>
      </c>
      <c r="L168" s="40"/>
      <c r="M168" s="224" t="s">
        <v>1</v>
      </c>
      <c r="N168" s="225" t="s">
        <v>47</v>
      </c>
      <c r="O168" s="83"/>
      <c r="P168" s="226">
        <f>O168*H168</f>
        <v>0</v>
      </c>
      <c r="Q168" s="226">
        <v>0</v>
      </c>
      <c r="R168" s="226">
        <f>Q168*H168</f>
        <v>0</v>
      </c>
      <c r="S168" s="226">
        <v>0.01</v>
      </c>
      <c r="T168" s="227">
        <f>S168*H168</f>
        <v>3.9006000000000003</v>
      </c>
      <c r="AR168" s="228" t="s">
        <v>144</v>
      </c>
      <c r="AT168" s="228" t="s">
        <v>141</v>
      </c>
      <c r="AU168" s="228" t="s">
        <v>92</v>
      </c>
      <c r="AY168" s="13" t="s">
        <v>138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3" t="s">
        <v>90</v>
      </c>
      <c r="BK168" s="229">
        <f>ROUND(I168*H168,2)</f>
        <v>0</v>
      </c>
      <c r="BL168" s="13" t="s">
        <v>144</v>
      </c>
      <c r="BM168" s="228" t="s">
        <v>241</v>
      </c>
    </row>
    <row r="169" s="1" customFormat="1" ht="24" customHeight="1">
      <c r="B169" s="35"/>
      <c r="C169" s="217" t="s">
        <v>242</v>
      </c>
      <c r="D169" s="217" t="s">
        <v>141</v>
      </c>
      <c r="E169" s="218" t="s">
        <v>243</v>
      </c>
      <c r="F169" s="219" t="s">
        <v>244</v>
      </c>
      <c r="G169" s="220" t="s">
        <v>162</v>
      </c>
      <c r="H169" s="221">
        <v>1232.0650000000001</v>
      </c>
      <c r="I169" s="222"/>
      <c r="J169" s="223">
        <f>ROUND(I169*H169,2)</f>
        <v>0</v>
      </c>
      <c r="K169" s="219" t="s">
        <v>154</v>
      </c>
      <c r="L169" s="40"/>
      <c r="M169" s="224" t="s">
        <v>1</v>
      </c>
      <c r="N169" s="225" t="s">
        <v>47</v>
      </c>
      <c r="O169" s="83"/>
      <c r="P169" s="226">
        <f>O169*H169</f>
        <v>0</v>
      </c>
      <c r="Q169" s="226">
        <v>0</v>
      </c>
      <c r="R169" s="226">
        <f>Q169*H169</f>
        <v>0</v>
      </c>
      <c r="S169" s="226">
        <v>0.01</v>
      </c>
      <c r="T169" s="227">
        <f>S169*H169</f>
        <v>12.320650000000001</v>
      </c>
      <c r="AR169" s="228" t="s">
        <v>144</v>
      </c>
      <c r="AT169" s="228" t="s">
        <v>141</v>
      </c>
      <c r="AU169" s="228" t="s">
        <v>92</v>
      </c>
      <c r="AY169" s="13" t="s">
        <v>138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3" t="s">
        <v>90</v>
      </c>
      <c r="BK169" s="229">
        <f>ROUND(I169*H169,2)</f>
        <v>0</v>
      </c>
      <c r="BL169" s="13" t="s">
        <v>144</v>
      </c>
      <c r="BM169" s="228" t="s">
        <v>245</v>
      </c>
    </row>
    <row r="170" s="1" customFormat="1" ht="24" customHeight="1">
      <c r="B170" s="35"/>
      <c r="C170" s="217" t="s">
        <v>246</v>
      </c>
      <c r="D170" s="217" t="s">
        <v>141</v>
      </c>
      <c r="E170" s="218" t="s">
        <v>247</v>
      </c>
      <c r="F170" s="219" t="s">
        <v>248</v>
      </c>
      <c r="G170" s="220" t="s">
        <v>162</v>
      </c>
      <c r="H170" s="221">
        <v>294.07999999999998</v>
      </c>
      <c r="I170" s="222"/>
      <c r="J170" s="223">
        <f>ROUND(I170*H170,2)</f>
        <v>0</v>
      </c>
      <c r="K170" s="219" t="s">
        <v>154</v>
      </c>
      <c r="L170" s="40"/>
      <c r="M170" s="224" t="s">
        <v>1</v>
      </c>
      <c r="N170" s="225" t="s">
        <v>47</v>
      </c>
      <c r="O170" s="83"/>
      <c r="P170" s="226">
        <f>O170*H170</f>
        <v>0</v>
      </c>
      <c r="Q170" s="226">
        <v>0</v>
      </c>
      <c r="R170" s="226">
        <f>Q170*H170</f>
        <v>0</v>
      </c>
      <c r="S170" s="226">
        <v>0.068000000000000005</v>
      </c>
      <c r="T170" s="227">
        <f>S170*H170</f>
        <v>19.997440000000001</v>
      </c>
      <c r="AR170" s="228" t="s">
        <v>144</v>
      </c>
      <c r="AT170" s="228" t="s">
        <v>141</v>
      </c>
      <c r="AU170" s="228" t="s">
        <v>92</v>
      </c>
      <c r="AY170" s="13" t="s">
        <v>138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3" t="s">
        <v>90</v>
      </c>
      <c r="BK170" s="229">
        <f>ROUND(I170*H170,2)</f>
        <v>0</v>
      </c>
      <c r="BL170" s="13" t="s">
        <v>144</v>
      </c>
      <c r="BM170" s="228" t="s">
        <v>249</v>
      </c>
    </row>
    <row r="171" s="1" customFormat="1" ht="16.5" customHeight="1">
      <c r="B171" s="35"/>
      <c r="C171" s="217" t="s">
        <v>250</v>
      </c>
      <c r="D171" s="217" t="s">
        <v>141</v>
      </c>
      <c r="E171" s="218" t="s">
        <v>251</v>
      </c>
      <c r="F171" s="219" t="s">
        <v>252</v>
      </c>
      <c r="G171" s="220" t="s">
        <v>253</v>
      </c>
      <c r="H171" s="221">
        <v>174</v>
      </c>
      <c r="I171" s="222"/>
      <c r="J171" s="223">
        <f>ROUND(I171*H171,2)</f>
        <v>0</v>
      </c>
      <c r="K171" s="219" t="s">
        <v>1</v>
      </c>
      <c r="L171" s="40"/>
      <c r="M171" s="224" t="s">
        <v>1</v>
      </c>
      <c r="N171" s="225" t="s">
        <v>47</v>
      </c>
      <c r="O171" s="83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AR171" s="228" t="s">
        <v>144</v>
      </c>
      <c r="AT171" s="228" t="s">
        <v>141</v>
      </c>
      <c r="AU171" s="228" t="s">
        <v>92</v>
      </c>
      <c r="AY171" s="13" t="s">
        <v>138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3" t="s">
        <v>90</v>
      </c>
      <c r="BK171" s="229">
        <f>ROUND(I171*H171,2)</f>
        <v>0</v>
      </c>
      <c r="BL171" s="13" t="s">
        <v>144</v>
      </c>
      <c r="BM171" s="228" t="s">
        <v>254</v>
      </c>
    </row>
    <row r="172" s="11" customFormat="1" ht="22.8" customHeight="1">
      <c r="B172" s="201"/>
      <c r="C172" s="202"/>
      <c r="D172" s="203" t="s">
        <v>81</v>
      </c>
      <c r="E172" s="215" t="s">
        <v>255</v>
      </c>
      <c r="F172" s="215" t="s">
        <v>256</v>
      </c>
      <c r="G172" s="202"/>
      <c r="H172" s="202"/>
      <c r="I172" s="205"/>
      <c r="J172" s="216">
        <f>BK172</f>
        <v>0</v>
      </c>
      <c r="K172" s="202"/>
      <c r="L172" s="207"/>
      <c r="M172" s="208"/>
      <c r="N172" s="209"/>
      <c r="O172" s="209"/>
      <c r="P172" s="210">
        <f>P173</f>
        <v>0</v>
      </c>
      <c r="Q172" s="209"/>
      <c r="R172" s="210">
        <f>R173</f>
        <v>0</v>
      </c>
      <c r="S172" s="209"/>
      <c r="T172" s="211">
        <f>T173</f>
        <v>0</v>
      </c>
      <c r="AR172" s="212" t="s">
        <v>90</v>
      </c>
      <c r="AT172" s="213" t="s">
        <v>81</v>
      </c>
      <c r="AU172" s="213" t="s">
        <v>90</v>
      </c>
      <c r="AY172" s="212" t="s">
        <v>138</v>
      </c>
      <c r="BK172" s="214">
        <f>BK173</f>
        <v>0</v>
      </c>
    </row>
    <row r="173" s="1" customFormat="1" ht="48" customHeight="1">
      <c r="B173" s="35"/>
      <c r="C173" s="217" t="s">
        <v>257</v>
      </c>
      <c r="D173" s="217" t="s">
        <v>141</v>
      </c>
      <c r="E173" s="218" t="s">
        <v>258</v>
      </c>
      <c r="F173" s="219" t="s">
        <v>259</v>
      </c>
      <c r="G173" s="220" t="s">
        <v>260</v>
      </c>
      <c r="H173" s="221">
        <v>143.55699999999999</v>
      </c>
      <c r="I173" s="222"/>
      <c r="J173" s="223">
        <f>ROUND(I173*H173,2)</f>
        <v>0</v>
      </c>
      <c r="K173" s="219" t="s">
        <v>154</v>
      </c>
      <c r="L173" s="40"/>
      <c r="M173" s="224" t="s">
        <v>1</v>
      </c>
      <c r="N173" s="225" t="s">
        <v>47</v>
      </c>
      <c r="O173" s="83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AR173" s="228" t="s">
        <v>144</v>
      </c>
      <c r="AT173" s="228" t="s">
        <v>141</v>
      </c>
      <c r="AU173" s="228" t="s">
        <v>92</v>
      </c>
      <c r="AY173" s="13" t="s">
        <v>138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3" t="s">
        <v>90</v>
      </c>
      <c r="BK173" s="229">
        <f>ROUND(I173*H173,2)</f>
        <v>0</v>
      </c>
      <c r="BL173" s="13" t="s">
        <v>144</v>
      </c>
      <c r="BM173" s="228" t="s">
        <v>261</v>
      </c>
    </row>
    <row r="174" s="11" customFormat="1" ht="22.8" customHeight="1">
      <c r="B174" s="201"/>
      <c r="C174" s="202"/>
      <c r="D174" s="203" t="s">
        <v>81</v>
      </c>
      <c r="E174" s="215" t="s">
        <v>262</v>
      </c>
      <c r="F174" s="215" t="s">
        <v>263</v>
      </c>
      <c r="G174" s="202"/>
      <c r="H174" s="202"/>
      <c r="I174" s="205"/>
      <c r="J174" s="216">
        <f>BK174</f>
        <v>0</v>
      </c>
      <c r="K174" s="202"/>
      <c r="L174" s="207"/>
      <c r="M174" s="208"/>
      <c r="N174" s="209"/>
      <c r="O174" s="209"/>
      <c r="P174" s="210">
        <f>P175</f>
        <v>0</v>
      </c>
      <c r="Q174" s="209"/>
      <c r="R174" s="210">
        <f>R175</f>
        <v>0</v>
      </c>
      <c r="S174" s="209"/>
      <c r="T174" s="211">
        <f>T175</f>
        <v>0</v>
      </c>
      <c r="AR174" s="212" t="s">
        <v>90</v>
      </c>
      <c r="AT174" s="213" t="s">
        <v>81</v>
      </c>
      <c r="AU174" s="213" t="s">
        <v>90</v>
      </c>
      <c r="AY174" s="212" t="s">
        <v>138</v>
      </c>
      <c r="BK174" s="214">
        <f>BK175</f>
        <v>0</v>
      </c>
    </row>
    <row r="175" s="1" customFormat="1" ht="24" customHeight="1">
      <c r="B175" s="35"/>
      <c r="C175" s="217" t="s">
        <v>264</v>
      </c>
      <c r="D175" s="217" t="s">
        <v>141</v>
      </c>
      <c r="E175" s="218" t="s">
        <v>265</v>
      </c>
      <c r="F175" s="219" t="s">
        <v>266</v>
      </c>
      <c r="G175" s="220" t="s">
        <v>260</v>
      </c>
      <c r="H175" s="221">
        <v>44.395000000000003</v>
      </c>
      <c r="I175" s="222"/>
      <c r="J175" s="223">
        <f>ROUND(I175*H175,2)</f>
        <v>0</v>
      </c>
      <c r="K175" s="219" t="s">
        <v>154</v>
      </c>
      <c r="L175" s="40"/>
      <c r="M175" s="224" t="s">
        <v>1</v>
      </c>
      <c r="N175" s="225" t="s">
        <v>47</v>
      </c>
      <c r="O175" s="83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AR175" s="228" t="s">
        <v>144</v>
      </c>
      <c r="AT175" s="228" t="s">
        <v>141</v>
      </c>
      <c r="AU175" s="228" t="s">
        <v>92</v>
      </c>
      <c r="AY175" s="13" t="s">
        <v>138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3" t="s">
        <v>90</v>
      </c>
      <c r="BK175" s="229">
        <f>ROUND(I175*H175,2)</f>
        <v>0</v>
      </c>
      <c r="BL175" s="13" t="s">
        <v>144</v>
      </c>
      <c r="BM175" s="228" t="s">
        <v>267</v>
      </c>
    </row>
    <row r="176" s="11" customFormat="1" ht="25.92" customHeight="1">
      <c r="B176" s="201"/>
      <c r="C176" s="202"/>
      <c r="D176" s="203" t="s">
        <v>81</v>
      </c>
      <c r="E176" s="204" t="s">
        <v>268</v>
      </c>
      <c r="F176" s="204" t="s">
        <v>269</v>
      </c>
      <c r="G176" s="202"/>
      <c r="H176" s="202"/>
      <c r="I176" s="205"/>
      <c r="J176" s="206">
        <f>BK176</f>
        <v>0</v>
      </c>
      <c r="K176" s="202"/>
      <c r="L176" s="207"/>
      <c r="M176" s="208"/>
      <c r="N176" s="209"/>
      <c r="O176" s="209"/>
      <c r="P176" s="210">
        <f>P177+P196+P211+P221+P223+P250+P257+P268+P274+P285+P297+P301+P307+P309</f>
        <v>0</v>
      </c>
      <c r="Q176" s="209"/>
      <c r="R176" s="210">
        <f>R177+R196+R211+R221+R223+R250+R257+R268+R274+R285+R297+R301+R307+R309</f>
        <v>39.926005299999993</v>
      </c>
      <c r="S176" s="209"/>
      <c r="T176" s="211">
        <f>T177+T196+T211+T221+T223+T250+T257+T268+T274+T285+T297+T301+T307+T309</f>
        <v>20.431279499999999</v>
      </c>
      <c r="AR176" s="212" t="s">
        <v>92</v>
      </c>
      <c r="AT176" s="213" t="s">
        <v>81</v>
      </c>
      <c r="AU176" s="213" t="s">
        <v>82</v>
      </c>
      <c r="AY176" s="212" t="s">
        <v>138</v>
      </c>
      <c r="BK176" s="214">
        <f>BK177+BK196+BK211+BK221+BK223+BK250+BK257+BK268+BK274+BK285+BK297+BK301+BK307+BK309</f>
        <v>0</v>
      </c>
    </row>
    <row r="177" s="11" customFormat="1" ht="22.8" customHeight="1">
      <c r="B177" s="201"/>
      <c r="C177" s="202"/>
      <c r="D177" s="203" t="s">
        <v>81</v>
      </c>
      <c r="E177" s="215" t="s">
        <v>270</v>
      </c>
      <c r="F177" s="215" t="s">
        <v>271</v>
      </c>
      <c r="G177" s="202"/>
      <c r="H177" s="202"/>
      <c r="I177" s="205"/>
      <c r="J177" s="216">
        <f>BK177</f>
        <v>0</v>
      </c>
      <c r="K177" s="202"/>
      <c r="L177" s="207"/>
      <c r="M177" s="208"/>
      <c r="N177" s="209"/>
      <c r="O177" s="209"/>
      <c r="P177" s="210">
        <f>SUM(P178:P195)</f>
        <v>0</v>
      </c>
      <c r="Q177" s="209"/>
      <c r="R177" s="210">
        <f>SUM(R178:R195)</f>
        <v>0</v>
      </c>
      <c r="S177" s="209"/>
      <c r="T177" s="211">
        <f>SUM(T178:T195)</f>
        <v>1.1137600000000001</v>
      </c>
      <c r="AR177" s="212" t="s">
        <v>92</v>
      </c>
      <c r="AT177" s="213" t="s">
        <v>81</v>
      </c>
      <c r="AU177" s="213" t="s">
        <v>90</v>
      </c>
      <c r="AY177" s="212" t="s">
        <v>138</v>
      </c>
      <c r="BK177" s="214">
        <f>SUM(BK178:BK195)</f>
        <v>0</v>
      </c>
    </row>
    <row r="178" s="1" customFormat="1" ht="24" customHeight="1">
      <c r="B178" s="35"/>
      <c r="C178" s="217" t="s">
        <v>272</v>
      </c>
      <c r="D178" s="217" t="s">
        <v>141</v>
      </c>
      <c r="E178" s="218" t="s">
        <v>273</v>
      </c>
      <c r="F178" s="219" t="s">
        <v>274</v>
      </c>
      <c r="G178" s="220" t="s">
        <v>153</v>
      </c>
      <c r="H178" s="221">
        <v>19</v>
      </c>
      <c r="I178" s="222"/>
      <c r="J178" s="223">
        <f>ROUND(I178*H178,2)</f>
        <v>0</v>
      </c>
      <c r="K178" s="219" t="s">
        <v>1</v>
      </c>
      <c r="L178" s="40"/>
      <c r="M178" s="224" t="s">
        <v>1</v>
      </c>
      <c r="N178" s="225" t="s">
        <v>47</v>
      </c>
      <c r="O178" s="83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AR178" s="228" t="s">
        <v>204</v>
      </c>
      <c r="AT178" s="228" t="s">
        <v>141</v>
      </c>
      <c r="AU178" s="228" t="s">
        <v>92</v>
      </c>
      <c r="AY178" s="13" t="s">
        <v>138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3" t="s">
        <v>90</v>
      </c>
      <c r="BK178" s="229">
        <f>ROUND(I178*H178,2)</f>
        <v>0</v>
      </c>
      <c r="BL178" s="13" t="s">
        <v>204</v>
      </c>
      <c r="BM178" s="228" t="s">
        <v>275</v>
      </c>
    </row>
    <row r="179" s="1" customFormat="1" ht="24" customHeight="1">
      <c r="B179" s="35"/>
      <c r="C179" s="217" t="s">
        <v>276</v>
      </c>
      <c r="D179" s="217" t="s">
        <v>141</v>
      </c>
      <c r="E179" s="218" t="s">
        <v>277</v>
      </c>
      <c r="F179" s="219" t="s">
        <v>278</v>
      </c>
      <c r="G179" s="220" t="s">
        <v>153</v>
      </c>
      <c r="H179" s="221">
        <v>13</v>
      </c>
      <c r="I179" s="222"/>
      <c r="J179" s="223">
        <f>ROUND(I179*H179,2)</f>
        <v>0</v>
      </c>
      <c r="K179" s="219" t="s">
        <v>1</v>
      </c>
      <c r="L179" s="40"/>
      <c r="M179" s="224" t="s">
        <v>1</v>
      </c>
      <c r="N179" s="225" t="s">
        <v>47</v>
      </c>
      <c r="O179" s="83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AR179" s="228" t="s">
        <v>204</v>
      </c>
      <c r="AT179" s="228" t="s">
        <v>141</v>
      </c>
      <c r="AU179" s="228" t="s">
        <v>92</v>
      </c>
      <c r="AY179" s="13" t="s">
        <v>138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3" t="s">
        <v>90</v>
      </c>
      <c r="BK179" s="229">
        <f>ROUND(I179*H179,2)</f>
        <v>0</v>
      </c>
      <c r="BL179" s="13" t="s">
        <v>204</v>
      </c>
      <c r="BM179" s="228" t="s">
        <v>279</v>
      </c>
    </row>
    <row r="180" s="1" customFormat="1" ht="16.5" customHeight="1">
      <c r="B180" s="35"/>
      <c r="C180" s="217" t="s">
        <v>280</v>
      </c>
      <c r="D180" s="217" t="s">
        <v>141</v>
      </c>
      <c r="E180" s="218" t="s">
        <v>281</v>
      </c>
      <c r="F180" s="219" t="s">
        <v>282</v>
      </c>
      <c r="G180" s="220" t="s">
        <v>153</v>
      </c>
      <c r="H180" s="221">
        <v>8</v>
      </c>
      <c r="I180" s="222"/>
      <c r="J180" s="223">
        <f>ROUND(I180*H180,2)</f>
        <v>0</v>
      </c>
      <c r="K180" s="219" t="s">
        <v>1</v>
      </c>
      <c r="L180" s="40"/>
      <c r="M180" s="224" t="s">
        <v>1</v>
      </c>
      <c r="N180" s="225" t="s">
        <v>47</v>
      </c>
      <c r="O180" s="83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AR180" s="228" t="s">
        <v>204</v>
      </c>
      <c r="AT180" s="228" t="s">
        <v>141</v>
      </c>
      <c r="AU180" s="228" t="s">
        <v>92</v>
      </c>
      <c r="AY180" s="13" t="s">
        <v>138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3" t="s">
        <v>90</v>
      </c>
      <c r="BK180" s="229">
        <f>ROUND(I180*H180,2)</f>
        <v>0</v>
      </c>
      <c r="BL180" s="13" t="s">
        <v>204</v>
      </c>
      <c r="BM180" s="228" t="s">
        <v>283</v>
      </c>
    </row>
    <row r="181" s="1" customFormat="1" ht="36" customHeight="1">
      <c r="B181" s="35"/>
      <c r="C181" s="217" t="s">
        <v>284</v>
      </c>
      <c r="D181" s="217" t="s">
        <v>141</v>
      </c>
      <c r="E181" s="218" t="s">
        <v>285</v>
      </c>
      <c r="F181" s="219" t="s">
        <v>286</v>
      </c>
      <c r="G181" s="220" t="s">
        <v>153</v>
      </c>
      <c r="H181" s="221">
        <v>11</v>
      </c>
      <c r="I181" s="222"/>
      <c r="J181" s="223">
        <f>ROUND(I181*H181,2)</f>
        <v>0</v>
      </c>
      <c r="K181" s="219" t="s">
        <v>1</v>
      </c>
      <c r="L181" s="40"/>
      <c r="M181" s="224" t="s">
        <v>1</v>
      </c>
      <c r="N181" s="225" t="s">
        <v>47</v>
      </c>
      <c r="O181" s="83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AR181" s="228" t="s">
        <v>204</v>
      </c>
      <c r="AT181" s="228" t="s">
        <v>141</v>
      </c>
      <c r="AU181" s="228" t="s">
        <v>92</v>
      </c>
      <c r="AY181" s="13" t="s">
        <v>138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3" t="s">
        <v>90</v>
      </c>
      <c r="BK181" s="229">
        <f>ROUND(I181*H181,2)</f>
        <v>0</v>
      </c>
      <c r="BL181" s="13" t="s">
        <v>204</v>
      </c>
      <c r="BM181" s="228" t="s">
        <v>287</v>
      </c>
    </row>
    <row r="182" s="1" customFormat="1" ht="16.5" customHeight="1">
      <c r="B182" s="35"/>
      <c r="C182" s="217" t="s">
        <v>288</v>
      </c>
      <c r="D182" s="217" t="s">
        <v>141</v>
      </c>
      <c r="E182" s="218" t="s">
        <v>289</v>
      </c>
      <c r="F182" s="219" t="s">
        <v>290</v>
      </c>
      <c r="G182" s="220" t="s">
        <v>153</v>
      </c>
      <c r="H182" s="221">
        <v>1</v>
      </c>
      <c r="I182" s="222"/>
      <c r="J182" s="223">
        <f>ROUND(I182*H182,2)</f>
        <v>0</v>
      </c>
      <c r="K182" s="219" t="s">
        <v>1</v>
      </c>
      <c r="L182" s="40"/>
      <c r="M182" s="224" t="s">
        <v>1</v>
      </c>
      <c r="N182" s="225" t="s">
        <v>47</v>
      </c>
      <c r="O182" s="83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AR182" s="228" t="s">
        <v>204</v>
      </c>
      <c r="AT182" s="228" t="s">
        <v>141</v>
      </c>
      <c r="AU182" s="228" t="s">
        <v>92</v>
      </c>
      <c r="AY182" s="13" t="s">
        <v>138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3" t="s">
        <v>90</v>
      </c>
      <c r="BK182" s="229">
        <f>ROUND(I182*H182,2)</f>
        <v>0</v>
      </c>
      <c r="BL182" s="13" t="s">
        <v>204</v>
      </c>
      <c r="BM182" s="228" t="s">
        <v>291</v>
      </c>
    </row>
    <row r="183" s="1" customFormat="1" ht="24" customHeight="1">
      <c r="B183" s="35"/>
      <c r="C183" s="217" t="s">
        <v>292</v>
      </c>
      <c r="D183" s="217" t="s">
        <v>141</v>
      </c>
      <c r="E183" s="218" t="s">
        <v>293</v>
      </c>
      <c r="F183" s="219" t="s">
        <v>294</v>
      </c>
      <c r="G183" s="220" t="s">
        <v>153</v>
      </c>
      <c r="H183" s="221">
        <v>2</v>
      </c>
      <c r="I183" s="222"/>
      <c r="J183" s="223">
        <f>ROUND(I183*H183,2)</f>
        <v>0</v>
      </c>
      <c r="K183" s="219" t="s">
        <v>1</v>
      </c>
      <c r="L183" s="40"/>
      <c r="M183" s="224" t="s">
        <v>1</v>
      </c>
      <c r="N183" s="225" t="s">
        <v>47</v>
      </c>
      <c r="O183" s="83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AR183" s="228" t="s">
        <v>204</v>
      </c>
      <c r="AT183" s="228" t="s">
        <v>141</v>
      </c>
      <c r="AU183" s="228" t="s">
        <v>92</v>
      </c>
      <c r="AY183" s="13" t="s">
        <v>138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3" t="s">
        <v>90</v>
      </c>
      <c r="BK183" s="229">
        <f>ROUND(I183*H183,2)</f>
        <v>0</v>
      </c>
      <c r="BL183" s="13" t="s">
        <v>204</v>
      </c>
      <c r="BM183" s="228" t="s">
        <v>295</v>
      </c>
    </row>
    <row r="184" s="1" customFormat="1" ht="24" customHeight="1">
      <c r="B184" s="35"/>
      <c r="C184" s="217" t="s">
        <v>296</v>
      </c>
      <c r="D184" s="217" t="s">
        <v>141</v>
      </c>
      <c r="E184" s="218" t="s">
        <v>297</v>
      </c>
      <c r="F184" s="219" t="s">
        <v>298</v>
      </c>
      <c r="G184" s="220" t="s">
        <v>153</v>
      </c>
      <c r="H184" s="221">
        <v>1</v>
      </c>
      <c r="I184" s="222"/>
      <c r="J184" s="223">
        <f>ROUND(I184*H184,2)</f>
        <v>0</v>
      </c>
      <c r="K184" s="219" t="s">
        <v>1</v>
      </c>
      <c r="L184" s="40"/>
      <c r="M184" s="224" t="s">
        <v>1</v>
      </c>
      <c r="N184" s="225" t="s">
        <v>47</v>
      </c>
      <c r="O184" s="83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AR184" s="228" t="s">
        <v>204</v>
      </c>
      <c r="AT184" s="228" t="s">
        <v>141</v>
      </c>
      <c r="AU184" s="228" t="s">
        <v>92</v>
      </c>
      <c r="AY184" s="13" t="s">
        <v>138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3" t="s">
        <v>90</v>
      </c>
      <c r="BK184" s="229">
        <f>ROUND(I184*H184,2)</f>
        <v>0</v>
      </c>
      <c r="BL184" s="13" t="s">
        <v>204</v>
      </c>
      <c r="BM184" s="228" t="s">
        <v>299</v>
      </c>
    </row>
    <row r="185" s="1" customFormat="1" ht="16.5" customHeight="1">
      <c r="B185" s="35"/>
      <c r="C185" s="217" t="s">
        <v>300</v>
      </c>
      <c r="D185" s="217" t="s">
        <v>141</v>
      </c>
      <c r="E185" s="218" t="s">
        <v>301</v>
      </c>
      <c r="F185" s="219" t="s">
        <v>302</v>
      </c>
      <c r="G185" s="220" t="s">
        <v>153</v>
      </c>
      <c r="H185" s="221">
        <v>16</v>
      </c>
      <c r="I185" s="222"/>
      <c r="J185" s="223">
        <f>ROUND(I185*H185,2)</f>
        <v>0</v>
      </c>
      <c r="K185" s="219" t="s">
        <v>1</v>
      </c>
      <c r="L185" s="40"/>
      <c r="M185" s="224" t="s">
        <v>1</v>
      </c>
      <c r="N185" s="225" t="s">
        <v>47</v>
      </c>
      <c r="O185" s="83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AR185" s="228" t="s">
        <v>204</v>
      </c>
      <c r="AT185" s="228" t="s">
        <v>141</v>
      </c>
      <c r="AU185" s="228" t="s">
        <v>92</v>
      </c>
      <c r="AY185" s="13" t="s">
        <v>138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3" t="s">
        <v>90</v>
      </c>
      <c r="BK185" s="229">
        <f>ROUND(I185*H185,2)</f>
        <v>0</v>
      </c>
      <c r="BL185" s="13" t="s">
        <v>204</v>
      </c>
      <c r="BM185" s="228" t="s">
        <v>303</v>
      </c>
    </row>
    <row r="186" s="1" customFormat="1" ht="16.5" customHeight="1">
      <c r="B186" s="35"/>
      <c r="C186" s="217" t="s">
        <v>304</v>
      </c>
      <c r="D186" s="217" t="s">
        <v>141</v>
      </c>
      <c r="E186" s="218" t="s">
        <v>305</v>
      </c>
      <c r="F186" s="219" t="s">
        <v>306</v>
      </c>
      <c r="G186" s="220" t="s">
        <v>307</v>
      </c>
      <c r="H186" s="221">
        <v>10</v>
      </c>
      <c r="I186" s="222"/>
      <c r="J186" s="223">
        <f>ROUND(I186*H186,2)</f>
        <v>0</v>
      </c>
      <c r="K186" s="219" t="s">
        <v>154</v>
      </c>
      <c r="L186" s="40"/>
      <c r="M186" s="224" t="s">
        <v>1</v>
      </c>
      <c r="N186" s="225" t="s">
        <v>47</v>
      </c>
      <c r="O186" s="83"/>
      <c r="P186" s="226">
        <f>O186*H186</f>
        <v>0</v>
      </c>
      <c r="Q186" s="226">
        <v>0</v>
      </c>
      <c r="R186" s="226">
        <f>Q186*H186</f>
        <v>0</v>
      </c>
      <c r="S186" s="226">
        <v>0.01933</v>
      </c>
      <c r="T186" s="227">
        <f>S186*H186</f>
        <v>0.1933</v>
      </c>
      <c r="AR186" s="228" t="s">
        <v>204</v>
      </c>
      <c r="AT186" s="228" t="s">
        <v>141</v>
      </c>
      <c r="AU186" s="228" t="s">
        <v>92</v>
      </c>
      <c r="AY186" s="13" t="s">
        <v>138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3" t="s">
        <v>90</v>
      </c>
      <c r="BK186" s="229">
        <f>ROUND(I186*H186,2)</f>
        <v>0</v>
      </c>
      <c r="BL186" s="13" t="s">
        <v>204</v>
      </c>
      <c r="BM186" s="228" t="s">
        <v>308</v>
      </c>
    </row>
    <row r="187" s="1" customFormat="1" ht="16.5" customHeight="1">
      <c r="B187" s="35"/>
      <c r="C187" s="217" t="s">
        <v>309</v>
      </c>
      <c r="D187" s="217" t="s">
        <v>141</v>
      </c>
      <c r="E187" s="218" t="s">
        <v>310</v>
      </c>
      <c r="F187" s="219" t="s">
        <v>311</v>
      </c>
      <c r="G187" s="220" t="s">
        <v>307</v>
      </c>
      <c r="H187" s="221">
        <v>19</v>
      </c>
      <c r="I187" s="222"/>
      <c r="J187" s="223">
        <f>ROUND(I187*H187,2)</f>
        <v>0</v>
      </c>
      <c r="K187" s="219" t="s">
        <v>154</v>
      </c>
      <c r="L187" s="40"/>
      <c r="M187" s="224" t="s">
        <v>1</v>
      </c>
      <c r="N187" s="225" t="s">
        <v>47</v>
      </c>
      <c r="O187" s="83"/>
      <c r="P187" s="226">
        <f>O187*H187</f>
        <v>0</v>
      </c>
      <c r="Q187" s="226">
        <v>0</v>
      </c>
      <c r="R187" s="226">
        <f>Q187*H187</f>
        <v>0</v>
      </c>
      <c r="S187" s="226">
        <v>0.019460000000000002</v>
      </c>
      <c r="T187" s="227">
        <f>S187*H187</f>
        <v>0.36974000000000001</v>
      </c>
      <c r="AR187" s="228" t="s">
        <v>204</v>
      </c>
      <c r="AT187" s="228" t="s">
        <v>141</v>
      </c>
      <c r="AU187" s="228" t="s">
        <v>92</v>
      </c>
      <c r="AY187" s="13" t="s">
        <v>138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3" t="s">
        <v>90</v>
      </c>
      <c r="BK187" s="229">
        <f>ROUND(I187*H187,2)</f>
        <v>0</v>
      </c>
      <c r="BL187" s="13" t="s">
        <v>204</v>
      </c>
      <c r="BM187" s="228" t="s">
        <v>312</v>
      </c>
    </row>
    <row r="188" s="1" customFormat="1" ht="16.5" customHeight="1">
      <c r="B188" s="35"/>
      <c r="C188" s="217" t="s">
        <v>313</v>
      </c>
      <c r="D188" s="217" t="s">
        <v>141</v>
      </c>
      <c r="E188" s="218" t="s">
        <v>314</v>
      </c>
      <c r="F188" s="219" t="s">
        <v>315</v>
      </c>
      <c r="G188" s="220" t="s">
        <v>307</v>
      </c>
      <c r="H188" s="221">
        <v>1</v>
      </c>
      <c r="I188" s="222"/>
      <c r="J188" s="223">
        <f>ROUND(I188*H188,2)</f>
        <v>0</v>
      </c>
      <c r="K188" s="219" t="s">
        <v>154</v>
      </c>
      <c r="L188" s="40"/>
      <c r="M188" s="224" t="s">
        <v>1</v>
      </c>
      <c r="N188" s="225" t="s">
        <v>47</v>
      </c>
      <c r="O188" s="83"/>
      <c r="P188" s="226">
        <f>O188*H188</f>
        <v>0</v>
      </c>
      <c r="Q188" s="226">
        <v>0</v>
      </c>
      <c r="R188" s="226">
        <f>Q188*H188</f>
        <v>0</v>
      </c>
      <c r="S188" s="226">
        <v>0.095100000000000004</v>
      </c>
      <c r="T188" s="227">
        <f>S188*H188</f>
        <v>0.095100000000000004</v>
      </c>
      <c r="AR188" s="228" t="s">
        <v>204</v>
      </c>
      <c r="AT188" s="228" t="s">
        <v>141</v>
      </c>
      <c r="AU188" s="228" t="s">
        <v>92</v>
      </c>
      <c r="AY188" s="13" t="s">
        <v>138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3" t="s">
        <v>90</v>
      </c>
      <c r="BK188" s="229">
        <f>ROUND(I188*H188,2)</f>
        <v>0</v>
      </c>
      <c r="BL188" s="13" t="s">
        <v>204</v>
      </c>
      <c r="BM188" s="228" t="s">
        <v>316</v>
      </c>
    </row>
    <row r="189" s="1" customFormat="1" ht="16.5" customHeight="1">
      <c r="B189" s="35"/>
      <c r="C189" s="217" t="s">
        <v>317</v>
      </c>
      <c r="D189" s="217" t="s">
        <v>141</v>
      </c>
      <c r="E189" s="218" t="s">
        <v>318</v>
      </c>
      <c r="F189" s="219" t="s">
        <v>319</v>
      </c>
      <c r="G189" s="220" t="s">
        <v>307</v>
      </c>
      <c r="H189" s="221">
        <v>10</v>
      </c>
      <c r="I189" s="222"/>
      <c r="J189" s="223">
        <f>ROUND(I189*H189,2)</f>
        <v>0</v>
      </c>
      <c r="K189" s="219" t="s">
        <v>154</v>
      </c>
      <c r="L189" s="40"/>
      <c r="M189" s="224" t="s">
        <v>1</v>
      </c>
      <c r="N189" s="225" t="s">
        <v>47</v>
      </c>
      <c r="O189" s="83"/>
      <c r="P189" s="226">
        <f>O189*H189</f>
        <v>0</v>
      </c>
      <c r="Q189" s="226">
        <v>0</v>
      </c>
      <c r="R189" s="226">
        <f>Q189*H189</f>
        <v>0</v>
      </c>
      <c r="S189" s="226">
        <v>0.024500000000000001</v>
      </c>
      <c r="T189" s="227">
        <f>S189*H189</f>
        <v>0.245</v>
      </c>
      <c r="AR189" s="228" t="s">
        <v>204</v>
      </c>
      <c r="AT189" s="228" t="s">
        <v>141</v>
      </c>
      <c r="AU189" s="228" t="s">
        <v>92</v>
      </c>
      <c r="AY189" s="13" t="s">
        <v>138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3" t="s">
        <v>90</v>
      </c>
      <c r="BK189" s="229">
        <f>ROUND(I189*H189,2)</f>
        <v>0</v>
      </c>
      <c r="BL189" s="13" t="s">
        <v>204</v>
      </c>
      <c r="BM189" s="228" t="s">
        <v>320</v>
      </c>
    </row>
    <row r="190" s="1" customFormat="1" ht="24" customHeight="1">
      <c r="B190" s="35"/>
      <c r="C190" s="217" t="s">
        <v>321</v>
      </c>
      <c r="D190" s="217" t="s">
        <v>141</v>
      </c>
      <c r="E190" s="218" t="s">
        <v>322</v>
      </c>
      <c r="F190" s="219" t="s">
        <v>323</v>
      </c>
      <c r="G190" s="220" t="s">
        <v>307</v>
      </c>
      <c r="H190" s="221">
        <v>2</v>
      </c>
      <c r="I190" s="222"/>
      <c r="J190" s="223">
        <f>ROUND(I190*H190,2)</f>
        <v>0</v>
      </c>
      <c r="K190" s="219" t="s">
        <v>154</v>
      </c>
      <c r="L190" s="40"/>
      <c r="M190" s="224" t="s">
        <v>1</v>
      </c>
      <c r="N190" s="225" t="s">
        <v>47</v>
      </c>
      <c r="O190" s="83"/>
      <c r="P190" s="226">
        <f>O190*H190</f>
        <v>0</v>
      </c>
      <c r="Q190" s="226">
        <v>0</v>
      </c>
      <c r="R190" s="226">
        <f>Q190*H190</f>
        <v>0</v>
      </c>
      <c r="S190" s="226">
        <v>0.0091999999999999998</v>
      </c>
      <c r="T190" s="227">
        <f>S190*H190</f>
        <v>0.0184</v>
      </c>
      <c r="AR190" s="228" t="s">
        <v>204</v>
      </c>
      <c r="AT190" s="228" t="s">
        <v>141</v>
      </c>
      <c r="AU190" s="228" t="s">
        <v>92</v>
      </c>
      <c r="AY190" s="13" t="s">
        <v>138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3" t="s">
        <v>90</v>
      </c>
      <c r="BK190" s="229">
        <f>ROUND(I190*H190,2)</f>
        <v>0</v>
      </c>
      <c r="BL190" s="13" t="s">
        <v>204</v>
      </c>
      <c r="BM190" s="228" t="s">
        <v>324</v>
      </c>
    </row>
    <row r="191" s="1" customFormat="1" ht="24" customHeight="1">
      <c r="B191" s="35"/>
      <c r="C191" s="217" t="s">
        <v>325</v>
      </c>
      <c r="D191" s="217" t="s">
        <v>141</v>
      </c>
      <c r="E191" s="218" t="s">
        <v>326</v>
      </c>
      <c r="F191" s="219" t="s">
        <v>327</v>
      </c>
      <c r="G191" s="220" t="s">
        <v>307</v>
      </c>
      <c r="H191" s="221">
        <v>3</v>
      </c>
      <c r="I191" s="222"/>
      <c r="J191" s="223">
        <f>ROUND(I191*H191,2)</f>
        <v>0</v>
      </c>
      <c r="K191" s="219" t="s">
        <v>154</v>
      </c>
      <c r="L191" s="40"/>
      <c r="M191" s="224" t="s">
        <v>1</v>
      </c>
      <c r="N191" s="225" t="s">
        <v>47</v>
      </c>
      <c r="O191" s="83"/>
      <c r="P191" s="226">
        <f>O191*H191</f>
        <v>0</v>
      </c>
      <c r="Q191" s="226">
        <v>0</v>
      </c>
      <c r="R191" s="226">
        <f>Q191*H191</f>
        <v>0</v>
      </c>
      <c r="S191" s="226">
        <v>0.017299999999999999</v>
      </c>
      <c r="T191" s="227">
        <f>S191*H191</f>
        <v>0.051900000000000002</v>
      </c>
      <c r="AR191" s="228" t="s">
        <v>204</v>
      </c>
      <c r="AT191" s="228" t="s">
        <v>141</v>
      </c>
      <c r="AU191" s="228" t="s">
        <v>92</v>
      </c>
      <c r="AY191" s="13" t="s">
        <v>138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3" t="s">
        <v>90</v>
      </c>
      <c r="BK191" s="229">
        <f>ROUND(I191*H191,2)</f>
        <v>0</v>
      </c>
      <c r="BL191" s="13" t="s">
        <v>204</v>
      </c>
      <c r="BM191" s="228" t="s">
        <v>328</v>
      </c>
    </row>
    <row r="192" s="1" customFormat="1" ht="16.5" customHeight="1">
      <c r="B192" s="35"/>
      <c r="C192" s="217" t="s">
        <v>329</v>
      </c>
      <c r="D192" s="217" t="s">
        <v>141</v>
      </c>
      <c r="E192" s="218" t="s">
        <v>330</v>
      </c>
      <c r="F192" s="219" t="s">
        <v>331</v>
      </c>
      <c r="G192" s="220" t="s">
        <v>307</v>
      </c>
      <c r="H192" s="221">
        <v>2</v>
      </c>
      <c r="I192" s="222"/>
      <c r="J192" s="223">
        <f>ROUND(I192*H192,2)</f>
        <v>0</v>
      </c>
      <c r="K192" s="219" t="s">
        <v>154</v>
      </c>
      <c r="L192" s="40"/>
      <c r="M192" s="224" t="s">
        <v>1</v>
      </c>
      <c r="N192" s="225" t="s">
        <v>47</v>
      </c>
      <c r="O192" s="83"/>
      <c r="P192" s="226">
        <f>O192*H192</f>
        <v>0</v>
      </c>
      <c r="Q192" s="226">
        <v>0</v>
      </c>
      <c r="R192" s="226">
        <f>Q192*H192</f>
        <v>0</v>
      </c>
      <c r="S192" s="226">
        <v>0.018800000000000001</v>
      </c>
      <c r="T192" s="227">
        <f>S192*H192</f>
        <v>0.037600000000000001</v>
      </c>
      <c r="AR192" s="228" t="s">
        <v>204</v>
      </c>
      <c r="AT192" s="228" t="s">
        <v>141</v>
      </c>
      <c r="AU192" s="228" t="s">
        <v>92</v>
      </c>
      <c r="AY192" s="13" t="s">
        <v>138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3" t="s">
        <v>90</v>
      </c>
      <c r="BK192" s="229">
        <f>ROUND(I192*H192,2)</f>
        <v>0</v>
      </c>
      <c r="BL192" s="13" t="s">
        <v>204</v>
      </c>
      <c r="BM192" s="228" t="s">
        <v>332</v>
      </c>
    </row>
    <row r="193" s="1" customFormat="1" ht="16.5" customHeight="1">
      <c r="B193" s="35"/>
      <c r="C193" s="217" t="s">
        <v>333</v>
      </c>
      <c r="D193" s="217" t="s">
        <v>141</v>
      </c>
      <c r="E193" s="218" t="s">
        <v>334</v>
      </c>
      <c r="F193" s="219" t="s">
        <v>335</v>
      </c>
      <c r="G193" s="220" t="s">
        <v>307</v>
      </c>
      <c r="H193" s="221">
        <v>17</v>
      </c>
      <c r="I193" s="222"/>
      <c r="J193" s="223">
        <f>ROUND(I193*H193,2)</f>
        <v>0</v>
      </c>
      <c r="K193" s="219" t="s">
        <v>154</v>
      </c>
      <c r="L193" s="40"/>
      <c r="M193" s="224" t="s">
        <v>1</v>
      </c>
      <c r="N193" s="225" t="s">
        <v>47</v>
      </c>
      <c r="O193" s="83"/>
      <c r="P193" s="226">
        <f>O193*H193</f>
        <v>0</v>
      </c>
      <c r="Q193" s="226">
        <v>0</v>
      </c>
      <c r="R193" s="226">
        <f>Q193*H193</f>
        <v>0</v>
      </c>
      <c r="S193" s="226">
        <v>0.00156</v>
      </c>
      <c r="T193" s="227">
        <f>S193*H193</f>
        <v>0.026519999999999998</v>
      </c>
      <c r="AR193" s="228" t="s">
        <v>204</v>
      </c>
      <c r="AT193" s="228" t="s">
        <v>141</v>
      </c>
      <c r="AU193" s="228" t="s">
        <v>92</v>
      </c>
      <c r="AY193" s="13" t="s">
        <v>138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3" t="s">
        <v>90</v>
      </c>
      <c r="BK193" s="229">
        <f>ROUND(I193*H193,2)</f>
        <v>0</v>
      </c>
      <c r="BL193" s="13" t="s">
        <v>204</v>
      </c>
      <c r="BM193" s="228" t="s">
        <v>336</v>
      </c>
    </row>
    <row r="194" s="1" customFormat="1" ht="16.5" customHeight="1">
      <c r="B194" s="35"/>
      <c r="C194" s="217" t="s">
        <v>337</v>
      </c>
      <c r="D194" s="217" t="s">
        <v>141</v>
      </c>
      <c r="E194" s="218" t="s">
        <v>338</v>
      </c>
      <c r="F194" s="219" t="s">
        <v>339</v>
      </c>
      <c r="G194" s="220" t="s">
        <v>153</v>
      </c>
      <c r="H194" s="221">
        <v>10</v>
      </c>
      <c r="I194" s="222"/>
      <c r="J194" s="223">
        <f>ROUND(I194*H194,2)</f>
        <v>0</v>
      </c>
      <c r="K194" s="219" t="s">
        <v>154</v>
      </c>
      <c r="L194" s="40"/>
      <c r="M194" s="224" t="s">
        <v>1</v>
      </c>
      <c r="N194" s="225" t="s">
        <v>47</v>
      </c>
      <c r="O194" s="83"/>
      <c r="P194" s="226">
        <f>O194*H194</f>
        <v>0</v>
      </c>
      <c r="Q194" s="226">
        <v>0</v>
      </c>
      <c r="R194" s="226">
        <f>Q194*H194</f>
        <v>0</v>
      </c>
      <c r="S194" s="226">
        <v>0.00762</v>
      </c>
      <c r="T194" s="227">
        <f>S194*H194</f>
        <v>0.076200000000000004</v>
      </c>
      <c r="AR194" s="228" t="s">
        <v>204</v>
      </c>
      <c r="AT194" s="228" t="s">
        <v>141</v>
      </c>
      <c r="AU194" s="228" t="s">
        <v>92</v>
      </c>
      <c r="AY194" s="13" t="s">
        <v>138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3" t="s">
        <v>90</v>
      </c>
      <c r="BK194" s="229">
        <f>ROUND(I194*H194,2)</f>
        <v>0</v>
      </c>
      <c r="BL194" s="13" t="s">
        <v>204</v>
      </c>
      <c r="BM194" s="228" t="s">
        <v>340</v>
      </c>
    </row>
    <row r="195" s="1" customFormat="1" ht="24" customHeight="1">
      <c r="B195" s="35"/>
      <c r="C195" s="217" t="s">
        <v>341</v>
      </c>
      <c r="D195" s="217" t="s">
        <v>141</v>
      </c>
      <c r="E195" s="218" t="s">
        <v>342</v>
      </c>
      <c r="F195" s="219" t="s">
        <v>343</v>
      </c>
      <c r="G195" s="220" t="s">
        <v>344</v>
      </c>
      <c r="H195" s="221">
        <v>300</v>
      </c>
      <c r="I195" s="222"/>
      <c r="J195" s="223">
        <f>ROUND(I195*H195,2)</f>
        <v>0</v>
      </c>
      <c r="K195" s="219" t="s">
        <v>1</v>
      </c>
      <c r="L195" s="40"/>
      <c r="M195" s="224" t="s">
        <v>1</v>
      </c>
      <c r="N195" s="225" t="s">
        <v>47</v>
      </c>
      <c r="O195" s="83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AR195" s="228" t="s">
        <v>204</v>
      </c>
      <c r="AT195" s="228" t="s">
        <v>141</v>
      </c>
      <c r="AU195" s="228" t="s">
        <v>92</v>
      </c>
      <c r="AY195" s="13" t="s">
        <v>138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3" t="s">
        <v>90</v>
      </c>
      <c r="BK195" s="229">
        <f>ROUND(I195*H195,2)</f>
        <v>0</v>
      </c>
      <c r="BL195" s="13" t="s">
        <v>204</v>
      </c>
      <c r="BM195" s="228" t="s">
        <v>345</v>
      </c>
    </row>
    <row r="196" s="11" customFormat="1" ht="22.8" customHeight="1">
      <c r="B196" s="201"/>
      <c r="C196" s="202"/>
      <c r="D196" s="203" t="s">
        <v>81</v>
      </c>
      <c r="E196" s="215" t="s">
        <v>346</v>
      </c>
      <c r="F196" s="215" t="s">
        <v>347</v>
      </c>
      <c r="G196" s="202"/>
      <c r="H196" s="202"/>
      <c r="I196" s="205"/>
      <c r="J196" s="216">
        <f>BK196</f>
        <v>0</v>
      </c>
      <c r="K196" s="202"/>
      <c r="L196" s="207"/>
      <c r="M196" s="208"/>
      <c r="N196" s="209"/>
      <c r="O196" s="209"/>
      <c r="P196" s="210">
        <f>SUM(P197:P210)</f>
        <v>0</v>
      </c>
      <c r="Q196" s="209"/>
      <c r="R196" s="210">
        <f>SUM(R197:R210)</f>
        <v>0</v>
      </c>
      <c r="S196" s="209"/>
      <c r="T196" s="211">
        <f>SUM(T197:T210)</f>
        <v>0</v>
      </c>
      <c r="AR196" s="212" t="s">
        <v>92</v>
      </c>
      <c r="AT196" s="213" t="s">
        <v>81</v>
      </c>
      <c r="AU196" s="213" t="s">
        <v>90</v>
      </c>
      <c r="AY196" s="212" t="s">
        <v>138</v>
      </c>
      <c r="BK196" s="214">
        <f>SUM(BK197:BK210)</f>
        <v>0</v>
      </c>
    </row>
    <row r="197" s="1" customFormat="1" ht="24" customHeight="1">
      <c r="B197" s="35"/>
      <c r="C197" s="217" t="s">
        <v>348</v>
      </c>
      <c r="D197" s="217" t="s">
        <v>141</v>
      </c>
      <c r="E197" s="218" t="s">
        <v>349</v>
      </c>
      <c r="F197" s="219" t="s">
        <v>350</v>
      </c>
      <c r="G197" s="220" t="s">
        <v>344</v>
      </c>
      <c r="H197" s="221">
        <v>2160</v>
      </c>
      <c r="I197" s="222"/>
      <c r="J197" s="223">
        <f>ROUND(I197*H197,2)</f>
        <v>0</v>
      </c>
      <c r="K197" s="219" t="s">
        <v>1</v>
      </c>
      <c r="L197" s="40"/>
      <c r="M197" s="224" t="s">
        <v>1</v>
      </c>
      <c r="N197" s="225" t="s">
        <v>47</v>
      </c>
      <c r="O197" s="83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AR197" s="228" t="s">
        <v>204</v>
      </c>
      <c r="AT197" s="228" t="s">
        <v>141</v>
      </c>
      <c r="AU197" s="228" t="s">
        <v>92</v>
      </c>
      <c r="AY197" s="13" t="s">
        <v>138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3" t="s">
        <v>90</v>
      </c>
      <c r="BK197" s="229">
        <f>ROUND(I197*H197,2)</f>
        <v>0</v>
      </c>
      <c r="BL197" s="13" t="s">
        <v>204</v>
      </c>
      <c r="BM197" s="228" t="s">
        <v>351</v>
      </c>
    </row>
    <row r="198" s="1" customFormat="1" ht="24" customHeight="1">
      <c r="B198" s="35"/>
      <c r="C198" s="217" t="s">
        <v>352</v>
      </c>
      <c r="D198" s="217" t="s">
        <v>141</v>
      </c>
      <c r="E198" s="218" t="s">
        <v>353</v>
      </c>
      <c r="F198" s="219" t="s">
        <v>354</v>
      </c>
      <c r="G198" s="220" t="s">
        <v>344</v>
      </c>
      <c r="H198" s="221">
        <v>840</v>
      </c>
      <c r="I198" s="222"/>
      <c r="J198" s="223">
        <f>ROUND(I198*H198,2)</f>
        <v>0</v>
      </c>
      <c r="K198" s="219" t="s">
        <v>1</v>
      </c>
      <c r="L198" s="40"/>
      <c r="M198" s="224" t="s">
        <v>1</v>
      </c>
      <c r="N198" s="225" t="s">
        <v>47</v>
      </c>
      <c r="O198" s="83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AR198" s="228" t="s">
        <v>204</v>
      </c>
      <c r="AT198" s="228" t="s">
        <v>141</v>
      </c>
      <c r="AU198" s="228" t="s">
        <v>92</v>
      </c>
      <c r="AY198" s="13" t="s">
        <v>138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3" t="s">
        <v>90</v>
      </c>
      <c r="BK198" s="229">
        <f>ROUND(I198*H198,2)</f>
        <v>0</v>
      </c>
      <c r="BL198" s="13" t="s">
        <v>204</v>
      </c>
      <c r="BM198" s="228" t="s">
        <v>355</v>
      </c>
    </row>
    <row r="199" s="1" customFormat="1" ht="24" customHeight="1">
      <c r="B199" s="35"/>
      <c r="C199" s="217" t="s">
        <v>356</v>
      </c>
      <c r="D199" s="217" t="s">
        <v>141</v>
      </c>
      <c r="E199" s="218" t="s">
        <v>357</v>
      </c>
      <c r="F199" s="219" t="s">
        <v>358</v>
      </c>
      <c r="G199" s="220" t="s">
        <v>344</v>
      </c>
      <c r="H199" s="221">
        <v>600</v>
      </c>
      <c r="I199" s="222"/>
      <c r="J199" s="223">
        <f>ROUND(I199*H199,2)</f>
        <v>0</v>
      </c>
      <c r="K199" s="219" t="s">
        <v>1</v>
      </c>
      <c r="L199" s="40"/>
      <c r="M199" s="224" t="s">
        <v>1</v>
      </c>
      <c r="N199" s="225" t="s">
        <v>47</v>
      </c>
      <c r="O199" s="83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AR199" s="228" t="s">
        <v>204</v>
      </c>
      <c r="AT199" s="228" t="s">
        <v>141</v>
      </c>
      <c r="AU199" s="228" t="s">
        <v>92</v>
      </c>
      <c r="AY199" s="13" t="s">
        <v>138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3" t="s">
        <v>90</v>
      </c>
      <c r="BK199" s="229">
        <f>ROUND(I199*H199,2)</f>
        <v>0</v>
      </c>
      <c r="BL199" s="13" t="s">
        <v>204</v>
      </c>
      <c r="BM199" s="228" t="s">
        <v>359</v>
      </c>
    </row>
    <row r="200" s="1" customFormat="1" ht="24" customHeight="1">
      <c r="B200" s="35"/>
      <c r="C200" s="217" t="s">
        <v>360</v>
      </c>
      <c r="D200" s="217" t="s">
        <v>141</v>
      </c>
      <c r="E200" s="218" t="s">
        <v>361</v>
      </c>
      <c r="F200" s="219" t="s">
        <v>362</v>
      </c>
      <c r="G200" s="220" t="s">
        <v>363</v>
      </c>
      <c r="H200" s="221">
        <v>20</v>
      </c>
      <c r="I200" s="222"/>
      <c r="J200" s="223">
        <f>ROUND(I200*H200,2)</f>
        <v>0</v>
      </c>
      <c r="K200" s="219" t="s">
        <v>1</v>
      </c>
      <c r="L200" s="40"/>
      <c r="M200" s="224" t="s">
        <v>1</v>
      </c>
      <c r="N200" s="225" t="s">
        <v>47</v>
      </c>
      <c r="O200" s="83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AR200" s="228" t="s">
        <v>204</v>
      </c>
      <c r="AT200" s="228" t="s">
        <v>141</v>
      </c>
      <c r="AU200" s="228" t="s">
        <v>92</v>
      </c>
      <c r="AY200" s="13" t="s">
        <v>138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3" t="s">
        <v>90</v>
      </c>
      <c r="BK200" s="229">
        <f>ROUND(I200*H200,2)</f>
        <v>0</v>
      </c>
      <c r="BL200" s="13" t="s">
        <v>204</v>
      </c>
      <c r="BM200" s="228" t="s">
        <v>364</v>
      </c>
    </row>
    <row r="201" s="1" customFormat="1" ht="36" customHeight="1">
      <c r="B201" s="35"/>
      <c r="C201" s="217" t="s">
        <v>365</v>
      </c>
      <c r="D201" s="217" t="s">
        <v>141</v>
      </c>
      <c r="E201" s="218" t="s">
        <v>366</v>
      </c>
      <c r="F201" s="219" t="s">
        <v>367</v>
      </c>
      <c r="G201" s="220" t="s">
        <v>221</v>
      </c>
      <c r="H201" s="221">
        <v>346</v>
      </c>
      <c r="I201" s="222"/>
      <c r="J201" s="223">
        <f>ROUND(I201*H201,2)</f>
        <v>0</v>
      </c>
      <c r="K201" s="219" t="s">
        <v>1</v>
      </c>
      <c r="L201" s="40"/>
      <c r="M201" s="224" t="s">
        <v>1</v>
      </c>
      <c r="N201" s="225" t="s">
        <v>47</v>
      </c>
      <c r="O201" s="83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AR201" s="228" t="s">
        <v>204</v>
      </c>
      <c r="AT201" s="228" t="s">
        <v>141</v>
      </c>
      <c r="AU201" s="228" t="s">
        <v>92</v>
      </c>
      <c r="AY201" s="13" t="s">
        <v>138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3" t="s">
        <v>90</v>
      </c>
      <c r="BK201" s="229">
        <f>ROUND(I201*H201,2)</f>
        <v>0</v>
      </c>
      <c r="BL201" s="13" t="s">
        <v>204</v>
      </c>
      <c r="BM201" s="228" t="s">
        <v>368</v>
      </c>
    </row>
    <row r="202" s="1" customFormat="1" ht="24" customHeight="1">
      <c r="B202" s="35"/>
      <c r="C202" s="217" t="s">
        <v>369</v>
      </c>
      <c r="D202" s="217" t="s">
        <v>141</v>
      </c>
      <c r="E202" s="218" t="s">
        <v>370</v>
      </c>
      <c r="F202" s="219" t="s">
        <v>371</v>
      </c>
      <c r="G202" s="220" t="s">
        <v>344</v>
      </c>
      <c r="H202" s="221">
        <v>450</v>
      </c>
      <c r="I202" s="222"/>
      <c r="J202" s="223">
        <f>ROUND(I202*H202,2)</f>
        <v>0</v>
      </c>
      <c r="K202" s="219" t="s">
        <v>1</v>
      </c>
      <c r="L202" s="40"/>
      <c r="M202" s="224" t="s">
        <v>1</v>
      </c>
      <c r="N202" s="225" t="s">
        <v>47</v>
      </c>
      <c r="O202" s="83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AR202" s="228" t="s">
        <v>204</v>
      </c>
      <c r="AT202" s="228" t="s">
        <v>141</v>
      </c>
      <c r="AU202" s="228" t="s">
        <v>92</v>
      </c>
      <c r="AY202" s="13" t="s">
        <v>138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3" t="s">
        <v>90</v>
      </c>
      <c r="BK202" s="229">
        <f>ROUND(I202*H202,2)</f>
        <v>0</v>
      </c>
      <c r="BL202" s="13" t="s">
        <v>204</v>
      </c>
      <c r="BM202" s="228" t="s">
        <v>372</v>
      </c>
    </row>
    <row r="203" s="1" customFormat="1" ht="24" customHeight="1">
      <c r="B203" s="35"/>
      <c r="C203" s="217" t="s">
        <v>373</v>
      </c>
      <c r="D203" s="217" t="s">
        <v>141</v>
      </c>
      <c r="E203" s="218" t="s">
        <v>374</v>
      </c>
      <c r="F203" s="219" t="s">
        <v>375</v>
      </c>
      <c r="G203" s="220" t="s">
        <v>221</v>
      </c>
      <c r="H203" s="221">
        <v>146</v>
      </c>
      <c r="I203" s="222"/>
      <c r="J203" s="223">
        <f>ROUND(I203*H203,2)</f>
        <v>0</v>
      </c>
      <c r="K203" s="219" t="s">
        <v>1</v>
      </c>
      <c r="L203" s="40"/>
      <c r="M203" s="224" t="s">
        <v>1</v>
      </c>
      <c r="N203" s="225" t="s">
        <v>47</v>
      </c>
      <c r="O203" s="83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AR203" s="228" t="s">
        <v>204</v>
      </c>
      <c r="AT203" s="228" t="s">
        <v>141</v>
      </c>
      <c r="AU203" s="228" t="s">
        <v>92</v>
      </c>
      <c r="AY203" s="13" t="s">
        <v>138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3" t="s">
        <v>90</v>
      </c>
      <c r="BK203" s="229">
        <f>ROUND(I203*H203,2)</f>
        <v>0</v>
      </c>
      <c r="BL203" s="13" t="s">
        <v>204</v>
      </c>
      <c r="BM203" s="228" t="s">
        <v>376</v>
      </c>
    </row>
    <row r="204" s="1" customFormat="1" ht="24" customHeight="1">
      <c r="B204" s="35"/>
      <c r="C204" s="217" t="s">
        <v>377</v>
      </c>
      <c r="D204" s="217" t="s">
        <v>141</v>
      </c>
      <c r="E204" s="218" t="s">
        <v>378</v>
      </c>
      <c r="F204" s="219" t="s">
        <v>379</v>
      </c>
      <c r="G204" s="220" t="s">
        <v>221</v>
      </c>
      <c r="H204" s="221">
        <v>10</v>
      </c>
      <c r="I204" s="222"/>
      <c r="J204" s="223">
        <f>ROUND(I204*H204,2)</f>
        <v>0</v>
      </c>
      <c r="K204" s="219" t="s">
        <v>1</v>
      </c>
      <c r="L204" s="40"/>
      <c r="M204" s="224" t="s">
        <v>1</v>
      </c>
      <c r="N204" s="225" t="s">
        <v>47</v>
      </c>
      <c r="O204" s="83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AR204" s="228" t="s">
        <v>204</v>
      </c>
      <c r="AT204" s="228" t="s">
        <v>141</v>
      </c>
      <c r="AU204" s="228" t="s">
        <v>92</v>
      </c>
      <c r="AY204" s="13" t="s">
        <v>138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3" t="s">
        <v>90</v>
      </c>
      <c r="BK204" s="229">
        <f>ROUND(I204*H204,2)</f>
        <v>0</v>
      </c>
      <c r="BL204" s="13" t="s">
        <v>204</v>
      </c>
      <c r="BM204" s="228" t="s">
        <v>380</v>
      </c>
    </row>
    <row r="205" s="1" customFormat="1" ht="24" customHeight="1">
      <c r="B205" s="35"/>
      <c r="C205" s="217" t="s">
        <v>381</v>
      </c>
      <c r="D205" s="217" t="s">
        <v>141</v>
      </c>
      <c r="E205" s="218" t="s">
        <v>382</v>
      </c>
      <c r="F205" s="219" t="s">
        <v>383</v>
      </c>
      <c r="G205" s="220" t="s">
        <v>221</v>
      </c>
      <c r="H205" s="221">
        <v>21</v>
      </c>
      <c r="I205" s="222"/>
      <c r="J205" s="223">
        <f>ROUND(I205*H205,2)</f>
        <v>0</v>
      </c>
      <c r="K205" s="219" t="s">
        <v>1</v>
      </c>
      <c r="L205" s="40"/>
      <c r="M205" s="224" t="s">
        <v>1</v>
      </c>
      <c r="N205" s="225" t="s">
        <v>47</v>
      </c>
      <c r="O205" s="83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AR205" s="228" t="s">
        <v>204</v>
      </c>
      <c r="AT205" s="228" t="s">
        <v>141</v>
      </c>
      <c r="AU205" s="228" t="s">
        <v>92</v>
      </c>
      <c r="AY205" s="13" t="s">
        <v>138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3" t="s">
        <v>90</v>
      </c>
      <c r="BK205" s="229">
        <f>ROUND(I205*H205,2)</f>
        <v>0</v>
      </c>
      <c r="BL205" s="13" t="s">
        <v>204</v>
      </c>
      <c r="BM205" s="228" t="s">
        <v>384</v>
      </c>
    </row>
    <row r="206" s="1" customFormat="1" ht="16.5" customHeight="1">
      <c r="B206" s="35"/>
      <c r="C206" s="217" t="s">
        <v>385</v>
      </c>
      <c r="D206" s="217" t="s">
        <v>141</v>
      </c>
      <c r="E206" s="218" t="s">
        <v>386</v>
      </c>
      <c r="F206" s="219" t="s">
        <v>387</v>
      </c>
      <c r="G206" s="220" t="s">
        <v>344</v>
      </c>
      <c r="H206" s="221">
        <v>80</v>
      </c>
      <c r="I206" s="222"/>
      <c r="J206" s="223">
        <f>ROUND(I206*H206,2)</f>
        <v>0</v>
      </c>
      <c r="K206" s="219" t="s">
        <v>1</v>
      </c>
      <c r="L206" s="40"/>
      <c r="M206" s="224" t="s">
        <v>1</v>
      </c>
      <c r="N206" s="225" t="s">
        <v>47</v>
      </c>
      <c r="O206" s="83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AR206" s="228" t="s">
        <v>204</v>
      </c>
      <c r="AT206" s="228" t="s">
        <v>141</v>
      </c>
      <c r="AU206" s="228" t="s">
        <v>92</v>
      </c>
      <c r="AY206" s="13" t="s">
        <v>138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3" t="s">
        <v>90</v>
      </c>
      <c r="BK206" s="229">
        <f>ROUND(I206*H206,2)</f>
        <v>0</v>
      </c>
      <c r="BL206" s="13" t="s">
        <v>204</v>
      </c>
      <c r="BM206" s="228" t="s">
        <v>388</v>
      </c>
    </row>
    <row r="207" s="1" customFormat="1" ht="16.5" customHeight="1">
      <c r="B207" s="35"/>
      <c r="C207" s="217" t="s">
        <v>389</v>
      </c>
      <c r="D207" s="217" t="s">
        <v>141</v>
      </c>
      <c r="E207" s="218" t="s">
        <v>390</v>
      </c>
      <c r="F207" s="219" t="s">
        <v>391</v>
      </c>
      <c r="G207" s="220" t="s">
        <v>363</v>
      </c>
      <c r="H207" s="221">
        <v>29</v>
      </c>
      <c r="I207" s="222"/>
      <c r="J207" s="223">
        <f>ROUND(I207*H207,2)</f>
        <v>0</v>
      </c>
      <c r="K207" s="219" t="s">
        <v>1</v>
      </c>
      <c r="L207" s="40"/>
      <c r="M207" s="224" t="s">
        <v>1</v>
      </c>
      <c r="N207" s="225" t="s">
        <v>47</v>
      </c>
      <c r="O207" s="83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AR207" s="228" t="s">
        <v>204</v>
      </c>
      <c r="AT207" s="228" t="s">
        <v>141</v>
      </c>
      <c r="AU207" s="228" t="s">
        <v>92</v>
      </c>
      <c r="AY207" s="13" t="s">
        <v>138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3" t="s">
        <v>90</v>
      </c>
      <c r="BK207" s="229">
        <f>ROUND(I207*H207,2)</f>
        <v>0</v>
      </c>
      <c r="BL207" s="13" t="s">
        <v>204</v>
      </c>
      <c r="BM207" s="228" t="s">
        <v>392</v>
      </c>
    </row>
    <row r="208" s="1" customFormat="1" ht="24" customHeight="1">
      <c r="B208" s="35"/>
      <c r="C208" s="217" t="s">
        <v>393</v>
      </c>
      <c r="D208" s="217" t="s">
        <v>141</v>
      </c>
      <c r="E208" s="218" t="s">
        <v>394</v>
      </c>
      <c r="F208" s="219" t="s">
        <v>395</v>
      </c>
      <c r="G208" s="220" t="s">
        <v>363</v>
      </c>
      <c r="H208" s="221">
        <v>1</v>
      </c>
      <c r="I208" s="222"/>
      <c r="J208" s="223">
        <f>ROUND(I208*H208,2)</f>
        <v>0</v>
      </c>
      <c r="K208" s="219" t="s">
        <v>1</v>
      </c>
      <c r="L208" s="40"/>
      <c r="M208" s="224" t="s">
        <v>1</v>
      </c>
      <c r="N208" s="225" t="s">
        <v>47</v>
      </c>
      <c r="O208" s="83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AR208" s="228" t="s">
        <v>204</v>
      </c>
      <c r="AT208" s="228" t="s">
        <v>141</v>
      </c>
      <c r="AU208" s="228" t="s">
        <v>92</v>
      </c>
      <c r="AY208" s="13" t="s">
        <v>138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3" t="s">
        <v>90</v>
      </c>
      <c r="BK208" s="229">
        <f>ROUND(I208*H208,2)</f>
        <v>0</v>
      </c>
      <c r="BL208" s="13" t="s">
        <v>204</v>
      </c>
      <c r="BM208" s="228" t="s">
        <v>396</v>
      </c>
    </row>
    <row r="209" s="1" customFormat="1" ht="24" customHeight="1">
      <c r="B209" s="35"/>
      <c r="C209" s="217" t="s">
        <v>397</v>
      </c>
      <c r="D209" s="217" t="s">
        <v>141</v>
      </c>
      <c r="E209" s="218" t="s">
        <v>398</v>
      </c>
      <c r="F209" s="219" t="s">
        <v>399</v>
      </c>
      <c r="G209" s="220" t="s">
        <v>344</v>
      </c>
      <c r="H209" s="221">
        <v>550</v>
      </c>
      <c r="I209" s="222"/>
      <c r="J209" s="223">
        <f>ROUND(I209*H209,2)</f>
        <v>0</v>
      </c>
      <c r="K209" s="219" t="s">
        <v>1</v>
      </c>
      <c r="L209" s="40"/>
      <c r="M209" s="224" t="s">
        <v>1</v>
      </c>
      <c r="N209" s="225" t="s">
        <v>47</v>
      </c>
      <c r="O209" s="83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AR209" s="228" t="s">
        <v>204</v>
      </c>
      <c r="AT209" s="228" t="s">
        <v>141</v>
      </c>
      <c r="AU209" s="228" t="s">
        <v>92</v>
      </c>
      <c r="AY209" s="13" t="s">
        <v>138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3" t="s">
        <v>90</v>
      </c>
      <c r="BK209" s="229">
        <f>ROUND(I209*H209,2)</f>
        <v>0</v>
      </c>
      <c r="BL209" s="13" t="s">
        <v>204</v>
      </c>
      <c r="BM209" s="228" t="s">
        <v>400</v>
      </c>
    </row>
    <row r="210" s="1" customFormat="1" ht="24" customHeight="1">
      <c r="B210" s="35"/>
      <c r="C210" s="217" t="s">
        <v>401</v>
      </c>
      <c r="D210" s="217" t="s">
        <v>141</v>
      </c>
      <c r="E210" s="218" t="s">
        <v>402</v>
      </c>
      <c r="F210" s="219" t="s">
        <v>403</v>
      </c>
      <c r="G210" s="220" t="s">
        <v>153</v>
      </c>
      <c r="H210" s="221">
        <v>1</v>
      </c>
      <c r="I210" s="222"/>
      <c r="J210" s="223">
        <f>ROUND(I210*H210,2)</f>
        <v>0</v>
      </c>
      <c r="K210" s="219" t="s">
        <v>154</v>
      </c>
      <c r="L210" s="40"/>
      <c r="M210" s="224" t="s">
        <v>1</v>
      </c>
      <c r="N210" s="225" t="s">
        <v>47</v>
      </c>
      <c r="O210" s="83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AR210" s="228" t="s">
        <v>204</v>
      </c>
      <c r="AT210" s="228" t="s">
        <v>141</v>
      </c>
      <c r="AU210" s="228" t="s">
        <v>92</v>
      </c>
      <c r="AY210" s="13" t="s">
        <v>138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3" t="s">
        <v>90</v>
      </c>
      <c r="BK210" s="229">
        <f>ROUND(I210*H210,2)</f>
        <v>0</v>
      </c>
      <c r="BL210" s="13" t="s">
        <v>204</v>
      </c>
      <c r="BM210" s="228" t="s">
        <v>404</v>
      </c>
    </row>
    <row r="211" s="11" customFormat="1" ht="22.8" customHeight="1">
      <c r="B211" s="201"/>
      <c r="C211" s="202"/>
      <c r="D211" s="203" t="s">
        <v>81</v>
      </c>
      <c r="E211" s="215" t="s">
        <v>405</v>
      </c>
      <c r="F211" s="215" t="s">
        <v>406</v>
      </c>
      <c r="G211" s="202"/>
      <c r="H211" s="202"/>
      <c r="I211" s="205"/>
      <c r="J211" s="216">
        <f>BK211</f>
        <v>0</v>
      </c>
      <c r="K211" s="202"/>
      <c r="L211" s="207"/>
      <c r="M211" s="208"/>
      <c r="N211" s="209"/>
      <c r="O211" s="209"/>
      <c r="P211" s="210">
        <f>SUM(P212:P220)</f>
        <v>0</v>
      </c>
      <c r="Q211" s="209"/>
      <c r="R211" s="210">
        <f>SUM(R212:R220)</f>
        <v>0</v>
      </c>
      <c r="S211" s="209"/>
      <c r="T211" s="211">
        <f>SUM(T212:T220)</f>
        <v>0</v>
      </c>
      <c r="AR211" s="212" t="s">
        <v>92</v>
      </c>
      <c r="AT211" s="213" t="s">
        <v>81</v>
      </c>
      <c r="AU211" s="213" t="s">
        <v>90</v>
      </c>
      <c r="AY211" s="212" t="s">
        <v>138</v>
      </c>
      <c r="BK211" s="214">
        <f>SUM(BK212:BK220)</f>
        <v>0</v>
      </c>
    </row>
    <row r="212" s="1" customFormat="1" ht="36" customHeight="1">
      <c r="B212" s="35"/>
      <c r="C212" s="217" t="s">
        <v>407</v>
      </c>
      <c r="D212" s="217" t="s">
        <v>141</v>
      </c>
      <c r="E212" s="218" t="s">
        <v>408</v>
      </c>
      <c r="F212" s="219" t="s">
        <v>409</v>
      </c>
      <c r="G212" s="220" t="s">
        <v>344</v>
      </c>
      <c r="H212" s="221">
        <v>840</v>
      </c>
      <c r="I212" s="222"/>
      <c r="J212" s="223">
        <f>ROUND(I212*H212,2)</f>
        <v>0</v>
      </c>
      <c r="K212" s="219" t="s">
        <v>1</v>
      </c>
      <c r="L212" s="40"/>
      <c r="M212" s="224" t="s">
        <v>1</v>
      </c>
      <c r="N212" s="225" t="s">
        <v>47</v>
      </c>
      <c r="O212" s="83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AR212" s="228" t="s">
        <v>204</v>
      </c>
      <c r="AT212" s="228" t="s">
        <v>141</v>
      </c>
      <c r="AU212" s="228" t="s">
        <v>92</v>
      </c>
      <c r="AY212" s="13" t="s">
        <v>138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3" t="s">
        <v>90</v>
      </c>
      <c r="BK212" s="229">
        <f>ROUND(I212*H212,2)</f>
        <v>0</v>
      </c>
      <c r="BL212" s="13" t="s">
        <v>204</v>
      </c>
      <c r="BM212" s="228" t="s">
        <v>410</v>
      </c>
    </row>
    <row r="213" s="1" customFormat="1" ht="24" customHeight="1">
      <c r="B213" s="35"/>
      <c r="C213" s="217" t="s">
        <v>411</v>
      </c>
      <c r="D213" s="217" t="s">
        <v>141</v>
      </c>
      <c r="E213" s="218" t="s">
        <v>412</v>
      </c>
      <c r="F213" s="219" t="s">
        <v>413</v>
      </c>
      <c r="G213" s="220" t="s">
        <v>344</v>
      </c>
      <c r="H213" s="221">
        <v>490</v>
      </c>
      <c r="I213" s="222"/>
      <c r="J213" s="223">
        <f>ROUND(I213*H213,2)</f>
        <v>0</v>
      </c>
      <c r="K213" s="219" t="s">
        <v>1</v>
      </c>
      <c r="L213" s="40"/>
      <c r="M213" s="224" t="s">
        <v>1</v>
      </c>
      <c r="N213" s="225" t="s">
        <v>47</v>
      </c>
      <c r="O213" s="83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AR213" s="228" t="s">
        <v>204</v>
      </c>
      <c r="AT213" s="228" t="s">
        <v>141</v>
      </c>
      <c r="AU213" s="228" t="s">
        <v>92</v>
      </c>
      <c r="AY213" s="13" t="s">
        <v>138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3" t="s">
        <v>90</v>
      </c>
      <c r="BK213" s="229">
        <f>ROUND(I213*H213,2)</f>
        <v>0</v>
      </c>
      <c r="BL213" s="13" t="s">
        <v>204</v>
      </c>
      <c r="BM213" s="228" t="s">
        <v>414</v>
      </c>
    </row>
    <row r="214" s="1" customFormat="1" ht="36" customHeight="1">
      <c r="B214" s="35"/>
      <c r="C214" s="217" t="s">
        <v>415</v>
      </c>
      <c r="D214" s="217" t="s">
        <v>141</v>
      </c>
      <c r="E214" s="218" t="s">
        <v>416</v>
      </c>
      <c r="F214" s="219" t="s">
        <v>417</v>
      </c>
      <c r="G214" s="220" t="s">
        <v>344</v>
      </c>
      <c r="H214" s="221">
        <v>500</v>
      </c>
      <c r="I214" s="222"/>
      <c r="J214" s="223">
        <f>ROUND(I214*H214,2)</f>
        <v>0</v>
      </c>
      <c r="K214" s="219" t="s">
        <v>1</v>
      </c>
      <c r="L214" s="40"/>
      <c r="M214" s="224" t="s">
        <v>1</v>
      </c>
      <c r="N214" s="225" t="s">
        <v>47</v>
      </c>
      <c r="O214" s="83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AR214" s="228" t="s">
        <v>204</v>
      </c>
      <c r="AT214" s="228" t="s">
        <v>141</v>
      </c>
      <c r="AU214" s="228" t="s">
        <v>92</v>
      </c>
      <c r="AY214" s="13" t="s">
        <v>138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3" t="s">
        <v>90</v>
      </c>
      <c r="BK214" s="229">
        <f>ROUND(I214*H214,2)</f>
        <v>0</v>
      </c>
      <c r="BL214" s="13" t="s">
        <v>204</v>
      </c>
      <c r="BM214" s="228" t="s">
        <v>418</v>
      </c>
    </row>
    <row r="215" s="1" customFormat="1" ht="16.5" customHeight="1">
      <c r="B215" s="35"/>
      <c r="C215" s="217" t="s">
        <v>419</v>
      </c>
      <c r="D215" s="217" t="s">
        <v>141</v>
      </c>
      <c r="E215" s="218" t="s">
        <v>420</v>
      </c>
      <c r="F215" s="219" t="s">
        <v>421</v>
      </c>
      <c r="G215" s="220" t="s">
        <v>363</v>
      </c>
      <c r="H215" s="221">
        <v>20</v>
      </c>
      <c r="I215" s="222"/>
      <c r="J215" s="223">
        <f>ROUND(I215*H215,2)</f>
        <v>0</v>
      </c>
      <c r="K215" s="219" t="s">
        <v>1</v>
      </c>
      <c r="L215" s="40"/>
      <c r="M215" s="224" t="s">
        <v>1</v>
      </c>
      <c r="N215" s="225" t="s">
        <v>47</v>
      </c>
      <c r="O215" s="83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AR215" s="228" t="s">
        <v>204</v>
      </c>
      <c r="AT215" s="228" t="s">
        <v>141</v>
      </c>
      <c r="AU215" s="228" t="s">
        <v>92</v>
      </c>
      <c r="AY215" s="13" t="s">
        <v>138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3" t="s">
        <v>90</v>
      </c>
      <c r="BK215" s="229">
        <f>ROUND(I215*H215,2)</f>
        <v>0</v>
      </c>
      <c r="BL215" s="13" t="s">
        <v>204</v>
      </c>
      <c r="BM215" s="228" t="s">
        <v>422</v>
      </c>
    </row>
    <row r="216" s="1" customFormat="1" ht="36" customHeight="1">
      <c r="B216" s="35"/>
      <c r="C216" s="217" t="s">
        <v>423</v>
      </c>
      <c r="D216" s="217" t="s">
        <v>141</v>
      </c>
      <c r="E216" s="218" t="s">
        <v>424</v>
      </c>
      <c r="F216" s="219" t="s">
        <v>425</v>
      </c>
      <c r="G216" s="220" t="s">
        <v>221</v>
      </c>
      <c r="H216" s="221">
        <v>94</v>
      </c>
      <c r="I216" s="222"/>
      <c r="J216" s="223">
        <f>ROUND(I216*H216,2)</f>
        <v>0</v>
      </c>
      <c r="K216" s="219" t="s">
        <v>1</v>
      </c>
      <c r="L216" s="40"/>
      <c r="M216" s="224" t="s">
        <v>1</v>
      </c>
      <c r="N216" s="225" t="s">
        <v>47</v>
      </c>
      <c r="O216" s="83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AR216" s="228" t="s">
        <v>204</v>
      </c>
      <c r="AT216" s="228" t="s">
        <v>141</v>
      </c>
      <c r="AU216" s="228" t="s">
        <v>92</v>
      </c>
      <c r="AY216" s="13" t="s">
        <v>138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3" t="s">
        <v>90</v>
      </c>
      <c r="BK216" s="229">
        <f>ROUND(I216*H216,2)</f>
        <v>0</v>
      </c>
      <c r="BL216" s="13" t="s">
        <v>204</v>
      </c>
      <c r="BM216" s="228" t="s">
        <v>426</v>
      </c>
    </row>
    <row r="217" s="1" customFormat="1" ht="24" customHeight="1">
      <c r="B217" s="35"/>
      <c r="C217" s="217" t="s">
        <v>427</v>
      </c>
      <c r="D217" s="217" t="s">
        <v>141</v>
      </c>
      <c r="E217" s="218" t="s">
        <v>428</v>
      </c>
      <c r="F217" s="219" t="s">
        <v>429</v>
      </c>
      <c r="G217" s="220" t="s">
        <v>344</v>
      </c>
      <c r="H217" s="221">
        <v>950</v>
      </c>
      <c r="I217" s="222"/>
      <c r="J217" s="223">
        <f>ROUND(I217*H217,2)</f>
        <v>0</v>
      </c>
      <c r="K217" s="219" t="s">
        <v>1</v>
      </c>
      <c r="L217" s="40"/>
      <c r="M217" s="224" t="s">
        <v>1</v>
      </c>
      <c r="N217" s="225" t="s">
        <v>47</v>
      </c>
      <c r="O217" s="83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AR217" s="228" t="s">
        <v>204</v>
      </c>
      <c r="AT217" s="228" t="s">
        <v>141</v>
      </c>
      <c r="AU217" s="228" t="s">
        <v>92</v>
      </c>
      <c r="AY217" s="13" t="s">
        <v>138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3" t="s">
        <v>90</v>
      </c>
      <c r="BK217" s="229">
        <f>ROUND(I217*H217,2)</f>
        <v>0</v>
      </c>
      <c r="BL217" s="13" t="s">
        <v>204</v>
      </c>
      <c r="BM217" s="228" t="s">
        <v>430</v>
      </c>
    </row>
    <row r="218" s="1" customFormat="1" ht="24" customHeight="1">
      <c r="B218" s="35"/>
      <c r="C218" s="217" t="s">
        <v>431</v>
      </c>
      <c r="D218" s="217" t="s">
        <v>141</v>
      </c>
      <c r="E218" s="218" t="s">
        <v>432</v>
      </c>
      <c r="F218" s="219" t="s">
        <v>433</v>
      </c>
      <c r="G218" s="220" t="s">
        <v>344</v>
      </c>
      <c r="H218" s="221">
        <v>1190</v>
      </c>
      <c r="I218" s="222"/>
      <c r="J218" s="223">
        <f>ROUND(I218*H218,2)</f>
        <v>0</v>
      </c>
      <c r="K218" s="219" t="s">
        <v>1</v>
      </c>
      <c r="L218" s="40"/>
      <c r="M218" s="224" t="s">
        <v>1</v>
      </c>
      <c r="N218" s="225" t="s">
        <v>47</v>
      </c>
      <c r="O218" s="83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AR218" s="228" t="s">
        <v>204</v>
      </c>
      <c r="AT218" s="228" t="s">
        <v>141</v>
      </c>
      <c r="AU218" s="228" t="s">
        <v>92</v>
      </c>
      <c r="AY218" s="13" t="s">
        <v>138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3" t="s">
        <v>90</v>
      </c>
      <c r="BK218" s="229">
        <f>ROUND(I218*H218,2)</f>
        <v>0</v>
      </c>
      <c r="BL218" s="13" t="s">
        <v>204</v>
      </c>
      <c r="BM218" s="228" t="s">
        <v>434</v>
      </c>
    </row>
    <row r="219" s="1" customFormat="1" ht="24" customHeight="1">
      <c r="B219" s="35"/>
      <c r="C219" s="217" t="s">
        <v>435</v>
      </c>
      <c r="D219" s="217" t="s">
        <v>141</v>
      </c>
      <c r="E219" s="218" t="s">
        <v>436</v>
      </c>
      <c r="F219" s="219" t="s">
        <v>437</v>
      </c>
      <c r="G219" s="220" t="s">
        <v>344</v>
      </c>
      <c r="H219" s="221">
        <v>450</v>
      </c>
      <c r="I219" s="222"/>
      <c r="J219" s="223">
        <f>ROUND(I219*H219,2)</f>
        <v>0</v>
      </c>
      <c r="K219" s="219" t="s">
        <v>1</v>
      </c>
      <c r="L219" s="40"/>
      <c r="M219" s="224" t="s">
        <v>1</v>
      </c>
      <c r="N219" s="225" t="s">
        <v>47</v>
      </c>
      <c r="O219" s="83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AR219" s="228" t="s">
        <v>204</v>
      </c>
      <c r="AT219" s="228" t="s">
        <v>141</v>
      </c>
      <c r="AU219" s="228" t="s">
        <v>92</v>
      </c>
      <c r="AY219" s="13" t="s">
        <v>138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3" t="s">
        <v>90</v>
      </c>
      <c r="BK219" s="229">
        <f>ROUND(I219*H219,2)</f>
        <v>0</v>
      </c>
      <c r="BL219" s="13" t="s">
        <v>204</v>
      </c>
      <c r="BM219" s="228" t="s">
        <v>438</v>
      </c>
    </row>
    <row r="220" s="1" customFormat="1" ht="16.5" customHeight="1">
      <c r="B220" s="35"/>
      <c r="C220" s="217" t="s">
        <v>439</v>
      </c>
      <c r="D220" s="217" t="s">
        <v>141</v>
      </c>
      <c r="E220" s="218" t="s">
        <v>440</v>
      </c>
      <c r="F220" s="219" t="s">
        <v>441</v>
      </c>
      <c r="G220" s="220" t="s">
        <v>363</v>
      </c>
      <c r="H220" s="221">
        <v>1</v>
      </c>
      <c r="I220" s="222"/>
      <c r="J220" s="223">
        <f>ROUND(I220*H220,2)</f>
        <v>0</v>
      </c>
      <c r="K220" s="219" t="s">
        <v>1</v>
      </c>
      <c r="L220" s="40"/>
      <c r="M220" s="224" t="s">
        <v>1</v>
      </c>
      <c r="N220" s="225" t="s">
        <v>47</v>
      </c>
      <c r="O220" s="83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AR220" s="228" t="s">
        <v>204</v>
      </c>
      <c r="AT220" s="228" t="s">
        <v>141</v>
      </c>
      <c r="AU220" s="228" t="s">
        <v>92</v>
      </c>
      <c r="AY220" s="13" t="s">
        <v>138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3" t="s">
        <v>90</v>
      </c>
      <c r="BK220" s="229">
        <f>ROUND(I220*H220,2)</f>
        <v>0</v>
      </c>
      <c r="BL220" s="13" t="s">
        <v>204</v>
      </c>
      <c r="BM220" s="228" t="s">
        <v>442</v>
      </c>
    </row>
    <row r="221" s="11" customFormat="1" ht="22.8" customHeight="1">
      <c r="B221" s="201"/>
      <c r="C221" s="202"/>
      <c r="D221" s="203" t="s">
        <v>81</v>
      </c>
      <c r="E221" s="215" t="s">
        <v>443</v>
      </c>
      <c r="F221" s="215" t="s">
        <v>444</v>
      </c>
      <c r="G221" s="202"/>
      <c r="H221" s="202"/>
      <c r="I221" s="205"/>
      <c r="J221" s="216">
        <f>BK221</f>
        <v>0</v>
      </c>
      <c r="K221" s="202"/>
      <c r="L221" s="207"/>
      <c r="M221" s="208"/>
      <c r="N221" s="209"/>
      <c r="O221" s="209"/>
      <c r="P221" s="210">
        <f>P222</f>
        <v>0</v>
      </c>
      <c r="Q221" s="209"/>
      <c r="R221" s="210">
        <f>R222</f>
        <v>0</v>
      </c>
      <c r="S221" s="209"/>
      <c r="T221" s="211">
        <f>T222</f>
        <v>0</v>
      </c>
      <c r="AR221" s="212" t="s">
        <v>92</v>
      </c>
      <c r="AT221" s="213" t="s">
        <v>81</v>
      </c>
      <c r="AU221" s="213" t="s">
        <v>90</v>
      </c>
      <c r="AY221" s="212" t="s">
        <v>138</v>
      </c>
      <c r="BK221" s="214">
        <f>BK222</f>
        <v>0</v>
      </c>
    </row>
    <row r="222" s="1" customFormat="1" ht="24" customHeight="1">
      <c r="B222" s="35"/>
      <c r="C222" s="217" t="s">
        <v>445</v>
      </c>
      <c r="D222" s="217" t="s">
        <v>141</v>
      </c>
      <c r="E222" s="218" t="s">
        <v>446</v>
      </c>
      <c r="F222" s="219" t="s">
        <v>447</v>
      </c>
      <c r="G222" s="220" t="s">
        <v>153</v>
      </c>
      <c r="H222" s="221">
        <v>21</v>
      </c>
      <c r="I222" s="222"/>
      <c r="J222" s="223">
        <f>ROUND(I222*H222,2)</f>
        <v>0</v>
      </c>
      <c r="K222" s="219" t="s">
        <v>154</v>
      </c>
      <c r="L222" s="40"/>
      <c r="M222" s="224" t="s">
        <v>1</v>
      </c>
      <c r="N222" s="225" t="s">
        <v>47</v>
      </c>
      <c r="O222" s="83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AR222" s="228" t="s">
        <v>204</v>
      </c>
      <c r="AT222" s="228" t="s">
        <v>141</v>
      </c>
      <c r="AU222" s="228" t="s">
        <v>92</v>
      </c>
      <c r="AY222" s="13" t="s">
        <v>138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3" t="s">
        <v>90</v>
      </c>
      <c r="BK222" s="229">
        <f>ROUND(I222*H222,2)</f>
        <v>0</v>
      </c>
      <c r="BL222" s="13" t="s">
        <v>204</v>
      </c>
      <c r="BM222" s="228" t="s">
        <v>448</v>
      </c>
    </row>
    <row r="223" s="11" customFormat="1" ht="22.8" customHeight="1">
      <c r="B223" s="201"/>
      <c r="C223" s="202"/>
      <c r="D223" s="203" t="s">
        <v>81</v>
      </c>
      <c r="E223" s="215" t="s">
        <v>449</v>
      </c>
      <c r="F223" s="215" t="s">
        <v>450</v>
      </c>
      <c r="G223" s="202"/>
      <c r="H223" s="202"/>
      <c r="I223" s="205"/>
      <c r="J223" s="216">
        <f>BK223</f>
        <v>0</v>
      </c>
      <c r="K223" s="202"/>
      <c r="L223" s="207"/>
      <c r="M223" s="208"/>
      <c r="N223" s="209"/>
      <c r="O223" s="209"/>
      <c r="P223" s="210">
        <f>SUM(P224:P249)</f>
        <v>0</v>
      </c>
      <c r="Q223" s="209"/>
      <c r="R223" s="210">
        <f>SUM(R224:R249)</f>
        <v>16.643557979999997</v>
      </c>
      <c r="S223" s="209"/>
      <c r="T223" s="211">
        <f>SUM(T224:T249)</f>
        <v>3.5840000000000001</v>
      </c>
      <c r="AR223" s="212" t="s">
        <v>92</v>
      </c>
      <c r="AT223" s="213" t="s">
        <v>81</v>
      </c>
      <c r="AU223" s="213" t="s">
        <v>90</v>
      </c>
      <c r="AY223" s="212" t="s">
        <v>138</v>
      </c>
      <c r="BK223" s="214">
        <f>SUM(BK224:BK249)</f>
        <v>0</v>
      </c>
    </row>
    <row r="224" s="1" customFormat="1" ht="24" customHeight="1">
      <c r="B224" s="35"/>
      <c r="C224" s="217" t="s">
        <v>451</v>
      </c>
      <c r="D224" s="217" t="s">
        <v>141</v>
      </c>
      <c r="E224" s="218" t="s">
        <v>452</v>
      </c>
      <c r="F224" s="219" t="s">
        <v>453</v>
      </c>
      <c r="G224" s="220" t="s">
        <v>162</v>
      </c>
      <c r="H224" s="221">
        <v>220.30199999999999</v>
      </c>
      <c r="I224" s="222"/>
      <c r="J224" s="223">
        <f>ROUND(I224*H224,2)</f>
        <v>0</v>
      </c>
      <c r="K224" s="219" t="s">
        <v>154</v>
      </c>
      <c r="L224" s="40"/>
      <c r="M224" s="224" t="s">
        <v>1</v>
      </c>
      <c r="N224" s="225" t="s">
        <v>47</v>
      </c>
      <c r="O224" s="83"/>
      <c r="P224" s="226">
        <f>O224*H224</f>
        <v>0</v>
      </c>
      <c r="Q224" s="226">
        <v>0.047460000000000002</v>
      </c>
      <c r="R224" s="226">
        <f>Q224*H224</f>
        <v>10.45553292</v>
      </c>
      <c r="S224" s="226">
        <v>0</v>
      </c>
      <c r="T224" s="227">
        <f>S224*H224</f>
        <v>0</v>
      </c>
      <c r="AR224" s="228" t="s">
        <v>204</v>
      </c>
      <c r="AT224" s="228" t="s">
        <v>141</v>
      </c>
      <c r="AU224" s="228" t="s">
        <v>92</v>
      </c>
      <c r="AY224" s="13" t="s">
        <v>138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3" t="s">
        <v>90</v>
      </c>
      <c r="BK224" s="229">
        <f>ROUND(I224*H224,2)</f>
        <v>0</v>
      </c>
      <c r="BL224" s="13" t="s">
        <v>204</v>
      </c>
      <c r="BM224" s="228" t="s">
        <v>454</v>
      </c>
    </row>
    <row r="225" s="1" customFormat="1" ht="16.5" customHeight="1">
      <c r="B225" s="35"/>
      <c r="C225" s="217" t="s">
        <v>455</v>
      </c>
      <c r="D225" s="217" t="s">
        <v>141</v>
      </c>
      <c r="E225" s="218" t="s">
        <v>456</v>
      </c>
      <c r="F225" s="219" t="s">
        <v>457</v>
      </c>
      <c r="G225" s="220" t="s">
        <v>344</v>
      </c>
      <c r="H225" s="221">
        <v>75.064999999999998</v>
      </c>
      <c r="I225" s="222"/>
      <c r="J225" s="223">
        <f>ROUND(I225*H225,2)</f>
        <v>0</v>
      </c>
      <c r="K225" s="219" t="s">
        <v>154</v>
      </c>
      <c r="L225" s="40"/>
      <c r="M225" s="224" t="s">
        <v>1</v>
      </c>
      <c r="N225" s="225" t="s">
        <v>47</v>
      </c>
      <c r="O225" s="83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AR225" s="228" t="s">
        <v>204</v>
      </c>
      <c r="AT225" s="228" t="s">
        <v>141</v>
      </c>
      <c r="AU225" s="228" t="s">
        <v>92</v>
      </c>
      <c r="AY225" s="13" t="s">
        <v>138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3" t="s">
        <v>90</v>
      </c>
      <c r="BK225" s="229">
        <f>ROUND(I225*H225,2)</f>
        <v>0</v>
      </c>
      <c r="BL225" s="13" t="s">
        <v>204</v>
      </c>
      <c r="BM225" s="228" t="s">
        <v>458</v>
      </c>
    </row>
    <row r="226" s="1" customFormat="1" ht="16.5" customHeight="1">
      <c r="B226" s="35"/>
      <c r="C226" s="217" t="s">
        <v>459</v>
      </c>
      <c r="D226" s="217" t="s">
        <v>141</v>
      </c>
      <c r="E226" s="218" t="s">
        <v>460</v>
      </c>
      <c r="F226" s="219" t="s">
        <v>461</v>
      </c>
      <c r="G226" s="220" t="s">
        <v>162</v>
      </c>
      <c r="H226" s="221">
        <v>178.73500000000001</v>
      </c>
      <c r="I226" s="222"/>
      <c r="J226" s="223">
        <f>ROUND(I226*H226,2)</f>
        <v>0</v>
      </c>
      <c r="K226" s="219" t="s">
        <v>154</v>
      </c>
      <c r="L226" s="40"/>
      <c r="M226" s="224" t="s">
        <v>1</v>
      </c>
      <c r="N226" s="225" t="s">
        <v>47</v>
      </c>
      <c r="O226" s="83"/>
      <c r="P226" s="226">
        <f>O226*H226</f>
        <v>0</v>
      </c>
      <c r="Q226" s="226">
        <v>0.00020000000000000001</v>
      </c>
      <c r="R226" s="226">
        <f>Q226*H226</f>
        <v>0.035747000000000001</v>
      </c>
      <c r="S226" s="226">
        <v>0</v>
      </c>
      <c r="T226" s="227">
        <f>S226*H226</f>
        <v>0</v>
      </c>
      <c r="AR226" s="228" t="s">
        <v>204</v>
      </c>
      <c r="AT226" s="228" t="s">
        <v>141</v>
      </c>
      <c r="AU226" s="228" t="s">
        <v>92</v>
      </c>
      <c r="AY226" s="13" t="s">
        <v>138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3" t="s">
        <v>90</v>
      </c>
      <c r="BK226" s="229">
        <f>ROUND(I226*H226,2)</f>
        <v>0</v>
      </c>
      <c r="BL226" s="13" t="s">
        <v>204</v>
      </c>
      <c r="BM226" s="228" t="s">
        <v>462</v>
      </c>
    </row>
    <row r="227" s="1" customFormat="1" ht="16.5" customHeight="1">
      <c r="B227" s="35"/>
      <c r="C227" s="217" t="s">
        <v>463</v>
      </c>
      <c r="D227" s="217" t="s">
        <v>141</v>
      </c>
      <c r="E227" s="218" t="s">
        <v>464</v>
      </c>
      <c r="F227" s="219" t="s">
        <v>465</v>
      </c>
      <c r="G227" s="220" t="s">
        <v>162</v>
      </c>
      <c r="H227" s="221">
        <v>220.31999999999999</v>
      </c>
      <c r="I227" s="222"/>
      <c r="J227" s="223">
        <f>ROUND(I227*H227,2)</f>
        <v>0</v>
      </c>
      <c r="K227" s="219" t="s">
        <v>154</v>
      </c>
      <c r="L227" s="40"/>
      <c r="M227" s="224" t="s">
        <v>1</v>
      </c>
      <c r="N227" s="225" t="s">
        <v>47</v>
      </c>
      <c r="O227" s="83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AR227" s="228" t="s">
        <v>204</v>
      </c>
      <c r="AT227" s="228" t="s">
        <v>141</v>
      </c>
      <c r="AU227" s="228" t="s">
        <v>92</v>
      </c>
      <c r="AY227" s="13" t="s">
        <v>138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3" t="s">
        <v>90</v>
      </c>
      <c r="BK227" s="229">
        <f>ROUND(I227*H227,2)</f>
        <v>0</v>
      </c>
      <c r="BL227" s="13" t="s">
        <v>204</v>
      </c>
      <c r="BM227" s="228" t="s">
        <v>466</v>
      </c>
    </row>
    <row r="228" s="1" customFormat="1" ht="24" customHeight="1">
      <c r="B228" s="35"/>
      <c r="C228" s="217" t="s">
        <v>467</v>
      </c>
      <c r="D228" s="217" t="s">
        <v>141</v>
      </c>
      <c r="E228" s="218" t="s">
        <v>468</v>
      </c>
      <c r="F228" s="219" t="s">
        <v>469</v>
      </c>
      <c r="G228" s="220" t="s">
        <v>153</v>
      </c>
      <c r="H228" s="221">
        <v>16</v>
      </c>
      <c r="I228" s="222"/>
      <c r="J228" s="223">
        <f>ROUND(I228*H228,2)</f>
        <v>0</v>
      </c>
      <c r="K228" s="219" t="s">
        <v>154</v>
      </c>
      <c r="L228" s="40"/>
      <c r="M228" s="224" t="s">
        <v>1</v>
      </c>
      <c r="N228" s="225" t="s">
        <v>47</v>
      </c>
      <c r="O228" s="83"/>
      <c r="P228" s="226">
        <f>O228*H228</f>
        <v>0</v>
      </c>
      <c r="Q228" s="226">
        <v>0.01073</v>
      </c>
      <c r="R228" s="226">
        <f>Q228*H228</f>
        <v>0.17168</v>
      </c>
      <c r="S228" s="226">
        <v>0.112</v>
      </c>
      <c r="T228" s="227">
        <f>S228*H228</f>
        <v>1.792</v>
      </c>
      <c r="AR228" s="228" t="s">
        <v>204</v>
      </c>
      <c r="AT228" s="228" t="s">
        <v>141</v>
      </c>
      <c r="AU228" s="228" t="s">
        <v>92</v>
      </c>
      <c r="AY228" s="13" t="s">
        <v>138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3" t="s">
        <v>90</v>
      </c>
      <c r="BK228" s="229">
        <f>ROUND(I228*H228,2)</f>
        <v>0</v>
      </c>
      <c r="BL228" s="13" t="s">
        <v>204</v>
      </c>
      <c r="BM228" s="228" t="s">
        <v>470</v>
      </c>
    </row>
    <row r="229" s="1" customFormat="1" ht="24" customHeight="1">
      <c r="B229" s="35"/>
      <c r="C229" s="217" t="s">
        <v>471</v>
      </c>
      <c r="D229" s="217" t="s">
        <v>141</v>
      </c>
      <c r="E229" s="218" t="s">
        <v>472</v>
      </c>
      <c r="F229" s="219" t="s">
        <v>473</v>
      </c>
      <c r="G229" s="220" t="s">
        <v>153</v>
      </c>
      <c r="H229" s="221">
        <v>8</v>
      </c>
      <c r="I229" s="222"/>
      <c r="J229" s="223">
        <f>ROUND(I229*H229,2)</f>
        <v>0</v>
      </c>
      <c r="K229" s="219" t="s">
        <v>154</v>
      </c>
      <c r="L229" s="40"/>
      <c r="M229" s="224" t="s">
        <v>1</v>
      </c>
      <c r="N229" s="225" t="s">
        <v>47</v>
      </c>
      <c r="O229" s="83"/>
      <c r="P229" s="226">
        <f>O229*H229</f>
        <v>0</v>
      </c>
      <c r="Q229" s="226">
        <v>0.045929999999999999</v>
      </c>
      <c r="R229" s="226">
        <f>Q229*H229</f>
        <v>0.36743999999999999</v>
      </c>
      <c r="S229" s="226">
        <v>0.22400000000000001</v>
      </c>
      <c r="T229" s="227">
        <f>S229*H229</f>
        <v>1.792</v>
      </c>
      <c r="AR229" s="228" t="s">
        <v>204</v>
      </c>
      <c r="AT229" s="228" t="s">
        <v>141</v>
      </c>
      <c r="AU229" s="228" t="s">
        <v>92</v>
      </c>
      <c r="AY229" s="13" t="s">
        <v>138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3" t="s">
        <v>90</v>
      </c>
      <c r="BK229" s="229">
        <f>ROUND(I229*H229,2)</f>
        <v>0</v>
      </c>
      <c r="BL229" s="13" t="s">
        <v>204</v>
      </c>
      <c r="BM229" s="228" t="s">
        <v>474</v>
      </c>
    </row>
    <row r="230" s="1" customFormat="1" ht="24" customHeight="1">
      <c r="B230" s="35"/>
      <c r="C230" s="217" t="s">
        <v>475</v>
      </c>
      <c r="D230" s="217" t="s">
        <v>141</v>
      </c>
      <c r="E230" s="218" t="s">
        <v>476</v>
      </c>
      <c r="F230" s="219" t="s">
        <v>477</v>
      </c>
      <c r="G230" s="220" t="s">
        <v>162</v>
      </c>
      <c r="H230" s="221">
        <v>17.283999999999999</v>
      </c>
      <c r="I230" s="222"/>
      <c r="J230" s="223">
        <f>ROUND(I230*H230,2)</f>
        <v>0</v>
      </c>
      <c r="K230" s="219" t="s">
        <v>154</v>
      </c>
      <c r="L230" s="40"/>
      <c r="M230" s="224" t="s">
        <v>1</v>
      </c>
      <c r="N230" s="225" t="s">
        <v>47</v>
      </c>
      <c r="O230" s="83"/>
      <c r="P230" s="226">
        <f>O230*H230</f>
        <v>0</v>
      </c>
      <c r="Q230" s="226">
        <v>0.015740000000000001</v>
      </c>
      <c r="R230" s="226">
        <f>Q230*H230</f>
        <v>0.27205015999999999</v>
      </c>
      <c r="S230" s="226">
        <v>0</v>
      </c>
      <c r="T230" s="227">
        <f>S230*H230</f>
        <v>0</v>
      </c>
      <c r="AR230" s="228" t="s">
        <v>204</v>
      </c>
      <c r="AT230" s="228" t="s">
        <v>141</v>
      </c>
      <c r="AU230" s="228" t="s">
        <v>92</v>
      </c>
      <c r="AY230" s="13" t="s">
        <v>138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3" t="s">
        <v>90</v>
      </c>
      <c r="BK230" s="229">
        <f>ROUND(I230*H230,2)</f>
        <v>0</v>
      </c>
      <c r="BL230" s="13" t="s">
        <v>204</v>
      </c>
      <c r="BM230" s="228" t="s">
        <v>478</v>
      </c>
    </row>
    <row r="231" s="1" customFormat="1" ht="16.5" customHeight="1">
      <c r="B231" s="35"/>
      <c r="C231" s="217" t="s">
        <v>479</v>
      </c>
      <c r="D231" s="217" t="s">
        <v>141</v>
      </c>
      <c r="E231" s="218" t="s">
        <v>480</v>
      </c>
      <c r="F231" s="219" t="s">
        <v>481</v>
      </c>
      <c r="G231" s="220" t="s">
        <v>162</v>
      </c>
      <c r="H231" s="221">
        <v>22.399999999999999</v>
      </c>
      <c r="I231" s="222"/>
      <c r="J231" s="223">
        <f>ROUND(I231*H231,2)</f>
        <v>0</v>
      </c>
      <c r="K231" s="219" t="s">
        <v>154</v>
      </c>
      <c r="L231" s="40"/>
      <c r="M231" s="224" t="s">
        <v>1</v>
      </c>
      <c r="N231" s="225" t="s">
        <v>47</v>
      </c>
      <c r="O231" s="83"/>
      <c r="P231" s="226">
        <f>O231*H231</f>
        <v>0</v>
      </c>
      <c r="Q231" s="226">
        <v>0.00010000000000000001</v>
      </c>
      <c r="R231" s="226">
        <f>Q231*H231</f>
        <v>0.0022399999999999998</v>
      </c>
      <c r="S231" s="226">
        <v>0</v>
      </c>
      <c r="T231" s="227">
        <f>S231*H231</f>
        <v>0</v>
      </c>
      <c r="AR231" s="228" t="s">
        <v>204</v>
      </c>
      <c r="AT231" s="228" t="s">
        <v>141</v>
      </c>
      <c r="AU231" s="228" t="s">
        <v>92</v>
      </c>
      <c r="AY231" s="13" t="s">
        <v>138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3" t="s">
        <v>90</v>
      </c>
      <c r="BK231" s="229">
        <f>ROUND(I231*H231,2)</f>
        <v>0</v>
      </c>
      <c r="BL231" s="13" t="s">
        <v>204</v>
      </c>
      <c r="BM231" s="228" t="s">
        <v>482</v>
      </c>
    </row>
    <row r="232" s="1" customFormat="1" ht="24" customHeight="1">
      <c r="B232" s="35"/>
      <c r="C232" s="217" t="s">
        <v>483</v>
      </c>
      <c r="D232" s="217" t="s">
        <v>141</v>
      </c>
      <c r="E232" s="218" t="s">
        <v>484</v>
      </c>
      <c r="F232" s="219" t="s">
        <v>485</v>
      </c>
      <c r="G232" s="220" t="s">
        <v>162</v>
      </c>
      <c r="H232" s="221">
        <v>10.85</v>
      </c>
      <c r="I232" s="222"/>
      <c r="J232" s="223">
        <f>ROUND(I232*H232,2)</f>
        <v>0</v>
      </c>
      <c r="K232" s="219" t="s">
        <v>154</v>
      </c>
      <c r="L232" s="40"/>
      <c r="M232" s="224" t="s">
        <v>1</v>
      </c>
      <c r="N232" s="225" t="s">
        <v>47</v>
      </c>
      <c r="O232" s="83"/>
      <c r="P232" s="226">
        <f>O232*H232</f>
        <v>0</v>
      </c>
      <c r="Q232" s="226">
        <v>0.049500000000000002</v>
      </c>
      <c r="R232" s="226">
        <f>Q232*H232</f>
        <v>0.53707499999999997</v>
      </c>
      <c r="S232" s="226">
        <v>0</v>
      </c>
      <c r="T232" s="227">
        <f>S232*H232</f>
        <v>0</v>
      </c>
      <c r="AR232" s="228" t="s">
        <v>204</v>
      </c>
      <c r="AT232" s="228" t="s">
        <v>141</v>
      </c>
      <c r="AU232" s="228" t="s">
        <v>92</v>
      </c>
      <c r="AY232" s="13" t="s">
        <v>138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3" t="s">
        <v>90</v>
      </c>
      <c r="BK232" s="229">
        <f>ROUND(I232*H232,2)</f>
        <v>0</v>
      </c>
      <c r="BL232" s="13" t="s">
        <v>204</v>
      </c>
      <c r="BM232" s="228" t="s">
        <v>486</v>
      </c>
    </row>
    <row r="233" s="1" customFormat="1" ht="24" customHeight="1">
      <c r="B233" s="35"/>
      <c r="C233" s="217" t="s">
        <v>487</v>
      </c>
      <c r="D233" s="217" t="s">
        <v>141</v>
      </c>
      <c r="E233" s="218" t="s">
        <v>488</v>
      </c>
      <c r="F233" s="219" t="s">
        <v>489</v>
      </c>
      <c r="G233" s="220" t="s">
        <v>162</v>
      </c>
      <c r="H233" s="221">
        <v>64.989999999999995</v>
      </c>
      <c r="I233" s="222"/>
      <c r="J233" s="223">
        <f>ROUND(I233*H233,2)</f>
        <v>0</v>
      </c>
      <c r="K233" s="219" t="s">
        <v>154</v>
      </c>
      <c r="L233" s="40"/>
      <c r="M233" s="224" t="s">
        <v>1</v>
      </c>
      <c r="N233" s="225" t="s">
        <v>47</v>
      </c>
      <c r="O233" s="83"/>
      <c r="P233" s="226">
        <f>O233*H233</f>
        <v>0</v>
      </c>
      <c r="Q233" s="226">
        <v>0.01261</v>
      </c>
      <c r="R233" s="226">
        <f>Q233*H233</f>
        <v>0.81952389999999986</v>
      </c>
      <c r="S233" s="226">
        <v>0</v>
      </c>
      <c r="T233" s="227">
        <f>S233*H233</f>
        <v>0</v>
      </c>
      <c r="AR233" s="228" t="s">
        <v>204</v>
      </c>
      <c r="AT233" s="228" t="s">
        <v>141</v>
      </c>
      <c r="AU233" s="228" t="s">
        <v>92</v>
      </c>
      <c r="AY233" s="13" t="s">
        <v>138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3" t="s">
        <v>90</v>
      </c>
      <c r="BK233" s="229">
        <f>ROUND(I233*H233,2)</f>
        <v>0</v>
      </c>
      <c r="BL233" s="13" t="s">
        <v>204</v>
      </c>
      <c r="BM233" s="228" t="s">
        <v>490</v>
      </c>
    </row>
    <row r="234" s="1" customFormat="1" ht="24" customHeight="1">
      <c r="B234" s="35"/>
      <c r="C234" s="217" t="s">
        <v>491</v>
      </c>
      <c r="D234" s="217" t="s">
        <v>141</v>
      </c>
      <c r="E234" s="218" t="s">
        <v>492</v>
      </c>
      <c r="F234" s="219" t="s">
        <v>493</v>
      </c>
      <c r="G234" s="220" t="s">
        <v>162</v>
      </c>
      <c r="H234" s="221">
        <v>104.68000000000001</v>
      </c>
      <c r="I234" s="222"/>
      <c r="J234" s="223">
        <f>ROUND(I234*H234,2)</f>
        <v>0</v>
      </c>
      <c r="K234" s="219" t="s">
        <v>154</v>
      </c>
      <c r="L234" s="40"/>
      <c r="M234" s="224" t="s">
        <v>1</v>
      </c>
      <c r="N234" s="225" t="s">
        <v>47</v>
      </c>
      <c r="O234" s="83"/>
      <c r="P234" s="226">
        <f>O234*H234</f>
        <v>0</v>
      </c>
      <c r="Q234" s="226">
        <v>0.023009999999999999</v>
      </c>
      <c r="R234" s="226">
        <f>Q234*H234</f>
        <v>2.4086867999999999</v>
      </c>
      <c r="S234" s="226">
        <v>0</v>
      </c>
      <c r="T234" s="227">
        <f>S234*H234</f>
        <v>0</v>
      </c>
      <c r="AR234" s="228" t="s">
        <v>204</v>
      </c>
      <c r="AT234" s="228" t="s">
        <v>141</v>
      </c>
      <c r="AU234" s="228" t="s">
        <v>92</v>
      </c>
      <c r="AY234" s="13" t="s">
        <v>138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3" t="s">
        <v>90</v>
      </c>
      <c r="BK234" s="229">
        <f>ROUND(I234*H234,2)</f>
        <v>0</v>
      </c>
      <c r="BL234" s="13" t="s">
        <v>204</v>
      </c>
      <c r="BM234" s="228" t="s">
        <v>494</v>
      </c>
    </row>
    <row r="235" s="1" customFormat="1" ht="16.5" customHeight="1">
      <c r="B235" s="35"/>
      <c r="C235" s="217" t="s">
        <v>495</v>
      </c>
      <c r="D235" s="217" t="s">
        <v>141</v>
      </c>
      <c r="E235" s="218" t="s">
        <v>496</v>
      </c>
      <c r="F235" s="219" t="s">
        <v>497</v>
      </c>
      <c r="G235" s="220" t="s">
        <v>162</v>
      </c>
      <c r="H235" s="221">
        <v>169.66999999999999</v>
      </c>
      <c r="I235" s="222"/>
      <c r="J235" s="223">
        <f>ROUND(I235*H235,2)</f>
        <v>0</v>
      </c>
      <c r="K235" s="219" t="s">
        <v>154</v>
      </c>
      <c r="L235" s="40"/>
      <c r="M235" s="224" t="s">
        <v>1</v>
      </c>
      <c r="N235" s="225" t="s">
        <v>47</v>
      </c>
      <c r="O235" s="83"/>
      <c r="P235" s="226">
        <f>O235*H235</f>
        <v>0</v>
      </c>
      <c r="Q235" s="226">
        <v>0.00010000000000000001</v>
      </c>
      <c r="R235" s="226">
        <f>Q235*H235</f>
        <v>0.016966999999999999</v>
      </c>
      <c r="S235" s="226">
        <v>0</v>
      </c>
      <c r="T235" s="227">
        <f>S235*H235</f>
        <v>0</v>
      </c>
      <c r="AR235" s="228" t="s">
        <v>204</v>
      </c>
      <c r="AT235" s="228" t="s">
        <v>141</v>
      </c>
      <c r="AU235" s="228" t="s">
        <v>92</v>
      </c>
      <c r="AY235" s="13" t="s">
        <v>138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3" t="s">
        <v>90</v>
      </c>
      <c r="BK235" s="229">
        <f>ROUND(I235*H235,2)</f>
        <v>0</v>
      </c>
      <c r="BL235" s="13" t="s">
        <v>204</v>
      </c>
      <c r="BM235" s="228" t="s">
        <v>498</v>
      </c>
    </row>
    <row r="236" s="1" customFormat="1" ht="24" customHeight="1">
      <c r="B236" s="35"/>
      <c r="C236" s="217" t="s">
        <v>499</v>
      </c>
      <c r="D236" s="217" t="s">
        <v>141</v>
      </c>
      <c r="E236" s="218" t="s">
        <v>500</v>
      </c>
      <c r="F236" s="219" t="s">
        <v>501</v>
      </c>
      <c r="G236" s="220" t="s">
        <v>162</v>
      </c>
      <c r="H236" s="221">
        <v>152.47999999999999</v>
      </c>
      <c r="I236" s="222"/>
      <c r="J236" s="223">
        <f>ROUND(I236*H236,2)</f>
        <v>0</v>
      </c>
      <c r="K236" s="219" t="s">
        <v>154</v>
      </c>
      <c r="L236" s="40"/>
      <c r="M236" s="224" t="s">
        <v>1</v>
      </c>
      <c r="N236" s="225" t="s">
        <v>47</v>
      </c>
      <c r="O236" s="83"/>
      <c r="P236" s="226">
        <f>O236*H236</f>
        <v>0</v>
      </c>
      <c r="Q236" s="226">
        <v>0.00139</v>
      </c>
      <c r="R236" s="226">
        <f>Q236*H236</f>
        <v>0.21194719999999997</v>
      </c>
      <c r="S236" s="226">
        <v>0</v>
      </c>
      <c r="T236" s="227">
        <f>S236*H236</f>
        <v>0</v>
      </c>
      <c r="AR236" s="228" t="s">
        <v>204</v>
      </c>
      <c r="AT236" s="228" t="s">
        <v>141</v>
      </c>
      <c r="AU236" s="228" t="s">
        <v>92</v>
      </c>
      <c r="AY236" s="13" t="s">
        <v>138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3" t="s">
        <v>90</v>
      </c>
      <c r="BK236" s="229">
        <f>ROUND(I236*H236,2)</f>
        <v>0</v>
      </c>
      <c r="BL236" s="13" t="s">
        <v>204</v>
      </c>
      <c r="BM236" s="228" t="s">
        <v>502</v>
      </c>
    </row>
    <row r="237" s="1" customFormat="1" ht="24" customHeight="1">
      <c r="B237" s="35"/>
      <c r="C237" s="230" t="s">
        <v>503</v>
      </c>
      <c r="D237" s="230" t="s">
        <v>205</v>
      </c>
      <c r="E237" s="231" t="s">
        <v>504</v>
      </c>
      <c r="F237" s="232" t="s">
        <v>505</v>
      </c>
      <c r="G237" s="233" t="s">
        <v>162</v>
      </c>
      <c r="H237" s="234">
        <v>167.72800000000001</v>
      </c>
      <c r="I237" s="235"/>
      <c r="J237" s="236">
        <f>ROUND(I237*H237,2)</f>
        <v>0</v>
      </c>
      <c r="K237" s="232" t="s">
        <v>154</v>
      </c>
      <c r="L237" s="237"/>
      <c r="M237" s="238" t="s">
        <v>1</v>
      </c>
      <c r="N237" s="239" t="s">
        <v>47</v>
      </c>
      <c r="O237" s="83"/>
      <c r="P237" s="226">
        <f>O237*H237</f>
        <v>0</v>
      </c>
      <c r="Q237" s="226">
        <v>0.0035000000000000001</v>
      </c>
      <c r="R237" s="226">
        <f>Q237*H237</f>
        <v>0.58704800000000001</v>
      </c>
      <c r="S237" s="226">
        <v>0</v>
      </c>
      <c r="T237" s="227">
        <f>S237*H237</f>
        <v>0</v>
      </c>
      <c r="AR237" s="228" t="s">
        <v>280</v>
      </c>
      <c r="AT237" s="228" t="s">
        <v>205</v>
      </c>
      <c r="AU237" s="228" t="s">
        <v>92</v>
      </c>
      <c r="AY237" s="13" t="s">
        <v>138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3" t="s">
        <v>90</v>
      </c>
      <c r="BK237" s="229">
        <f>ROUND(I237*H237,2)</f>
        <v>0</v>
      </c>
      <c r="BL237" s="13" t="s">
        <v>204</v>
      </c>
      <c r="BM237" s="228" t="s">
        <v>506</v>
      </c>
    </row>
    <row r="238" s="1" customFormat="1" ht="16.5" customHeight="1">
      <c r="B238" s="35"/>
      <c r="C238" s="217" t="s">
        <v>507</v>
      </c>
      <c r="D238" s="217" t="s">
        <v>141</v>
      </c>
      <c r="E238" s="218" t="s">
        <v>508</v>
      </c>
      <c r="F238" s="219" t="s">
        <v>509</v>
      </c>
      <c r="G238" s="220" t="s">
        <v>153</v>
      </c>
      <c r="H238" s="221">
        <v>25</v>
      </c>
      <c r="I238" s="222"/>
      <c r="J238" s="223">
        <f>ROUND(I238*H238,2)</f>
        <v>0</v>
      </c>
      <c r="K238" s="219" t="s">
        <v>154</v>
      </c>
      <c r="L238" s="40"/>
      <c r="M238" s="224" t="s">
        <v>1</v>
      </c>
      <c r="N238" s="225" t="s">
        <v>47</v>
      </c>
      <c r="O238" s="83"/>
      <c r="P238" s="226">
        <f>O238*H238</f>
        <v>0</v>
      </c>
      <c r="Q238" s="226">
        <v>8.0000000000000007E-05</v>
      </c>
      <c r="R238" s="226">
        <f>Q238*H238</f>
        <v>0.002</v>
      </c>
      <c r="S238" s="226">
        <v>0</v>
      </c>
      <c r="T238" s="227">
        <f>S238*H238</f>
        <v>0</v>
      </c>
      <c r="AR238" s="228" t="s">
        <v>204</v>
      </c>
      <c r="AT238" s="228" t="s">
        <v>141</v>
      </c>
      <c r="AU238" s="228" t="s">
        <v>92</v>
      </c>
      <c r="AY238" s="13" t="s">
        <v>138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3" t="s">
        <v>90</v>
      </c>
      <c r="BK238" s="229">
        <f>ROUND(I238*H238,2)</f>
        <v>0</v>
      </c>
      <c r="BL238" s="13" t="s">
        <v>204</v>
      </c>
      <c r="BM238" s="228" t="s">
        <v>510</v>
      </c>
    </row>
    <row r="239" s="1" customFormat="1" ht="24" customHeight="1">
      <c r="B239" s="35"/>
      <c r="C239" s="230" t="s">
        <v>511</v>
      </c>
      <c r="D239" s="230" t="s">
        <v>205</v>
      </c>
      <c r="E239" s="231" t="s">
        <v>512</v>
      </c>
      <c r="F239" s="232" t="s">
        <v>513</v>
      </c>
      <c r="G239" s="233" t="s">
        <v>153</v>
      </c>
      <c r="H239" s="234">
        <v>25</v>
      </c>
      <c r="I239" s="235"/>
      <c r="J239" s="236">
        <f>ROUND(I239*H239,2)</f>
        <v>0</v>
      </c>
      <c r="K239" s="232" t="s">
        <v>154</v>
      </c>
      <c r="L239" s="237"/>
      <c r="M239" s="238" t="s">
        <v>1</v>
      </c>
      <c r="N239" s="239" t="s">
        <v>47</v>
      </c>
      <c r="O239" s="83"/>
      <c r="P239" s="226">
        <f>O239*H239</f>
        <v>0</v>
      </c>
      <c r="Q239" s="226">
        <v>0.00040000000000000002</v>
      </c>
      <c r="R239" s="226">
        <f>Q239*H239</f>
        <v>0.01</v>
      </c>
      <c r="S239" s="226">
        <v>0</v>
      </c>
      <c r="T239" s="227">
        <f>S239*H239</f>
        <v>0</v>
      </c>
      <c r="AR239" s="228" t="s">
        <v>280</v>
      </c>
      <c r="AT239" s="228" t="s">
        <v>205</v>
      </c>
      <c r="AU239" s="228" t="s">
        <v>92</v>
      </c>
      <c r="AY239" s="13" t="s">
        <v>138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3" t="s">
        <v>90</v>
      </c>
      <c r="BK239" s="229">
        <f>ROUND(I239*H239,2)</f>
        <v>0</v>
      </c>
      <c r="BL239" s="13" t="s">
        <v>204</v>
      </c>
      <c r="BM239" s="228" t="s">
        <v>514</v>
      </c>
    </row>
    <row r="240" s="1" customFormat="1" ht="16.5" customHeight="1">
      <c r="B240" s="35"/>
      <c r="C240" s="217" t="s">
        <v>515</v>
      </c>
      <c r="D240" s="217" t="s">
        <v>141</v>
      </c>
      <c r="E240" s="218" t="s">
        <v>516</v>
      </c>
      <c r="F240" s="219" t="s">
        <v>517</v>
      </c>
      <c r="G240" s="220" t="s">
        <v>153</v>
      </c>
      <c r="H240" s="221">
        <v>14</v>
      </c>
      <c r="I240" s="222"/>
      <c r="J240" s="223">
        <f>ROUND(I240*H240,2)</f>
        <v>0</v>
      </c>
      <c r="K240" s="219" t="s">
        <v>154</v>
      </c>
      <c r="L240" s="40"/>
      <c r="M240" s="224" t="s">
        <v>1</v>
      </c>
      <c r="N240" s="225" t="s">
        <v>47</v>
      </c>
      <c r="O240" s="83"/>
      <c r="P240" s="226">
        <f>O240*H240</f>
        <v>0</v>
      </c>
      <c r="Q240" s="226">
        <v>2.0000000000000002E-05</v>
      </c>
      <c r="R240" s="226">
        <f>Q240*H240</f>
        <v>0.00028000000000000003</v>
      </c>
      <c r="S240" s="226">
        <v>0</v>
      </c>
      <c r="T240" s="227">
        <f>S240*H240</f>
        <v>0</v>
      </c>
      <c r="AR240" s="228" t="s">
        <v>204</v>
      </c>
      <c r="AT240" s="228" t="s">
        <v>141</v>
      </c>
      <c r="AU240" s="228" t="s">
        <v>92</v>
      </c>
      <c r="AY240" s="13" t="s">
        <v>138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3" t="s">
        <v>90</v>
      </c>
      <c r="BK240" s="229">
        <f>ROUND(I240*H240,2)</f>
        <v>0</v>
      </c>
      <c r="BL240" s="13" t="s">
        <v>204</v>
      </c>
      <c r="BM240" s="228" t="s">
        <v>518</v>
      </c>
    </row>
    <row r="241" s="1" customFormat="1" ht="24" customHeight="1">
      <c r="B241" s="35"/>
      <c r="C241" s="230" t="s">
        <v>519</v>
      </c>
      <c r="D241" s="230" t="s">
        <v>205</v>
      </c>
      <c r="E241" s="231" t="s">
        <v>520</v>
      </c>
      <c r="F241" s="232" t="s">
        <v>521</v>
      </c>
      <c r="G241" s="233" t="s">
        <v>153</v>
      </c>
      <c r="H241" s="234">
        <v>14</v>
      </c>
      <c r="I241" s="235"/>
      <c r="J241" s="236">
        <f>ROUND(I241*H241,2)</f>
        <v>0</v>
      </c>
      <c r="K241" s="232" t="s">
        <v>154</v>
      </c>
      <c r="L241" s="237"/>
      <c r="M241" s="238" t="s">
        <v>1</v>
      </c>
      <c r="N241" s="239" t="s">
        <v>47</v>
      </c>
      <c r="O241" s="83"/>
      <c r="P241" s="226">
        <f>O241*H241</f>
        <v>0</v>
      </c>
      <c r="Q241" s="226">
        <v>0.0025000000000000001</v>
      </c>
      <c r="R241" s="226">
        <f>Q241*H241</f>
        <v>0.035000000000000003</v>
      </c>
      <c r="S241" s="226">
        <v>0</v>
      </c>
      <c r="T241" s="227">
        <f>S241*H241</f>
        <v>0</v>
      </c>
      <c r="AR241" s="228" t="s">
        <v>280</v>
      </c>
      <c r="AT241" s="228" t="s">
        <v>205</v>
      </c>
      <c r="AU241" s="228" t="s">
        <v>92</v>
      </c>
      <c r="AY241" s="13" t="s">
        <v>138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3" t="s">
        <v>90</v>
      </c>
      <c r="BK241" s="229">
        <f>ROUND(I241*H241,2)</f>
        <v>0</v>
      </c>
      <c r="BL241" s="13" t="s">
        <v>204</v>
      </c>
      <c r="BM241" s="228" t="s">
        <v>522</v>
      </c>
    </row>
    <row r="242" s="1" customFormat="1" ht="16.5" customHeight="1">
      <c r="B242" s="35"/>
      <c r="C242" s="217" t="s">
        <v>523</v>
      </c>
      <c r="D242" s="217" t="s">
        <v>141</v>
      </c>
      <c r="E242" s="218" t="s">
        <v>524</v>
      </c>
      <c r="F242" s="219" t="s">
        <v>525</v>
      </c>
      <c r="G242" s="220" t="s">
        <v>153</v>
      </c>
      <c r="H242" s="221">
        <v>12</v>
      </c>
      <c r="I242" s="222"/>
      <c r="J242" s="223">
        <f>ROUND(I242*H242,2)</f>
        <v>0</v>
      </c>
      <c r="K242" s="219" t="s">
        <v>154</v>
      </c>
      <c r="L242" s="40"/>
      <c r="M242" s="224" t="s">
        <v>1</v>
      </c>
      <c r="N242" s="225" t="s">
        <v>47</v>
      </c>
      <c r="O242" s="83"/>
      <c r="P242" s="226">
        <f>O242*H242</f>
        <v>0</v>
      </c>
      <c r="Q242" s="226">
        <v>1.0000000000000001E-05</v>
      </c>
      <c r="R242" s="226">
        <f>Q242*H242</f>
        <v>0.00012000000000000002</v>
      </c>
      <c r="S242" s="226">
        <v>0</v>
      </c>
      <c r="T242" s="227">
        <f>S242*H242</f>
        <v>0</v>
      </c>
      <c r="AR242" s="228" t="s">
        <v>204</v>
      </c>
      <c r="AT242" s="228" t="s">
        <v>141</v>
      </c>
      <c r="AU242" s="228" t="s">
        <v>92</v>
      </c>
      <c r="AY242" s="13" t="s">
        <v>138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3" t="s">
        <v>90</v>
      </c>
      <c r="BK242" s="229">
        <f>ROUND(I242*H242,2)</f>
        <v>0</v>
      </c>
      <c r="BL242" s="13" t="s">
        <v>204</v>
      </c>
      <c r="BM242" s="228" t="s">
        <v>526</v>
      </c>
    </row>
    <row r="243" s="1" customFormat="1" ht="24" customHeight="1">
      <c r="B243" s="35"/>
      <c r="C243" s="230" t="s">
        <v>527</v>
      </c>
      <c r="D243" s="230" t="s">
        <v>205</v>
      </c>
      <c r="E243" s="231" t="s">
        <v>528</v>
      </c>
      <c r="F243" s="232" t="s">
        <v>529</v>
      </c>
      <c r="G243" s="233" t="s">
        <v>153</v>
      </c>
      <c r="H243" s="234">
        <v>12</v>
      </c>
      <c r="I243" s="235"/>
      <c r="J243" s="236">
        <f>ROUND(I243*H243,2)</f>
        <v>0</v>
      </c>
      <c r="K243" s="232" t="s">
        <v>154</v>
      </c>
      <c r="L243" s="237"/>
      <c r="M243" s="238" t="s">
        <v>1</v>
      </c>
      <c r="N243" s="239" t="s">
        <v>47</v>
      </c>
      <c r="O243" s="83"/>
      <c r="P243" s="226">
        <f>O243*H243</f>
        <v>0</v>
      </c>
      <c r="Q243" s="226">
        <v>0.0067000000000000002</v>
      </c>
      <c r="R243" s="226">
        <f>Q243*H243</f>
        <v>0.080399999999999999</v>
      </c>
      <c r="S243" s="226">
        <v>0</v>
      </c>
      <c r="T243" s="227">
        <f>S243*H243</f>
        <v>0</v>
      </c>
      <c r="AR243" s="228" t="s">
        <v>280</v>
      </c>
      <c r="AT243" s="228" t="s">
        <v>205</v>
      </c>
      <c r="AU243" s="228" t="s">
        <v>92</v>
      </c>
      <c r="AY243" s="13" t="s">
        <v>138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3" t="s">
        <v>90</v>
      </c>
      <c r="BK243" s="229">
        <f>ROUND(I243*H243,2)</f>
        <v>0</v>
      </c>
      <c r="BL243" s="13" t="s">
        <v>204</v>
      </c>
      <c r="BM243" s="228" t="s">
        <v>530</v>
      </c>
    </row>
    <row r="244" s="1" customFormat="1" ht="24" customHeight="1">
      <c r="B244" s="35"/>
      <c r="C244" s="217" t="s">
        <v>531</v>
      </c>
      <c r="D244" s="217" t="s">
        <v>141</v>
      </c>
      <c r="E244" s="218" t="s">
        <v>532</v>
      </c>
      <c r="F244" s="219" t="s">
        <v>533</v>
      </c>
      <c r="G244" s="220" t="s">
        <v>153</v>
      </c>
      <c r="H244" s="221">
        <v>24</v>
      </c>
      <c r="I244" s="222"/>
      <c r="J244" s="223">
        <f>ROUND(I244*H244,2)</f>
        <v>0</v>
      </c>
      <c r="K244" s="219" t="s">
        <v>154</v>
      </c>
      <c r="L244" s="40"/>
      <c r="M244" s="224" t="s">
        <v>1</v>
      </c>
      <c r="N244" s="225" t="s">
        <v>47</v>
      </c>
      <c r="O244" s="83"/>
      <c r="P244" s="226">
        <f>O244*H244</f>
        <v>0</v>
      </c>
      <c r="Q244" s="226">
        <v>0.00022000000000000001</v>
      </c>
      <c r="R244" s="226">
        <f>Q244*H244</f>
        <v>0.00528</v>
      </c>
      <c r="S244" s="226">
        <v>0</v>
      </c>
      <c r="T244" s="227">
        <f>S244*H244</f>
        <v>0</v>
      </c>
      <c r="AR244" s="228" t="s">
        <v>204</v>
      </c>
      <c r="AT244" s="228" t="s">
        <v>141</v>
      </c>
      <c r="AU244" s="228" t="s">
        <v>92</v>
      </c>
      <c r="AY244" s="13" t="s">
        <v>138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3" t="s">
        <v>90</v>
      </c>
      <c r="BK244" s="229">
        <f>ROUND(I244*H244,2)</f>
        <v>0</v>
      </c>
      <c r="BL244" s="13" t="s">
        <v>204</v>
      </c>
      <c r="BM244" s="228" t="s">
        <v>534</v>
      </c>
    </row>
    <row r="245" s="1" customFormat="1" ht="16.5" customHeight="1">
      <c r="B245" s="35"/>
      <c r="C245" s="230" t="s">
        <v>535</v>
      </c>
      <c r="D245" s="230" t="s">
        <v>205</v>
      </c>
      <c r="E245" s="231" t="s">
        <v>536</v>
      </c>
      <c r="F245" s="232" t="s">
        <v>537</v>
      </c>
      <c r="G245" s="233" t="s">
        <v>153</v>
      </c>
      <c r="H245" s="234">
        <v>1</v>
      </c>
      <c r="I245" s="235"/>
      <c r="J245" s="236">
        <f>ROUND(I245*H245,2)</f>
        <v>0</v>
      </c>
      <c r="K245" s="232" t="s">
        <v>154</v>
      </c>
      <c r="L245" s="237"/>
      <c r="M245" s="238" t="s">
        <v>1</v>
      </c>
      <c r="N245" s="239" t="s">
        <v>47</v>
      </c>
      <c r="O245" s="83"/>
      <c r="P245" s="226">
        <f>O245*H245</f>
        <v>0</v>
      </c>
      <c r="Q245" s="226">
        <v>0.02392</v>
      </c>
      <c r="R245" s="226">
        <f>Q245*H245</f>
        <v>0.02392</v>
      </c>
      <c r="S245" s="226">
        <v>0</v>
      </c>
      <c r="T245" s="227">
        <f>S245*H245</f>
        <v>0</v>
      </c>
      <c r="AR245" s="228" t="s">
        <v>280</v>
      </c>
      <c r="AT245" s="228" t="s">
        <v>205</v>
      </c>
      <c r="AU245" s="228" t="s">
        <v>92</v>
      </c>
      <c r="AY245" s="13" t="s">
        <v>138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3" t="s">
        <v>90</v>
      </c>
      <c r="BK245" s="229">
        <f>ROUND(I245*H245,2)</f>
        <v>0</v>
      </c>
      <c r="BL245" s="13" t="s">
        <v>204</v>
      </c>
      <c r="BM245" s="228" t="s">
        <v>538</v>
      </c>
    </row>
    <row r="246" s="1" customFormat="1" ht="16.5" customHeight="1">
      <c r="B246" s="35"/>
      <c r="C246" s="230" t="s">
        <v>539</v>
      </c>
      <c r="D246" s="230" t="s">
        <v>205</v>
      </c>
      <c r="E246" s="231" t="s">
        <v>540</v>
      </c>
      <c r="F246" s="232" t="s">
        <v>541</v>
      </c>
      <c r="G246" s="233" t="s">
        <v>153</v>
      </c>
      <c r="H246" s="234">
        <v>3</v>
      </c>
      <c r="I246" s="235"/>
      <c r="J246" s="236">
        <f>ROUND(I246*H246,2)</f>
        <v>0</v>
      </c>
      <c r="K246" s="232" t="s">
        <v>154</v>
      </c>
      <c r="L246" s="237"/>
      <c r="M246" s="238" t="s">
        <v>1</v>
      </c>
      <c r="N246" s="239" t="s">
        <v>47</v>
      </c>
      <c r="O246" s="83"/>
      <c r="P246" s="226">
        <f>O246*H246</f>
        <v>0</v>
      </c>
      <c r="Q246" s="226">
        <v>0.024660000000000001</v>
      </c>
      <c r="R246" s="226">
        <f>Q246*H246</f>
        <v>0.073980000000000004</v>
      </c>
      <c r="S246" s="226">
        <v>0</v>
      </c>
      <c r="T246" s="227">
        <f>S246*H246</f>
        <v>0</v>
      </c>
      <c r="AR246" s="228" t="s">
        <v>280</v>
      </c>
      <c r="AT246" s="228" t="s">
        <v>205</v>
      </c>
      <c r="AU246" s="228" t="s">
        <v>92</v>
      </c>
      <c r="AY246" s="13" t="s">
        <v>138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3" t="s">
        <v>90</v>
      </c>
      <c r="BK246" s="229">
        <f>ROUND(I246*H246,2)</f>
        <v>0</v>
      </c>
      <c r="BL246" s="13" t="s">
        <v>204</v>
      </c>
      <c r="BM246" s="228" t="s">
        <v>542</v>
      </c>
    </row>
    <row r="247" s="1" customFormat="1" ht="16.5" customHeight="1">
      <c r="B247" s="35"/>
      <c r="C247" s="230" t="s">
        <v>543</v>
      </c>
      <c r="D247" s="230" t="s">
        <v>205</v>
      </c>
      <c r="E247" s="231" t="s">
        <v>544</v>
      </c>
      <c r="F247" s="232" t="s">
        <v>545</v>
      </c>
      <c r="G247" s="233" t="s">
        <v>153</v>
      </c>
      <c r="H247" s="234">
        <v>12</v>
      </c>
      <c r="I247" s="235"/>
      <c r="J247" s="236">
        <f>ROUND(I247*H247,2)</f>
        <v>0</v>
      </c>
      <c r="K247" s="232" t="s">
        <v>154</v>
      </c>
      <c r="L247" s="237"/>
      <c r="M247" s="238" t="s">
        <v>1</v>
      </c>
      <c r="N247" s="239" t="s">
        <v>47</v>
      </c>
      <c r="O247" s="83"/>
      <c r="P247" s="226">
        <f>O247*H247</f>
        <v>0</v>
      </c>
      <c r="Q247" s="226">
        <v>0.025420000000000002</v>
      </c>
      <c r="R247" s="226">
        <f>Q247*H247</f>
        <v>0.30504000000000003</v>
      </c>
      <c r="S247" s="226">
        <v>0</v>
      </c>
      <c r="T247" s="227">
        <f>S247*H247</f>
        <v>0</v>
      </c>
      <c r="AR247" s="228" t="s">
        <v>280</v>
      </c>
      <c r="AT247" s="228" t="s">
        <v>205</v>
      </c>
      <c r="AU247" s="228" t="s">
        <v>92</v>
      </c>
      <c r="AY247" s="13" t="s">
        <v>138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3" t="s">
        <v>90</v>
      </c>
      <c r="BK247" s="229">
        <f>ROUND(I247*H247,2)</f>
        <v>0</v>
      </c>
      <c r="BL247" s="13" t="s">
        <v>204</v>
      </c>
      <c r="BM247" s="228" t="s">
        <v>546</v>
      </c>
    </row>
    <row r="248" s="1" customFormat="1" ht="16.5" customHeight="1">
      <c r="B248" s="35"/>
      <c r="C248" s="230" t="s">
        <v>547</v>
      </c>
      <c r="D248" s="230" t="s">
        <v>205</v>
      </c>
      <c r="E248" s="231" t="s">
        <v>548</v>
      </c>
      <c r="F248" s="232" t="s">
        <v>549</v>
      </c>
      <c r="G248" s="233" t="s">
        <v>153</v>
      </c>
      <c r="H248" s="234">
        <v>8</v>
      </c>
      <c r="I248" s="235"/>
      <c r="J248" s="236">
        <f>ROUND(I248*H248,2)</f>
        <v>0</v>
      </c>
      <c r="K248" s="232" t="s">
        <v>154</v>
      </c>
      <c r="L248" s="237"/>
      <c r="M248" s="238" t="s">
        <v>1</v>
      </c>
      <c r="N248" s="239" t="s">
        <v>47</v>
      </c>
      <c r="O248" s="83"/>
      <c r="P248" s="226">
        <f>O248*H248</f>
        <v>0</v>
      </c>
      <c r="Q248" s="226">
        <v>0.027699999999999999</v>
      </c>
      <c r="R248" s="226">
        <f>Q248*H248</f>
        <v>0.22159999999999999</v>
      </c>
      <c r="S248" s="226">
        <v>0</v>
      </c>
      <c r="T248" s="227">
        <f>S248*H248</f>
        <v>0</v>
      </c>
      <c r="AR248" s="228" t="s">
        <v>280</v>
      </c>
      <c r="AT248" s="228" t="s">
        <v>205</v>
      </c>
      <c r="AU248" s="228" t="s">
        <v>92</v>
      </c>
      <c r="AY248" s="13" t="s">
        <v>138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3" t="s">
        <v>90</v>
      </c>
      <c r="BK248" s="229">
        <f>ROUND(I248*H248,2)</f>
        <v>0</v>
      </c>
      <c r="BL248" s="13" t="s">
        <v>204</v>
      </c>
      <c r="BM248" s="228" t="s">
        <v>550</v>
      </c>
    </row>
    <row r="249" s="1" customFormat="1" ht="24" customHeight="1">
      <c r="B249" s="35"/>
      <c r="C249" s="217" t="s">
        <v>551</v>
      </c>
      <c r="D249" s="217" t="s">
        <v>141</v>
      </c>
      <c r="E249" s="218" t="s">
        <v>552</v>
      </c>
      <c r="F249" s="219" t="s">
        <v>553</v>
      </c>
      <c r="G249" s="220" t="s">
        <v>260</v>
      </c>
      <c r="H249" s="221">
        <v>16.643999999999998</v>
      </c>
      <c r="I249" s="222"/>
      <c r="J249" s="223">
        <f>ROUND(I249*H249,2)</f>
        <v>0</v>
      </c>
      <c r="K249" s="219" t="s">
        <v>154</v>
      </c>
      <c r="L249" s="40"/>
      <c r="M249" s="224" t="s">
        <v>1</v>
      </c>
      <c r="N249" s="225" t="s">
        <v>47</v>
      </c>
      <c r="O249" s="83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AR249" s="228" t="s">
        <v>204</v>
      </c>
      <c r="AT249" s="228" t="s">
        <v>141</v>
      </c>
      <c r="AU249" s="228" t="s">
        <v>92</v>
      </c>
      <c r="AY249" s="13" t="s">
        <v>138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3" t="s">
        <v>90</v>
      </c>
      <c r="BK249" s="229">
        <f>ROUND(I249*H249,2)</f>
        <v>0</v>
      </c>
      <c r="BL249" s="13" t="s">
        <v>204</v>
      </c>
      <c r="BM249" s="228" t="s">
        <v>554</v>
      </c>
    </row>
    <row r="250" s="11" customFormat="1" ht="22.8" customHeight="1">
      <c r="B250" s="201"/>
      <c r="C250" s="202"/>
      <c r="D250" s="203" t="s">
        <v>81</v>
      </c>
      <c r="E250" s="215" t="s">
        <v>555</v>
      </c>
      <c r="F250" s="215" t="s">
        <v>556</v>
      </c>
      <c r="G250" s="202"/>
      <c r="H250" s="202"/>
      <c r="I250" s="205"/>
      <c r="J250" s="216">
        <f>BK250</f>
        <v>0</v>
      </c>
      <c r="K250" s="202"/>
      <c r="L250" s="207"/>
      <c r="M250" s="208"/>
      <c r="N250" s="209"/>
      <c r="O250" s="209"/>
      <c r="P250" s="210">
        <f>SUM(P251:P256)</f>
        <v>0</v>
      </c>
      <c r="Q250" s="209"/>
      <c r="R250" s="210">
        <f>SUM(R251:R256)</f>
        <v>0</v>
      </c>
      <c r="S250" s="209"/>
      <c r="T250" s="211">
        <f>SUM(T251:T256)</f>
        <v>0.13100000000000001</v>
      </c>
      <c r="AR250" s="212" t="s">
        <v>92</v>
      </c>
      <c r="AT250" s="213" t="s">
        <v>81</v>
      </c>
      <c r="AU250" s="213" t="s">
        <v>90</v>
      </c>
      <c r="AY250" s="212" t="s">
        <v>138</v>
      </c>
      <c r="BK250" s="214">
        <f>SUM(BK251:BK256)</f>
        <v>0</v>
      </c>
    </row>
    <row r="251" s="1" customFormat="1" ht="16.5" customHeight="1">
      <c r="B251" s="35"/>
      <c r="C251" s="217" t="s">
        <v>557</v>
      </c>
      <c r="D251" s="217" t="s">
        <v>141</v>
      </c>
      <c r="E251" s="218" t="s">
        <v>558</v>
      </c>
      <c r="F251" s="219" t="s">
        <v>559</v>
      </c>
      <c r="G251" s="220" t="s">
        <v>153</v>
      </c>
      <c r="H251" s="221">
        <v>18</v>
      </c>
      <c r="I251" s="222"/>
      <c r="J251" s="223">
        <f>ROUND(I251*H251,2)</f>
        <v>0</v>
      </c>
      <c r="K251" s="219" t="s">
        <v>1</v>
      </c>
      <c r="L251" s="40"/>
      <c r="M251" s="224" t="s">
        <v>1</v>
      </c>
      <c r="N251" s="225" t="s">
        <v>47</v>
      </c>
      <c r="O251" s="83"/>
      <c r="P251" s="226">
        <f>O251*H251</f>
        <v>0</v>
      </c>
      <c r="Q251" s="226">
        <v>0</v>
      </c>
      <c r="R251" s="226">
        <f>Q251*H251</f>
        <v>0</v>
      </c>
      <c r="S251" s="226">
        <v>0</v>
      </c>
      <c r="T251" s="227">
        <f>S251*H251</f>
        <v>0</v>
      </c>
      <c r="AR251" s="228" t="s">
        <v>204</v>
      </c>
      <c r="AT251" s="228" t="s">
        <v>141</v>
      </c>
      <c r="AU251" s="228" t="s">
        <v>92</v>
      </c>
      <c r="AY251" s="13" t="s">
        <v>138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3" t="s">
        <v>90</v>
      </c>
      <c r="BK251" s="229">
        <f>ROUND(I251*H251,2)</f>
        <v>0</v>
      </c>
      <c r="BL251" s="13" t="s">
        <v>204</v>
      </c>
      <c r="BM251" s="228" t="s">
        <v>560</v>
      </c>
    </row>
    <row r="252" s="1" customFormat="1" ht="24" customHeight="1">
      <c r="B252" s="35"/>
      <c r="C252" s="217" t="s">
        <v>561</v>
      </c>
      <c r="D252" s="217" t="s">
        <v>141</v>
      </c>
      <c r="E252" s="218" t="s">
        <v>562</v>
      </c>
      <c r="F252" s="219" t="s">
        <v>563</v>
      </c>
      <c r="G252" s="220" t="s">
        <v>153</v>
      </c>
      <c r="H252" s="221">
        <v>1</v>
      </c>
      <c r="I252" s="222"/>
      <c r="J252" s="223">
        <f>ROUND(I252*H252,2)</f>
        <v>0</v>
      </c>
      <c r="K252" s="219" t="s">
        <v>1</v>
      </c>
      <c r="L252" s="40"/>
      <c r="M252" s="224" t="s">
        <v>1</v>
      </c>
      <c r="N252" s="225" t="s">
        <v>47</v>
      </c>
      <c r="O252" s="83"/>
      <c r="P252" s="226">
        <f>O252*H252</f>
        <v>0</v>
      </c>
      <c r="Q252" s="226">
        <v>0</v>
      </c>
      <c r="R252" s="226">
        <f>Q252*H252</f>
        <v>0</v>
      </c>
      <c r="S252" s="226">
        <v>0</v>
      </c>
      <c r="T252" s="227">
        <f>S252*H252</f>
        <v>0</v>
      </c>
      <c r="AR252" s="228" t="s">
        <v>204</v>
      </c>
      <c r="AT252" s="228" t="s">
        <v>141</v>
      </c>
      <c r="AU252" s="228" t="s">
        <v>92</v>
      </c>
      <c r="AY252" s="13" t="s">
        <v>138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3" t="s">
        <v>90</v>
      </c>
      <c r="BK252" s="229">
        <f>ROUND(I252*H252,2)</f>
        <v>0</v>
      </c>
      <c r="BL252" s="13" t="s">
        <v>204</v>
      </c>
      <c r="BM252" s="228" t="s">
        <v>564</v>
      </c>
    </row>
    <row r="253" s="1" customFormat="1" ht="24" customHeight="1">
      <c r="B253" s="35"/>
      <c r="C253" s="217" t="s">
        <v>565</v>
      </c>
      <c r="D253" s="217" t="s">
        <v>141</v>
      </c>
      <c r="E253" s="218" t="s">
        <v>566</v>
      </c>
      <c r="F253" s="219" t="s">
        <v>567</v>
      </c>
      <c r="G253" s="220" t="s">
        <v>153</v>
      </c>
      <c r="H253" s="221">
        <v>5</v>
      </c>
      <c r="I253" s="222"/>
      <c r="J253" s="223">
        <f>ROUND(I253*H253,2)</f>
        <v>0</v>
      </c>
      <c r="K253" s="219" t="s">
        <v>1</v>
      </c>
      <c r="L253" s="40"/>
      <c r="M253" s="224" t="s">
        <v>1</v>
      </c>
      <c r="N253" s="225" t="s">
        <v>47</v>
      </c>
      <c r="O253" s="83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AR253" s="228" t="s">
        <v>204</v>
      </c>
      <c r="AT253" s="228" t="s">
        <v>141</v>
      </c>
      <c r="AU253" s="228" t="s">
        <v>92</v>
      </c>
      <c r="AY253" s="13" t="s">
        <v>138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3" t="s">
        <v>90</v>
      </c>
      <c r="BK253" s="229">
        <f>ROUND(I253*H253,2)</f>
        <v>0</v>
      </c>
      <c r="BL253" s="13" t="s">
        <v>204</v>
      </c>
      <c r="BM253" s="228" t="s">
        <v>568</v>
      </c>
    </row>
    <row r="254" s="1" customFormat="1" ht="24" customHeight="1">
      <c r="B254" s="35"/>
      <c r="C254" s="217" t="s">
        <v>569</v>
      </c>
      <c r="D254" s="217" t="s">
        <v>141</v>
      </c>
      <c r="E254" s="218" t="s">
        <v>570</v>
      </c>
      <c r="F254" s="219" t="s">
        <v>571</v>
      </c>
      <c r="G254" s="220" t="s">
        <v>153</v>
      </c>
      <c r="H254" s="221">
        <v>12</v>
      </c>
      <c r="I254" s="222"/>
      <c r="J254" s="223">
        <f>ROUND(I254*H254,2)</f>
        <v>0</v>
      </c>
      <c r="K254" s="219" t="s">
        <v>1</v>
      </c>
      <c r="L254" s="40"/>
      <c r="M254" s="224" t="s">
        <v>1</v>
      </c>
      <c r="N254" s="225" t="s">
        <v>47</v>
      </c>
      <c r="O254" s="83"/>
      <c r="P254" s="226">
        <f>O254*H254</f>
        <v>0</v>
      </c>
      <c r="Q254" s="226">
        <v>0</v>
      </c>
      <c r="R254" s="226">
        <f>Q254*H254</f>
        <v>0</v>
      </c>
      <c r="S254" s="226">
        <v>0</v>
      </c>
      <c r="T254" s="227">
        <f>S254*H254</f>
        <v>0</v>
      </c>
      <c r="AR254" s="228" t="s">
        <v>204</v>
      </c>
      <c r="AT254" s="228" t="s">
        <v>141</v>
      </c>
      <c r="AU254" s="228" t="s">
        <v>92</v>
      </c>
      <c r="AY254" s="13" t="s">
        <v>138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3" t="s">
        <v>90</v>
      </c>
      <c r="BK254" s="229">
        <f>ROUND(I254*H254,2)</f>
        <v>0</v>
      </c>
      <c r="BL254" s="13" t="s">
        <v>204</v>
      </c>
      <c r="BM254" s="228" t="s">
        <v>572</v>
      </c>
    </row>
    <row r="255" s="1" customFormat="1" ht="24" customHeight="1">
      <c r="B255" s="35"/>
      <c r="C255" s="217" t="s">
        <v>573</v>
      </c>
      <c r="D255" s="217" t="s">
        <v>141</v>
      </c>
      <c r="E255" s="218" t="s">
        <v>574</v>
      </c>
      <c r="F255" s="219" t="s">
        <v>575</v>
      </c>
      <c r="G255" s="220" t="s">
        <v>153</v>
      </c>
      <c r="H255" s="221">
        <v>1</v>
      </c>
      <c r="I255" s="222"/>
      <c r="J255" s="223">
        <f>ROUND(I255*H255,2)</f>
        <v>0</v>
      </c>
      <c r="K255" s="219" t="s">
        <v>1</v>
      </c>
      <c r="L255" s="40"/>
      <c r="M255" s="224" t="s">
        <v>1</v>
      </c>
      <c r="N255" s="225" t="s">
        <v>47</v>
      </c>
      <c r="O255" s="83"/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AR255" s="228" t="s">
        <v>204</v>
      </c>
      <c r="AT255" s="228" t="s">
        <v>141</v>
      </c>
      <c r="AU255" s="228" t="s">
        <v>92</v>
      </c>
      <c r="AY255" s="13" t="s">
        <v>138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3" t="s">
        <v>90</v>
      </c>
      <c r="BK255" s="229">
        <f>ROUND(I255*H255,2)</f>
        <v>0</v>
      </c>
      <c r="BL255" s="13" t="s">
        <v>204</v>
      </c>
      <c r="BM255" s="228" t="s">
        <v>576</v>
      </c>
    </row>
    <row r="256" s="1" customFormat="1" ht="24" customHeight="1">
      <c r="B256" s="35"/>
      <c r="C256" s="217" t="s">
        <v>577</v>
      </c>
      <c r="D256" s="217" t="s">
        <v>141</v>
      </c>
      <c r="E256" s="218" t="s">
        <v>578</v>
      </c>
      <c r="F256" s="219" t="s">
        <v>579</v>
      </c>
      <c r="G256" s="220" t="s">
        <v>153</v>
      </c>
      <c r="H256" s="221">
        <v>1</v>
      </c>
      <c r="I256" s="222"/>
      <c r="J256" s="223">
        <f>ROUND(I256*H256,2)</f>
        <v>0</v>
      </c>
      <c r="K256" s="219" t="s">
        <v>154</v>
      </c>
      <c r="L256" s="40"/>
      <c r="M256" s="224" t="s">
        <v>1</v>
      </c>
      <c r="N256" s="225" t="s">
        <v>47</v>
      </c>
      <c r="O256" s="83"/>
      <c r="P256" s="226">
        <f>O256*H256</f>
        <v>0</v>
      </c>
      <c r="Q256" s="226">
        <v>0</v>
      </c>
      <c r="R256" s="226">
        <f>Q256*H256</f>
        <v>0</v>
      </c>
      <c r="S256" s="226">
        <v>0.13100000000000001</v>
      </c>
      <c r="T256" s="227">
        <f>S256*H256</f>
        <v>0.13100000000000001</v>
      </c>
      <c r="AR256" s="228" t="s">
        <v>204</v>
      </c>
      <c r="AT256" s="228" t="s">
        <v>141</v>
      </c>
      <c r="AU256" s="228" t="s">
        <v>92</v>
      </c>
      <c r="AY256" s="13" t="s">
        <v>138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3" t="s">
        <v>90</v>
      </c>
      <c r="BK256" s="229">
        <f>ROUND(I256*H256,2)</f>
        <v>0</v>
      </c>
      <c r="BL256" s="13" t="s">
        <v>204</v>
      </c>
      <c r="BM256" s="228" t="s">
        <v>580</v>
      </c>
    </row>
    <row r="257" s="11" customFormat="1" ht="22.8" customHeight="1">
      <c r="B257" s="201"/>
      <c r="C257" s="202"/>
      <c r="D257" s="203" t="s">
        <v>81</v>
      </c>
      <c r="E257" s="215" t="s">
        <v>581</v>
      </c>
      <c r="F257" s="215" t="s">
        <v>582</v>
      </c>
      <c r="G257" s="202"/>
      <c r="H257" s="202"/>
      <c r="I257" s="205"/>
      <c r="J257" s="216">
        <f>BK257</f>
        <v>0</v>
      </c>
      <c r="K257" s="202"/>
      <c r="L257" s="207"/>
      <c r="M257" s="208"/>
      <c r="N257" s="209"/>
      <c r="O257" s="209"/>
      <c r="P257" s="210">
        <f>SUM(P258:P267)</f>
        <v>0</v>
      </c>
      <c r="Q257" s="209"/>
      <c r="R257" s="210">
        <f>SUM(R258:R267)</f>
        <v>0</v>
      </c>
      <c r="S257" s="209"/>
      <c r="T257" s="211">
        <f>SUM(T258:T267)</f>
        <v>0</v>
      </c>
      <c r="AR257" s="212" t="s">
        <v>92</v>
      </c>
      <c r="AT257" s="213" t="s">
        <v>81</v>
      </c>
      <c r="AU257" s="213" t="s">
        <v>90</v>
      </c>
      <c r="AY257" s="212" t="s">
        <v>138</v>
      </c>
      <c r="BK257" s="214">
        <f>SUM(BK258:BK267)</f>
        <v>0</v>
      </c>
    </row>
    <row r="258" s="1" customFormat="1" ht="24" customHeight="1">
      <c r="B258" s="35"/>
      <c r="C258" s="217" t="s">
        <v>583</v>
      </c>
      <c r="D258" s="217" t="s">
        <v>141</v>
      </c>
      <c r="E258" s="218" t="s">
        <v>584</v>
      </c>
      <c r="F258" s="219" t="s">
        <v>585</v>
      </c>
      <c r="G258" s="220" t="s">
        <v>153</v>
      </c>
      <c r="H258" s="221">
        <v>2</v>
      </c>
      <c r="I258" s="222"/>
      <c r="J258" s="223">
        <f>ROUND(I258*H258,2)</f>
        <v>0</v>
      </c>
      <c r="K258" s="219" t="s">
        <v>1</v>
      </c>
      <c r="L258" s="40"/>
      <c r="M258" s="224" t="s">
        <v>1</v>
      </c>
      <c r="N258" s="225" t="s">
        <v>47</v>
      </c>
      <c r="O258" s="83"/>
      <c r="P258" s="226">
        <f>O258*H258</f>
        <v>0</v>
      </c>
      <c r="Q258" s="226">
        <v>0</v>
      </c>
      <c r="R258" s="226">
        <f>Q258*H258</f>
        <v>0</v>
      </c>
      <c r="S258" s="226">
        <v>0</v>
      </c>
      <c r="T258" s="227">
        <f>S258*H258</f>
        <v>0</v>
      </c>
      <c r="AR258" s="228" t="s">
        <v>204</v>
      </c>
      <c r="AT258" s="228" t="s">
        <v>141</v>
      </c>
      <c r="AU258" s="228" t="s">
        <v>92</v>
      </c>
      <c r="AY258" s="13" t="s">
        <v>138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13" t="s">
        <v>90</v>
      </c>
      <c r="BK258" s="229">
        <f>ROUND(I258*H258,2)</f>
        <v>0</v>
      </c>
      <c r="BL258" s="13" t="s">
        <v>204</v>
      </c>
      <c r="BM258" s="228" t="s">
        <v>586</v>
      </c>
    </row>
    <row r="259" s="1" customFormat="1" ht="24" customHeight="1">
      <c r="B259" s="35"/>
      <c r="C259" s="217" t="s">
        <v>587</v>
      </c>
      <c r="D259" s="217" t="s">
        <v>141</v>
      </c>
      <c r="E259" s="218" t="s">
        <v>588</v>
      </c>
      <c r="F259" s="219" t="s">
        <v>589</v>
      </c>
      <c r="G259" s="220" t="s">
        <v>153</v>
      </c>
      <c r="H259" s="221">
        <v>1</v>
      </c>
      <c r="I259" s="222"/>
      <c r="J259" s="223">
        <f>ROUND(I259*H259,2)</f>
        <v>0</v>
      </c>
      <c r="K259" s="219" t="s">
        <v>1</v>
      </c>
      <c r="L259" s="40"/>
      <c r="M259" s="224" t="s">
        <v>1</v>
      </c>
      <c r="N259" s="225" t="s">
        <v>47</v>
      </c>
      <c r="O259" s="83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AR259" s="228" t="s">
        <v>204</v>
      </c>
      <c r="AT259" s="228" t="s">
        <v>141</v>
      </c>
      <c r="AU259" s="228" t="s">
        <v>92</v>
      </c>
      <c r="AY259" s="13" t="s">
        <v>138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3" t="s">
        <v>90</v>
      </c>
      <c r="BK259" s="229">
        <f>ROUND(I259*H259,2)</f>
        <v>0</v>
      </c>
      <c r="BL259" s="13" t="s">
        <v>204</v>
      </c>
      <c r="BM259" s="228" t="s">
        <v>590</v>
      </c>
    </row>
    <row r="260" s="1" customFormat="1" ht="24" customHeight="1">
      <c r="B260" s="35"/>
      <c r="C260" s="217" t="s">
        <v>591</v>
      </c>
      <c r="D260" s="217" t="s">
        <v>141</v>
      </c>
      <c r="E260" s="218" t="s">
        <v>592</v>
      </c>
      <c r="F260" s="219" t="s">
        <v>593</v>
      </c>
      <c r="G260" s="220" t="s">
        <v>153</v>
      </c>
      <c r="H260" s="221">
        <v>1</v>
      </c>
      <c r="I260" s="222"/>
      <c r="J260" s="223">
        <f>ROUND(I260*H260,2)</f>
        <v>0</v>
      </c>
      <c r="K260" s="219" t="s">
        <v>1</v>
      </c>
      <c r="L260" s="40"/>
      <c r="M260" s="224" t="s">
        <v>1</v>
      </c>
      <c r="N260" s="225" t="s">
        <v>47</v>
      </c>
      <c r="O260" s="83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AR260" s="228" t="s">
        <v>204</v>
      </c>
      <c r="AT260" s="228" t="s">
        <v>141</v>
      </c>
      <c r="AU260" s="228" t="s">
        <v>92</v>
      </c>
      <c r="AY260" s="13" t="s">
        <v>138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3" t="s">
        <v>90</v>
      </c>
      <c r="BK260" s="229">
        <f>ROUND(I260*H260,2)</f>
        <v>0</v>
      </c>
      <c r="BL260" s="13" t="s">
        <v>204</v>
      </c>
      <c r="BM260" s="228" t="s">
        <v>594</v>
      </c>
    </row>
    <row r="261" s="1" customFormat="1" ht="24" customHeight="1">
      <c r="B261" s="35"/>
      <c r="C261" s="217" t="s">
        <v>595</v>
      </c>
      <c r="D261" s="217" t="s">
        <v>141</v>
      </c>
      <c r="E261" s="218" t="s">
        <v>596</v>
      </c>
      <c r="F261" s="219" t="s">
        <v>597</v>
      </c>
      <c r="G261" s="220" t="s">
        <v>153</v>
      </c>
      <c r="H261" s="221">
        <v>1</v>
      </c>
      <c r="I261" s="222"/>
      <c r="J261" s="223">
        <f>ROUND(I261*H261,2)</f>
        <v>0</v>
      </c>
      <c r="K261" s="219" t="s">
        <v>1</v>
      </c>
      <c r="L261" s="40"/>
      <c r="M261" s="224" t="s">
        <v>1</v>
      </c>
      <c r="N261" s="225" t="s">
        <v>47</v>
      </c>
      <c r="O261" s="83"/>
      <c r="P261" s="226">
        <f>O261*H261</f>
        <v>0</v>
      </c>
      <c r="Q261" s="226">
        <v>0</v>
      </c>
      <c r="R261" s="226">
        <f>Q261*H261</f>
        <v>0</v>
      </c>
      <c r="S261" s="226">
        <v>0</v>
      </c>
      <c r="T261" s="227">
        <f>S261*H261</f>
        <v>0</v>
      </c>
      <c r="AR261" s="228" t="s">
        <v>204</v>
      </c>
      <c r="AT261" s="228" t="s">
        <v>141</v>
      </c>
      <c r="AU261" s="228" t="s">
        <v>92</v>
      </c>
      <c r="AY261" s="13" t="s">
        <v>138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3" t="s">
        <v>90</v>
      </c>
      <c r="BK261" s="229">
        <f>ROUND(I261*H261,2)</f>
        <v>0</v>
      </c>
      <c r="BL261" s="13" t="s">
        <v>204</v>
      </c>
      <c r="BM261" s="228" t="s">
        <v>598</v>
      </c>
    </row>
    <row r="262" s="1" customFormat="1" ht="36" customHeight="1">
      <c r="B262" s="35"/>
      <c r="C262" s="217" t="s">
        <v>599</v>
      </c>
      <c r="D262" s="217" t="s">
        <v>141</v>
      </c>
      <c r="E262" s="218" t="s">
        <v>600</v>
      </c>
      <c r="F262" s="219" t="s">
        <v>601</v>
      </c>
      <c r="G262" s="220" t="s">
        <v>153</v>
      </c>
      <c r="H262" s="221">
        <v>1</v>
      </c>
      <c r="I262" s="222"/>
      <c r="J262" s="223">
        <f>ROUND(I262*H262,2)</f>
        <v>0</v>
      </c>
      <c r="K262" s="219" t="s">
        <v>1</v>
      </c>
      <c r="L262" s="40"/>
      <c r="M262" s="224" t="s">
        <v>1</v>
      </c>
      <c r="N262" s="225" t="s">
        <v>47</v>
      </c>
      <c r="O262" s="83"/>
      <c r="P262" s="226">
        <f>O262*H262</f>
        <v>0</v>
      </c>
      <c r="Q262" s="226">
        <v>0</v>
      </c>
      <c r="R262" s="226">
        <f>Q262*H262</f>
        <v>0</v>
      </c>
      <c r="S262" s="226">
        <v>0</v>
      </c>
      <c r="T262" s="227">
        <f>S262*H262</f>
        <v>0</v>
      </c>
      <c r="AR262" s="228" t="s">
        <v>204</v>
      </c>
      <c r="AT262" s="228" t="s">
        <v>141</v>
      </c>
      <c r="AU262" s="228" t="s">
        <v>92</v>
      </c>
      <c r="AY262" s="13" t="s">
        <v>138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3" t="s">
        <v>90</v>
      </c>
      <c r="BK262" s="229">
        <f>ROUND(I262*H262,2)</f>
        <v>0</v>
      </c>
      <c r="BL262" s="13" t="s">
        <v>204</v>
      </c>
      <c r="BM262" s="228" t="s">
        <v>602</v>
      </c>
    </row>
    <row r="263" s="1" customFormat="1" ht="24" customHeight="1">
      <c r="B263" s="35"/>
      <c r="C263" s="217" t="s">
        <v>603</v>
      </c>
      <c r="D263" s="217" t="s">
        <v>141</v>
      </c>
      <c r="E263" s="218" t="s">
        <v>604</v>
      </c>
      <c r="F263" s="219" t="s">
        <v>605</v>
      </c>
      <c r="G263" s="220" t="s">
        <v>153</v>
      </c>
      <c r="H263" s="221">
        <v>4</v>
      </c>
      <c r="I263" s="222"/>
      <c r="J263" s="223">
        <f>ROUND(I263*H263,2)</f>
        <v>0</v>
      </c>
      <c r="K263" s="219" t="s">
        <v>1</v>
      </c>
      <c r="L263" s="40"/>
      <c r="M263" s="224" t="s">
        <v>1</v>
      </c>
      <c r="N263" s="225" t="s">
        <v>47</v>
      </c>
      <c r="O263" s="83"/>
      <c r="P263" s="226">
        <f>O263*H263</f>
        <v>0</v>
      </c>
      <c r="Q263" s="226">
        <v>0</v>
      </c>
      <c r="R263" s="226">
        <f>Q263*H263</f>
        <v>0</v>
      </c>
      <c r="S263" s="226">
        <v>0</v>
      </c>
      <c r="T263" s="227">
        <f>S263*H263</f>
        <v>0</v>
      </c>
      <c r="AR263" s="228" t="s">
        <v>204</v>
      </c>
      <c r="AT263" s="228" t="s">
        <v>141</v>
      </c>
      <c r="AU263" s="228" t="s">
        <v>92</v>
      </c>
      <c r="AY263" s="13" t="s">
        <v>138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3" t="s">
        <v>90</v>
      </c>
      <c r="BK263" s="229">
        <f>ROUND(I263*H263,2)</f>
        <v>0</v>
      </c>
      <c r="BL263" s="13" t="s">
        <v>204</v>
      </c>
      <c r="BM263" s="228" t="s">
        <v>606</v>
      </c>
    </row>
    <row r="264" s="1" customFormat="1" ht="24" customHeight="1">
      <c r="B264" s="35"/>
      <c r="C264" s="217" t="s">
        <v>607</v>
      </c>
      <c r="D264" s="217" t="s">
        <v>141</v>
      </c>
      <c r="E264" s="218" t="s">
        <v>608</v>
      </c>
      <c r="F264" s="219" t="s">
        <v>609</v>
      </c>
      <c r="G264" s="220" t="s">
        <v>153</v>
      </c>
      <c r="H264" s="221">
        <v>2</v>
      </c>
      <c r="I264" s="222"/>
      <c r="J264" s="223">
        <f>ROUND(I264*H264,2)</f>
        <v>0</v>
      </c>
      <c r="K264" s="219" t="s">
        <v>1</v>
      </c>
      <c r="L264" s="40"/>
      <c r="M264" s="224" t="s">
        <v>1</v>
      </c>
      <c r="N264" s="225" t="s">
        <v>47</v>
      </c>
      <c r="O264" s="83"/>
      <c r="P264" s="226">
        <f>O264*H264</f>
        <v>0</v>
      </c>
      <c r="Q264" s="226">
        <v>0</v>
      </c>
      <c r="R264" s="226">
        <f>Q264*H264</f>
        <v>0</v>
      </c>
      <c r="S264" s="226">
        <v>0</v>
      </c>
      <c r="T264" s="227">
        <f>S264*H264</f>
        <v>0</v>
      </c>
      <c r="AR264" s="228" t="s">
        <v>204</v>
      </c>
      <c r="AT264" s="228" t="s">
        <v>141</v>
      </c>
      <c r="AU264" s="228" t="s">
        <v>92</v>
      </c>
      <c r="AY264" s="13" t="s">
        <v>138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3" t="s">
        <v>90</v>
      </c>
      <c r="BK264" s="229">
        <f>ROUND(I264*H264,2)</f>
        <v>0</v>
      </c>
      <c r="BL264" s="13" t="s">
        <v>204</v>
      </c>
      <c r="BM264" s="228" t="s">
        <v>610</v>
      </c>
    </row>
    <row r="265" s="1" customFormat="1" ht="24" customHeight="1">
      <c r="B265" s="35"/>
      <c r="C265" s="217" t="s">
        <v>611</v>
      </c>
      <c r="D265" s="217" t="s">
        <v>141</v>
      </c>
      <c r="E265" s="218" t="s">
        <v>612</v>
      </c>
      <c r="F265" s="219" t="s">
        <v>613</v>
      </c>
      <c r="G265" s="220" t="s">
        <v>153</v>
      </c>
      <c r="H265" s="221">
        <v>1</v>
      </c>
      <c r="I265" s="222"/>
      <c r="J265" s="223">
        <f>ROUND(I265*H265,2)</f>
        <v>0</v>
      </c>
      <c r="K265" s="219" t="s">
        <v>1</v>
      </c>
      <c r="L265" s="40"/>
      <c r="M265" s="224" t="s">
        <v>1</v>
      </c>
      <c r="N265" s="225" t="s">
        <v>47</v>
      </c>
      <c r="O265" s="83"/>
      <c r="P265" s="226">
        <f>O265*H265</f>
        <v>0</v>
      </c>
      <c r="Q265" s="226">
        <v>0</v>
      </c>
      <c r="R265" s="226">
        <f>Q265*H265</f>
        <v>0</v>
      </c>
      <c r="S265" s="226">
        <v>0</v>
      </c>
      <c r="T265" s="227">
        <f>S265*H265</f>
        <v>0</v>
      </c>
      <c r="AR265" s="228" t="s">
        <v>204</v>
      </c>
      <c r="AT265" s="228" t="s">
        <v>141</v>
      </c>
      <c r="AU265" s="228" t="s">
        <v>92</v>
      </c>
      <c r="AY265" s="13" t="s">
        <v>138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3" t="s">
        <v>90</v>
      </c>
      <c r="BK265" s="229">
        <f>ROUND(I265*H265,2)</f>
        <v>0</v>
      </c>
      <c r="BL265" s="13" t="s">
        <v>204</v>
      </c>
      <c r="BM265" s="228" t="s">
        <v>614</v>
      </c>
    </row>
    <row r="266" s="1" customFormat="1" ht="24" customHeight="1">
      <c r="B266" s="35"/>
      <c r="C266" s="217" t="s">
        <v>615</v>
      </c>
      <c r="D266" s="217" t="s">
        <v>141</v>
      </c>
      <c r="E266" s="218" t="s">
        <v>616</v>
      </c>
      <c r="F266" s="219" t="s">
        <v>617</v>
      </c>
      <c r="G266" s="220" t="s">
        <v>153</v>
      </c>
      <c r="H266" s="221">
        <v>1</v>
      </c>
      <c r="I266" s="222"/>
      <c r="J266" s="223">
        <f>ROUND(I266*H266,2)</f>
        <v>0</v>
      </c>
      <c r="K266" s="219" t="s">
        <v>1</v>
      </c>
      <c r="L266" s="40"/>
      <c r="M266" s="224" t="s">
        <v>1</v>
      </c>
      <c r="N266" s="225" t="s">
        <v>47</v>
      </c>
      <c r="O266" s="83"/>
      <c r="P266" s="226">
        <f>O266*H266</f>
        <v>0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AR266" s="228" t="s">
        <v>204</v>
      </c>
      <c r="AT266" s="228" t="s">
        <v>141</v>
      </c>
      <c r="AU266" s="228" t="s">
        <v>92</v>
      </c>
      <c r="AY266" s="13" t="s">
        <v>138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3" t="s">
        <v>90</v>
      </c>
      <c r="BK266" s="229">
        <f>ROUND(I266*H266,2)</f>
        <v>0</v>
      </c>
      <c r="BL266" s="13" t="s">
        <v>204</v>
      </c>
      <c r="BM266" s="228" t="s">
        <v>618</v>
      </c>
    </row>
    <row r="267" s="1" customFormat="1" ht="24" customHeight="1">
      <c r="B267" s="35"/>
      <c r="C267" s="217" t="s">
        <v>619</v>
      </c>
      <c r="D267" s="217" t="s">
        <v>141</v>
      </c>
      <c r="E267" s="218" t="s">
        <v>620</v>
      </c>
      <c r="F267" s="219" t="s">
        <v>621</v>
      </c>
      <c r="G267" s="220" t="s">
        <v>153</v>
      </c>
      <c r="H267" s="221">
        <v>4</v>
      </c>
      <c r="I267" s="222"/>
      <c r="J267" s="223">
        <f>ROUND(I267*H267,2)</f>
        <v>0</v>
      </c>
      <c r="K267" s="219" t="s">
        <v>1</v>
      </c>
      <c r="L267" s="40"/>
      <c r="M267" s="224" t="s">
        <v>1</v>
      </c>
      <c r="N267" s="225" t="s">
        <v>47</v>
      </c>
      <c r="O267" s="83"/>
      <c r="P267" s="226">
        <f>O267*H267</f>
        <v>0</v>
      </c>
      <c r="Q267" s="226">
        <v>0</v>
      </c>
      <c r="R267" s="226">
        <f>Q267*H267</f>
        <v>0</v>
      </c>
      <c r="S267" s="226">
        <v>0</v>
      </c>
      <c r="T267" s="227">
        <f>S267*H267</f>
        <v>0</v>
      </c>
      <c r="AR267" s="228" t="s">
        <v>204</v>
      </c>
      <c r="AT267" s="228" t="s">
        <v>141</v>
      </c>
      <c r="AU267" s="228" t="s">
        <v>92</v>
      </c>
      <c r="AY267" s="13" t="s">
        <v>138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3" t="s">
        <v>90</v>
      </c>
      <c r="BK267" s="229">
        <f>ROUND(I267*H267,2)</f>
        <v>0</v>
      </c>
      <c r="BL267" s="13" t="s">
        <v>204</v>
      </c>
      <c r="BM267" s="228" t="s">
        <v>622</v>
      </c>
    </row>
    <row r="268" s="11" customFormat="1" ht="22.8" customHeight="1">
      <c r="B268" s="201"/>
      <c r="C268" s="202"/>
      <c r="D268" s="203" t="s">
        <v>81</v>
      </c>
      <c r="E268" s="215" t="s">
        <v>623</v>
      </c>
      <c r="F268" s="215" t="s">
        <v>624</v>
      </c>
      <c r="G268" s="202"/>
      <c r="H268" s="202"/>
      <c r="I268" s="205"/>
      <c r="J268" s="216">
        <f>BK268</f>
        <v>0</v>
      </c>
      <c r="K268" s="202"/>
      <c r="L268" s="207"/>
      <c r="M268" s="208"/>
      <c r="N268" s="209"/>
      <c r="O268" s="209"/>
      <c r="P268" s="210">
        <f>SUM(P269:P273)</f>
        <v>0</v>
      </c>
      <c r="Q268" s="209"/>
      <c r="R268" s="210">
        <f>SUM(R269:R273)</f>
        <v>0</v>
      </c>
      <c r="S268" s="209"/>
      <c r="T268" s="211">
        <f>SUM(T269:T273)</f>
        <v>2.0516059999999996</v>
      </c>
      <c r="AR268" s="212" t="s">
        <v>92</v>
      </c>
      <c r="AT268" s="213" t="s">
        <v>81</v>
      </c>
      <c r="AU268" s="213" t="s">
        <v>90</v>
      </c>
      <c r="AY268" s="212" t="s">
        <v>138</v>
      </c>
      <c r="BK268" s="214">
        <f>SUM(BK269:BK273)</f>
        <v>0</v>
      </c>
    </row>
    <row r="269" s="1" customFormat="1" ht="24" customHeight="1">
      <c r="B269" s="35"/>
      <c r="C269" s="217" t="s">
        <v>625</v>
      </c>
      <c r="D269" s="217" t="s">
        <v>141</v>
      </c>
      <c r="E269" s="218" t="s">
        <v>626</v>
      </c>
      <c r="F269" s="219" t="s">
        <v>627</v>
      </c>
      <c r="G269" s="220" t="s">
        <v>153</v>
      </c>
      <c r="H269" s="221">
        <v>1</v>
      </c>
      <c r="I269" s="222"/>
      <c r="J269" s="223">
        <f>ROUND(I269*H269,2)</f>
        <v>0</v>
      </c>
      <c r="K269" s="219" t="s">
        <v>1</v>
      </c>
      <c r="L269" s="40"/>
      <c r="M269" s="224" t="s">
        <v>1</v>
      </c>
      <c r="N269" s="225" t="s">
        <v>47</v>
      </c>
      <c r="O269" s="83"/>
      <c r="P269" s="226">
        <f>O269*H269</f>
        <v>0</v>
      </c>
      <c r="Q269" s="226">
        <v>0</v>
      </c>
      <c r="R269" s="226">
        <f>Q269*H269</f>
        <v>0</v>
      </c>
      <c r="S269" s="226">
        <v>0</v>
      </c>
      <c r="T269" s="227">
        <f>S269*H269</f>
        <v>0</v>
      </c>
      <c r="AR269" s="228" t="s">
        <v>204</v>
      </c>
      <c r="AT269" s="228" t="s">
        <v>141</v>
      </c>
      <c r="AU269" s="228" t="s">
        <v>92</v>
      </c>
      <c r="AY269" s="13" t="s">
        <v>138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3" t="s">
        <v>90</v>
      </c>
      <c r="BK269" s="229">
        <f>ROUND(I269*H269,2)</f>
        <v>0</v>
      </c>
      <c r="BL269" s="13" t="s">
        <v>204</v>
      </c>
      <c r="BM269" s="228" t="s">
        <v>628</v>
      </c>
    </row>
    <row r="270" s="1" customFormat="1" ht="24" customHeight="1">
      <c r="B270" s="35"/>
      <c r="C270" s="217" t="s">
        <v>629</v>
      </c>
      <c r="D270" s="217" t="s">
        <v>141</v>
      </c>
      <c r="E270" s="218" t="s">
        <v>630</v>
      </c>
      <c r="F270" s="219" t="s">
        <v>631</v>
      </c>
      <c r="G270" s="220" t="s">
        <v>153</v>
      </c>
      <c r="H270" s="221">
        <v>1</v>
      </c>
      <c r="I270" s="222"/>
      <c r="J270" s="223">
        <f>ROUND(I270*H270,2)</f>
        <v>0</v>
      </c>
      <c r="K270" s="219" t="s">
        <v>1</v>
      </c>
      <c r="L270" s="40"/>
      <c r="M270" s="224" t="s">
        <v>1</v>
      </c>
      <c r="N270" s="225" t="s">
        <v>47</v>
      </c>
      <c r="O270" s="83"/>
      <c r="P270" s="226">
        <f>O270*H270</f>
        <v>0</v>
      </c>
      <c r="Q270" s="226">
        <v>0</v>
      </c>
      <c r="R270" s="226">
        <f>Q270*H270</f>
        <v>0</v>
      </c>
      <c r="S270" s="226">
        <v>0</v>
      </c>
      <c r="T270" s="227">
        <f>S270*H270</f>
        <v>0</v>
      </c>
      <c r="AR270" s="228" t="s">
        <v>204</v>
      </c>
      <c r="AT270" s="228" t="s">
        <v>141</v>
      </c>
      <c r="AU270" s="228" t="s">
        <v>92</v>
      </c>
      <c r="AY270" s="13" t="s">
        <v>138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3" t="s">
        <v>90</v>
      </c>
      <c r="BK270" s="229">
        <f>ROUND(I270*H270,2)</f>
        <v>0</v>
      </c>
      <c r="BL270" s="13" t="s">
        <v>204</v>
      </c>
      <c r="BM270" s="228" t="s">
        <v>632</v>
      </c>
    </row>
    <row r="271" s="1" customFormat="1" ht="16.5" customHeight="1">
      <c r="B271" s="35"/>
      <c r="C271" s="217" t="s">
        <v>633</v>
      </c>
      <c r="D271" s="217" t="s">
        <v>141</v>
      </c>
      <c r="E271" s="218" t="s">
        <v>634</v>
      </c>
      <c r="F271" s="219" t="s">
        <v>635</v>
      </c>
      <c r="G271" s="220" t="s">
        <v>162</v>
      </c>
      <c r="H271" s="221">
        <v>21.282</v>
      </c>
      <c r="I271" s="222"/>
      <c r="J271" s="223">
        <f>ROUND(I271*H271,2)</f>
        <v>0</v>
      </c>
      <c r="K271" s="219" t="s">
        <v>154</v>
      </c>
      <c r="L271" s="40"/>
      <c r="M271" s="224" t="s">
        <v>1</v>
      </c>
      <c r="N271" s="225" t="s">
        <v>47</v>
      </c>
      <c r="O271" s="83"/>
      <c r="P271" s="226">
        <f>O271*H271</f>
        <v>0</v>
      </c>
      <c r="Q271" s="226">
        <v>0</v>
      </c>
      <c r="R271" s="226">
        <f>Q271*H271</f>
        <v>0</v>
      </c>
      <c r="S271" s="226">
        <v>0.033000000000000002</v>
      </c>
      <c r="T271" s="227">
        <f>S271*H271</f>
        <v>0.70230599999999999</v>
      </c>
      <c r="AR271" s="228" t="s">
        <v>204</v>
      </c>
      <c r="AT271" s="228" t="s">
        <v>141</v>
      </c>
      <c r="AU271" s="228" t="s">
        <v>92</v>
      </c>
      <c r="AY271" s="13" t="s">
        <v>138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3" t="s">
        <v>90</v>
      </c>
      <c r="BK271" s="229">
        <f>ROUND(I271*H271,2)</f>
        <v>0</v>
      </c>
      <c r="BL271" s="13" t="s">
        <v>204</v>
      </c>
      <c r="BM271" s="228" t="s">
        <v>636</v>
      </c>
    </row>
    <row r="272" s="1" customFormat="1" ht="16.5" customHeight="1">
      <c r="B272" s="35"/>
      <c r="C272" s="217" t="s">
        <v>637</v>
      </c>
      <c r="D272" s="217" t="s">
        <v>141</v>
      </c>
      <c r="E272" s="218" t="s">
        <v>638</v>
      </c>
      <c r="F272" s="219" t="s">
        <v>639</v>
      </c>
      <c r="G272" s="220" t="s">
        <v>162</v>
      </c>
      <c r="H272" s="221">
        <v>10.5</v>
      </c>
      <c r="I272" s="222"/>
      <c r="J272" s="223">
        <f>ROUND(I272*H272,2)</f>
        <v>0</v>
      </c>
      <c r="K272" s="219" t="s">
        <v>154</v>
      </c>
      <c r="L272" s="40"/>
      <c r="M272" s="224" t="s">
        <v>1</v>
      </c>
      <c r="N272" s="225" t="s">
        <v>47</v>
      </c>
      <c r="O272" s="83"/>
      <c r="P272" s="226">
        <f>O272*H272</f>
        <v>0</v>
      </c>
      <c r="Q272" s="226">
        <v>0</v>
      </c>
      <c r="R272" s="226">
        <f>Q272*H272</f>
        <v>0</v>
      </c>
      <c r="S272" s="226">
        <v>0.017999999999999999</v>
      </c>
      <c r="T272" s="227">
        <f>S272*H272</f>
        <v>0.18899999999999997</v>
      </c>
      <c r="AR272" s="228" t="s">
        <v>204</v>
      </c>
      <c r="AT272" s="228" t="s">
        <v>141</v>
      </c>
      <c r="AU272" s="228" t="s">
        <v>92</v>
      </c>
      <c r="AY272" s="13" t="s">
        <v>138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3" t="s">
        <v>90</v>
      </c>
      <c r="BK272" s="229">
        <f>ROUND(I272*H272,2)</f>
        <v>0</v>
      </c>
      <c r="BL272" s="13" t="s">
        <v>204</v>
      </c>
      <c r="BM272" s="228" t="s">
        <v>640</v>
      </c>
    </row>
    <row r="273" s="1" customFormat="1" ht="16.5" customHeight="1">
      <c r="B273" s="35"/>
      <c r="C273" s="217" t="s">
        <v>641</v>
      </c>
      <c r="D273" s="217" t="s">
        <v>141</v>
      </c>
      <c r="E273" s="218" t="s">
        <v>642</v>
      </c>
      <c r="F273" s="219" t="s">
        <v>643</v>
      </c>
      <c r="G273" s="220" t="s">
        <v>162</v>
      </c>
      <c r="H273" s="221">
        <v>290.07499999999999</v>
      </c>
      <c r="I273" s="222"/>
      <c r="J273" s="223">
        <f>ROUND(I273*H273,2)</f>
        <v>0</v>
      </c>
      <c r="K273" s="219" t="s">
        <v>154</v>
      </c>
      <c r="L273" s="40"/>
      <c r="M273" s="224" t="s">
        <v>1</v>
      </c>
      <c r="N273" s="225" t="s">
        <v>47</v>
      </c>
      <c r="O273" s="83"/>
      <c r="P273" s="226">
        <f>O273*H273</f>
        <v>0</v>
      </c>
      <c r="Q273" s="226">
        <v>0</v>
      </c>
      <c r="R273" s="226">
        <f>Q273*H273</f>
        <v>0</v>
      </c>
      <c r="S273" s="226">
        <v>0.0040000000000000001</v>
      </c>
      <c r="T273" s="227">
        <f>S273*H273</f>
        <v>1.1602999999999999</v>
      </c>
      <c r="AR273" s="228" t="s">
        <v>204</v>
      </c>
      <c r="AT273" s="228" t="s">
        <v>141</v>
      </c>
      <c r="AU273" s="228" t="s">
        <v>92</v>
      </c>
      <c r="AY273" s="13" t="s">
        <v>138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3" t="s">
        <v>90</v>
      </c>
      <c r="BK273" s="229">
        <f>ROUND(I273*H273,2)</f>
        <v>0</v>
      </c>
      <c r="BL273" s="13" t="s">
        <v>204</v>
      </c>
      <c r="BM273" s="228" t="s">
        <v>644</v>
      </c>
    </row>
    <row r="274" s="11" customFormat="1" ht="22.8" customHeight="1">
      <c r="B274" s="201"/>
      <c r="C274" s="202"/>
      <c r="D274" s="203" t="s">
        <v>81</v>
      </c>
      <c r="E274" s="215" t="s">
        <v>645</v>
      </c>
      <c r="F274" s="215" t="s">
        <v>646</v>
      </c>
      <c r="G274" s="202"/>
      <c r="H274" s="202"/>
      <c r="I274" s="205"/>
      <c r="J274" s="216">
        <f>BK274</f>
        <v>0</v>
      </c>
      <c r="K274" s="202"/>
      <c r="L274" s="207"/>
      <c r="M274" s="208"/>
      <c r="N274" s="209"/>
      <c r="O274" s="209"/>
      <c r="P274" s="210">
        <f>SUM(P275:P284)</f>
        <v>0</v>
      </c>
      <c r="Q274" s="209"/>
      <c r="R274" s="210">
        <f>SUM(R275:R284)</f>
        <v>6.7341949999999997</v>
      </c>
      <c r="S274" s="209"/>
      <c r="T274" s="211">
        <f>SUM(T275:T284)</f>
        <v>11.747762499999999</v>
      </c>
      <c r="AR274" s="212" t="s">
        <v>92</v>
      </c>
      <c r="AT274" s="213" t="s">
        <v>81</v>
      </c>
      <c r="AU274" s="213" t="s">
        <v>90</v>
      </c>
      <c r="AY274" s="212" t="s">
        <v>138</v>
      </c>
      <c r="BK274" s="214">
        <f>SUM(BK275:BK284)</f>
        <v>0</v>
      </c>
    </row>
    <row r="275" s="1" customFormat="1" ht="16.5" customHeight="1">
      <c r="B275" s="35"/>
      <c r="C275" s="217" t="s">
        <v>647</v>
      </c>
      <c r="D275" s="217" t="s">
        <v>141</v>
      </c>
      <c r="E275" s="218" t="s">
        <v>648</v>
      </c>
      <c r="F275" s="219" t="s">
        <v>649</v>
      </c>
      <c r="G275" s="220" t="s">
        <v>162</v>
      </c>
      <c r="H275" s="221">
        <v>128.40000000000001</v>
      </c>
      <c r="I275" s="222"/>
      <c r="J275" s="223">
        <f>ROUND(I275*H275,2)</f>
        <v>0</v>
      </c>
      <c r="K275" s="219" t="s">
        <v>154</v>
      </c>
      <c r="L275" s="40"/>
      <c r="M275" s="224" t="s">
        <v>1</v>
      </c>
      <c r="N275" s="225" t="s">
        <v>47</v>
      </c>
      <c r="O275" s="83"/>
      <c r="P275" s="226">
        <f>O275*H275</f>
        <v>0</v>
      </c>
      <c r="Q275" s="226">
        <v>0</v>
      </c>
      <c r="R275" s="226">
        <f>Q275*H275</f>
        <v>0</v>
      </c>
      <c r="S275" s="226">
        <v>0</v>
      </c>
      <c r="T275" s="227">
        <f>S275*H275</f>
        <v>0</v>
      </c>
      <c r="AR275" s="228" t="s">
        <v>204</v>
      </c>
      <c r="AT275" s="228" t="s">
        <v>141</v>
      </c>
      <c r="AU275" s="228" t="s">
        <v>92</v>
      </c>
      <c r="AY275" s="13" t="s">
        <v>138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3" t="s">
        <v>90</v>
      </c>
      <c r="BK275" s="229">
        <f>ROUND(I275*H275,2)</f>
        <v>0</v>
      </c>
      <c r="BL275" s="13" t="s">
        <v>204</v>
      </c>
      <c r="BM275" s="228" t="s">
        <v>650</v>
      </c>
    </row>
    <row r="276" s="1" customFormat="1" ht="16.5" customHeight="1">
      <c r="B276" s="35"/>
      <c r="C276" s="217" t="s">
        <v>651</v>
      </c>
      <c r="D276" s="217" t="s">
        <v>141</v>
      </c>
      <c r="E276" s="218" t="s">
        <v>652</v>
      </c>
      <c r="F276" s="219" t="s">
        <v>653</v>
      </c>
      <c r="G276" s="220" t="s">
        <v>162</v>
      </c>
      <c r="H276" s="221">
        <v>128.40000000000001</v>
      </c>
      <c r="I276" s="222"/>
      <c r="J276" s="223">
        <f>ROUND(I276*H276,2)</f>
        <v>0</v>
      </c>
      <c r="K276" s="219" t="s">
        <v>154</v>
      </c>
      <c r="L276" s="40"/>
      <c r="M276" s="224" t="s">
        <v>1</v>
      </c>
      <c r="N276" s="225" t="s">
        <v>47</v>
      </c>
      <c r="O276" s="83"/>
      <c r="P276" s="226">
        <f>O276*H276</f>
        <v>0</v>
      </c>
      <c r="Q276" s="226">
        <v>0.00029999999999999997</v>
      </c>
      <c r="R276" s="226">
        <f>Q276*H276</f>
        <v>0.038519999999999999</v>
      </c>
      <c r="S276" s="226">
        <v>0</v>
      </c>
      <c r="T276" s="227">
        <f>S276*H276</f>
        <v>0</v>
      </c>
      <c r="AR276" s="228" t="s">
        <v>204</v>
      </c>
      <c r="AT276" s="228" t="s">
        <v>141</v>
      </c>
      <c r="AU276" s="228" t="s">
        <v>92</v>
      </c>
      <c r="AY276" s="13" t="s">
        <v>138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13" t="s">
        <v>90</v>
      </c>
      <c r="BK276" s="229">
        <f>ROUND(I276*H276,2)</f>
        <v>0</v>
      </c>
      <c r="BL276" s="13" t="s">
        <v>204</v>
      </c>
      <c r="BM276" s="228" t="s">
        <v>654</v>
      </c>
    </row>
    <row r="277" s="1" customFormat="1" ht="24" customHeight="1">
      <c r="B277" s="35"/>
      <c r="C277" s="217" t="s">
        <v>655</v>
      </c>
      <c r="D277" s="217" t="s">
        <v>141</v>
      </c>
      <c r="E277" s="218" t="s">
        <v>656</v>
      </c>
      <c r="F277" s="219" t="s">
        <v>657</v>
      </c>
      <c r="G277" s="220" t="s">
        <v>162</v>
      </c>
      <c r="H277" s="221">
        <v>128.40000000000001</v>
      </c>
      <c r="I277" s="222"/>
      <c r="J277" s="223">
        <f>ROUND(I277*H277,2)</f>
        <v>0</v>
      </c>
      <c r="K277" s="219" t="s">
        <v>154</v>
      </c>
      <c r="L277" s="40"/>
      <c r="M277" s="224" t="s">
        <v>1</v>
      </c>
      <c r="N277" s="225" t="s">
        <v>47</v>
      </c>
      <c r="O277" s="83"/>
      <c r="P277" s="226">
        <f>O277*H277</f>
        <v>0</v>
      </c>
      <c r="Q277" s="226">
        <v>0.014999999999999999</v>
      </c>
      <c r="R277" s="226">
        <f>Q277*H277</f>
        <v>1.9259999999999999</v>
      </c>
      <c r="S277" s="226">
        <v>0</v>
      </c>
      <c r="T277" s="227">
        <f>S277*H277</f>
        <v>0</v>
      </c>
      <c r="AR277" s="228" t="s">
        <v>204</v>
      </c>
      <c r="AT277" s="228" t="s">
        <v>141</v>
      </c>
      <c r="AU277" s="228" t="s">
        <v>92</v>
      </c>
      <c r="AY277" s="13" t="s">
        <v>138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3" t="s">
        <v>90</v>
      </c>
      <c r="BK277" s="229">
        <f>ROUND(I277*H277,2)</f>
        <v>0</v>
      </c>
      <c r="BL277" s="13" t="s">
        <v>204</v>
      </c>
      <c r="BM277" s="228" t="s">
        <v>658</v>
      </c>
    </row>
    <row r="278" s="1" customFormat="1" ht="24" customHeight="1">
      <c r="B278" s="35"/>
      <c r="C278" s="217" t="s">
        <v>659</v>
      </c>
      <c r="D278" s="217" t="s">
        <v>141</v>
      </c>
      <c r="E278" s="218" t="s">
        <v>660</v>
      </c>
      <c r="F278" s="219" t="s">
        <v>661</v>
      </c>
      <c r="G278" s="220" t="s">
        <v>162</v>
      </c>
      <c r="H278" s="221">
        <v>141.25</v>
      </c>
      <c r="I278" s="222"/>
      <c r="J278" s="223">
        <f>ROUND(I278*H278,2)</f>
        <v>0</v>
      </c>
      <c r="K278" s="219" t="s">
        <v>154</v>
      </c>
      <c r="L278" s="40"/>
      <c r="M278" s="224" t="s">
        <v>1</v>
      </c>
      <c r="N278" s="225" t="s">
        <v>47</v>
      </c>
      <c r="O278" s="83"/>
      <c r="P278" s="226">
        <f>O278*H278</f>
        <v>0</v>
      </c>
      <c r="Q278" s="226">
        <v>0</v>
      </c>
      <c r="R278" s="226">
        <f>Q278*H278</f>
        <v>0</v>
      </c>
      <c r="S278" s="226">
        <v>0.083169999999999994</v>
      </c>
      <c r="T278" s="227">
        <f>S278*H278</f>
        <v>11.747762499999999</v>
      </c>
      <c r="AR278" s="228" t="s">
        <v>204</v>
      </c>
      <c r="AT278" s="228" t="s">
        <v>141</v>
      </c>
      <c r="AU278" s="228" t="s">
        <v>92</v>
      </c>
      <c r="AY278" s="13" t="s">
        <v>138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3" t="s">
        <v>90</v>
      </c>
      <c r="BK278" s="229">
        <f>ROUND(I278*H278,2)</f>
        <v>0</v>
      </c>
      <c r="BL278" s="13" t="s">
        <v>204</v>
      </c>
      <c r="BM278" s="228" t="s">
        <v>662</v>
      </c>
    </row>
    <row r="279" s="1" customFormat="1" ht="24" customHeight="1">
      <c r="B279" s="35"/>
      <c r="C279" s="217" t="s">
        <v>663</v>
      </c>
      <c r="D279" s="217" t="s">
        <v>141</v>
      </c>
      <c r="E279" s="218" t="s">
        <v>664</v>
      </c>
      <c r="F279" s="219" t="s">
        <v>665</v>
      </c>
      <c r="G279" s="220" t="s">
        <v>162</v>
      </c>
      <c r="H279" s="221">
        <v>128.40000000000001</v>
      </c>
      <c r="I279" s="222"/>
      <c r="J279" s="223">
        <f>ROUND(I279*H279,2)</f>
        <v>0</v>
      </c>
      <c r="K279" s="219" t="s">
        <v>154</v>
      </c>
      <c r="L279" s="40"/>
      <c r="M279" s="224" t="s">
        <v>1</v>
      </c>
      <c r="N279" s="225" t="s">
        <v>47</v>
      </c>
      <c r="O279" s="83"/>
      <c r="P279" s="226">
        <f>O279*H279</f>
        <v>0</v>
      </c>
      <c r="Q279" s="226">
        <v>0.0054000000000000003</v>
      </c>
      <c r="R279" s="226">
        <f>Q279*H279</f>
        <v>0.69336000000000009</v>
      </c>
      <c r="S279" s="226">
        <v>0</v>
      </c>
      <c r="T279" s="227">
        <f>S279*H279</f>
        <v>0</v>
      </c>
      <c r="AR279" s="228" t="s">
        <v>204</v>
      </c>
      <c r="AT279" s="228" t="s">
        <v>141</v>
      </c>
      <c r="AU279" s="228" t="s">
        <v>92</v>
      </c>
      <c r="AY279" s="13" t="s">
        <v>138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3" t="s">
        <v>90</v>
      </c>
      <c r="BK279" s="229">
        <f>ROUND(I279*H279,2)</f>
        <v>0</v>
      </c>
      <c r="BL279" s="13" t="s">
        <v>204</v>
      </c>
      <c r="BM279" s="228" t="s">
        <v>666</v>
      </c>
    </row>
    <row r="280" s="1" customFormat="1" ht="16.5" customHeight="1">
      <c r="B280" s="35"/>
      <c r="C280" s="230" t="s">
        <v>667</v>
      </c>
      <c r="D280" s="230" t="s">
        <v>205</v>
      </c>
      <c r="E280" s="231" t="s">
        <v>668</v>
      </c>
      <c r="F280" s="232" t="s">
        <v>669</v>
      </c>
      <c r="G280" s="233" t="s">
        <v>162</v>
      </c>
      <c r="H280" s="234">
        <v>128.40000000000001</v>
      </c>
      <c r="I280" s="235"/>
      <c r="J280" s="236">
        <f>ROUND(I280*H280,2)</f>
        <v>0</v>
      </c>
      <c r="K280" s="232" t="s">
        <v>1</v>
      </c>
      <c r="L280" s="237"/>
      <c r="M280" s="238" t="s">
        <v>1</v>
      </c>
      <c r="N280" s="239" t="s">
        <v>47</v>
      </c>
      <c r="O280" s="83"/>
      <c r="P280" s="226">
        <f>O280*H280</f>
        <v>0</v>
      </c>
      <c r="Q280" s="226">
        <v>0.029999999999999999</v>
      </c>
      <c r="R280" s="226">
        <f>Q280*H280</f>
        <v>3.8519999999999999</v>
      </c>
      <c r="S280" s="226">
        <v>0</v>
      </c>
      <c r="T280" s="227">
        <f>S280*H280</f>
        <v>0</v>
      </c>
      <c r="AR280" s="228" t="s">
        <v>280</v>
      </c>
      <c r="AT280" s="228" t="s">
        <v>205</v>
      </c>
      <c r="AU280" s="228" t="s">
        <v>92</v>
      </c>
      <c r="AY280" s="13" t="s">
        <v>138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3" t="s">
        <v>90</v>
      </c>
      <c r="BK280" s="229">
        <f>ROUND(I280*H280,2)</f>
        <v>0</v>
      </c>
      <c r="BL280" s="13" t="s">
        <v>204</v>
      </c>
      <c r="BM280" s="228" t="s">
        <v>670</v>
      </c>
    </row>
    <row r="281" s="1" customFormat="1" ht="24" customHeight="1">
      <c r="B281" s="35"/>
      <c r="C281" s="217" t="s">
        <v>671</v>
      </c>
      <c r="D281" s="217" t="s">
        <v>141</v>
      </c>
      <c r="E281" s="218" t="s">
        <v>672</v>
      </c>
      <c r="F281" s="219" t="s">
        <v>673</v>
      </c>
      <c r="G281" s="220" t="s">
        <v>162</v>
      </c>
      <c r="H281" s="221">
        <v>79.590000000000003</v>
      </c>
      <c r="I281" s="222"/>
      <c r="J281" s="223">
        <f>ROUND(I281*H281,2)</f>
        <v>0</v>
      </c>
      <c r="K281" s="219" t="s">
        <v>154</v>
      </c>
      <c r="L281" s="40"/>
      <c r="M281" s="224" t="s">
        <v>1</v>
      </c>
      <c r="N281" s="225" t="s">
        <v>47</v>
      </c>
      <c r="O281" s="83"/>
      <c r="P281" s="226">
        <f>O281*H281</f>
        <v>0</v>
      </c>
      <c r="Q281" s="226">
        <v>0</v>
      </c>
      <c r="R281" s="226">
        <f>Q281*H281</f>
        <v>0</v>
      </c>
      <c r="S281" s="226">
        <v>0</v>
      </c>
      <c r="T281" s="227">
        <f>S281*H281</f>
        <v>0</v>
      </c>
      <c r="AR281" s="228" t="s">
        <v>204</v>
      </c>
      <c r="AT281" s="228" t="s">
        <v>141</v>
      </c>
      <c r="AU281" s="228" t="s">
        <v>92</v>
      </c>
      <c r="AY281" s="13" t="s">
        <v>138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3" t="s">
        <v>90</v>
      </c>
      <c r="BK281" s="229">
        <f>ROUND(I281*H281,2)</f>
        <v>0</v>
      </c>
      <c r="BL281" s="13" t="s">
        <v>204</v>
      </c>
      <c r="BM281" s="228" t="s">
        <v>674</v>
      </c>
    </row>
    <row r="282" s="1" customFormat="1" ht="24" customHeight="1">
      <c r="B282" s="35"/>
      <c r="C282" s="217" t="s">
        <v>675</v>
      </c>
      <c r="D282" s="217" t="s">
        <v>141</v>
      </c>
      <c r="E282" s="218" t="s">
        <v>676</v>
      </c>
      <c r="F282" s="219" t="s">
        <v>677</v>
      </c>
      <c r="G282" s="220" t="s">
        <v>162</v>
      </c>
      <c r="H282" s="221">
        <v>147.66</v>
      </c>
      <c r="I282" s="222"/>
      <c r="J282" s="223">
        <f>ROUND(I282*H282,2)</f>
        <v>0</v>
      </c>
      <c r="K282" s="219" t="s">
        <v>154</v>
      </c>
      <c r="L282" s="40"/>
      <c r="M282" s="224" t="s">
        <v>1</v>
      </c>
      <c r="N282" s="225" t="s">
        <v>47</v>
      </c>
      <c r="O282" s="83"/>
      <c r="P282" s="226">
        <f>O282*H282</f>
        <v>0</v>
      </c>
      <c r="Q282" s="226">
        <v>0.0015</v>
      </c>
      <c r="R282" s="226">
        <f>Q282*H282</f>
        <v>0.22148999999999999</v>
      </c>
      <c r="S282" s="226">
        <v>0</v>
      </c>
      <c r="T282" s="227">
        <f>S282*H282</f>
        <v>0</v>
      </c>
      <c r="AR282" s="228" t="s">
        <v>204</v>
      </c>
      <c r="AT282" s="228" t="s">
        <v>141</v>
      </c>
      <c r="AU282" s="228" t="s">
        <v>92</v>
      </c>
      <c r="AY282" s="13" t="s">
        <v>138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13" t="s">
        <v>90</v>
      </c>
      <c r="BK282" s="229">
        <f>ROUND(I282*H282,2)</f>
        <v>0</v>
      </c>
      <c r="BL282" s="13" t="s">
        <v>204</v>
      </c>
      <c r="BM282" s="228" t="s">
        <v>678</v>
      </c>
    </row>
    <row r="283" s="1" customFormat="1" ht="24" customHeight="1">
      <c r="B283" s="35"/>
      <c r="C283" s="217" t="s">
        <v>679</v>
      </c>
      <c r="D283" s="217" t="s">
        <v>141</v>
      </c>
      <c r="E283" s="218" t="s">
        <v>680</v>
      </c>
      <c r="F283" s="219" t="s">
        <v>681</v>
      </c>
      <c r="G283" s="220" t="s">
        <v>344</v>
      </c>
      <c r="H283" s="221">
        <v>141.25</v>
      </c>
      <c r="I283" s="222"/>
      <c r="J283" s="223">
        <f>ROUND(I283*H283,2)</f>
        <v>0</v>
      </c>
      <c r="K283" s="219" t="s">
        <v>1</v>
      </c>
      <c r="L283" s="40"/>
      <c r="M283" s="224" t="s">
        <v>1</v>
      </c>
      <c r="N283" s="225" t="s">
        <v>47</v>
      </c>
      <c r="O283" s="83"/>
      <c r="P283" s="226">
        <f>O283*H283</f>
        <v>0</v>
      </c>
      <c r="Q283" s="226">
        <v>2.0000000000000002E-05</v>
      </c>
      <c r="R283" s="226">
        <f>Q283*H283</f>
        <v>0.0028250000000000003</v>
      </c>
      <c r="S283" s="226">
        <v>0</v>
      </c>
      <c r="T283" s="227">
        <f>S283*H283</f>
        <v>0</v>
      </c>
      <c r="AR283" s="228" t="s">
        <v>204</v>
      </c>
      <c r="AT283" s="228" t="s">
        <v>141</v>
      </c>
      <c r="AU283" s="228" t="s">
        <v>92</v>
      </c>
      <c r="AY283" s="13" t="s">
        <v>138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13" t="s">
        <v>90</v>
      </c>
      <c r="BK283" s="229">
        <f>ROUND(I283*H283,2)</f>
        <v>0</v>
      </c>
      <c r="BL283" s="13" t="s">
        <v>204</v>
      </c>
      <c r="BM283" s="228" t="s">
        <v>682</v>
      </c>
    </row>
    <row r="284" s="1" customFormat="1" ht="24" customHeight="1">
      <c r="B284" s="35"/>
      <c r="C284" s="217" t="s">
        <v>683</v>
      </c>
      <c r="D284" s="217" t="s">
        <v>141</v>
      </c>
      <c r="E284" s="218" t="s">
        <v>684</v>
      </c>
      <c r="F284" s="219" t="s">
        <v>685</v>
      </c>
      <c r="G284" s="220" t="s">
        <v>260</v>
      </c>
      <c r="H284" s="221">
        <v>6.734</v>
      </c>
      <c r="I284" s="222"/>
      <c r="J284" s="223">
        <f>ROUND(I284*H284,2)</f>
        <v>0</v>
      </c>
      <c r="K284" s="219" t="s">
        <v>154</v>
      </c>
      <c r="L284" s="40"/>
      <c r="M284" s="224" t="s">
        <v>1</v>
      </c>
      <c r="N284" s="225" t="s">
        <v>47</v>
      </c>
      <c r="O284" s="83"/>
      <c r="P284" s="226">
        <f>O284*H284</f>
        <v>0</v>
      </c>
      <c r="Q284" s="226">
        <v>0</v>
      </c>
      <c r="R284" s="226">
        <f>Q284*H284</f>
        <v>0</v>
      </c>
      <c r="S284" s="226">
        <v>0</v>
      </c>
      <c r="T284" s="227">
        <f>S284*H284</f>
        <v>0</v>
      </c>
      <c r="AR284" s="228" t="s">
        <v>204</v>
      </c>
      <c r="AT284" s="228" t="s">
        <v>141</v>
      </c>
      <c r="AU284" s="228" t="s">
        <v>92</v>
      </c>
      <c r="AY284" s="13" t="s">
        <v>138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3" t="s">
        <v>90</v>
      </c>
      <c r="BK284" s="229">
        <f>ROUND(I284*H284,2)</f>
        <v>0</v>
      </c>
      <c r="BL284" s="13" t="s">
        <v>204</v>
      </c>
      <c r="BM284" s="228" t="s">
        <v>686</v>
      </c>
    </row>
    <row r="285" s="11" customFormat="1" ht="22.8" customHeight="1">
      <c r="B285" s="201"/>
      <c r="C285" s="202"/>
      <c r="D285" s="203" t="s">
        <v>81</v>
      </c>
      <c r="E285" s="215" t="s">
        <v>687</v>
      </c>
      <c r="F285" s="215" t="s">
        <v>688</v>
      </c>
      <c r="G285" s="202"/>
      <c r="H285" s="202"/>
      <c r="I285" s="205"/>
      <c r="J285" s="216">
        <f>BK285</f>
        <v>0</v>
      </c>
      <c r="K285" s="202"/>
      <c r="L285" s="207"/>
      <c r="M285" s="208"/>
      <c r="N285" s="209"/>
      <c r="O285" s="209"/>
      <c r="P285" s="210">
        <f>SUM(P286:P296)</f>
        <v>0</v>
      </c>
      <c r="Q285" s="209"/>
      <c r="R285" s="210">
        <f>SUM(R286:R296)</f>
        <v>6.8403528999999992</v>
      </c>
      <c r="S285" s="209"/>
      <c r="T285" s="211">
        <f>SUM(T286:T296)</f>
        <v>1.5051750000000002</v>
      </c>
      <c r="AR285" s="212" t="s">
        <v>92</v>
      </c>
      <c r="AT285" s="213" t="s">
        <v>81</v>
      </c>
      <c r="AU285" s="213" t="s">
        <v>90</v>
      </c>
      <c r="AY285" s="212" t="s">
        <v>138</v>
      </c>
      <c r="BK285" s="214">
        <f>SUM(BK286:BK296)</f>
        <v>0</v>
      </c>
    </row>
    <row r="286" s="1" customFormat="1" ht="24" customHeight="1">
      <c r="B286" s="35"/>
      <c r="C286" s="217" t="s">
        <v>689</v>
      </c>
      <c r="D286" s="217" t="s">
        <v>141</v>
      </c>
      <c r="E286" s="218" t="s">
        <v>690</v>
      </c>
      <c r="F286" s="219" t="s">
        <v>691</v>
      </c>
      <c r="G286" s="220" t="s">
        <v>162</v>
      </c>
      <c r="H286" s="221">
        <v>200</v>
      </c>
      <c r="I286" s="222"/>
      <c r="J286" s="223">
        <f>ROUND(I286*H286,2)</f>
        <v>0</v>
      </c>
      <c r="K286" s="219" t="s">
        <v>154</v>
      </c>
      <c r="L286" s="40"/>
      <c r="M286" s="224" t="s">
        <v>1</v>
      </c>
      <c r="N286" s="225" t="s">
        <v>47</v>
      </c>
      <c r="O286" s="83"/>
      <c r="P286" s="226">
        <f>O286*H286</f>
        <v>0</v>
      </c>
      <c r="Q286" s="226">
        <v>0</v>
      </c>
      <c r="R286" s="226">
        <f>Q286*H286</f>
        <v>0</v>
      </c>
      <c r="S286" s="226">
        <v>0</v>
      </c>
      <c r="T286" s="227">
        <f>S286*H286</f>
        <v>0</v>
      </c>
      <c r="AR286" s="228" t="s">
        <v>204</v>
      </c>
      <c r="AT286" s="228" t="s">
        <v>141</v>
      </c>
      <c r="AU286" s="228" t="s">
        <v>92</v>
      </c>
      <c r="AY286" s="13" t="s">
        <v>138</v>
      </c>
      <c r="BE286" s="229">
        <f>IF(N286="základní",J286,0)</f>
        <v>0</v>
      </c>
      <c r="BF286" s="229">
        <f>IF(N286="snížená",J286,0)</f>
        <v>0</v>
      </c>
      <c r="BG286" s="229">
        <f>IF(N286="zákl. přenesená",J286,0)</f>
        <v>0</v>
      </c>
      <c r="BH286" s="229">
        <f>IF(N286="sníž. přenesená",J286,0)</f>
        <v>0</v>
      </c>
      <c r="BI286" s="229">
        <f>IF(N286="nulová",J286,0)</f>
        <v>0</v>
      </c>
      <c r="BJ286" s="13" t="s">
        <v>90</v>
      </c>
      <c r="BK286" s="229">
        <f>ROUND(I286*H286,2)</f>
        <v>0</v>
      </c>
      <c r="BL286" s="13" t="s">
        <v>204</v>
      </c>
      <c r="BM286" s="228" t="s">
        <v>692</v>
      </c>
    </row>
    <row r="287" s="1" customFormat="1" ht="24" customHeight="1">
      <c r="B287" s="35"/>
      <c r="C287" s="217" t="s">
        <v>693</v>
      </c>
      <c r="D287" s="217" t="s">
        <v>141</v>
      </c>
      <c r="E287" s="218" t="s">
        <v>690</v>
      </c>
      <c r="F287" s="219" t="s">
        <v>691</v>
      </c>
      <c r="G287" s="220" t="s">
        <v>162</v>
      </c>
      <c r="H287" s="221">
        <v>648.51999999999998</v>
      </c>
      <c r="I287" s="222"/>
      <c r="J287" s="223">
        <f>ROUND(I287*H287,2)</f>
        <v>0</v>
      </c>
      <c r="K287" s="219" t="s">
        <v>154</v>
      </c>
      <c r="L287" s="40"/>
      <c r="M287" s="224" t="s">
        <v>1</v>
      </c>
      <c r="N287" s="225" t="s">
        <v>47</v>
      </c>
      <c r="O287" s="83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AR287" s="228" t="s">
        <v>204</v>
      </c>
      <c r="AT287" s="228" t="s">
        <v>141</v>
      </c>
      <c r="AU287" s="228" t="s">
        <v>92</v>
      </c>
      <c r="AY287" s="13" t="s">
        <v>138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3" t="s">
        <v>90</v>
      </c>
      <c r="BK287" s="229">
        <f>ROUND(I287*H287,2)</f>
        <v>0</v>
      </c>
      <c r="BL287" s="13" t="s">
        <v>204</v>
      </c>
      <c r="BM287" s="228" t="s">
        <v>694</v>
      </c>
    </row>
    <row r="288" s="1" customFormat="1" ht="16.5" customHeight="1">
      <c r="B288" s="35"/>
      <c r="C288" s="217" t="s">
        <v>695</v>
      </c>
      <c r="D288" s="217" t="s">
        <v>141</v>
      </c>
      <c r="E288" s="218" t="s">
        <v>696</v>
      </c>
      <c r="F288" s="219" t="s">
        <v>697</v>
      </c>
      <c r="G288" s="220" t="s">
        <v>162</v>
      </c>
      <c r="H288" s="221">
        <v>648.51999999999998</v>
      </c>
      <c r="I288" s="222"/>
      <c r="J288" s="223">
        <f>ROUND(I288*H288,2)</f>
        <v>0</v>
      </c>
      <c r="K288" s="219" t="s">
        <v>154</v>
      </c>
      <c r="L288" s="40"/>
      <c r="M288" s="224" t="s">
        <v>1</v>
      </c>
      <c r="N288" s="225" t="s">
        <v>47</v>
      </c>
      <c r="O288" s="83"/>
      <c r="P288" s="226">
        <f>O288*H288</f>
        <v>0</v>
      </c>
      <c r="Q288" s="226">
        <v>0</v>
      </c>
      <c r="R288" s="226">
        <f>Q288*H288</f>
        <v>0</v>
      </c>
      <c r="S288" s="226">
        <v>0</v>
      </c>
      <c r="T288" s="227">
        <f>S288*H288</f>
        <v>0</v>
      </c>
      <c r="AR288" s="228" t="s">
        <v>204</v>
      </c>
      <c r="AT288" s="228" t="s">
        <v>141</v>
      </c>
      <c r="AU288" s="228" t="s">
        <v>92</v>
      </c>
      <c r="AY288" s="13" t="s">
        <v>138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13" t="s">
        <v>90</v>
      </c>
      <c r="BK288" s="229">
        <f>ROUND(I288*H288,2)</f>
        <v>0</v>
      </c>
      <c r="BL288" s="13" t="s">
        <v>204</v>
      </c>
      <c r="BM288" s="228" t="s">
        <v>698</v>
      </c>
    </row>
    <row r="289" s="1" customFormat="1" ht="24" customHeight="1">
      <c r="B289" s="35"/>
      <c r="C289" s="217" t="s">
        <v>699</v>
      </c>
      <c r="D289" s="217" t="s">
        <v>141</v>
      </c>
      <c r="E289" s="218" t="s">
        <v>700</v>
      </c>
      <c r="F289" s="219" t="s">
        <v>701</v>
      </c>
      <c r="G289" s="220" t="s">
        <v>162</v>
      </c>
      <c r="H289" s="221">
        <v>648.51999999999998</v>
      </c>
      <c r="I289" s="222"/>
      <c r="J289" s="223">
        <f>ROUND(I289*H289,2)</f>
        <v>0</v>
      </c>
      <c r="K289" s="219" t="s">
        <v>154</v>
      </c>
      <c r="L289" s="40"/>
      <c r="M289" s="224" t="s">
        <v>1</v>
      </c>
      <c r="N289" s="225" t="s">
        <v>47</v>
      </c>
      <c r="O289" s="83"/>
      <c r="P289" s="226">
        <f>O289*H289</f>
        <v>0</v>
      </c>
      <c r="Q289" s="226">
        <v>3.0000000000000001E-05</v>
      </c>
      <c r="R289" s="226">
        <f>Q289*H289</f>
        <v>0.0194556</v>
      </c>
      <c r="S289" s="226">
        <v>0</v>
      </c>
      <c r="T289" s="227">
        <f>S289*H289</f>
        <v>0</v>
      </c>
      <c r="AR289" s="228" t="s">
        <v>204</v>
      </c>
      <c r="AT289" s="228" t="s">
        <v>141</v>
      </c>
      <c r="AU289" s="228" t="s">
        <v>92</v>
      </c>
      <c r="AY289" s="13" t="s">
        <v>138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3" t="s">
        <v>90</v>
      </c>
      <c r="BK289" s="229">
        <f>ROUND(I289*H289,2)</f>
        <v>0</v>
      </c>
      <c r="BL289" s="13" t="s">
        <v>204</v>
      </c>
      <c r="BM289" s="228" t="s">
        <v>702</v>
      </c>
    </row>
    <row r="290" s="1" customFormat="1" ht="24" customHeight="1">
      <c r="B290" s="35"/>
      <c r="C290" s="217" t="s">
        <v>703</v>
      </c>
      <c r="D290" s="217" t="s">
        <v>141</v>
      </c>
      <c r="E290" s="218" t="s">
        <v>704</v>
      </c>
      <c r="F290" s="219" t="s">
        <v>705</v>
      </c>
      <c r="G290" s="220" t="s">
        <v>162</v>
      </c>
      <c r="H290" s="221">
        <v>648.51999999999998</v>
      </c>
      <c r="I290" s="222"/>
      <c r="J290" s="223">
        <f>ROUND(I290*H290,2)</f>
        <v>0</v>
      </c>
      <c r="K290" s="219" t="s">
        <v>154</v>
      </c>
      <c r="L290" s="40"/>
      <c r="M290" s="224" t="s">
        <v>1</v>
      </c>
      <c r="N290" s="225" t="s">
        <v>47</v>
      </c>
      <c r="O290" s="83"/>
      <c r="P290" s="226">
        <f>O290*H290</f>
        <v>0</v>
      </c>
      <c r="Q290" s="226">
        <v>0.0075799999999999999</v>
      </c>
      <c r="R290" s="226">
        <f>Q290*H290</f>
        <v>4.9157815999999999</v>
      </c>
      <c r="S290" s="226">
        <v>0</v>
      </c>
      <c r="T290" s="227">
        <f>S290*H290</f>
        <v>0</v>
      </c>
      <c r="AR290" s="228" t="s">
        <v>204</v>
      </c>
      <c r="AT290" s="228" t="s">
        <v>141</v>
      </c>
      <c r="AU290" s="228" t="s">
        <v>92</v>
      </c>
      <c r="AY290" s="13" t="s">
        <v>138</v>
      </c>
      <c r="BE290" s="229">
        <f>IF(N290="základní",J290,0)</f>
        <v>0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13" t="s">
        <v>90</v>
      </c>
      <c r="BK290" s="229">
        <f>ROUND(I290*H290,2)</f>
        <v>0</v>
      </c>
      <c r="BL290" s="13" t="s">
        <v>204</v>
      </c>
      <c r="BM290" s="228" t="s">
        <v>706</v>
      </c>
    </row>
    <row r="291" s="1" customFormat="1" ht="24" customHeight="1">
      <c r="B291" s="35"/>
      <c r="C291" s="217" t="s">
        <v>707</v>
      </c>
      <c r="D291" s="217" t="s">
        <v>141</v>
      </c>
      <c r="E291" s="218" t="s">
        <v>708</v>
      </c>
      <c r="F291" s="219" t="s">
        <v>709</v>
      </c>
      <c r="G291" s="220" t="s">
        <v>162</v>
      </c>
      <c r="H291" s="221">
        <v>602.07000000000005</v>
      </c>
      <c r="I291" s="222"/>
      <c r="J291" s="223">
        <f>ROUND(I291*H291,2)</f>
        <v>0</v>
      </c>
      <c r="K291" s="219" t="s">
        <v>154</v>
      </c>
      <c r="L291" s="40"/>
      <c r="M291" s="224" t="s">
        <v>1</v>
      </c>
      <c r="N291" s="225" t="s">
        <v>47</v>
      </c>
      <c r="O291" s="83"/>
      <c r="P291" s="226">
        <f>O291*H291</f>
        <v>0</v>
      </c>
      <c r="Q291" s="226">
        <v>0</v>
      </c>
      <c r="R291" s="226">
        <f>Q291*H291</f>
        <v>0</v>
      </c>
      <c r="S291" s="226">
        <v>0.0025000000000000001</v>
      </c>
      <c r="T291" s="227">
        <f>S291*H291</f>
        <v>1.5051750000000002</v>
      </c>
      <c r="AR291" s="228" t="s">
        <v>204</v>
      </c>
      <c r="AT291" s="228" t="s">
        <v>141</v>
      </c>
      <c r="AU291" s="228" t="s">
        <v>92</v>
      </c>
      <c r="AY291" s="13" t="s">
        <v>138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3" t="s">
        <v>90</v>
      </c>
      <c r="BK291" s="229">
        <f>ROUND(I291*H291,2)</f>
        <v>0</v>
      </c>
      <c r="BL291" s="13" t="s">
        <v>204</v>
      </c>
      <c r="BM291" s="228" t="s">
        <v>710</v>
      </c>
    </row>
    <row r="292" s="1" customFormat="1" ht="24" customHeight="1">
      <c r="B292" s="35"/>
      <c r="C292" s="217" t="s">
        <v>711</v>
      </c>
      <c r="D292" s="217" t="s">
        <v>141</v>
      </c>
      <c r="E292" s="218" t="s">
        <v>712</v>
      </c>
      <c r="F292" s="219" t="s">
        <v>713</v>
      </c>
      <c r="G292" s="220" t="s">
        <v>162</v>
      </c>
      <c r="H292" s="221">
        <v>563.54999999999995</v>
      </c>
      <c r="I292" s="222"/>
      <c r="J292" s="223">
        <f>ROUND(I292*H292,2)</f>
        <v>0</v>
      </c>
      <c r="K292" s="219" t="s">
        <v>154</v>
      </c>
      <c r="L292" s="40"/>
      <c r="M292" s="224" t="s">
        <v>1</v>
      </c>
      <c r="N292" s="225" t="s">
        <v>47</v>
      </c>
      <c r="O292" s="83"/>
      <c r="P292" s="226">
        <f>O292*H292</f>
        <v>0</v>
      </c>
      <c r="Q292" s="226">
        <v>0.00029999999999999997</v>
      </c>
      <c r="R292" s="226">
        <f>Q292*H292</f>
        <v>0.16906499999999997</v>
      </c>
      <c r="S292" s="226">
        <v>0</v>
      </c>
      <c r="T292" s="227">
        <f>S292*H292</f>
        <v>0</v>
      </c>
      <c r="AR292" s="228" t="s">
        <v>204</v>
      </c>
      <c r="AT292" s="228" t="s">
        <v>141</v>
      </c>
      <c r="AU292" s="228" t="s">
        <v>92</v>
      </c>
      <c r="AY292" s="13" t="s">
        <v>138</v>
      </c>
      <c r="BE292" s="229">
        <f>IF(N292="základní",J292,0)</f>
        <v>0</v>
      </c>
      <c r="BF292" s="229">
        <f>IF(N292="snížená",J292,0)</f>
        <v>0</v>
      </c>
      <c r="BG292" s="229">
        <f>IF(N292="zákl. přenesená",J292,0)</f>
        <v>0</v>
      </c>
      <c r="BH292" s="229">
        <f>IF(N292="sníž. přenesená",J292,0)</f>
        <v>0</v>
      </c>
      <c r="BI292" s="229">
        <f>IF(N292="nulová",J292,0)</f>
        <v>0</v>
      </c>
      <c r="BJ292" s="13" t="s">
        <v>90</v>
      </c>
      <c r="BK292" s="229">
        <f>ROUND(I292*H292,2)</f>
        <v>0</v>
      </c>
      <c r="BL292" s="13" t="s">
        <v>204</v>
      </c>
      <c r="BM292" s="228" t="s">
        <v>714</v>
      </c>
    </row>
    <row r="293" s="1" customFormat="1" ht="24" customHeight="1">
      <c r="B293" s="35"/>
      <c r="C293" s="230" t="s">
        <v>715</v>
      </c>
      <c r="D293" s="230" t="s">
        <v>205</v>
      </c>
      <c r="E293" s="231" t="s">
        <v>716</v>
      </c>
      <c r="F293" s="232" t="s">
        <v>717</v>
      </c>
      <c r="G293" s="233" t="s">
        <v>162</v>
      </c>
      <c r="H293" s="234">
        <v>619.90499999999997</v>
      </c>
      <c r="I293" s="235"/>
      <c r="J293" s="236">
        <f>ROUND(I293*H293,2)</f>
        <v>0</v>
      </c>
      <c r="K293" s="232" t="s">
        <v>154</v>
      </c>
      <c r="L293" s="237"/>
      <c r="M293" s="238" t="s">
        <v>1</v>
      </c>
      <c r="N293" s="239" t="s">
        <v>47</v>
      </c>
      <c r="O293" s="83"/>
      <c r="P293" s="226">
        <f>O293*H293</f>
        <v>0</v>
      </c>
      <c r="Q293" s="226">
        <v>0.0025000000000000001</v>
      </c>
      <c r="R293" s="226">
        <f>Q293*H293</f>
        <v>1.5497624999999999</v>
      </c>
      <c r="S293" s="226">
        <v>0</v>
      </c>
      <c r="T293" s="227">
        <f>S293*H293</f>
        <v>0</v>
      </c>
      <c r="AR293" s="228" t="s">
        <v>280</v>
      </c>
      <c r="AT293" s="228" t="s">
        <v>205</v>
      </c>
      <c r="AU293" s="228" t="s">
        <v>92</v>
      </c>
      <c r="AY293" s="13" t="s">
        <v>138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3" t="s">
        <v>90</v>
      </c>
      <c r="BK293" s="229">
        <f>ROUND(I293*H293,2)</f>
        <v>0</v>
      </c>
      <c r="BL293" s="13" t="s">
        <v>204</v>
      </c>
      <c r="BM293" s="228" t="s">
        <v>718</v>
      </c>
    </row>
    <row r="294" s="1" customFormat="1" ht="16.5" customHeight="1">
      <c r="B294" s="35"/>
      <c r="C294" s="217" t="s">
        <v>719</v>
      </c>
      <c r="D294" s="217" t="s">
        <v>141</v>
      </c>
      <c r="E294" s="218" t="s">
        <v>720</v>
      </c>
      <c r="F294" s="219" t="s">
        <v>721</v>
      </c>
      <c r="G294" s="220" t="s">
        <v>344</v>
      </c>
      <c r="H294" s="221">
        <v>589.51999999999998</v>
      </c>
      <c r="I294" s="222"/>
      <c r="J294" s="223">
        <f>ROUND(I294*H294,2)</f>
        <v>0</v>
      </c>
      <c r="K294" s="219" t="s">
        <v>154</v>
      </c>
      <c r="L294" s="40"/>
      <c r="M294" s="224" t="s">
        <v>1</v>
      </c>
      <c r="N294" s="225" t="s">
        <v>47</v>
      </c>
      <c r="O294" s="83"/>
      <c r="P294" s="226">
        <f>O294*H294</f>
        <v>0</v>
      </c>
      <c r="Q294" s="226">
        <v>1.0000000000000001E-05</v>
      </c>
      <c r="R294" s="226">
        <f>Q294*H294</f>
        <v>0.0058952000000000006</v>
      </c>
      <c r="S294" s="226">
        <v>0</v>
      </c>
      <c r="T294" s="227">
        <f>S294*H294</f>
        <v>0</v>
      </c>
      <c r="AR294" s="228" t="s">
        <v>204</v>
      </c>
      <c r="AT294" s="228" t="s">
        <v>141</v>
      </c>
      <c r="AU294" s="228" t="s">
        <v>92</v>
      </c>
      <c r="AY294" s="13" t="s">
        <v>138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3" t="s">
        <v>90</v>
      </c>
      <c r="BK294" s="229">
        <f>ROUND(I294*H294,2)</f>
        <v>0</v>
      </c>
      <c r="BL294" s="13" t="s">
        <v>204</v>
      </c>
      <c r="BM294" s="228" t="s">
        <v>722</v>
      </c>
    </row>
    <row r="295" s="1" customFormat="1" ht="16.5" customHeight="1">
      <c r="B295" s="35"/>
      <c r="C295" s="230" t="s">
        <v>723</v>
      </c>
      <c r="D295" s="230" t="s">
        <v>205</v>
      </c>
      <c r="E295" s="231" t="s">
        <v>724</v>
      </c>
      <c r="F295" s="232" t="s">
        <v>725</v>
      </c>
      <c r="G295" s="233" t="s">
        <v>344</v>
      </c>
      <c r="H295" s="234">
        <v>601.30999999999995</v>
      </c>
      <c r="I295" s="235"/>
      <c r="J295" s="236">
        <f>ROUND(I295*H295,2)</f>
        <v>0</v>
      </c>
      <c r="K295" s="232" t="s">
        <v>154</v>
      </c>
      <c r="L295" s="237"/>
      <c r="M295" s="238" t="s">
        <v>1</v>
      </c>
      <c r="N295" s="239" t="s">
        <v>47</v>
      </c>
      <c r="O295" s="83"/>
      <c r="P295" s="226">
        <f>O295*H295</f>
        <v>0</v>
      </c>
      <c r="Q295" s="226">
        <v>0.00029999999999999997</v>
      </c>
      <c r="R295" s="226">
        <f>Q295*H295</f>
        <v>0.18039299999999997</v>
      </c>
      <c r="S295" s="226">
        <v>0</v>
      </c>
      <c r="T295" s="227">
        <f>S295*H295</f>
        <v>0</v>
      </c>
      <c r="AR295" s="228" t="s">
        <v>280</v>
      </c>
      <c r="AT295" s="228" t="s">
        <v>205</v>
      </c>
      <c r="AU295" s="228" t="s">
        <v>92</v>
      </c>
      <c r="AY295" s="13" t="s">
        <v>138</v>
      </c>
      <c r="BE295" s="229">
        <f>IF(N295="základní",J295,0)</f>
        <v>0</v>
      </c>
      <c r="BF295" s="229">
        <f>IF(N295="snížená",J295,0)</f>
        <v>0</v>
      </c>
      <c r="BG295" s="229">
        <f>IF(N295="zákl. přenesená",J295,0)</f>
        <v>0</v>
      </c>
      <c r="BH295" s="229">
        <f>IF(N295="sníž. přenesená",J295,0)</f>
        <v>0</v>
      </c>
      <c r="BI295" s="229">
        <f>IF(N295="nulová",J295,0)</f>
        <v>0</v>
      </c>
      <c r="BJ295" s="13" t="s">
        <v>90</v>
      </c>
      <c r="BK295" s="229">
        <f>ROUND(I295*H295,2)</f>
        <v>0</v>
      </c>
      <c r="BL295" s="13" t="s">
        <v>204</v>
      </c>
      <c r="BM295" s="228" t="s">
        <v>726</v>
      </c>
    </row>
    <row r="296" s="1" customFormat="1" ht="24" customHeight="1">
      <c r="B296" s="35"/>
      <c r="C296" s="217" t="s">
        <v>727</v>
      </c>
      <c r="D296" s="217" t="s">
        <v>141</v>
      </c>
      <c r="E296" s="218" t="s">
        <v>728</v>
      </c>
      <c r="F296" s="219" t="s">
        <v>729</v>
      </c>
      <c r="G296" s="220" t="s">
        <v>260</v>
      </c>
      <c r="H296" s="221">
        <v>6.8399999999999999</v>
      </c>
      <c r="I296" s="222"/>
      <c r="J296" s="223">
        <f>ROUND(I296*H296,2)</f>
        <v>0</v>
      </c>
      <c r="K296" s="219" t="s">
        <v>154</v>
      </c>
      <c r="L296" s="40"/>
      <c r="M296" s="224" t="s">
        <v>1</v>
      </c>
      <c r="N296" s="225" t="s">
        <v>47</v>
      </c>
      <c r="O296" s="83"/>
      <c r="P296" s="226">
        <f>O296*H296</f>
        <v>0</v>
      </c>
      <c r="Q296" s="226">
        <v>0</v>
      </c>
      <c r="R296" s="226">
        <f>Q296*H296</f>
        <v>0</v>
      </c>
      <c r="S296" s="226">
        <v>0</v>
      </c>
      <c r="T296" s="227">
        <f>S296*H296</f>
        <v>0</v>
      </c>
      <c r="AR296" s="228" t="s">
        <v>204</v>
      </c>
      <c r="AT296" s="228" t="s">
        <v>141</v>
      </c>
      <c r="AU296" s="228" t="s">
        <v>92</v>
      </c>
      <c r="AY296" s="13" t="s">
        <v>138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13" t="s">
        <v>90</v>
      </c>
      <c r="BK296" s="229">
        <f>ROUND(I296*H296,2)</f>
        <v>0</v>
      </c>
      <c r="BL296" s="13" t="s">
        <v>204</v>
      </c>
      <c r="BM296" s="228" t="s">
        <v>730</v>
      </c>
    </row>
    <row r="297" s="11" customFormat="1" ht="22.8" customHeight="1">
      <c r="B297" s="201"/>
      <c r="C297" s="202"/>
      <c r="D297" s="203" t="s">
        <v>81</v>
      </c>
      <c r="E297" s="215" t="s">
        <v>731</v>
      </c>
      <c r="F297" s="215" t="s">
        <v>732</v>
      </c>
      <c r="G297" s="202"/>
      <c r="H297" s="202"/>
      <c r="I297" s="205"/>
      <c r="J297" s="216">
        <f>BK297</f>
        <v>0</v>
      </c>
      <c r="K297" s="202"/>
      <c r="L297" s="207"/>
      <c r="M297" s="208"/>
      <c r="N297" s="209"/>
      <c r="O297" s="209"/>
      <c r="P297" s="210">
        <f>SUM(P298:P300)</f>
        <v>0</v>
      </c>
      <c r="Q297" s="209"/>
      <c r="R297" s="210">
        <f>SUM(R298:R300)</f>
        <v>8.5189707000000006</v>
      </c>
      <c r="S297" s="209"/>
      <c r="T297" s="211">
        <f>SUM(T298:T300)</f>
        <v>0</v>
      </c>
      <c r="AR297" s="212" t="s">
        <v>92</v>
      </c>
      <c r="AT297" s="213" t="s">
        <v>81</v>
      </c>
      <c r="AU297" s="213" t="s">
        <v>90</v>
      </c>
      <c r="AY297" s="212" t="s">
        <v>138</v>
      </c>
      <c r="BK297" s="214">
        <f>SUM(BK298:BK300)</f>
        <v>0</v>
      </c>
    </row>
    <row r="298" s="1" customFormat="1" ht="24" customHeight="1">
      <c r="B298" s="35"/>
      <c r="C298" s="217" t="s">
        <v>733</v>
      </c>
      <c r="D298" s="217" t="s">
        <v>141</v>
      </c>
      <c r="E298" s="218" t="s">
        <v>734</v>
      </c>
      <c r="F298" s="219" t="s">
        <v>735</v>
      </c>
      <c r="G298" s="220" t="s">
        <v>162</v>
      </c>
      <c r="H298" s="221">
        <v>449.31299999999999</v>
      </c>
      <c r="I298" s="222"/>
      <c r="J298" s="223">
        <f>ROUND(I298*H298,2)</f>
        <v>0</v>
      </c>
      <c r="K298" s="219" t="s">
        <v>154</v>
      </c>
      <c r="L298" s="40"/>
      <c r="M298" s="224" t="s">
        <v>1</v>
      </c>
      <c r="N298" s="225" t="s">
        <v>47</v>
      </c>
      <c r="O298" s="83"/>
      <c r="P298" s="226">
        <f>O298*H298</f>
        <v>0</v>
      </c>
      <c r="Q298" s="226">
        <v>0.0051000000000000004</v>
      </c>
      <c r="R298" s="226">
        <f>Q298*H298</f>
        <v>2.2914962999999999</v>
      </c>
      <c r="S298" s="226">
        <v>0</v>
      </c>
      <c r="T298" s="227">
        <f>S298*H298</f>
        <v>0</v>
      </c>
      <c r="AR298" s="228" t="s">
        <v>204</v>
      </c>
      <c r="AT298" s="228" t="s">
        <v>141</v>
      </c>
      <c r="AU298" s="228" t="s">
        <v>92</v>
      </c>
      <c r="AY298" s="13" t="s">
        <v>138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13" t="s">
        <v>90</v>
      </c>
      <c r="BK298" s="229">
        <f>ROUND(I298*H298,2)</f>
        <v>0</v>
      </c>
      <c r="BL298" s="13" t="s">
        <v>204</v>
      </c>
      <c r="BM298" s="228" t="s">
        <v>736</v>
      </c>
    </row>
    <row r="299" s="1" customFormat="1" ht="16.5" customHeight="1">
      <c r="B299" s="35"/>
      <c r="C299" s="230" t="s">
        <v>737</v>
      </c>
      <c r="D299" s="230" t="s">
        <v>205</v>
      </c>
      <c r="E299" s="231" t="s">
        <v>738</v>
      </c>
      <c r="F299" s="232" t="s">
        <v>739</v>
      </c>
      <c r="G299" s="233" t="s">
        <v>162</v>
      </c>
      <c r="H299" s="234">
        <v>494.24400000000003</v>
      </c>
      <c r="I299" s="235"/>
      <c r="J299" s="236">
        <f>ROUND(I299*H299,2)</f>
        <v>0</v>
      </c>
      <c r="K299" s="232" t="s">
        <v>154</v>
      </c>
      <c r="L299" s="237"/>
      <c r="M299" s="238" t="s">
        <v>1</v>
      </c>
      <c r="N299" s="239" t="s">
        <v>47</v>
      </c>
      <c r="O299" s="83"/>
      <c r="P299" s="226">
        <f>O299*H299</f>
        <v>0</v>
      </c>
      <c r="Q299" s="226">
        <v>0.0126</v>
      </c>
      <c r="R299" s="226">
        <f>Q299*H299</f>
        <v>6.2274744000000002</v>
      </c>
      <c r="S299" s="226">
        <v>0</v>
      </c>
      <c r="T299" s="227">
        <f>S299*H299</f>
        <v>0</v>
      </c>
      <c r="AR299" s="228" t="s">
        <v>280</v>
      </c>
      <c r="AT299" s="228" t="s">
        <v>205</v>
      </c>
      <c r="AU299" s="228" t="s">
        <v>92</v>
      </c>
      <c r="AY299" s="13" t="s">
        <v>138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13" t="s">
        <v>90</v>
      </c>
      <c r="BK299" s="229">
        <f>ROUND(I299*H299,2)</f>
        <v>0</v>
      </c>
      <c r="BL299" s="13" t="s">
        <v>204</v>
      </c>
      <c r="BM299" s="228" t="s">
        <v>740</v>
      </c>
    </row>
    <row r="300" s="1" customFormat="1" ht="24" customHeight="1">
      <c r="B300" s="35"/>
      <c r="C300" s="217" t="s">
        <v>741</v>
      </c>
      <c r="D300" s="217" t="s">
        <v>141</v>
      </c>
      <c r="E300" s="218" t="s">
        <v>742</v>
      </c>
      <c r="F300" s="219" t="s">
        <v>743</v>
      </c>
      <c r="G300" s="220" t="s">
        <v>260</v>
      </c>
      <c r="H300" s="221">
        <v>8.5190000000000001</v>
      </c>
      <c r="I300" s="222"/>
      <c r="J300" s="223">
        <f>ROUND(I300*H300,2)</f>
        <v>0</v>
      </c>
      <c r="K300" s="219" t="s">
        <v>154</v>
      </c>
      <c r="L300" s="40"/>
      <c r="M300" s="224" t="s">
        <v>1</v>
      </c>
      <c r="N300" s="225" t="s">
        <v>47</v>
      </c>
      <c r="O300" s="83"/>
      <c r="P300" s="226">
        <f>O300*H300</f>
        <v>0</v>
      </c>
      <c r="Q300" s="226">
        <v>0</v>
      </c>
      <c r="R300" s="226">
        <f>Q300*H300</f>
        <v>0</v>
      </c>
      <c r="S300" s="226">
        <v>0</v>
      </c>
      <c r="T300" s="227">
        <f>S300*H300</f>
        <v>0</v>
      </c>
      <c r="AR300" s="228" t="s">
        <v>204</v>
      </c>
      <c r="AT300" s="228" t="s">
        <v>141</v>
      </c>
      <c r="AU300" s="228" t="s">
        <v>92</v>
      </c>
      <c r="AY300" s="13" t="s">
        <v>138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13" t="s">
        <v>90</v>
      </c>
      <c r="BK300" s="229">
        <f>ROUND(I300*H300,2)</f>
        <v>0</v>
      </c>
      <c r="BL300" s="13" t="s">
        <v>204</v>
      </c>
      <c r="BM300" s="228" t="s">
        <v>744</v>
      </c>
    </row>
    <row r="301" s="11" customFormat="1" ht="22.8" customHeight="1">
      <c r="B301" s="201"/>
      <c r="C301" s="202"/>
      <c r="D301" s="203" t="s">
        <v>81</v>
      </c>
      <c r="E301" s="215" t="s">
        <v>745</v>
      </c>
      <c r="F301" s="215" t="s">
        <v>746</v>
      </c>
      <c r="G301" s="202"/>
      <c r="H301" s="202"/>
      <c r="I301" s="205"/>
      <c r="J301" s="216">
        <f>BK301</f>
        <v>0</v>
      </c>
      <c r="K301" s="202"/>
      <c r="L301" s="207"/>
      <c r="M301" s="208"/>
      <c r="N301" s="209"/>
      <c r="O301" s="209"/>
      <c r="P301" s="210">
        <f>SUM(P302:P306)</f>
        <v>0</v>
      </c>
      <c r="Q301" s="209"/>
      <c r="R301" s="210">
        <f>SUM(R302:R306)</f>
        <v>0.031252200000000001</v>
      </c>
      <c r="S301" s="209"/>
      <c r="T301" s="211">
        <f>SUM(T302:T306)</f>
        <v>0</v>
      </c>
      <c r="AR301" s="212" t="s">
        <v>92</v>
      </c>
      <c r="AT301" s="213" t="s">
        <v>81</v>
      </c>
      <c r="AU301" s="213" t="s">
        <v>90</v>
      </c>
      <c r="AY301" s="212" t="s">
        <v>138</v>
      </c>
      <c r="BK301" s="214">
        <f>SUM(BK302:BK306)</f>
        <v>0</v>
      </c>
    </row>
    <row r="302" s="1" customFormat="1" ht="24" customHeight="1">
      <c r="B302" s="35"/>
      <c r="C302" s="217" t="s">
        <v>747</v>
      </c>
      <c r="D302" s="217" t="s">
        <v>141</v>
      </c>
      <c r="E302" s="218" t="s">
        <v>748</v>
      </c>
      <c r="F302" s="219" t="s">
        <v>749</v>
      </c>
      <c r="G302" s="220" t="s">
        <v>162</v>
      </c>
      <c r="H302" s="221">
        <v>45.659999999999997</v>
      </c>
      <c r="I302" s="222"/>
      <c r="J302" s="223">
        <f>ROUND(I302*H302,2)</f>
        <v>0</v>
      </c>
      <c r="K302" s="219" t="s">
        <v>154</v>
      </c>
      <c r="L302" s="40"/>
      <c r="M302" s="224" t="s">
        <v>1</v>
      </c>
      <c r="N302" s="225" t="s">
        <v>47</v>
      </c>
      <c r="O302" s="83"/>
      <c r="P302" s="226">
        <f>O302*H302</f>
        <v>0</v>
      </c>
      <c r="Q302" s="226">
        <v>6.9999999999999994E-05</v>
      </c>
      <c r="R302" s="226">
        <f>Q302*H302</f>
        <v>0.0031961999999999993</v>
      </c>
      <c r="S302" s="226">
        <v>0</v>
      </c>
      <c r="T302" s="227">
        <f>S302*H302</f>
        <v>0</v>
      </c>
      <c r="AR302" s="228" t="s">
        <v>204</v>
      </c>
      <c r="AT302" s="228" t="s">
        <v>141</v>
      </c>
      <c r="AU302" s="228" t="s">
        <v>92</v>
      </c>
      <c r="AY302" s="13" t="s">
        <v>138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3" t="s">
        <v>90</v>
      </c>
      <c r="BK302" s="229">
        <f>ROUND(I302*H302,2)</f>
        <v>0</v>
      </c>
      <c r="BL302" s="13" t="s">
        <v>204</v>
      </c>
      <c r="BM302" s="228" t="s">
        <v>750</v>
      </c>
    </row>
    <row r="303" s="1" customFormat="1" ht="24" customHeight="1">
      <c r="B303" s="35"/>
      <c r="C303" s="217" t="s">
        <v>751</v>
      </c>
      <c r="D303" s="217" t="s">
        <v>141</v>
      </c>
      <c r="E303" s="218" t="s">
        <v>752</v>
      </c>
      <c r="F303" s="219" t="s">
        <v>753</v>
      </c>
      <c r="G303" s="220" t="s">
        <v>162</v>
      </c>
      <c r="H303" s="221">
        <v>24.48</v>
      </c>
      <c r="I303" s="222"/>
      <c r="J303" s="223">
        <f>ROUND(I303*H303,2)</f>
        <v>0</v>
      </c>
      <c r="K303" s="219" t="s">
        <v>154</v>
      </c>
      <c r="L303" s="40"/>
      <c r="M303" s="224" t="s">
        <v>1</v>
      </c>
      <c r="N303" s="225" t="s">
        <v>47</v>
      </c>
      <c r="O303" s="83"/>
      <c r="P303" s="226">
        <f>O303*H303</f>
        <v>0</v>
      </c>
      <c r="Q303" s="226">
        <v>0</v>
      </c>
      <c r="R303" s="226">
        <f>Q303*H303</f>
        <v>0</v>
      </c>
      <c r="S303" s="226">
        <v>0</v>
      </c>
      <c r="T303" s="227">
        <f>S303*H303</f>
        <v>0</v>
      </c>
      <c r="AR303" s="228" t="s">
        <v>204</v>
      </c>
      <c r="AT303" s="228" t="s">
        <v>141</v>
      </c>
      <c r="AU303" s="228" t="s">
        <v>92</v>
      </c>
      <c r="AY303" s="13" t="s">
        <v>138</v>
      </c>
      <c r="BE303" s="229">
        <f>IF(N303="základní",J303,0)</f>
        <v>0</v>
      </c>
      <c r="BF303" s="229">
        <f>IF(N303="snížená",J303,0)</f>
        <v>0</v>
      </c>
      <c r="BG303" s="229">
        <f>IF(N303="zákl. přenesená",J303,0)</f>
        <v>0</v>
      </c>
      <c r="BH303" s="229">
        <f>IF(N303="sníž. přenesená",J303,0)</f>
        <v>0</v>
      </c>
      <c r="BI303" s="229">
        <f>IF(N303="nulová",J303,0)</f>
        <v>0</v>
      </c>
      <c r="BJ303" s="13" t="s">
        <v>90</v>
      </c>
      <c r="BK303" s="229">
        <f>ROUND(I303*H303,2)</f>
        <v>0</v>
      </c>
      <c r="BL303" s="13" t="s">
        <v>204</v>
      </c>
      <c r="BM303" s="228" t="s">
        <v>754</v>
      </c>
    </row>
    <row r="304" s="1" customFormat="1" ht="24" customHeight="1">
      <c r="B304" s="35"/>
      <c r="C304" s="217" t="s">
        <v>755</v>
      </c>
      <c r="D304" s="217" t="s">
        <v>141</v>
      </c>
      <c r="E304" s="218" t="s">
        <v>756</v>
      </c>
      <c r="F304" s="219" t="s">
        <v>757</v>
      </c>
      <c r="G304" s="220" t="s">
        <v>162</v>
      </c>
      <c r="H304" s="221">
        <v>70.140000000000001</v>
      </c>
      <c r="I304" s="222"/>
      <c r="J304" s="223">
        <f>ROUND(I304*H304,2)</f>
        <v>0</v>
      </c>
      <c r="K304" s="219" t="s">
        <v>154</v>
      </c>
      <c r="L304" s="40"/>
      <c r="M304" s="224" t="s">
        <v>1</v>
      </c>
      <c r="N304" s="225" t="s">
        <v>47</v>
      </c>
      <c r="O304" s="83"/>
      <c r="P304" s="226">
        <f>O304*H304</f>
        <v>0</v>
      </c>
      <c r="Q304" s="226">
        <v>0.00013999999999999999</v>
      </c>
      <c r="R304" s="226">
        <f>Q304*H304</f>
        <v>0.0098195999999999995</v>
      </c>
      <c r="S304" s="226">
        <v>0</v>
      </c>
      <c r="T304" s="227">
        <f>S304*H304</f>
        <v>0</v>
      </c>
      <c r="AR304" s="228" t="s">
        <v>204</v>
      </c>
      <c r="AT304" s="228" t="s">
        <v>141</v>
      </c>
      <c r="AU304" s="228" t="s">
        <v>92</v>
      </c>
      <c r="AY304" s="13" t="s">
        <v>138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13" t="s">
        <v>90</v>
      </c>
      <c r="BK304" s="229">
        <f>ROUND(I304*H304,2)</f>
        <v>0</v>
      </c>
      <c r="BL304" s="13" t="s">
        <v>204</v>
      </c>
      <c r="BM304" s="228" t="s">
        <v>758</v>
      </c>
    </row>
    <row r="305" s="1" customFormat="1" ht="24" customHeight="1">
      <c r="B305" s="35"/>
      <c r="C305" s="217" t="s">
        <v>759</v>
      </c>
      <c r="D305" s="217" t="s">
        <v>141</v>
      </c>
      <c r="E305" s="218" t="s">
        <v>760</v>
      </c>
      <c r="F305" s="219" t="s">
        <v>761</v>
      </c>
      <c r="G305" s="220" t="s">
        <v>162</v>
      </c>
      <c r="H305" s="221">
        <v>70.140000000000001</v>
      </c>
      <c r="I305" s="222"/>
      <c r="J305" s="223">
        <f>ROUND(I305*H305,2)</f>
        <v>0</v>
      </c>
      <c r="K305" s="219" t="s">
        <v>154</v>
      </c>
      <c r="L305" s="40"/>
      <c r="M305" s="224" t="s">
        <v>1</v>
      </c>
      <c r="N305" s="225" t="s">
        <v>47</v>
      </c>
      <c r="O305" s="83"/>
      <c r="P305" s="226">
        <f>O305*H305</f>
        <v>0</v>
      </c>
      <c r="Q305" s="226">
        <v>0.00012</v>
      </c>
      <c r="R305" s="226">
        <f>Q305*H305</f>
        <v>0.0084168000000000003</v>
      </c>
      <c r="S305" s="226">
        <v>0</v>
      </c>
      <c r="T305" s="227">
        <f>S305*H305</f>
        <v>0</v>
      </c>
      <c r="AR305" s="228" t="s">
        <v>204</v>
      </c>
      <c r="AT305" s="228" t="s">
        <v>141</v>
      </c>
      <c r="AU305" s="228" t="s">
        <v>92</v>
      </c>
      <c r="AY305" s="13" t="s">
        <v>138</v>
      </c>
      <c r="BE305" s="229">
        <f>IF(N305="základní",J305,0)</f>
        <v>0</v>
      </c>
      <c r="BF305" s="229">
        <f>IF(N305="snížená",J305,0)</f>
        <v>0</v>
      </c>
      <c r="BG305" s="229">
        <f>IF(N305="zákl. přenesená",J305,0)</f>
        <v>0</v>
      </c>
      <c r="BH305" s="229">
        <f>IF(N305="sníž. přenesená",J305,0)</f>
        <v>0</v>
      </c>
      <c r="BI305" s="229">
        <f>IF(N305="nulová",J305,0)</f>
        <v>0</v>
      </c>
      <c r="BJ305" s="13" t="s">
        <v>90</v>
      </c>
      <c r="BK305" s="229">
        <f>ROUND(I305*H305,2)</f>
        <v>0</v>
      </c>
      <c r="BL305" s="13" t="s">
        <v>204</v>
      </c>
      <c r="BM305" s="228" t="s">
        <v>762</v>
      </c>
    </row>
    <row r="306" s="1" customFormat="1" ht="24" customHeight="1">
      <c r="B306" s="35"/>
      <c r="C306" s="217" t="s">
        <v>763</v>
      </c>
      <c r="D306" s="217" t="s">
        <v>141</v>
      </c>
      <c r="E306" s="218" t="s">
        <v>764</v>
      </c>
      <c r="F306" s="219" t="s">
        <v>765</v>
      </c>
      <c r="G306" s="220" t="s">
        <v>162</v>
      </c>
      <c r="H306" s="221">
        <v>70.140000000000001</v>
      </c>
      <c r="I306" s="222"/>
      <c r="J306" s="223">
        <f>ROUND(I306*H306,2)</f>
        <v>0</v>
      </c>
      <c r="K306" s="219" t="s">
        <v>154</v>
      </c>
      <c r="L306" s="40"/>
      <c r="M306" s="224" t="s">
        <v>1</v>
      </c>
      <c r="N306" s="225" t="s">
        <v>47</v>
      </c>
      <c r="O306" s="83"/>
      <c r="P306" s="226">
        <f>O306*H306</f>
        <v>0</v>
      </c>
      <c r="Q306" s="226">
        <v>0.00013999999999999999</v>
      </c>
      <c r="R306" s="226">
        <f>Q306*H306</f>
        <v>0.0098195999999999995</v>
      </c>
      <c r="S306" s="226">
        <v>0</v>
      </c>
      <c r="T306" s="227">
        <f>S306*H306</f>
        <v>0</v>
      </c>
      <c r="AR306" s="228" t="s">
        <v>204</v>
      </c>
      <c r="AT306" s="228" t="s">
        <v>141</v>
      </c>
      <c r="AU306" s="228" t="s">
        <v>92</v>
      </c>
      <c r="AY306" s="13" t="s">
        <v>138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3" t="s">
        <v>90</v>
      </c>
      <c r="BK306" s="229">
        <f>ROUND(I306*H306,2)</f>
        <v>0</v>
      </c>
      <c r="BL306" s="13" t="s">
        <v>204</v>
      </c>
      <c r="BM306" s="228" t="s">
        <v>766</v>
      </c>
    </row>
    <row r="307" s="11" customFormat="1" ht="22.8" customHeight="1">
      <c r="B307" s="201"/>
      <c r="C307" s="202"/>
      <c r="D307" s="203" t="s">
        <v>81</v>
      </c>
      <c r="E307" s="215" t="s">
        <v>767</v>
      </c>
      <c r="F307" s="215" t="s">
        <v>768</v>
      </c>
      <c r="G307" s="202"/>
      <c r="H307" s="202"/>
      <c r="I307" s="205"/>
      <c r="J307" s="216">
        <f>BK307</f>
        <v>0</v>
      </c>
      <c r="K307" s="202"/>
      <c r="L307" s="207"/>
      <c r="M307" s="208"/>
      <c r="N307" s="209"/>
      <c r="O307" s="209"/>
      <c r="P307" s="210">
        <f>P308</f>
        <v>0</v>
      </c>
      <c r="Q307" s="209"/>
      <c r="R307" s="210">
        <f>R308</f>
        <v>1.1576765199999999</v>
      </c>
      <c r="S307" s="209"/>
      <c r="T307" s="211">
        <f>T308</f>
        <v>0</v>
      </c>
      <c r="AR307" s="212" t="s">
        <v>92</v>
      </c>
      <c r="AT307" s="213" t="s">
        <v>81</v>
      </c>
      <c r="AU307" s="213" t="s">
        <v>90</v>
      </c>
      <c r="AY307" s="212" t="s">
        <v>138</v>
      </c>
      <c r="BK307" s="214">
        <f>BK308</f>
        <v>0</v>
      </c>
    </row>
    <row r="308" s="1" customFormat="1" ht="24" customHeight="1">
      <c r="B308" s="35"/>
      <c r="C308" s="217" t="s">
        <v>769</v>
      </c>
      <c r="D308" s="217" t="s">
        <v>141</v>
      </c>
      <c r="E308" s="218" t="s">
        <v>770</v>
      </c>
      <c r="F308" s="219" t="s">
        <v>771</v>
      </c>
      <c r="G308" s="220" t="s">
        <v>162</v>
      </c>
      <c r="H308" s="221">
        <v>4134.5590000000002</v>
      </c>
      <c r="I308" s="222"/>
      <c r="J308" s="223">
        <f>ROUND(I308*H308,2)</f>
        <v>0</v>
      </c>
      <c r="K308" s="219" t="s">
        <v>154</v>
      </c>
      <c r="L308" s="40"/>
      <c r="M308" s="224" t="s">
        <v>1</v>
      </c>
      <c r="N308" s="225" t="s">
        <v>47</v>
      </c>
      <c r="O308" s="83"/>
      <c r="P308" s="226">
        <f>O308*H308</f>
        <v>0</v>
      </c>
      <c r="Q308" s="226">
        <v>0.00027999999999999998</v>
      </c>
      <c r="R308" s="226">
        <f>Q308*H308</f>
        <v>1.1576765199999999</v>
      </c>
      <c r="S308" s="226">
        <v>0</v>
      </c>
      <c r="T308" s="227">
        <f>S308*H308</f>
        <v>0</v>
      </c>
      <c r="AR308" s="228" t="s">
        <v>204</v>
      </c>
      <c r="AT308" s="228" t="s">
        <v>141</v>
      </c>
      <c r="AU308" s="228" t="s">
        <v>92</v>
      </c>
      <c r="AY308" s="13" t="s">
        <v>138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3" t="s">
        <v>90</v>
      </c>
      <c r="BK308" s="229">
        <f>ROUND(I308*H308,2)</f>
        <v>0</v>
      </c>
      <c r="BL308" s="13" t="s">
        <v>204</v>
      </c>
      <c r="BM308" s="228" t="s">
        <v>772</v>
      </c>
    </row>
    <row r="309" s="11" customFormat="1" ht="22.8" customHeight="1">
      <c r="B309" s="201"/>
      <c r="C309" s="202"/>
      <c r="D309" s="203" t="s">
        <v>81</v>
      </c>
      <c r="E309" s="215" t="s">
        <v>773</v>
      </c>
      <c r="F309" s="215" t="s">
        <v>774</v>
      </c>
      <c r="G309" s="202"/>
      <c r="H309" s="202"/>
      <c r="I309" s="205"/>
      <c r="J309" s="216">
        <f>BK309</f>
        <v>0</v>
      </c>
      <c r="K309" s="202"/>
      <c r="L309" s="207"/>
      <c r="M309" s="208"/>
      <c r="N309" s="209"/>
      <c r="O309" s="209"/>
      <c r="P309" s="210">
        <f>P310</f>
        <v>0</v>
      </c>
      <c r="Q309" s="209"/>
      <c r="R309" s="210">
        <f>R310</f>
        <v>0</v>
      </c>
      <c r="S309" s="209"/>
      <c r="T309" s="211">
        <f>T310</f>
        <v>0.29797600000000002</v>
      </c>
      <c r="AR309" s="212" t="s">
        <v>92</v>
      </c>
      <c r="AT309" s="213" t="s">
        <v>81</v>
      </c>
      <c r="AU309" s="213" t="s">
        <v>90</v>
      </c>
      <c r="AY309" s="212" t="s">
        <v>138</v>
      </c>
      <c r="BK309" s="214">
        <f>BK310</f>
        <v>0</v>
      </c>
    </row>
    <row r="310" s="1" customFormat="1" ht="24" customHeight="1">
      <c r="B310" s="35"/>
      <c r="C310" s="217" t="s">
        <v>775</v>
      </c>
      <c r="D310" s="217" t="s">
        <v>141</v>
      </c>
      <c r="E310" s="218" t="s">
        <v>776</v>
      </c>
      <c r="F310" s="219" t="s">
        <v>777</v>
      </c>
      <c r="G310" s="220" t="s">
        <v>162</v>
      </c>
      <c r="H310" s="221">
        <v>21.283999999999999</v>
      </c>
      <c r="I310" s="222"/>
      <c r="J310" s="223">
        <f>ROUND(I310*H310,2)</f>
        <v>0</v>
      </c>
      <c r="K310" s="219" t="s">
        <v>154</v>
      </c>
      <c r="L310" s="40"/>
      <c r="M310" s="224" t="s">
        <v>1</v>
      </c>
      <c r="N310" s="225" t="s">
        <v>47</v>
      </c>
      <c r="O310" s="83"/>
      <c r="P310" s="226">
        <f>O310*H310</f>
        <v>0</v>
      </c>
      <c r="Q310" s="226">
        <v>0</v>
      </c>
      <c r="R310" s="226">
        <f>Q310*H310</f>
        <v>0</v>
      </c>
      <c r="S310" s="226">
        <v>0.014</v>
      </c>
      <c r="T310" s="227">
        <f>S310*H310</f>
        <v>0.29797600000000002</v>
      </c>
      <c r="AR310" s="228" t="s">
        <v>204</v>
      </c>
      <c r="AT310" s="228" t="s">
        <v>141</v>
      </c>
      <c r="AU310" s="228" t="s">
        <v>92</v>
      </c>
      <c r="AY310" s="13" t="s">
        <v>138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3" t="s">
        <v>90</v>
      </c>
      <c r="BK310" s="229">
        <f>ROUND(I310*H310,2)</f>
        <v>0</v>
      </c>
      <c r="BL310" s="13" t="s">
        <v>204</v>
      </c>
      <c r="BM310" s="228" t="s">
        <v>778</v>
      </c>
    </row>
    <row r="311" s="11" customFormat="1" ht="25.92" customHeight="1">
      <c r="B311" s="201"/>
      <c r="C311" s="202"/>
      <c r="D311" s="203" t="s">
        <v>81</v>
      </c>
      <c r="E311" s="204" t="s">
        <v>779</v>
      </c>
      <c r="F311" s="204" t="s">
        <v>780</v>
      </c>
      <c r="G311" s="202"/>
      <c r="H311" s="202"/>
      <c r="I311" s="205"/>
      <c r="J311" s="206">
        <f>BK311</f>
        <v>0</v>
      </c>
      <c r="K311" s="202"/>
      <c r="L311" s="207"/>
      <c r="M311" s="208"/>
      <c r="N311" s="209"/>
      <c r="O311" s="209"/>
      <c r="P311" s="210">
        <f>SUM(P312:P313)</f>
        <v>0</v>
      </c>
      <c r="Q311" s="209"/>
      <c r="R311" s="210">
        <f>SUM(R312:R313)</f>
        <v>0</v>
      </c>
      <c r="S311" s="209"/>
      <c r="T311" s="211">
        <f>SUM(T312:T313)</f>
        <v>0</v>
      </c>
      <c r="AR311" s="212" t="s">
        <v>159</v>
      </c>
      <c r="AT311" s="213" t="s">
        <v>81</v>
      </c>
      <c r="AU311" s="213" t="s">
        <v>82</v>
      </c>
      <c r="AY311" s="212" t="s">
        <v>138</v>
      </c>
      <c r="BK311" s="214">
        <f>SUM(BK312:BK313)</f>
        <v>0</v>
      </c>
    </row>
    <row r="312" s="1" customFormat="1" ht="24" customHeight="1">
      <c r="B312" s="35"/>
      <c r="C312" s="217" t="s">
        <v>781</v>
      </c>
      <c r="D312" s="217" t="s">
        <v>141</v>
      </c>
      <c r="E312" s="218" t="s">
        <v>782</v>
      </c>
      <c r="F312" s="219" t="s">
        <v>783</v>
      </c>
      <c r="G312" s="220" t="s">
        <v>363</v>
      </c>
      <c r="H312" s="221">
        <v>1</v>
      </c>
      <c r="I312" s="222"/>
      <c r="J312" s="223">
        <f>ROUND(I312*H312,2)</f>
        <v>0</v>
      </c>
      <c r="K312" s="219" t="s">
        <v>154</v>
      </c>
      <c r="L312" s="40"/>
      <c r="M312" s="224" t="s">
        <v>1</v>
      </c>
      <c r="N312" s="225" t="s">
        <v>47</v>
      </c>
      <c r="O312" s="83"/>
      <c r="P312" s="226">
        <f>O312*H312</f>
        <v>0</v>
      </c>
      <c r="Q312" s="226">
        <v>0</v>
      </c>
      <c r="R312" s="226">
        <f>Q312*H312</f>
        <v>0</v>
      </c>
      <c r="S312" s="226">
        <v>0</v>
      </c>
      <c r="T312" s="227">
        <f>S312*H312</f>
        <v>0</v>
      </c>
      <c r="AR312" s="228" t="s">
        <v>784</v>
      </c>
      <c r="AT312" s="228" t="s">
        <v>141</v>
      </c>
      <c r="AU312" s="228" t="s">
        <v>90</v>
      </c>
      <c r="AY312" s="13" t="s">
        <v>138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3" t="s">
        <v>90</v>
      </c>
      <c r="BK312" s="229">
        <f>ROUND(I312*H312,2)</f>
        <v>0</v>
      </c>
      <c r="BL312" s="13" t="s">
        <v>784</v>
      </c>
      <c r="BM312" s="228" t="s">
        <v>785</v>
      </c>
    </row>
    <row r="313" s="1" customFormat="1" ht="24" customHeight="1">
      <c r="B313" s="35"/>
      <c r="C313" s="217" t="s">
        <v>786</v>
      </c>
      <c r="D313" s="217" t="s">
        <v>141</v>
      </c>
      <c r="E313" s="218" t="s">
        <v>787</v>
      </c>
      <c r="F313" s="219" t="s">
        <v>788</v>
      </c>
      <c r="G313" s="220" t="s">
        <v>162</v>
      </c>
      <c r="H313" s="221">
        <v>75.25</v>
      </c>
      <c r="I313" s="222"/>
      <c r="J313" s="223">
        <f>ROUND(I313*H313,2)</f>
        <v>0</v>
      </c>
      <c r="K313" s="219" t="s">
        <v>154</v>
      </c>
      <c r="L313" s="40"/>
      <c r="M313" s="240" t="s">
        <v>1</v>
      </c>
      <c r="N313" s="241" t="s">
        <v>47</v>
      </c>
      <c r="O313" s="242"/>
      <c r="P313" s="243">
        <f>O313*H313</f>
        <v>0</v>
      </c>
      <c r="Q313" s="243">
        <v>0</v>
      </c>
      <c r="R313" s="243">
        <f>Q313*H313</f>
        <v>0</v>
      </c>
      <c r="S313" s="243">
        <v>0</v>
      </c>
      <c r="T313" s="244">
        <f>S313*H313</f>
        <v>0</v>
      </c>
      <c r="AR313" s="228" t="s">
        <v>784</v>
      </c>
      <c r="AT313" s="228" t="s">
        <v>141</v>
      </c>
      <c r="AU313" s="228" t="s">
        <v>90</v>
      </c>
      <c r="AY313" s="13" t="s">
        <v>138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13" t="s">
        <v>90</v>
      </c>
      <c r="BK313" s="229">
        <f>ROUND(I313*H313,2)</f>
        <v>0</v>
      </c>
      <c r="BL313" s="13" t="s">
        <v>784</v>
      </c>
      <c r="BM313" s="228" t="s">
        <v>789</v>
      </c>
    </row>
    <row r="314" s="1" customFormat="1" ht="6.96" customHeight="1">
      <c r="B314" s="58"/>
      <c r="C314" s="59"/>
      <c r="D314" s="59"/>
      <c r="E314" s="59"/>
      <c r="F314" s="59"/>
      <c r="G314" s="59"/>
      <c r="H314" s="59"/>
      <c r="I314" s="166"/>
      <c r="J314" s="59"/>
      <c r="K314" s="59"/>
      <c r="L314" s="40"/>
    </row>
  </sheetData>
  <sheetProtection sheet="1" autoFilter="0" formatColumns="0" formatRows="0" objects="1" scenarios="1" spinCount="100000" saltValue="wsTMiikOwWKF5EeYPildV4ZTSNpHbzBmgpTsP1N6pxPtM6Hw1RZ2GFHtV8lKaWUURzHJjRPOwtux4xr+LLzDsA==" hashValue="nGUuqfOxqw38RiZ8VLiJr51YVZV0/p9l8OyWjI2b+tPlqU0Q8f+diX28AfjNzgVrawS5b35y9DCsCabg4Asoew==" algorithmName="SHA-512" password="CC35"/>
  <autoFilter ref="C138:K313"/>
  <mergeCells count="9">
    <mergeCell ref="E7:H7"/>
    <mergeCell ref="E9:H9"/>
    <mergeCell ref="E18:H18"/>
    <mergeCell ref="E27:H27"/>
    <mergeCell ref="E85:H85"/>
    <mergeCell ref="E87:H87"/>
    <mergeCell ref="E129:H129"/>
    <mergeCell ref="E131:H13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Ing. František Příhoda - STORING spol. s r.o.</dc:creator>
  <cp:lastModifiedBy>Ing. František Příhoda - STORING spol. s r.o.</cp:lastModifiedBy>
  <dcterms:created xsi:type="dcterms:W3CDTF">2019-06-17T15:06:34Z</dcterms:created>
  <dcterms:modified xsi:type="dcterms:W3CDTF">2019-06-17T15:06:35Z</dcterms:modified>
</cp:coreProperties>
</file>