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Oravec\Fondy\Fondy 2014-20\Opatrenie 4.1 - Farmári 2022\FIRMY\Pastirčák Július OK\VO\"/>
    </mc:Choice>
  </mc:AlternateContent>
  <bookViews>
    <workbookView xWindow="0" yWindow="0" windowWidth="23040" windowHeight="8832"/>
  </bookViews>
  <sheets>
    <sheet name="Rekapitulácia stavby" sheetId="1" r:id="rId1"/>
    <sheet name="A - Stavebná časť" sheetId="2" r:id="rId2"/>
  </sheets>
  <definedNames>
    <definedName name="_xlnm._FilterDatabase" localSheetId="1" hidden="1">'A - Stavebná časť'!$C$127:$K$161</definedName>
    <definedName name="_xlnm.Print_Titles" localSheetId="1">'A - Stavebná časť'!$127:$127</definedName>
    <definedName name="_xlnm.Print_Titles" localSheetId="0">'Rekapitulácia stavby'!$92:$92</definedName>
    <definedName name="_xlnm.Print_Area" localSheetId="1">'A - Stavebná časť'!$C$4:$J$76,'A - Stavebná časť'!$C$82:$J$109,'A - Stavebná časť'!$C$115:$J$161</definedName>
    <definedName name="_xlnm.Print_Area" localSheetId="0">'Rekapitulácia stavby'!$D$4:$AO$76,'Rekapitulácia stavby'!$C$82:$AQ$99</definedName>
  </definedNames>
  <calcPr calcId="152511"/>
</workbook>
</file>

<file path=xl/calcChain.xml><?xml version="1.0" encoding="utf-8"?>
<calcChain xmlns="http://schemas.openxmlformats.org/spreadsheetml/2006/main">
  <c r="J39" i="2" l="1"/>
  <c r="J38" i="2"/>
  <c r="AY95" i="1"/>
  <c r="J37" i="2"/>
  <c r="AX95" i="1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0" i="2"/>
  <c r="BH150" i="2"/>
  <c r="BG150" i="2"/>
  <c r="BE150" i="2"/>
  <c r="T150" i="2"/>
  <c r="T149" i="2"/>
  <c r="R150" i="2"/>
  <c r="R149" i="2"/>
  <c r="P150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J35" i="2" s="1"/>
  <c r="T137" i="2"/>
  <c r="R137" i="2"/>
  <c r="P137" i="2"/>
  <c r="BI136" i="2"/>
  <c r="F39" i="2" s="1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F38" i="2" s="1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J124" i="2"/>
  <c r="F124" i="2"/>
  <c r="F122" i="2"/>
  <c r="E120" i="2"/>
  <c r="J31" i="2"/>
  <c r="J91" i="2"/>
  <c r="F91" i="2"/>
  <c r="F89" i="2"/>
  <c r="E87" i="2"/>
  <c r="J24" i="2"/>
  <c r="E24" i="2"/>
  <c r="J92" i="2" s="1"/>
  <c r="J23" i="2"/>
  <c r="J18" i="2"/>
  <c r="E18" i="2"/>
  <c r="F92" i="2" s="1"/>
  <c r="J17" i="2"/>
  <c r="J12" i="2"/>
  <c r="J89" i="2"/>
  <c r="E7" i="2"/>
  <c r="E85" i="2"/>
  <c r="L90" i="1"/>
  <c r="AM90" i="1"/>
  <c r="AM89" i="1"/>
  <c r="L89" i="1"/>
  <c r="AM87" i="1"/>
  <c r="L87" i="1"/>
  <c r="L85" i="1"/>
  <c r="L84" i="1"/>
  <c r="BK145" i="2"/>
  <c r="BK131" i="2"/>
  <c r="J147" i="2"/>
  <c r="BK141" i="2"/>
  <c r="J134" i="2"/>
  <c r="J161" i="2"/>
  <c r="BK158" i="2"/>
  <c r="J157" i="2"/>
  <c r="BK154" i="2"/>
  <c r="BK138" i="2"/>
  <c r="J140" i="2"/>
  <c r="AK27" i="1"/>
  <c r="BK146" i="2"/>
  <c r="J143" i="2"/>
  <c r="J145" i="2"/>
  <c r="BK160" i="2"/>
  <c r="J144" i="2"/>
  <c r="J132" i="2"/>
  <c r="BK144" i="2"/>
  <c r="J136" i="2"/>
  <c r="J153" i="2"/>
  <c r="BK159" i="2"/>
  <c r="J158" i="2"/>
  <c r="J156" i="2"/>
  <c r="J154" i="2"/>
  <c r="BK148" i="2"/>
  <c r="BK140" i="2"/>
  <c r="J133" i="2"/>
  <c r="AS94" i="1"/>
  <c r="BK137" i="2"/>
  <c r="J146" i="2"/>
  <c r="J137" i="2"/>
  <c r="J131" i="2"/>
  <c r="J160" i="2"/>
  <c r="BK157" i="2"/>
  <c r="J148" i="2"/>
  <c r="BK136" i="2"/>
  <c r="BK161" i="2"/>
  <c r="BK134" i="2"/>
  <c r="BK147" i="2"/>
  <c r="BK143" i="2"/>
  <c r="BK153" i="2"/>
  <c r="BK150" i="2"/>
  <c r="J159" i="2"/>
  <c r="BK156" i="2"/>
  <c r="J150" i="2"/>
  <c r="J141" i="2"/>
  <c r="BK132" i="2"/>
  <c r="J138" i="2"/>
  <c r="BK133" i="2"/>
  <c r="F37" i="2" l="1"/>
  <c r="BK135" i="2"/>
  <c r="J135" i="2"/>
  <c r="J99" i="2"/>
  <c r="T130" i="2"/>
  <c r="BK142" i="2"/>
  <c r="J142" i="2"/>
  <c r="J101" i="2"/>
  <c r="T139" i="2"/>
  <c r="BK130" i="2"/>
  <c r="J130" i="2"/>
  <c r="J98" i="2"/>
  <c r="P135" i="2"/>
  <c r="R139" i="2"/>
  <c r="BK152" i="2"/>
  <c r="BK151" i="2"/>
  <c r="J151" i="2" s="1"/>
  <c r="J103" i="2" s="1"/>
  <c r="R130" i="2"/>
  <c r="T135" i="2"/>
  <c r="P139" i="2"/>
  <c r="P142" i="2"/>
  <c r="P152" i="2"/>
  <c r="P151" i="2"/>
  <c r="P130" i="2"/>
  <c r="BK139" i="2"/>
  <c r="J139" i="2" s="1"/>
  <c r="J100" i="2" s="1"/>
  <c r="T142" i="2"/>
  <c r="T152" i="2"/>
  <c r="T151" i="2"/>
  <c r="R135" i="2"/>
  <c r="R142" i="2"/>
  <c r="R152" i="2"/>
  <c r="R151" i="2"/>
  <c r="BK149" i="2"/>
  <c r="J149" i="2" s="1"/>
  <c r="J102" i="2" s="1"/>
  <c r="J122" i="2"/>
  <c r="J125" i="2"/>
  <c r="BF132" i="2"/>
  <c r="BF134" i="2"/>
  <c r="BF141" i="2"/>
  <c r="E118" i="2"/>
  <c r="F125" i="2"/>
  <c r="BF137" i="2"/>
  <c r="BF148" i="2"/>
  <c r="BF153" i="2"/>
  <c r="BF154" i="2"/>
  <c r="BF156" i="2"/>
  <c r="BF157" i="2"/>
  <c r="BF158" i="2"/>
  <c r="BF161" i="2"/>
  <c r="BC95" i="1"/>
  <c r="BC94" i="1" s="1"/>
  <c r="W35" i="1" s="1"/>
  <c r="BB95" i="1"/>
  <c r="BB94" i="1" s="1"/>
  <c r="AX94" i="1" s="1"/>
  <c r="AV95" i="1"/>
  <c r="BF136" i="2"/>
  <c r="BF159" i="2"/>
  <c r="BF160" i="2"/>
  <c r="BF131" i="2"/>
  <c r="BF133" i="2"/>
  <c r="BF138" i="2"/>
  <c r="BF140" i="2"/>
  <c r="BF143" i="2"/>
  <c r="BF144" i="2"/>
  <c r="BF145" i="2"/>
  <c r="BF146" i="2"/>
  <c r="BF147" i="2"/>
  <c r="BF150" i="2"/>
  <c r="BD95" i="1"/>
  <c r="BD94" i="1" s="1"/>
  <c r="W36" i="1" s="1"/>
  <c r="F35" i="2"/>
  <c r="T129" i="2" l="1"/>
  <c r="T128" i="2"/>
  <c r="P129" i="2"/>
  <c r="P128" i="2" s="1"/>
  <c r="AU95" i="1" s="1"/>
  <c r="AU94" i="1" s="1"/>
  <c r="R129" i="2"/>
  <c r="R128" i="2"/>
  <c r="AZ95" i="1"/>
  <c r="J152" i="2"/>
  <c r="J104" i="2"/>
  <c r="BK129" i="2"/>
  <c r="J129" i="2" s="1"/>
  <c r="J97" i="2" s="1"/>
  <c r="AZ94" i="1"/>
  <c r="W32" i="1" s="1"/>
  <c r="W34" i="1"/>
  <c r="F36" i="2"/>
  <c r="BA95" i="1" s="1"/>
  <c r="BA94" i="1" s="1"/>
  <c r="W33" i="1" s="1"/>
  <c r="AY94" i="1"/>
  <c r="J36" i="2"/>
  <c r="AW95" i="1" s="1"/>
  <c r="AT95" i="1" s="1"/>
  <c r="BK128" i="2" l="1"/>
  <c r="J128" i="2"/>
  <c r="J96" i="2" s="1"/>
  <c r="J109" i="2" s="1"/>
  <c r="AV94" i="1"/>
  <c r="AK32" i="1" s="1"/>
  <c r="AW94" i="1"/>
  <c r="AK33" i="1" s="1"/>
  <c r="J30" i="2" l="1"/>
  <c r="J32" i="2" s="1"/>
  <c r="AG95" i="1" s="1"/>
  <c r="AG94" i="1" s="1"/>
  <c r="AK26" i="1" s="1"/>
  <c r="AK29" i="1" s="1"/>
  <c r="AT94" i="1"/>
  <c r="AN95" i="1" l="1"/>
  <c r="J41" i="2"/>
  <c r="AN94" i="1"/>
  <c r="AN99" i="1" s="1"/>
  <c r="AK38" i="1"/>
  <c r="AG99" i="1"/>
</calcChain>
</file>

<file path=xl/sharedStrings.xml><?xml version="1.0" encoding="utf-8"?>
<sst xmlns="http://schemas.openxmlformats.org/spreadsheetml/2006/main" count="660" uniqueCount="237">
  <si>
    <t>Export Komplet</t>
  </si>
  <si>
    <t/>
  </si>
  <si>
    <t>2.0</t>
  </si>
  <si>
    <t>False</t>
  </si>
  <si>
    <t>{3a6126fb-a766-40fd-b6bc-62a96539b334}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</si>
  <si>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</si>
  <si>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</si>
  <si>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</si>
  <si>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</si>
  <si>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</si>
  <si>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</si>
  <si>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</si>
  <si>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F-2</t>
  </si>
  <si>
    <t>Stavba:</t>
  </si>
  <si>
    <t>Kravín - Stavebné úpravy spojené so zmenou užívania stavby</t>
  </si>
  <si>
    <t>JKSO:</t>
  </si>
  <si>
    <t>KS:</t>
  </si>
  <si>
    <t>Miesto:</t>
  </si>
  <si>
    <t>parc. č. 626/5, 626/7</t>
  </si>
  <si>
    <t>Dátum:</t>
  </si>
  <si>
    <t>3. 5. 2022</t>
  </si>
  <si>
    <t>Objednávateľ:</t>
  </si>
  <si>
    <t>IČO:</t>
  </si>
  <si>
    <t>Ing. Július PASTIRČÁK</t>
  </si>
  <si>
    <t>IČ DPH:</t>
  </si>
  <si>
    <t>Zhotoviteľ:</t>
  </si>
  <si>
    <t xml:space="preserve"> </t>
  </si>
  <si>
    <t>Projektant:</t>
  </si>
  <si>
    <t>MASHAUS s.r.o.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</si>
  <si>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</si>
  <si>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</si>
  <si>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</si>
  <si>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</si>
  <si>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</si>
  <si>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</si>
  <si>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</si>
  <si>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</si>
  <si>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</si>
  <si>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</si>
  <si>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</si>
  <si>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</si>
  <si>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</si>
  <si>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</si>
  <si>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</si>
  <si>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</si>
  <si>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</si>
  <si>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</si>
  <si>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</si>
  <si>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</si>
  <si>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</si>
  <si>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</si>
  <si>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</si>
  <si>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</si>
  <si>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</si>
  <si>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</si>
  <si>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</si>
  <si>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</si>
  <si>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</si>
  <si>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</si>
  <si>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</si>
  <si>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</si>
  <si>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</si>
  <si>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</si>
  <si>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</si>
  <si>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</si>
  <si>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</si>
  <si>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</si>
  <si>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</si>
  <si>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</si>
  <si>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</si>
  <si>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</si>
  <si>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</si>
  <si>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</si>
  <si>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</si>
  <si>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</si>
  <si>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</si>
  <si>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</si>
  <si>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</si>
  <si>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</si>
  <si>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A</t>
  </si>
  <si>
    <t>Stavebná časť</t>
  </si>
  <si>
    <t>STA</t>
  </si>
  <si>
    <t>1</t>
  </si>
  <si>
    <t>{7552b119-eb18-45a6-8ce8-a69decab431f}</t>
  </si>
  <si>
    <t>2) Ostatné náklady zo súhrnného listu</t>
  </si>
  <si>
    <t>Percent. zadanie_x000D_
[% nákladov rozpočtu]</t>
  </si>
  <si>
    <t>Zaradenie nákladov</t>
  </si>
  <si>
    <t>Celkové náklady za stavbu 1) + 2)</t>
  </si>
  <si>
    <t>KRYCÍ LIST ROZPOČTU</t>
  </si>
  <si>
    <t>Objekt:</t>
  </si>
  <si>
    <t>A - Stavebná časť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</si>
  <si>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</si>
  <si>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</si>
  <si>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</si>
  <si>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</si>
  <si>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</si>
  <si>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</si>
  <si>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</si>
  <si>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</si>
  <si>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</si>
  <si>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</si>
  <si>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</si>
  <si>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</si>
  <si>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99 - Presun hmôt HSV</t>
  </si>
  <si>
    <t>PSV - Práce a dodávky PSV</t>
  </si>
  <si>
    <t xml:space="preserve">    767 - Konštrukcie doplnkové kovové</t>
  </si>
  <si>
    <t>2) Ostatné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</si>
  <si>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</si>
  <si>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</si>
  <si>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</si>
  <si>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</si>
  <si>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</si>
  <si>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</si>
  <si>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</si>
  <si>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</si>
  <si>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</si>
  <si>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</si>
  <si>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</si>
  <si>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</si>
  <si>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</si>
  <si>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</si>
  <si>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</si>
  <si>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</si>
  <si>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</si>
  <si>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139711101.S</t>
  </si>
  <si>
    <t>Výkop v uzavretých priestoroch s naložením výkopu na dopravný prostriedok v hornine 1 až 4</t>
  </si>
  <si>
    <t>m3</t>
  </si>
  <si>
    <t>4</t>
  </si>
  <si>
    <t>2</t>
  </si>
  <si>
    <t>454665004</t>
  </si>
  <si>
    <t>162201102.S</t>
  </si>
  <si>
    <t>Vodorovné premiestnenie výkopku z horniny 1-4 nad 20-50m</t>
  </si>
  <si>
    <t>-1068173775</t>
  </si>
  <si>
    <t>3</t>
  </si>
  <si>
    <t>171151101.SR</t>
  </si>
  <si>
    <t>Hutnenie  podkladu</t>
  </si>
  <si>
    <t>m2</t>
  </si>
  <si>
    <t>-1219422122</t>
  </si>
  <si>
    <t>174101102.S</t>
  </si>
  <si>
    <t>Zásyp sypaninou v uzavretých priestoroch s urovnaním povrchu zásypu</t>
  </si>
  <si>
    <t>-1969808933</t>
  </si>
  <si>
    <t>Zakladanie</t>
  </si>
  <si>
    <t>5</t>
  </si>
  <si>
    <t>274313611.S</t>
  </si>
  <si>
    <t>Betón základových pásov, prostý tr. C 16/20</t>
  </si>
  <si>
    <t>1695983003</t>
  </si>
  <si>
    <t>6</t>
  </si>
  <si>
    <t>289971211.S</t>
  </si>
  <si>
    <t>Zhotovenie vrstvy z geotextílie na upravenom povrchu sklon do 1 : 5 , šírky od 0 do 3 m</t>
  </si>
  <si>
    <t>1105085738</t>
  </si>
  <si>
    <t>7</t>
  </si>
  <si>
    <t>M</t>
  </si>
  <si>
    <t>693110003200.S</t>
  </si>
  <si>
    <t>Geotextília polypropylénová netkaná 500 g/m2</t>
  </si>
  <si>
    <t>8</t>
  </si>
  <si>
    <t>-2010906261</t>
  </si>
  <si>
    <t>Zvislé a kompletné konštrukcie</t>
  </si>
  <si>
    <t>311361825.S</t>
  </si>
  <si>
    <t>Výstuž pre murivo nosné z betónových debniacich tvárnic s betónovou výplňou z ocele B500 (10505)</t>
  </si>
  <si>
    <t>t</t>
  </si>
  <si>
    <t>-2051641532</t>
  </si>
  <si>
    <t>9</t>
  </si>
  <si>
    <t>312271303</t>
  </si>
  <si>
    <t>Murivo výplňové (m3) PREMAC 50x30x25 s betónovou výplňou hr. 300 mm</t>
  </si>
  <si>
    <t>1743539918</t>
  </si>
  <si>
    <t>Úpravy povrchov, podlahy, osadenie</t>
  </si>
  <si>
    <t>10</t>
  </si>
  <si>
    <t>631315661.S</t>
  </si>
  <si>
    <t>Mazanina z betónu prostého (m3) tr. C 20/25 hr.nad 120 do 240 mm</t>
  </si>
  <si>
    <t>1264217217</t>
  </si>
  <si>
    <t>11</t>
  </si>
  <si>
    <t>631319155.S</t>
  </si>
  <si>
    <t>Príplatok za prehlad. povrchu betónovej mazaniny min. tr.C 8/10 oceľ. hlad. hr. 120-240 mm</t>
  </si>
  <si>
    <t>-244046202</t>
  </si>
  <si>
    <t>12</t>
  </si>
  <si>
    <t>631319175.S</t>
  </si>
  <si>
    <t>Príplatok za strhnutie povrchu mazaniny latou pre hr. obidvoch vrstiev mazaniny nad 120 do 240 mm</t>
  </si>
  <si>
    <t>-1756446012</t>
  </si>
  <si>
    <t>13</t>
  </si>
  <si>
    <t>631362422.S</t>
  </si>
  <si>
    <t>Výstuž mazanín z betónov (z kameniva) a z ľahkých betónov zo sietí KARI, priemer drôtu 6/6 mm, veľkosť oka 150x150 mm</t>
  </si>
  <si>
    <t>-323293121</t>
  </si>
  <si>
    <t>14</t>
  </si>
  <si>
    <t>632001011.S</t>
  </si>
  <si>
    <t>Zhotovenie separačnej fólie v podlahových vrstvách z PE</t>
  </si>
  <si>
    <t>-1549218049</t>
  </si>
  <si>
    <t>15</t>
  </si>
  <si>
    <t>283230007500.S</t>
  </si>
  <si>
    <t>Oddeľovacia fólia na potery</t>
  </si>
  <si>
    <t>-1493933253</t>
  </si>
  <si>
    <t>99</t>
  </si>
  <si>
    <t>Presun hmôt HSV</t>
  </si>
  <si>
    <t>16</t>
  </si>
  <si>
    <t>999281111.S</t>
  </si>
  <si>
    <t>Presun hmôt pre opravy a údržbu objektov vrátane vonkajších plášťov výšky do 25 m</t>
  </si>
  <si>
    <t>-672995460</t>
  </si>
  <si>
    <t>PSV</t>
  </si>
  <si>
    <t>Práce a dodávky PSV</t>
  </si>
  <si>
    <t>767</t>
  </si>
  <si>
    <t>Konštrukcie doplnkové kovové</t>
  </si>
  <si>
    <t>17</t>
  </si>
  <si>
    <t>767392112.S</t>
  </si>
  <si>
    <t>Montáž krytiny striech plechom tvarovaným skrutkovaním</t>
  </si>
  <si>
    <t>1606873171</t>
  </si>
  <si>
    <t>18</t>
  </si>
  <si>
    <t>138310002200R</t>
  </si>
  <si>
    <t>Plech trapézový , hr. 0,7 mm, farba modrá</t>
  </si>
  <si>
    <t>32</t>
  </si>
  <si>
    <t>-1897615857</t>
  </si>
  <si>
    <t>P</t>
  </si>
  <si>
    <t>Poznámka k položke:_x000D_
Cena na vyžiadanie.</t>
  </si>
  <si>
    <t>19</t>
  </si>
  <si>
    <t>767392802.S</t>
  </si>
  <si>
    <t>Demontáž krytín striech z plechov skrutkovaných,  -0,00700t</t>
  </si>
  <si>
    <t>-574173949</t>
  </si>
  <si>
    <t>767393103.S</t>
  </si>
  <si>
    <t>Montáž krytiny striech systém COVERVAR oplechovanie hrebeňa</t>
  </si>
  <si>
    <t>m</t>
  </si>
  <si>
    <t>669984289</t>
  </si>
  <si>
    <t>21</t>
  </si>
  <si>
    <t>553450003400R</t>
  </si>
  <si>
    <t>Hrebenáč sedlový- prvok k trapézovým profilom</t>
  </si>
  <si>
    <t>638833180</t>
  </si>
  <si>
    <t>22</t>
  </si>
  <si>
    <t>767652240.S</t>
  </si>
  <si>
    <t>Montáž vrát otočných, osadených do oceľovej konštrukcie, s plochou nad 13 m2</t>
  </si>
  <si>
    <t>ks</t>
  </si>
  <si>
    <t>-1579577361</t>
  </si>
  <si>
    <t>23</t>
  </si>
  <si>
    <t>553410061000R</t>
  </si>
  <si>
    <t>Vráta oceľové zakotvené do steny  4000x4400</t>
  </si>
  <si>
    <t>-1481928855</t>
  </si>
  <si>
    <t>24</t>
  </si>
  <si>
    <t>998767102.S</t>
  </si>
  <si>
    <t>Presun hmôt pre kovové stavebné doplnkové konštrukcie v objektoch výšky nad 6 do 12 m</t>
  </si>
  <si>
    <t>-2138875904</t>
  </si>
  <si>
    <t xml:space="preserve">Miesto: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</si>
</sst>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0" fillId="4" borderId="0" xfId="0" applyFont="1" applyFill="1" applyAlignment="1">
      <alignment vertical="center"/>
    </xf>
    <xf numFmtId="4" fontId="22" fillId="4" borderId="0" xfId="0" applyNumberFormat="1" applyFont="1" applyFill="1" applyAlignment="1">
      <alignment vertical="center"/>
    </xf>
    <xf numFmtId="0" fontId="0" fillId="0" borderId="0" xfId="0" applyProtection="1"/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49" fontId="20" fillId="0" borderId="23" xfId="0" applyNumberFormat="1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167" fontId="20" fillId="0" borderId="23" xfId="0" applyNumberFormat="1" applyFont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3" xfId="0" applyFont="1" applyBorder="1" applyAlignment="1" applyProtection="1">
      <alignment horizontal="center" vertical="center"/>
      <protection locked="0"/>
    </xf>
    <xf numFmtId="49" fontId="32" fillId="0" borderId="23" xfId="0" applyNumberFormat="1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center" vertical="center" wrapText="1"/>
      <protection locked="0"/>
    </xf>
    <xf numFmtId="167" fontId="32" fillId="0" borderId="23" xfId="0" applyNumberFormat="1" applyFont="1" applyBorder="1" applyAlignment="1" applyProtection="1">
      <alignment vertical="center"/>
      <protection locked="0"/>
    </xf>
    <xf numFmtId="4" fontId="32" fillId="0" borderId="23" xfId="0" applyNumberFormat="1" applyFont="1" applyBorder="1" applyAlignment="1" applyProtection="1">
      <alignment vertical="center"/>
      <protection locked="0"/>
    </xf>
    <xf numFmtId="0" fontId="33" fillId="0" borderId="23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4" fontId="22" fillId="4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horizontal="left" vertical="center"/>
    </xf>
    <xf numFmtId="4" fontId="13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abSelected="1" workbookViewId="0">
      <selection activeCell="D8" sqref="D8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181" t="s">
        <v>5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214" t="s">
        <v>12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R5" s="17"/>
      <c r="BS5" s="14" t="s">
        <v>6</v>
      </c>
    </row>
    <row r="6" spans="1:74" s="1" customFormat="1" ht="36.9" customHeight="1">
      <c r="B6" s="17"/>
      <c r="D6" s="22" t="s">
        <v>13</v>
      </c>
      <c r="K6" s="215" t="s">
        <v>14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236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45" customHeight="1">
      <c r="B11" s="17"/>
      <c r="E11" s="21" t="s">
        <v>23</v>
      </c>
      <c r="AK11" s="23" t="s">
        <v>24</v>
      </c>
      <c r="AN11" s="21" t="s">
        <v>1</v>
      </c>
      <c r="AR11" s="17"/>
      <c r="BS11" s="14" t="s">
        <v>6</v>
      </c>
    </row>
    <row r="12" spans="1:74" s="1" customFormat="1" ht="6.9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25</v>
      </c>
      <c r="AK13" s="23" t="s">
        <v>22</v>
      </c>
      <c r="AN13" s="21" t="s">
        <v>1</v>
      </c>
      <c r="AR13" s="17"/>
      <c r="BS13" s="14" t="s">
        <v>6</v>
      </c>
    </row>
    <row r="14" spans="1:74" ht="13.2">
      <c r="B14" s="17"/>
      <c r="E14" s="21" t="s">
        <v>26</v>
      </c>
      <c r="AK14" s="23" t="s">
        <v>24</v>
      </c>
      <c r="AN14" s="21" t="s">
        <v>1</v>
      </c>
      <c r="AR14" s="17"/>
      <c r="BS14" s="14" t="s">
        <v>6</v>
      </c>
    </row>
    <row r="15" spans="1:74" s="1" customFormat="1" ht="6.9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27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45" customHeight="1">
      <c r="B17" s="17"/>
      <c r="E17" s="21" t="s">
        <v>28</v>
      </c>
      <c r="AK17" s="23" t="s">
        <v>24</v>
      </c>
      <c r="AN17" s="21" t="s">
        <v>1</v>
      </c>
      <c r="AR17" s="17"/>
      <c r="BS17" s="14" t="s">
        <v>29</v>
      </c>
    </row>
    <row r="18" spans="1:71" s="1" customFormat="1" ht="6.9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30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45" customHeight="1">
      <c r="B20" s="17"/>
      <c r="E20" s="21" t="s">
        <v>26</v>
      </c>
      <c r="AK20" s="23" t="s">
        <v>24</v>
      </c>
      <c r="AN20" s="21" t="s">
        <v>1</v>
      </c>
      <c r="AR20" s="17"/>
      <c r="BS20" s="14" t="s">
        <v>29</v>
      </c>
    </row>
    <row r="21" spans="1:71" s="1" customFormat="1" ht="6.9" customHeight="1">
      <c r="B21" s="17"/>
      <c r="AR21" s="17"/>
    </row>
    <row r="22" spans="1:71" s="1" customFormat="1" ht="12" customHeight="1">
      <c r="B22" s="17"/>
      <c r="D22" s="23" t="s">
        <v>31</v>
      </c>
      <c r="AR22" s="17"/>
    </row>
    <row r="23" spans="1:71" s="1" customFormat="1" ht="16.5" customHeight="1">
      <c r="B23" s="17"/>
      <c r="E23" s="216" t="s">
        <v>1</v>
      </c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R23" s="17"/>
    </row>
    <row r="24" spans="1:71" s="1" customFormat="1" ht="6.9" customHeight="1">
      <c r="B24" s="17"/>
      <c r="AR24" s="17"/>
    </row>
    <row r="25" spans="1:71" s="1" customFormat="1" ht="6.9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1" customFormat="1" ht="14.4" customHeight="1">
      <c r="B26" s="17"/>
      <c r="D26" s="26" t="s">
        <v>32</v>
      </c>
      <c r="AK26" s="217">
        <f>ROUND(AG94,2)</f>
        <v>0</v>
      </c>
      <c r="AL26" s="182"/>
      <c r="AM26" s="182"/>
      <c r="AN26" s="182"/>
      <c r="AO26" s="182"/>
      <c r="AR26" s="17"/>
    </row>
    <row r="27" spans="1:71" s="1" customFormat="1" ht="14.4" customHeight="1">
      <c r="B27" s="17"/>
      <c r="D27" s="26" t="s">
        <v>33</v>
      </c>
      <c r="AK27" s="217">
        <f>ROUND(AG97, 2)</f>
        <v>0</v>
      </c>
      <c r="AL27" s="217"/>
      <c r="AM27" s="217"/>
      <c r="AN27" s="217"/>
      <c r="AO27" s="217"/>
      <c r="AR27" s="17"/>
    </row>
    <row r="28" spans="1:71" s="2" customFormat="1" ht="6.9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9"/>
      <c r="BE28" s="28"/>
    </row>
    <row r="29" spans="1:71" s="2" customFormat="1" ht="25.95" customHeight="1">
      <c r="A29" s="28"/>
      <c r="B29" s="29"/>
      <c r="C29" s="28"/>
      <c r="D29" s="30" t="s">
        <v>34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211">
        <f>ROUND(AK26 + AK27, 2)</f>
        <v>0</v>
      </c>
      <c r="AL29" s="212"/>
      <c r="AM29" s="212"/>
      <c r="AN29" s="212"/>
      <c r="AO29" s="212"/>
      <c r="AP29" s="28"/>
      <c r="AQ29" s="28"/>
      <c r="AR29" s="29"/>
      <c r="BE29" s="28"/>
    </row>
    <row r="30" spans="1:71" s="2" customFormat="1" ht="6.9" customHeight="1">
      <c r="A30" s="28"/>
      <c r="B30" s="29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9"/>
      <c r="BE30" s="28"/>
    </row>
    <row r="31" spans="1:71" s="2" customFormat="1" ht="13.2">
      <c r="A31" s="28"/>
      <c r="B31" s="29"/>
      <c r="C31" s="28"/>
      <c r="D31" s="28"/>
      <c r="E31" s="28"/>
      <c r="F31" s="28"/>
      <c r="G31" s="28"/>
      <c r="H31" s="28"/>
      <c r="I31" s="28"/>
      <c r="J31" s="28"/>
      <c r="K31" s="28"/>
      <c r="L31" s="213" t="s">
        <v>35</v>
      </c>
      <c r="M31" s="213"/>
      <c r="N31" s="213"/>
      <c r="O31" s="213"/>
      <c r="P31" s="213"/>
      <c r="Q31" s="28"/>
      <c r="R31" s="28"/>
      <c r="S31" s="28"/>
      <c r="T31" s="28"/>
      <c r="U31" s="28"/>
      <c r="V31" s="28"/>
      <c r="W31" s="213" t="s">
        <v>36</v>
      </c>
      <c r="X31" s="213"/>
      <c r="Y31" s="213"/>
      <c r="Z31" s="213"/>
      <c r="AA31" s="213"/>
      <c r="AB31" s="213"/>
      <c r="AC31" s="213"/>
      <c r="AD31" s="213"/>
      <c r="AE31" s="213"/>
      <c r="AF31" s="28"/>
      <c r="AG31" s="28"/>
      <c r="AH31" s="28"/>
      <c r="AI31" s="28"/>
      <c r="AJ31" s="28"/>
      <c r="AK31" s="213" t="s">
        <v>37</v>
      </c>
      <c r="AL31" s="213"/>
      <c r="AM31" s="213"/>
      <c r="AN31" s="213"/>
      <c r="AO31" s="213"/>
      <c r="AP31" s="28"/>
      <c r="AQ31" s="28"/>
      <c r="AR31" s="29"/>
      <c r="BE31" s="28"/>
    </row>
    <row r="32" spans="1:71" s="3" customFormat="1" ht="14.4" customHeight="1">
      <c r="B32" s="33"/>
      <c r="D32" s="23" t="s">
        <v>38</v>
      </c>
      <c r="F32" s="34" t="s">
        <v>39</v>
      </c>
      <c r="L32" s="210">
        <v>0.2</v>
      </c>
      <c r="M32" s="209"/>
      <c r="N32" s="209"/>
      <c r="O32" s="209"/>
      <c r="P32" s="209"/>
      <c r="Q32" s="35"/>
      <c r="R32" s="35"/>
      <c r="S32" s="35"/>
      <c r="T32" s="35"/>
      <c r="U32" s="35"/>
      <c r="V32" s="35"/>
      <c r="W32" s="208">
        <f>ROUND(AZ94 + SUM(CD97), 2)</f>
        <v>0</v>
      </c>
      <c r="X32" s="209"/>
      <c r="Y32" s="209"/>
      <c r="Z32" s="209"/>
      <c r="AA32" s="209"/>
      <c r="AB32" s="209"/>
      <c r="AC32" s="209"/>
      <c r="AD32" s="209"/>
      <c r="AE32" s="209"/>
      <c r="AF32" s="35"/>
      <c r="AG32" s="35"/>
      <c r="AH32" s="35"/>
      <c r="AI32" s="35"/>
      <c r="AJ32" s="35"/>
      <c r="AK32" s="208">
        <f>ROUND(AV94 + SUM(BY97), 2)</f>
        <v>0</v>
      </c>
      <c r="AL32" s="209"/>
      <c r="AM32" s="209"/>
      <c r="AN32" s="209"/>
      <c r="AO32" s="209"/>
      <c r="AP32" s="35"/>
      <c r="AQ32" s="35"/>
      <c r="AR32" s="36"/>
      <c r="AS32" s="35"/>
      <c r="AT32" s="35"/>
      <c r="AU32" s="35"/>
      <c r="AV32" s="35"/>
      <c r="AW32" s="35"/>
      <c r="AX32" s="35"/>
      <c r="AY32" s="35"/>
      <c r="AZ32" s="35"/>
    </row>
    <row r="33" spans="1:57" s="3" customFormat="1" ht="14.4" customHeight="1">
      <c r="B33" s="33"/>
      <c r="F33" s="34" t="s">
        <v>40</v>
      </c>
      <c r="L33" s="207">
        <v>0.2</v>
      </c>
      <c r="M33" s="206"/>
      <c r="N33" s="206"/>
      <c r="O33" s="206"/>
      <c r="P33" s="206"/>
      <c r="W33" s="205">
        <f>ROUND(BA94 + SUM(CE97), 2)</f>
        <v>0</v>
      </c>
      <c r="X33" s="206"/>
      <c r="Y33" s="206"/>
      <c r="Z33" s="206"/>
      <c r="AA33" s="206"/>
      <c r="AB33" s="206"/>
      <c r="AC33" s="206"/>
      <c r="AD33" s="206"/>
      <c r="AE33" s="206"/>
      <c r="AK33" s="205">
        <f>ROUND(AW94 + SUM(BZ97), 2)</f>
        <v>0</v>
      </c>
      <c r="AL33" s="206"/>
      <c r="AM33" s="206"/>
      <c r="AN33" s="206"/>
      <c r="AO33" s="206"/>
      <c r="AR33" s="33"/>
    </row>
    <row r="34" spans="1:57" s="3" customFormat="1" ht="14.4" hidden="1" customHeight="1">
      <c r="B34" s="33"/>
      <c r="F34" s="23" t="s">
        <v>41</v>
      </c>
      <c r="L34" s="207">
        <v>0.2</v>
      </c>
      <c r="M34" s="206"/>
      <c r="N34" s="206"/>
      <c r="O34" s="206"/>
      <c r="P34" s="206"/>
      <c r="W34" s="205">
        <f>ROUND(BB94 + SUM(CF97), 2)</f>
        <v>0</v>
      </c>
      <c r="X34" s="206"/>
      <c r="Y34" s="206"/>
      <c r="Z34" s="206"/>
      <c r="AA34" s="206"/>
      <c r="AB34" s="206"/>
      <c r="AC34" s="206"/>
      <c r="AD34" s="206"/>
      <c r="AE34" s="206"/>
      <c r="AK34" s="205">
        <v>0</v>
      </c>
      <c r="AL34" s="206"/>
      <c r="AM34" s="206"/>
      <c r="AN34" s="206"/>
      <c r="AO34" s="206"/>
      <c r="AR34" s="33"/>
    </row>
    <row r="35" spans="1:57" s="3" customFormat="1" ht="14.4" hidden="1" customHeight="1">
      <c r="B35" s="33"/>
      <c r="F35" s="23" t="s">
        <v>42</v>
      </c>
      <c r="L35" s="207">
        <v>0.2</v>
      </c>
      <c r="M35" s="206"/>
      <c r="N35" s="206"/>
      <c r="O35" s="206"/>
      <c r="P35" s="206"/>
      <c r="W35" s="205">
        <f>ROUND(BC94 + SUM(CG97), 2)</f>
        <v>0</v>
      </c>
      <c r="X35" s="206"/>
      <c r="Y35" s="206"/>
      <c r="Z35" s="206"/>
      <c r="AA35" s="206"/>
      <c r="AB35" s="206"/>
      <c r="AC35" s="206"/>
      <c r="AD35" s="206"/>
      <c r="AE35" s="206"/>
      <c r="AK35" s="205">
        <v>0</v>
      </c>
      <c r="AL35" s="206"/>
      <c r="AM35" s="206"/>
      <c r="AN35" s="206"/>
      <c r="AO35" s="206"/>
      <c r="AR35" s="33"/>
    </row>
    <row r="36" spans="1:57" s="3" customFormat="1" ht="14.4" hidden="1" customHeight="1">
      <c r="B36" s="33"/>
      <c r="F36" s="34" t="s">
        <v>43</v>
      </c>
      <c r="L36" s="210">
        <v>0</v>
      </c>
      <c r="M36" s="209"/>
      <c r="N36" s="209"/>
      <c r="O36" s="209"/>
      <c r="P36" s="209"/>
      <c r="Q36" s="35"/>
      <c r="R36" s="35"/>
      <c r="S36" s="35"/>
      <c r="T36" s="35"/>
      <c r="U36" s="35"/>
      <c r="V36" s="35"/>
      <c r="W36" s="208">
        <f>ROUND(BD94 + SUM(CH97), 2)</f>
        <v>0</v>
      </c>
      <c r="X36" s="209"/>
      <c r="Y36" s="209"/>
      <c r="Z36" s="209"/>
      <c r="AA36" s="209"/>
      <c r="AB36" s="209"/>
      <c r="AC36" s="209"/>
      <c r="AD36" s="209"/>
      <c r="AE36" s="209"/>
      <c r="AF36" s="35"/>
      <c r="AG36" s="35"/>
      <c r="AH36" s="35"/>
      <c r="AI36" s="35"/>
      <c r="AJ36" s="35"/>
      <c r="AK36" s="208">
        <v>0</v>
      </c>
      <c r="AL36" s="209"/>
      <c r="AM36" s="209"/>
      <c r="AN36" s="209"/>
      <c r="AO36" s="209"/>
      <c r="AP36" s="35"/>
      <c r="AQ36" s="35"/>
      <c r="AR36" s="36"/>
      <c r="AS36" s="35"/>
      <c r="AT36" s="35"/>
      <c r="AU36" s="35"/>
      <c r="AV36" s="35"/>
      <c r="AW36" s="35"/>
      <c r="AX36" s="35"/>
      <c r="AY36" s="35"/>
      <c r="AZ36" s="35"/>
    </row>
    <row r="37" spans="1:57" s="2" customFormat="1" ht="6.9" customHeight="1">
      <c r="A37" s="28"/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9"/>
      <c r="BE37" s="28"/>
    </row>
    <row r="38" spans="1:57" s="2" customFormat="1" ht="25.95" customHeight="1">
      <c r="A38" s="28"/>
      <c r="B38" s="29"/>
      <c r="C38" s="37"/>
      <c r="D38" s="38" t="s">
        <v>44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 t="s">
        <v>45</v>
      </c>
      <c r="U38" s="39"/>
      <c r="V38" s="39"/>
      <c r="W38" s="39"/>
      <c r="X38" s="198" t="s">
        <v>46</v>
      </c>
      <c r="Y38" s="199"/>
      <c r="Z38" s="199"/>
      <c r="AA38" s="199"/>
      <c r="AB38" s="199"/>
      <c r="AC38" s="39"/>
      <c r="AD38" s="39"/>
      <c r="AE38" s="39"/>
      <c r="AF38" s="39"/>
      <c r="AG38" s="39"/>
      <c r="AH38" s="39"/>
      <c r="AI38" s="39"/>
      <c r="AJ38" s="39"/>
      <c r="AK38" s="200">
        <f>SUM(AK29:AK36)</f>
        <v>0</v>
      </c>
      <c r="AL38" s="199"/>
      <c r="AM38" s="199"/>
      <c r="AN38" s="199"/>
      <c r="AO38" s="201"/>
      <c r="AP38" s="37"/>
      <c r="AQ38" s="37"/>
      <c r="AR38" s="29"/>
      <c r="BE38" s="28"/>
    </row>
    <row r="39" spans="1:57" s="2" customFormat="1" ht="6.9" customHeight="1">
      <c r="A39" s="28"/>
      <c r="B39" s="29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9"/>
      <c r="BE39" s="28"/>
    </row>
    <row r="40" spans="1:57" s="2" customFormat="1" ht="14.4" customHeight="1">
      <c r="A40" s="28"/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9"/>
      <c r="BE40" s="28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41"/>
      <c r="D49" s="42" t="s">
        <v>47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48</v>
      </c>
      <c r="AI49" s="43"/>
      <c r="AJ49" s="43"/>
      <c r="AK49" s="43"/>
      <c r="AL49" s="43"/>
      <c r="AM49" s="43"/>
      <c r="AN49" s="43"/>
      <c r="AO49" s="43"/>
      <c r="AR49" s="41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.2">
      <c r="A60" s="28"/>
      <c r="B60" s="29"/>
      <c r="C60" s="28"/>
      <c r="D60" s="44" t="s">
        <v>49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4" t="s">
        <v>50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4" t="s">
        <v>49</v>
      </c>
      <c r="AI60" s="31"/>
      <c r="AJ60" s="31"/>
      <c r="AK60" s="31"/>
      <c r="AL60" s="31"/>
      <c r="AM60" s="44" t="s">
        <v>50</v>
      </c>
      <c r="AN60" s="31"/>
      <c r="AO60" s="31"/>
      <c r="AP60" s="28"/>
      <c r="AQ60" s="28"/>
      <c r="AR60" s="29"/>
      <c r="BE60" s="28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3.2">
      <c r="A64" s="28"/>
      <c r="B64" s="29"/>
      <c r="C64" s="28"/>
      <c r="D64" s="42" t="s">
        <v>51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52</v>
      </c>
      <c r="AI64" s="45"/>
      <c r="AJ64" s="45"/>
      <c r="AK64" s="45"/>
      <c r="AL64" s="45"/>
      <c r="AM64" s="45"/>
      <c r="AN64" s="45"/>
      <c r="AO64" s="45"/>
      <c r="AP64" s="28"/>
      <c r="AQ64" s="28"/>
      <c r="AR64" s="29"/>
      <c r="BE64" s="28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.2">
      <c r="A75" s="28"/>
      <c r="B75" s="29"/>
      <c r="C75" s="28"/>
      <c r="D75" s="44" t="s">
        <v>49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4" t="s">
        <v>50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4" t="s">
        <v>49</v>
      </c>
      <c r="AI75" s="31"/>
      <c r="AJ75" s="31"/>
      <c r="AK75" s="31"/>
      <c r="AL75" s="31"/>
      <c r="AM75" s="44" t="s">
        <v>50</v>
      </c>
      <c r="AN75" s="31"/>
      <c r="AO75" s="31"/>
      <c r="AP75" s="28"/>
      <c r="AQ75" s="28"/>
      <c r="AR75" s="29"/>
      <c r="BE75" s="28"/>
    </row>
    <row r="76" spans="1:57" s="2" customFormat="1">
      <c r="A76" s="28"/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9"/>
      <c r="BE76" s="28"/>
    </row>
    <row r="77" spans="1:57" s="2" customFormat="1" ht="6.9" customHeight="1">
      <c r="A77" s="28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29"/>
      <c r="BE77" s="28"/>
    </row>
    <row r="81" spans="1:91" s="2" customFormat="1" ht="6.9" customHeight="1">
      <c r="A81" s="28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29"/>
      <c r="BE81" s="28"/>
    </row>
    <row r="82" spans="1:91" s="2" customFormat="1" ht="24.9" customHeight="1">
      <c r="A82" s="28"/>
      <c r="B82" s="29"/>
      <c r="C82" s="18" t="s">
        <v>53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9"/>
      <c r="BE82" s="28"/>
    </row>
    <row r="83" spans="1:91" s="2" customFormat="1" ht="6.9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9"/>
      <c r="BE83" s="28"/>
    </row>
    <row r="84" spans="1:91" s="4" customFormat="1" ht="12" customHeight="1">
      <c r="B84" s="50"/>
      <c r="C84" s="23" t="s">
        <v>11</v>
      </c>
      <c r="L84" s="4" t="str">
        <f>K5</f>
        <v>F-2</v>
      </c>
      <c r="AR84" s="50"/>
    </row>
    <row r="85" spans="1:91" s="5" customFormat="1" ht="36.9" customHeight="1">
      <c r="B85" s="51"/>
      <c r="C85" s="52" t="s">
        <v>13</v>
      </c>
      <c r="L85" s="202" t="str">
        <f>K6</f>
        <v>Kravín - Stavebné úpravy spojené so zmenou užívania stavby</v>
      </c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R85" s="51"/>
    </row>
    <row r="86" spans="1:91" s="2" customFormat="1" ht="6.9" customHeight="1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9"/>
      <c r="BE86" s="28"/>
    </row>
    <row r="87" spans="1:91" s="2" customFormat="1" ht="12" customHeight="1">
      <c r="A87" s="28"/>
      <c r="B87" s="29"/>
      <c r="C87" s="23" t="s">
        <v>17</v>
      </c>
      <c r="D87" s="28"/>
      <c r="E87" s="28"/>
      <c r="F87" s="28"/>
      <c r="G87" s="28"/>
      <c r="H87" s="28"/>
      <c r="I87" s="28"/>
      <c r="J87" s="28"/>
      <c r="K87" s="28"/>
      <c r="L87" s="53" t="str">
        <f>IF(K8="","",K8)</f>
        <v>parc. č. 626/5, 626/7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3" t="s">
        <v>19</v>
      </c>
      <c r="AJ87" s="28"/>
      <c r="AK87" s="28"/>
      <c r="AL87" s="28"/>
      <c r="AM87" s="204" t="str">
        <f>IF(AN8= "","",AN8)</f>
        <v>3. 5. 2022</v>
      </c>
      <c r="AN87" s="204"/>
      <c r="AO87" s="28"/>
      <c r="AP87" s="28"/>
      <c r="AQ87" s="28"/>
      <c r="AR87" s="29"/>
      <c r="BE87" s="28"/>
    </row>
    <row r="88" spans="1:91" s="2" customFormat="1" ht="6.9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9"/>
      <c r="BE88" s="28"/>
    </row>
    <row r="89" spans="1:91" s="2" customFormat="1" ht="15.15" customHeight="1">
      <c r="A89" s="28"/>
      <c r="B89" s="29"/>
      <c r="C89" s="23" t="s">
        <v>21</v>
      </c>
      <c r="D89" s="28"/>
      <c r="E89" s="28"/>
      <c r="F89" s="28"/>
      <c r="G89" s="28"/>
      <c r="H89" s="28"/>
      <c r="I89" s="28"/>
      <c r="J89" s="28"/>
      <c r="K89" s="28"/>
      <c r="L89" s="4" t="str">
        <f>IF(E11= "","",E11)</f>
        <v>Ing. Július PASTIRČÁK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3" t="s">
        <v>27</v>
      </c>
      <c r="AJ89" s="28"/>
      <c r="AK89" s="28"/>
      <c r="AL89" s="28"/>
      <c r="AM89" s="191" t="str">
        <f>IF(E17="","",E17)</f>
        <v>MASHAUS s.r.o.</v>
      </c>
      <c r="AN89" s="192"/>
      <c r="AO89" s="192"/>
      <c r="AP89" s="192"/>
      <c r="AQ89" s="28"/>
      <c r="AR89" s="29"/>
      <c r="AS89" s="187" t="s">
        <v>54</v>
      </c>
      <c r="AT89" s="188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28"/>
    </row>
    <row r="90" spans="1:91" s="2" customFormat="1" ht="15.15" customHeight="1">
      <c r="A90" s="28"/>
      <c r="B90" s="29"/>
      <c r="C90" s="23" t="s">
        <v>25</v>
      </c>
      <c r="D90" s="28"/>
      <c r="E90" s="28"/>
      <c r="F90" s="28"/>
      <c r="G90" s="28"/>
      <c r="H90" s="28"/>
      <c r="I90" s="28"/>
      <c r="J90" s="28"/>
      <c r="K90" s="28"/>
      <c r="L90" s="4" t="str">
        <f>IF(E14="","",E14)</f>
        <v xml:space="preserve"> </v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3" t="s">
        <v>30</v>
      </c>
      <c r="AJ90" s="28"/>
      <c r="AK90" s="28"/>
      <c r="AL90" s="28"/>
      <c r="AM90" s="191" t="str">
        <f>IF(E20="","",E20)</f>
        <v xml:space="preserve"> </v>
      </c>
      <c r="AN90" s="192"/>
      <c r="AO90" s="192"/>
      <c r="AP90" s="192"/>
      <c r="AQ90" s="28"/>
      <c r="AR90" s="29"/>
      <c r="AS90" s="189"/>
      <c r="AT90" s="190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28"/>
    </row>
    <row r="91" spans="1:91" s="2" customFormat="1" ht="10.8" customHeight="1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9"/>
      <c r="AS91" s="189"/>
      <c r="AT91" s="190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28"/>
    </row>
    <row r="92" spans="1:91" s="2" customFormat="1" ht="29.25" customHeight="1">
      <c r="A92" s="28"/>
      <c r="B92" s="29"/>
      <c r="C92" s="193" t="s">
        <v>55</v>
      </c>
      <c r="D92" s="194"/>
      <c r="E92" s="194"/>
      <c r="F92" s="194"/>
      <c r="G92" s="194"/>
      <c r="H92" s="59"/>
      <c r="I92" s="195" t="s">
        <v>56</v>
      </c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6" t="s">
        <v>57</v>
      </c>
      <c r="AH92" s="194"/>
      <c r="AI92" s="194"/>
      <c r="AJ92" s="194"/>
      <c r="AK92" s="194"/>
      <c r="AL92" s="194"/>
      <c r="AM92" s="194"/>
      <c r="AN92" s="195" t="s">
        <v>58</v>
      </c>
      <c r="AO92" s="194"/>
      <c r="AP92" s="197"/>
      <c r="AQ92" s="60" t="s">
        <v>59</v>
      </c>
      <c r="AR92" s="29"/>
      <c r="AS92" s="61" t="s">
        <v>60</v>
      </c>
      <c r="AT92" s="62" t="s">
        <v>61</v>
      </c>
      <c r="AU92" s="62" t="s">
        <v>62</v>
      </c>
      <c r="AV92" s="62" t="s">
        <v>63</v>
      </c>
      <c r="AW92" s="62" t="s">
        <v>64</v>
      </c>
      <c r="AX92" s="62" t="s">
        <v>65</v>
      </c>
      <c r="AY92" s="62" t="s">
        <v>66</v>
      </c>
      <c r="AZ92" s="62" t="s">
        <v>67</v>
      </c>
      <c r="BA92" s="62" t="s">
        <v>68</v>
      </c>
      <c r="BB92" s="62" t="s">
        <v>69</v>
      </c>
      <c r="BC92" s="62" t="s">
        <v>70</v>
      </c>
      <c r="BD92" s="63" t="s">
        <v>71</v>
      </c>
      <c r="BE92" s="28"/>
    </row>
    <row r="93" spans="1:91" s="2" customFormat="1" ht="10.8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9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28"/>
    </row>
    <row r="94" spans="1:91" s="6" customFormat="1" ht="32.4" customHeight="1">
      <c r="B94" s="67"/>
      <c r="C94" s="68" t="s">
        <v>72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186">
        <f>ROUND(AG95,2)</f>
        <v>0</v>
      </c>
      <c r="AH94" s="186"/>
      <c r="AI94" s="186"/>
      <c r="AJ94" s="186"/>
      <c r="AK94" s="186"/>
      <c r="AL94" s="186"/>
      <c r="AM94" s="186"/>
      <c r="AN94" s="179">
        <f>SUM(AG94,AT94)</f>
        <v>0</v>
      </c>
      <c r="AO94" s="179"/>
      <c r="AP94" s="179"/>
      <c r="AQ94" s="71" t="s">
        <v>1</v>
      </c>
      <c r="AR94" s="67"/>
      <c r="AS94" s="72">
        <f>ROUND(AS95,2)</f>
        <v>0</v>
      </c>
      <c r="AT94" s="73">
        <f>ROUND(SUM(AV94:AW94),2)</f>
        <v>0</v>
      </c>
      <c r="AU94" s="74">
        <f>ROUND(AU95,5)</f>
        <v>2309.2778699999999</v>
      </c>
      <c r="AV94" s="73">
        <f>ROUND(AZ94*L32,2)</f>
        <v>0</v>
      </c>
      <c r="AW94" s="73">
        <f>ROUND(BA94*L33,2)</f>
        <v>0</v>
      </c>
      <c r="AX94" s="73">
        <f>ROUND(BB94*L32,2)</f>
        <v>0</v>
      </c>
      <c r="AY94" s="73">
        <f>ROUND(BC94*L33,2)</f>
        <v>0</v>
      </c>
      <c r="AZ94" s="73">
        <f>ROUND(AZ95,2)</f>
        <v>0</v>
      </c>
      <c r="BA94" s="73">
        <f>ROUND(BA95,2)</f>
        <v>0</v>
      </c>
      <c r="BB94" s="73">
        <f>ROUND(BB95,2)</f>
        <v>0</v>
      </c>
      <c r="BC94" s="73">
        <f>ROUND(BC95,2)</f>
        <v>0</v>
      </c>
      <c r="BD94" s="75">
        <f>ROUND(BD95,2)</f>
        <v>0</v>
      </c>
      <c r="BS94" s="76" t="s">
        <v>73</v>
      </c>
      <c r="BT94" s="76" t="s">
        <v>74</v>
      </c>
      <c r="BU94" s="77" t="s">
        <v>75</v>
      </c>
      <c r="BV94" s="76" t="s">
        <v>76</v>
      </c>
      <c r="BW94" s="76" t="s">
        <v>4</v>
      </c>
      <c r="BX94" s="76" t="s">
        <v>77</v>
      </c>
      <c r="CL94" s="76" t="s">
        <v>1</v>
      </c>
    </row>
    <row r="95" spans="1:91" s="7" customFormat="1" ht="16.5" customHeight="1">
      <c r="A95" s="78" t="s">
        <v>78</v>
      </c>
      <c r="B95" s="79"/>
      <c r="C95" s="80"/>
      <c r="D95" s="185" t="s">
        <v>79</v>
      </c>
      <c r="E95" s="185"/>
      <c r="F95" s="185"/>
      <c r="G95" s="185"/>
      <c r="H95" s="185"/>
      <c r="I95" s="81"/>
      <c r="J95" s="185" t="s">
        <v>80</v>
      </c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3">
        <f>'A - Stavebná časť'!J32</f>
        <v>0</v>
      </c>
      <c r="AH95" s="184"/>
      <c r="AI95" s="184"/>
      <c r="AJ95" s="184"/>
      <c r="AK95" s="184"/>
      <c r="AL95" s="184"/>
      <c r="AM95" s="184"/>
      <c r="AN95" s="183">
        <f>SUM(AG95,AT95)</f>
        <v>0</v>
      </c>
      <c r="AO95" s="184"/>
      <c r="AP95" s="184"/>
      <c r="AQ95" s="82" t="s">
        <v>81</v>
      </c>
      <c r="AR95" s="79"/>
      <c r="AS95" s="83">
        <v>0</v>
      </c>
      <c r="AT95" s="84">
        <f>ROUND(SUM(AV95:AW95),2)</f>
        <v>0</v>
      </c>
      <c r="AU95" s="85">
        <f>'A - Stavebná časť'!P128</f>
        <v>2309.2778665599999</v>
      </c>
      <c r="AV95" s="84">
        <f>'A - Stavebná časť'!J35</f>
        <v>0</v>
      </c>
      <c r="AW95" s="84">
        <f>'A - Stavebná časť'!J36</f>
        <v>0</v>
      </c>
      <c r="AX95" s="84">
        <f>'A - Stavebná časť'!J37</f>
        <v>0</v>
      </c>
      <c r="AY95" s="84">
        <f>'A - Stavebná časť'!J38</f>
        <v>0</v>
      </c>
      <c r="AZ95" s="84">
        <f>'A - Stavebná časť'!F35</f>
        <v>0</v>
      </c>
      <c r="BA95" s="84">
        <f>'A - Stavebná časť'!F36</f>
        <v>0</v>
      </c>
      <c r="BB95" s="84">
        <f>'A - Stavebná časť'!F37</f>
        <v>0</v>
      </c>
      <c r="BC95" s="84">
        <f>'A - Stavebná časť'!F38</f>
        <v>0</v>
      </c>
      <c r="BD95" s="86">
        <f>'A - Stavebná časť'!F39</f>
        <v>0</v>
      </c>
      <c r="BT95" s="87" t="s">
        <v>82</v>
      </c>
      <c r="BV95" s="87" t="s">
        <v>76</v>
      </c>
      <c r="BW95" s="87" t="s">
        <v>83</v>
      </c>
      <c r="BX95" s="87" t="s">
        <v>4</v>
      </c>
      <c r="CL95" s="87" t="s">
        <v>1</v>
      </c>
      <c r="CM95" s="87" t="s">
        <v>74</v>
      </c>
    </row>
    <row r="96" spans="1:91">
      <c r="B96" s="17"/>
      <c r="AR96" s="17"/>
    </row>
    <row r="97" spans="1:57" s="2" customFormat="1" ht="30" customHeight="1">
      <c r="A97" s="28"/>
      <c r="B97" s="29"/>
      <c r="C97" s="68" t="s">
        <v>84</v>
      </c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179">
        <v>0</v>
      </c>
      <c r="AH97" s="179"/>
      <c r="AI97" s="179"/>
      <c r="AJ97" s="179"/>
      <c r="AK97" s="179"/>
      <c r="AL97" s="179"/>
      <c r="AM97" s="179"/>
      <c r="AN97" s="179">
        <v>0</v>
      </c>
      <c r="AO97" s="179"/>
      <c r="AP97" s="179"/>
      <c r="AQ97" s="88"/>
      <c r="AR97" s="29"/>
      <c r="AS97" s="61" t="s">
        <v>85</v>
      </c>
      <c r="AT97" s="62" t="s">
        <v>86</v>
      </c>
      <c r="AU97" s="62" t="s">
        <v>38</v>
      </c>
      <c r="AV97" s="63" t="s">
        <v>61</v>
      </c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s="2" customFormat="1" ht="10.8" customHeight="1">
      <c r="A98" s="28"/>
      <c r="B98" s="29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9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s="2" customFormat="1" ht="30" customHeight="1">
      <c r="A99" s="28"/>
      <c r="B99" s="29"/>
      <c r="C99" s="89" t="s">
        <v>87</v>
      </c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180">
        <f>ROUND(AG94 + AG97, 2)</f>
        <v>0</v>
      </c>
      <c r="AH99" s="180"/>
      <c r="AI99" s="180"/>
      <c r="AJ99" s="180"/>
      <c r="AK99" s="180"/>
      <c r="AL99" s="180"/>
      <c r="AM99" s="180"/>
      <c r="AN99" s="180">
        <f>ROUND(AN94 + AN97, 2)</f>
        <v>0</v>
      </c>
      <c r="AO99" s="180"/>
      <c r="AP99" s="180"/>
      <c r="AQ99" s="90"/>
      <c r="AR99" s="29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s="2" customFormat="1" ht="6.9" customHeight="1">
      <c r="A100" s="28"/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29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</sheetData>
  <mergeCells count="46">
    <mergeCell ref="L31:P31"/>
    <mergeCell ref="W31:AE31"/>
    <mergeCell ref="AK31:AO31"/>
    <mergeCell ref="W32:AE32"/>
    <mergeCell ref="AK32:AO32"/>
    <mergeCell ref="L32:P32"/>
    <mergeCell ref="W33:AE33"/>
    <mergeCell ref="AK33:AO33"/>
    <mergeCell ref="L33:P33"/>
    <mergeCell ref="W34:AE34"/>
    <mergeCell ref="AK34:AO34"/>
    <mergeCell ref="L34:P34"/>
    <mergeCell ref="W35:AE35"/>
    <mergeCell ref="AK35:AO35"/>
    <mergeCell ref="L35:P35"/>
    <mergeCell ref="W36:AE36"/>
    <mergeCell ref="AK36:AO36"/>
    <mergeCell ref="L36:P36"/>
    <mergeCell ref="X38:AB38"/>
    <mergeCell ref="AK38:AO38"/>
    <mergeCell ref="L85:AO85"/>
    <mergeCell ref="AM87:AN87"/>
    <mergeCell ref="AM89:AP89"/>
    <mergeCell ref="D95:H95"/>
    <mergeCell ref="J95:AF95"/>
    <mergeCell ref="AG94:AM94"/>
    <mergeCell ref="AN94:AP94"/>
    <mergeCell ref="AS89:AT91"/>
    <mergeCell ref="AM90:AP90"/>
    <mergeCell ref="C92:G92"/>
    <mergeCell ref="I92:AF92"/>
    <mergeCell ref="AG92:AM92"/>
    <mergeCell ref="AN92:AP92"/>
    <mergeCell ref="AG97:AM97"/>
    <mergeCell ref="AN97:AP97"/>
    <mergeCell ref="AG99:AM99"/>
    <mergeCell ref="AN99:AP99"/>
    <mergeCell ref="AR2:BE2"/>
    <mergeCell ref="AN95:AP95"/>
    <mergeCell ref="AG95:AM95"/>
    <mergeCell ref="AK29:AO29"/>
    <mergeCell ref="K5:AO5"/>
    <mergeCell ref="K6:AO6"/>
    <mergeCell ref="E23:AN23"/>
    <mergeCell ref="AK26:AO26"/>
    <mergeCell ref="AK27:AO27"/>
  </mergeCells>
  <hyperlinks>
    <hyperlink ref="A95" location="'A - Stavebná časť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2"/>
  <sheetViews>
    <sheetView showGridLines="0" workbookViewId="0">
      <selection activeCell="X139" sqref="X139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2"/>
    </row>
    <row r="2" spans="1:46" s="1" customFormat="1" ht="36.9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4" t="s">
        <v>83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" customHeight="1">
      <c r="B4" s="17"/>
      <c r="D4" s="18" t="s">
        <v>88</v>
      </c>
      <c r="L4" s="17"/>
      <c r="M4" s="93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9" t="str">
        <f>'Rekapitulácia stavby'!K6</f>
        <v>Kravín - Stavebné úpravy spojené so zmenou užívania stavby</v>
      </c>
      <c r="F7" s="220"/>
      <c r="G7" s="220"/>
      <c r="H7" s="220"/>
      <c r="L7" s="17"/>
    </row>
    <row r="8" spans="1:46" s="2" customFormat="1" ht="12" customHeight="1">
      <c r="A8" s="28"/>
      <c r="B8" s="29"/>
      <c r="C8" s="28"/>
      <c r="D8" s="23" t="s">
        <v>89</v>
      </c>
      <c r="E8" s="28"/>
      <c r="F8" s="28"/>
      <c r="G8" s="28"/>
      <c r="H8" s="28"/>
      <c r="I8" s="28"/>
      <c r="J8" s="28"/>
      <c r="K8" s="28"/>
      <c r="L8" s="41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6.5" customHeight="1">
      <c r="A9" s="28"/>
      <c r="B9" s="29"/>
      <c r="C9" s="28"/>
      <c r="D9" s="28"/>
      <c r="E9" s="202" t="s">
        <v>90</v>
      </c>
      <c r="F9" s="218"/>
      <c r="G9" s="218"/>
      <c r="H9" s="218"/>
      <c r="I9" s="28"/>
      <c r="J9" s="28"/>
      <c r="K9" s="28"/>
      <c r="L9" s="41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>
      <c r="A10" s="28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41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2" customHeight="1">
      <c r="A11" s="28"/>
      <c r="B11" s="29"/>
      <c r="C11" s="28"/>
      <c r="D11" s="23" t="s">
        <v>15</v>
      </c>
      <c r="E11" s="28"/>
      <c r="F11" s="21" t="s">
        <v>1</v>
      </c>
      <c r="G11" s="28"/>
      <c r="H11" s="28"/>
      <c r="I11" s="23" t="s">
        <v>16</v>
      </c>
      <c r="J11" s="21" t="s">
        <v>1</v>
      </c>
      <c r="K11" s="28"/>
      <c r="L11" s="41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29"/>
      <c r="C12" s="28"/>
      <c r="D12" s="23" t="s">
        <v>17</v>
      </c>
      <c r="E12" s="28"/>
      <c r="F12" s="21" t="s">
        <v>18</v>
      </c>
      <c r="G12" s="28"/>
      <c r="H12" s="28"/>
      <c r="I12" s="23" t="s">
        <v>19</v>
      </c>
      <c r="J12" s="54" t="str">
        <f>'Rekapitulácia stavby'!AN8</f>
        <v>3. 5. 2022</v>
      </c>
      <c r="K12" s="28"/>
      <c r="L12" s="41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0.8" customHeight="1">
      <c r="A13" s="28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41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29"/>
      <c r="C14" s="28"/>
      <c r="D14" s="23" t="s">
        <v>21</v>
      </c>
      <c r="E14" s="28"/>
      <c r="F14" s="28"/>
      <c r="G14" s="28"/>
      <c r="H14" s="28"/>
      <c r="I14" s="23" t="s">
        <v>22</v>
      </c>
      <c r="J14" s="21" t="s">
        <v>1</v>
      </c>
      <c r="K14" s="28"/>
      <c r="L14" s="41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8" customHeight="1">
      <c r="A15" s="28"/>
      <c r="B15" s="29"/>
      <c r="C15" s="28"/>
      <c r="D15" s="28"/>
      <c r="E15" s="21" t="s">
        <v>23</v>
      </c>
      <c r="F15" s="28"/>
      <c r="G15" s="28"/>
      <c r="H15" s="28"/>
      <c r="I15" s="23" t="s">
        <v>24</v>
      </c>
      <c r="J15" s="21" t="s">
        <v>1</v>
      </c>
      <c r="K15" s="28"/>
      <c r="L15" s="41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6.9" customHeight="1">
      <c r="A16" s="28"/>
      <c r="B16" s="29"/>
      <c r="C16" s="28"/>
      <c r="D16" s="28"/>
      <c r="E16" s="28"/>
      <c r="F16" s="28"/>
      <c r="G16" s="28"/>
      <c r="H16" s="28"/>
      <c r="I16" s="28"/>
      <c r="J16" s="28"/>
      <c r="K16" s="28"/>
      <c r="L16" s="41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2" customHeight="1">
      <c r="A17" s="28"/>
      <c r="B17" s="29"/>
      <c r="C17" s="28"/>
      <c r="D17" s="23" t="s">
        <v>25</v>
      </c>
      <c r="E17" s="28"/>
      <c r="F17" s="28"/>
      <c r="G17" s="28"/>
      <c r="H17" s="28"/>
      <c r="I17" s="23" t="s">
        <v>22</v>
      </c>
      <c r="J17" s="21" t="str">
        <f>'Rekapitulácia stavby'!AN13</f>
        <v/>
      </c>
      <c r="K17" s="28"/>
      <c r="L17" s="41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8" customHeight="1">
      <c r="A18" s="28"/>
      <c r="B18" s="29"/>
      <c r="C18" s="28"/>
      <c r="D18" s="28"/>
      <c r="E18" s="214" t="str">
        <f>'Rekapitulácia stavby'!E14</f>
        <v xml:space="preserve"> </v>
      </c>
      <c r="F18" s="214"/>
      <c r="G18" s="214"/>
      <c r="H18" s="214"/>
      <c r="I18" s="23" t="s">
        <v>24</v>
      </c>
      <c r="J18" s="21" t="str">
        <f>'Rekapitulácia stavby'!AN14</f>
        <v/>
      </c>
      <c r="K18" s="28"/>
      <c r="L18" s="41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6.9" customHeight="1">
      <c r="A19" s="28"/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41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2" customHeight="1">
      <c r="A20" s="28"/>
      <c r="B20" s="29"/>
      <c r="C20" s="28"/>
      <c r="D20" s="23" t="s">
        <v>27</v>
      </c>
      <c r="E20" s="28"/>
      <c r="F20" s="28"/>
      <c r="G20" s="28"/>
      <c r="H20" s="28"/>
      <c r="I20" s="23" t="s">
        <v>22</v>
      </c>
      <c r="J20" s="21" t="s">
        <v>1</v>
      </c>
      <c r="K20" s="28"/>
      <c r="L20" s="41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8" customHeight="1">
      <c r="A21" s="28"/>
      <c r="B21" s="29"/>
      <c r="C21" s="28"/>
      <c r="D21" s="28"/>
      <c r="E21" s="21" t="s">
        <v>28</v>
      </c>
      <c r="F21" s="28"/>
      <c r="G21" s="28"/>
      <c r="H21" s="28"/>
      <c r="I21" s="23" t="s">
        <v>24</v>
      </c>
      <c r="J21" s="21" t="s">
        <v>1</v>
      </c>
      <c r="K21" s="28"/>
      <c r="L21" s="41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6.9" customHeight="1">
      <c r="A22" s="28"/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41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2" customHeight="1">
      <c r="A23" s="28"/>
      <c r="B23" s="29"/>
      <c r="C23" s="28"/>
      <c r="D23" s="23" t="s">
        <v>30</v>
      </c>
      <c r="E23" s="28"/>
      <c r="F23" s="28"/>
      <c r="G23" s="28"/>
      <c r="H23" s="28"/>
      <c r="I23" s="23" t="s">
        <v>22</v>
      </c>
      <c r="J23" s="21" t="str">
        <f>IF('Rekapitulácia stavby'!AN19="","",'Rekapitulácia stavby'!AN19)</f>
        <v/>
      </c>
      <c r="K23" s="28"/>
      <c r="L23" s="41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8" customHeight="1">
      <c r="A24" s="28"/>
      <c r="B24" s="29"/>
      <c r="C24" s="28"/>
      <c r="D24" s="28"/>
      <c r="E24" s="21" t="str">
        <f>IF('Rekapitulácia stavby'!E20="","",'Rekapitulácia stavby'!E20)</f>
        <v xml:space="preserve"> </v>
      </c>
      <c r="F24" s="28"/>
      <c r="G24" s="28"/>
      <c r="H24" s="28"/>
      <c r="I24" s="23" t="s">
        <v>24</v>
      </c>
      <c r="J24" s="21" t="str">
        <f>IF('Rekapitulácia stavby'!AN20="","",'Rekapitulácia stavby'!AN20)</f>
        <v/>
      </c>
      <c r="K24" s="28"/>
      <c r="L24" s="41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6.9" customHeight="1">
      <c r="A25" s="28"/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41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2" customHeight="1">
      <c r="A26" s="28"/>
      <c r="B26" s="29"/>
      <c r="C26" s="28"/>
      <c r="D26" s="23" t="s">
        <v>31</v>
      </c>
      <c r="E26" s="28"/>
      <c r="F26" s="28"/>
      <c r="G26" s="28"/>
      <c r="H26" s="28"/>
      <c r="I26" s="28"/>
      <c r="J26" s="28"/>
      <c r="K26" s="28"/>
      <c r="L26" s="41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8" customFormat="1" ht="16.5" customHeight="1">
      <c r="A27" s="94"/>
      <c r="B27" s="95"/>
      <c r="C27" s="94"/>
      <c r="D27" s="94"/>
      <c r="E27" s="216" t="s">
        <v>1</v>
      </c>
      <c r="F27" s="216"/>
      <c r="G27" s="216"/>
      <c r="H27" s="21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41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" customHeight="1">
      <c r="A29" s="28"/>
      <c r="B29" s="29"/>
      <c r="C29" s="28"/>
      <c r="D29" s="65"/>
      <c r="E29" s="65"/>
      <c r="F29" s="65"/>
      <c r="G29" s="65"/>
      <c r="H29" s="65"/>
      <c r="I29" s="65"/>
      <c r="J29" s="65"/>
      <c r="K29" s="65"/>
      <c r="L29" s="41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14.4" customHeight="1">
      <c r="A30" s="28"/>
      <c r="B30" s="29"/>
      <c r="C30" s="28"/>
      <c r="D30" s="21" t="s">
        <v>91</v>
      </c>
      <c r="E30" s="28"/>
      <c r="F30" s="28"/>
      <c r="G30" s="28"/>
      <c r="H30" s="28"/>
      <c r="I30" s="28"/>
      <c r="J30" s="27">
        <f>J96</f>
        <v>0</v>
      </c>
      <c r="K30" s="28"/>
      <c r="L30" s="41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14.4" customHeight="1">
      <c r="A31" s="28"/>
      <c r="B31" s="29"/>
      <c r="C31" s="28"/>
      <c r="D31" s="26" t="s">
        <v>92</v>
      </c>
      <c r="E31" s="28"/>
      <c r="F31" s="28"/>
      <c r="G31" s="28"/>
      <c r="H31" s="28"/>
      <c r="I31" s="28"/>
      <c r="J31" s="27">
        <f>J107</f>
        <v>0</v>
      </c>
      <c r="K31" s="28"/>
      <c r="L31" s="41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25.35" customHeight="1">
      <c r="A32" s="28"/>
      <c r="B32" s="29"/>
      <c r="C32" s="28"/>
      <c r="D32" s="97" t="s">
        <v>34</v>
      </c>
      <c r="E32" s="28"/>
      <c r="F32" s="28"/>
      <c r="G32" s="28"/>
      <c r="H32" s="28"/>
      <c r="I32" s="28"/>
      <c r="J32" s="70">
        <f>ROUND(J30 + J31, 2)</f>
        <v>0</v>
      </c>
      <c r="K32" s="28"/>
      <c r="L32" s="41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" customHeight="1">
      <c r="A33" s="28"/>
      <c r="B33" s="29"/>
      <c r="C33" s="28"/>
      <c r="D33" s="65"/>
      <c r="E33" s="65"/>
      <c r="F33" s="65"/>
      <c r="G33" s="65"/>
      <c r="H33" s="65"/>
      <c r="I33" s="65"/>
      <c r="J33" s="65"/>
      <c r="K33" s="65"/>
      <c r="L33" s="41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" customHeight="1">
      <c r="A34" s="28"/>
      <c r="B34" s="29"/>
      <c r="C34" s="28"/>
      <c r="D34" s="28"/>
      <c r="E34" s="28"/>
      <c r="F34" s="32" t="s">
        <v>36</v>
      </c>
      <c r="G34" s="28"/>
      <c r="H34" s="28"/>
      <c r="I34" s="32" t="s">
        <v>35</v>
      </c>
      <c r="J34" s="32" t="s">
        <v>37</v>
      </c>
      <c r="K34" s="28"/>
      <c r="L34" s="41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" customHeight="1">
      <c r="A35" s="28"/>
      <c r="B35" s="29"/>
      <c r="C35" s="28"/>
      <c r="D35" s="98" t="s">
        <v>38</v>
      </c>
      <c r="E35" s="34" t="s">
        <v>39</v>
      </c>
      <c r="F35" s="99">
        <f>ROUND((SUM(BE107:BE108) + SUM(BE128:BE161)),  2)</f>
        <v>0</v>
      </c>
      <c r="G35" s="100"/>
      <c r="H35" s="100"/>
      <c r="I35" s="101">
        <v>0.2</v>
      </c>
      <c r="J35" s="99">
        <f>ROUND(((SUM(BE107:BE108) + SUM(BE128:BE161))*I35),  2)</f>
        <v>0</v>
      </c>
      <c r="K35" s="28"/>
      <c r="L35" s="41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" customHeight="1">
      <c r="A36" s="28"/>
      <c r="B36" s="29"/>
      <c r="C36" s="28"/>
      <c r="D36" s="28"/>
      <c r="E36" s="34" t="s">
        <v>40</v>
      </c>
      <c r="F36" s="102">
        <f>ROUND((SUM(BF107:BF108) + SUM(BF128:BF161)),  2)</f>
        <v>0</v>
      </c>
      <c r="G36" s="28"/>
      <c r="H36" s="28"/>
      <c r="I36" s="103">
        <v>0.2</v>
      </c>
      <c r="J36" s="102">
        <f>ROUND(((SUM(BF107:BF108) + SUM(BF128:BF161))*I36),  2)</f>
        <v>0</v>
      </c>
      <c r="K36" s="28"/>
      <c r="L36" s="41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" hidden="1" customHeight="1">
      <c r="A37" s="28"/>
      <c r="B37" s="29"/>
      <c r="C37" s="28"/>
      <c r="D37" s="28"/>
      <c r="E37" s="23" t="s">
        <v>41</v>
      </c>
      <c r="F37" s="102">
        <f>ROUND((SUM(BG107:BG108) + SUM(BG128:BG161)),  2)</f>
        <v>0</v>
      </c>
      <c r="G37" s="28"/>
      <c r="H37" s="28"/>
      <c r="I37" s="103">
        <v>0.2</v>
      </c>
      <c r="J37" s="102">
        <f>0</f>
        <v>0</v>
      </c>
      <c r="K37" s="28"/>
      <c r="L37" s="41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" hidden="1" customHeight="1">
      <c r="A38" s="28"/>
      <c r="B38" s="29"/>
      <c r="C38" s="28"/>
      <c r="D38" s="28"/>
      <c r="E38" s="23" t="s">
        <v>42</v>
      </c>
      <c r="F38" s="102">
        <f>ROUND((SUM(BH107:BH108) + SUM(BH128:BH161)),  2)</f>
        <v>0</v>
      </c>
      <c r="G38" s="28"/>
      <c r="H38" s="28"/>
      <c r="I38" s="103">
        <v>0.2</v>
      </c>
      <c r="J38" s="102">
        <f>0</f>
        <v>0</v>
      </c>
      <c r="K38" s="28"/>
      <c r="L38" s="41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" hidden="1" customHeight="1">
      <c r="A39" s="28"/>
      <c r="B39" s="29"/>
      <c r="C39" s="28"/>
      <c r="D39" s="28"/>
      <c r="E39" s="34" t="s">
        <v>43</v>
      </c>
      <c r="F39" s="99">
        <f>ROUND((SUM(BI107:BI108) + SUM(BI128:BI161)),  2)</f>
        <v>0</v>
      </c>
      <c r="G39" s="100"/>
      <c r="H39" s="100"/>
      <c r="I39" s="101">
        <v>0</v>
      </c>
      <c r="J39" s="99">
        <f>0</f>
        <v>0</v>
      </c>
      <c r="K39" s="28"/>
      <c r="L39" s="41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6.9" customHeight="1">
      <c r="A40" s="28"/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41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25.35" customHeight="1">
      <c r="A41" s="28"/>
      <c r="B41" s="29"/>
      <c r="C41" s="90"/>
      <c r="D41" s="104" t="s">
        <v>44</v>
      </c>
      <c r="E41" s="59"/>
      <c r="F41" s="59"/>
      <c r="G41" s="105" t="s">
        <v>45</v>
      </c>
      <c r="H41" s="106" t="s">
        <v>46</v>
      </c>
      <c r="I41" s="59"/>
      <c r="J41" s="107">
        <f>SUM(J32:J39)</f>
        <v>0</v>
      </c>
      <c r="K41" s="108"/>
      <c r="L41" s="41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14.4" customHeight="1">
      <c r="A42" s="28"/>
      <c r="B42" s="29"/>
      <c r="C42" s="28"/>
      <c r="D42" s="28"/>
      <c r="E42" s="28"/>
      <c r="F42" s="28"/>
      <c r="G42" s="28"/>
      <c r="H42" s="28"/>
      <c r="I42" s="28"/>
      <c r="J42" s="28"/>
      <c r="K42" s="28"/>
      <c r="L42" s="41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1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41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8"/>
      <c r="B61" s="29"/>
      <c r="C61" s="28"/>
      <c r="D61" s="44" t="s">
        <v>49</v>
      </c>
      <c r="E61" s="31"/>
      <c r="F61" s="109" t="s">
        <v>50</v>
      </c>
      <c r="G61" s="44" t="s">
        <v>49</v>
      </c>
      <c r="H61" s="31"/>
      <c r="I61" s="31"/>
      <c r="J61" s="110" t="s">
        <v>50</v>
      </c>
      <c r="K61" s="31"/>
      <c r="L61" s="41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8"/>
      <c r="B65" s="29"/>
      <c r="C65" s="28"/>
      <c r="D65" s="42" t="s">
        <v>51</v>
      </c>
      <c r="E65" s="45"/>
      <c r="F65" s="45"/>
      <c r="G65" s="42" t="s">
        <v>52</v>
      </c>
      <c r="H65" s="45"/>
      <c r="I65" s="45"/>
      <c r="J65" s="45"/>
      <c r="K65" s="45"/>
      <c r="L65" s="41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8"/>
      <c r="B76" s="29"/>
      <c r="C76" s="28"/>
      <c r="D76" s="44" t="s">
        <v>49</v>
      </c>
      <c r="E76" s="31"/>
      <c r="F76" s="109" t="s">
        <v>50</v>
      </c>
      <c r="G76" s="44" t="s">
        <v>49</v>
      </c>
      <c r="H76" s="31"/>
      <c r="I76" s="31"/>
      <c r="J76" s="110" t="s">
        <v>50</v>
      </c>
      <c r="K76" s="31"/>
      <c r="L76" s="41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" customHeight="1">
      <c r="A77" s="28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" customHeight="1">
      <c r="A81" s="28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" customHeight="1">
      <c r="A82" s="28"/>
      <c r="B82" s="29"/>
      <c r="C82" s="18" t="s">
        <v>93</v>
      </c>
      <c r="D82" s="28"/>
      <c r="E82" s="28"/>
      <c r="F82" s="28"/>
      <c r="G82" s="28"/>
      <c r="H82" s="28"/>
      <c r="I82" s="28"/>
      <c r="J82" s="28"/>
      <c r="K82" s="28"/>
      <c r="L82" s="41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41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>
      <c r="A84" s="28"/>
      <c r="B84" s="29"/>
      <c r="C84" s="23" t="s">
        <v>13</v>
      </c>
      <c r="D84" s="28"/>
      <c r="E84" s="28"/>
      <c r="F84" s="28"/>
      <c r="G84" s="28"/>
      <c r="H84" s="28"/>
      <c r="I84" s="28"/>
      <c r="J84" s="28"/>
      <c r="K84" s="28"/>
      <c r="L84" s="41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16.5" customHeight="1">
      <c r="A85" s="28"/>
      <c r="B85" s="29"/>
      <c r="C85" s="28"/>
      <c r="D85" s="28"/>
      <c r="E85" s="219" t="str">
        <f>E7</f>
        <v>Kravín - Stavebné úpravy spojené so zmenou užívania stavby</v>
      </c>
      <c r="F85" s="220"/>
      <c r="G85" s="220"/>
      <c r="H85" s="220"/>
      <c r="I85" s="28"/>
      <c r="J85" s="28"/>
      <c r="K85" s="28"/>
      <c r="L85" s="41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12" customHeight="1">
      <c r="A86" s="28"/>
      <c r="B86" s="29"/>
      <c r="C86" s="23" t="s">
        <v>89</v>
      </c>
      <c r="D86" s="28"/>
      <c r="E86" s="28"/>
      <c r="F86" s="28"/>
      <c r="G86" s="28"/>
      <c r="H86" s="28"/>
      <c r="I86" s="28"/>
      <c r="J86" s="28"/>
      <c r="K86" s="28"/>
      <c r="L86" s="41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6.5" customHeight="1">
      <c r="A87" s="28"/>
      <c r="B87" s="29"/>
      <c r="C87" s="28"/>
      <c r="D87" s="28"/>
      <c r="E87" s="202" t="str">
        <f>E9</f>
        <v>A - Stavebná časť</v>
      </c>
      <c r="F87" s="218"/>
      <c r="G87" s="218"/>
      <c r="H87" s="218"/>
      <c r="I87" s="28"/>
      <c r="J87" s="28"/>
      <c r="K87" s="28"/>
      <c r="L87" s="41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41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2" customHeight="1">
      <c r="A89" s="28"/>
      <c r="B89" s="29"/>
      <c r="C89" s="23" t="s">
        <v>17</v>
      </c>
      <c r="D89" s="28"/>
      <c r="E89" s="28"/>
      <c r="F89" s="21" t="str">
        <f>F12</f>
        <v>parc. č. 626/5, 626/7</v>
      </c>
      <c r="G89" s="28"/>
      <c r="H89" s="28"/>
      <c r="I89" s="23" t="s">
        <v>19</v>
      </c>
      <c r="J89" s="54" t="str">
        <f>IF(J12="","",J12)</f>
        <v>3. 5. 2022</v>
      </c>
      <c r="K89" s="28"/>
      <c r="L89" s="41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6.9" customHeight="1">
      <c r="A90" s="28"/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41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15.15" customHeight="1">
      <c r="A91" s="28"/>
      <c r="B91" s="29"/>
      <c r="C91" s="23" t="s">
        <v>21</v>
      </c>
      <c r="D91" s="28"/>
      <c r="E91" s="28"/>
      <c r="F91" s="21" t="str">
        <f>E15</f>
        <v>Ing. Július PASTIRČÁK</v>
      </c>
      <c r="G91" s="28"/>
      <c r="H91" s="28"/>
      <c r="I91" s="23" t="s">
        <v>27</v>
      </c>
      <c r="J91" s="24" t="str">
        <f>E21</f>
        <v>MASHAUS s.r.o.</v>
      </c>
      <c r="K91" s="28"/>
      <c r="L91" s="41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15.15" customHeight="1">
      <c r="A92" s="28"/>
      <c r="B92" s="29"/>
      <c r="C92" s="23" t="s">
        <v>25</v>
      </c>
      <c r="D92" s="28"/>
      <c r="E92" s="28"/>
      <c r="F92" s="21" t="str">
        <f>IF(E18="","",E18)</f>
        <v xml:space="preserve"> </v>
      </c>
      <c r="G92" s="28"/>
      <c r="H92" s="28"/>
      <c r="I92" s="23" t="s">
        <v>30</v>
      </c>
      <c r="J92" s="24" t="str">
        <f>E24</f>
        <v xml:space="preserve"> </v>
      </c>
      <c r="K92" s="28"/>
      <c r="L92" s="41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41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9.25" customHeight="1">
      <c r="A94" s="28"/>
      <c r="B94" s="29"/>
      <c r="C94" s="111" t="s">
        <v>94</v>
      </c>
      <c r="D94" s="90"/>
      <c r="E94" s="90"/>
      <c r="F94" s="90"/>
      <c r="G94" s="90"/>
      <c r="H94" s="90"/>
      <c r="I94" s="90"/>
      <c r="J94" s="112" t="s">
        <v>95</v>
      </c>
      <c r="K94" s="90"/>
      <c r="L94" s="41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47" s="2" customFormat="1" ht="10.35" customHeight="1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41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47" s="2" customFormat="1" ht="22.8" customHeight="1">
      <c r="A96" s="28"/>
      <c r="B96" s="29"/>
      <c r="C96" s="113" t="s">
        <v>96</v>
      </c>
      <c r="D96" s="28"/>
      <c r="E96" s="28"/>
      <c r="F96" s="28"/>
      <c r="G96" s="28"/>
      <c r="H96" s="28"/>
      <c r="I96" s="28"/>
      <c r="J96" s="70">
        <f>J128</f>
        <v>0</v>
      </c>
      <c r="K96" s="28"/>
      <c r="L96" s="41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4" t="s">
        <v>97</v>
      </c>
    </row>
    <row r="97" spans="1:31" s="9" customFormat="1" ht="24.9" customHeight="1">
      <c r="B97" s="114"/>
      <c r="D97" s="115" t="s">
        <v>98</v>
      </c>
      <c r="E97" s="116"/>
      <c r="F97" s="116"/>
      <c r="G97" s="116"/>
      <c r="H97" s="116"/>
      <c r="I97" s="116"/>
      <c r="J97" s="117">
        <f>J129</f>
        <v>0</v>
      </c>
      <c r="L97" s="114"/>
    </row>
    <row r="98" spans="1:31" s="10" customFormat="1" ht="19.95" customHeight="1">
      <c r="B98" s="118"/>
      <c r="D98" s="119" t="s">
        <v>99</v>
      </c>
      <c r="E98" s="120"/>
      <c r="F98" s="120"/>
      <c r="G98" s="120"/>
      <c r="H98" s="120"/>
      <c r="I98" s="120"/>
      <c r="J98" s="121">
        <f>J130</f>
        <v>0</v>
      </c>
      <c r="L98" s="118"/>
    </row>
    <row r="99" spans="1:31" s="10" customFormat="1" ht="19.95" customHeight="1">
      <c r="B99" s="118"/>
      <c r="D99" s="119" t="s">
        <v>100</v>
      </c>
      <c r="E99" s="120"/>
      <c r="F99" s="120"/>
      <c r="G99" s="120"/>
      <c r="H99" s="120"/>
      <c r="I99" s="120"/>
      <c r="J99" s="121">
        <f>J135</f>
        <v>0</v>
      </c>
      <c r="L99" s="118"/>
    </row>
    <row r="100" spans="1:31" s="10" customFormat="1" ht="19.95" customHeight="1">
      <c r="B100" s="118"/>
      <c r="D100" s="119" t="s">
        <v>101</v>
      </c>
      <c r="E100" s="120"/>
      <c r="F100" s="120"/>
      <c r="G100" s="120"/>
      <c r="H100" s="120"/>
      <c r="I100" s="120"/>
      <c r="J100" s="121">
        <f>J139</f>
        <v>0</v>
      </c>
      <c r="L100" s="118"/>
    </row>
    <row r="101" spans="1:31" s="10" customFormat="1" ht="19.95" customHeight="1">
      <c r="B101" s="118"/>
      <c r="D101" s="119" t="s">
        <v>102</v>
      </c>
      <c r="E101" s="120"/>
      <c r="F101" s="120"/>
      <c r="G101" s="120"/>
      <c r="H101" s="120"/>
      <c r="I101" s="120"/>
      <c r="J101" s="121">
        <f>J142</f>
        <v>0</v>
      </c>
      <c r="L101" s="118"/>
    </row>
    <row r="102" spans="1:31" s="10" customFormat="1" ht="19.95" customHeight="1">
      <c r="B102" s="118"/>
      <c r="D102" s="119" t="s">
        <v>103</v>
      </c>
      <c r="E102" s="120"/>
      <c r="F102" s="120"/>
      <c r="G102" s="120"/>
      <c r="H102" s="120"/>
      <c r="I102" s="120"/>
      <c r="J102" s="121">
        <f>J149</f>
        <v>0</v>
      </c>
      <c r="L102" s="118"/>
    </row>
    <row r="103" spans="1:31" s="9" customFormat="1" ht="24.9" customHeight="1">
      <c r="B103" s="114"/>
      <c r="D103" s="115" t="s">
        <v>104</v>
      </c>
      <c r="E103" s="116"/>
      <c r="F103" s="116"/>
      <c r="G103" s="116"/>
      <c r="H103" s="116"/>
      <c r="I103" s="116"/>
      <c r="J103" s="117">
        <f>J151</f>
        <v>0</v>
      </c>
      <c r="L103" s="114"/>
    </row>
    <row r="104" spans="1:31" s="10" customFormat="1" ht="19.95" customHeight="1">
      <c r="B104" s="118"/>
      <c r="D104" s="119" t="s">
        <v>105</v>
      </c>
      <c r="E104" s="120"/>
      <c r="F104" s="120"/>
      <c r="G104" s="120"/>
      <c r="H104" s="120"/>
      <c r="I104" s="120"/>
      <c r="J104" s="121">
        <f>J152</f>
        <v>0</v>
      </c>
      <c r="L104" s="118"/>
    </row>
    <row r="105" spans="1:31" s="2" customFormat="1" ht="21.75" customHeight="1">
      <c r="A105" s="28"/>
      <c r="B105" s="29"/>
      <c r="C105" s="28"/>
      <c r="D105" s="28"/>
      <c r="E105" s="28"/>
      <c r="F105" s="28"/>
      <c r="G105" s="28"/>
      <c r="H105" s="28"/>
      <c r="I105" s="28"/>
      <c r="J105" s="28"/>
      <c r="K105" s="28"/>
      <c r="L105" s="41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pans="1:31" s="2" customFormat="1" ht="6.9" customHeight="1">
      <c r="A106" s="28"/>
      <c r="B106" s="29"/>
      <c r="C106" s="28"/>
      <c r="D106" s="28"/>
      <c r="E106" s="28"/>
      <c r="F106" s="28"/>
      <c r="G106" s="28"/>
      <c r="H106" s="28"/>
      <c r="I106" s="28"/>
      <c r="J106" s="28"/>
      <c r="K106" s="28"/>
      <c r="L106" s="41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1:31" s="2" customFormat="1" ht="29.25" customHeight="1">
      <c r="A107" s="28"/>
      <c r="B107" s="29"/>
      <c r="C107" s="113" t="s">
        <v>106</v>
      </c>
      <c r="D107" s="28"/>
      <c r="E107" s="28"/>
      <c r="F107" s="28"/>
      <c r="G107" s="28"/>
      <c r="H107" s="28"/>
      <c r="I107" s="28"/>
      <c r="J107" s="122">
        <v>0</v>
      </c>
      <c r="K107" s="28"/>
      <c r="L107" s="41"/>
      <c r="N107" s="123" t="s">
        <v>38</v>
      </c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31" s="2" customFormat="1" ht="18" customHeight="1">
      <c r="A108" s="28"/>
      <c r="B108" s="29"/>
      <c r="C108" s="28"/>
      <c r="D108" s="28"/>
      <c r="E108" s="28"/>
      <c r="F108" s="28"/>
      <c r="G108" s="28"/>
      <c r="H108" s="28"/>
      <c r="I108" s="28"/>
      <c r="J108" s="28"/>
      <c r="K108" s="28"/>
      <c r="L108" s="41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31" s="2" customFormat="1" ht="29.25" customHeight="1">
      <c r="A109" s="28"/>
      <c r="B109" s="29"/>
      <c r="C109" s="89" t="s">
        <v>87</v>
      </c>
      <c r="D109" s="90"/>
      <c r="E109" s="90"/>
      <c r="F109" s="90"/>
      <c r="G109" s="90"/>
      <c r="H109" s="90"/>
      <c r="I109" s="90"/>
      <c r="J109" s="91">
        <f>ROUND(J96+J107,2)</f>
        <v>0</v>
      </c>
      <c r="K109" s="90"/>
      <c r="L109" s="41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31" s="2" customFormat="1" ht="6.9" customHeight="1">
      <c r="A110" s="28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41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4" spans="1:63" s="2" customFormat="1" ht="6.9" customHeight="1">
      <c r="A114" s="28"/>
      <c r="B114" s="48"/>
      <c r="C114" s="49"/>
      <c r="D114" s="49"/>
      <c r="E114" s="49"/>
      <c r="F114" s="49"/>
      <c r="G114" s="49"/>
      <c r="H114" s="49"/>
      <c r="I114" s="49"/>
      <c r="J114" s="49"/>
      <c r="K114" s="49"/>
      <c r="L114" s="41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3" s="2" customFormat="1" ht="24.9" customHeight="1">
      <c r="A115" s="28"/>
      <c r="B115" s="29"/>
      <c r="C115" s="18" t="s">
        <v>107</v>
      </c>
      <c r="D115" s="28"/>
      <c r="E115" s="28"/>
      <c r="F115" s="28"/>
      <c r="G115" s="28"/>
      <c r="H115" s="28"/>
      <c r="I115" s="28"/>
      <c r="J115" s="28"/>
      <c r="K115" s="28"/>
      <c r="L115" s="41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3" s="2" customFormat="1" ht="6.9" customHeight="1">
      <c r="A116" s="28"/>
      <c r="B116" s="29"/>
      <c r="C116" s="28"/>
      <c r="D116" s="28"/>
      <c r="E116" s="28"/>
      <c r="F116" s="28"/>
      <c r="G116" s="28"/>
      <c r="H116" s="28"/>
      <c r="I116" s="28"/>
      <c r="J116" s="28"/>
      <c r="K116" s="28"/>
      <c r="L116" s="41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3" s="2" customFormat="1" ht="12" customHeight="1">
      <c r="A117" s="28"/>
      <c r="B117" s="29"/>
      <c r="C117" s="23" t="s">
        <v>13</v>
      </c>
      <c r="D117" s="28"/>
      <c r="E117" s="28"/>
      <c r="F117" s="28"/>
      <c r="G117" s="28"/>
      <c r="H117" s="28"/>
      <c r="I117" s="28"/>
      <c r="J117" s="28"/>
      <c r="K117" s="28"/>
      <c r="L117" s="41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3" s="2" customFormat="1" ht="16.5" customHeight="1">
      <c r="A118" s="28"/>
      <c r="B118" s="29"/>
      <c r="C118" s="28"/>
      <c r="D118" s="28"/>
      <c r="E118" s="219" t="str">
        <f>E7</f>
        <v>Kravín - Stavebné úpravy spojené so zmenou užívania stavby</v>
      </c>
      <c r="F118" s="220"/>
      <c r="G118" s="220"/>
      <c r="H118" s="220"/>
      <c r="I118" s="28"/>
      <c r="J118" s="28"/>
      <c r="K118" s="28"/>
      <c r="L118" s="41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3" s="2" customFormat="1" ht="12" customHeight="1">
      <c r="A119" s="28"/>
      <c r="B119" s="29"/>
      <c r="C119" s="23" t="s">
        <v>89</v>
      </c>
      <c r="D119" s="28"/>
      <c r="E119" s="28"/>
      <c r="F119" s="28"/>
      <c r="G119" s="28"/>
      <c r="H119" s="28"/>
      <c r="I119" s="28"/>
      <c r="J119" s="28"/>
      <c r="K119" s="28"/>
      <c r="L119" s="41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3" s="2" customFormat="1" ht="16.5" customHeight="1">
      <c r="A120" s="28"/>
      <c r="B120" s="29"/>
      <c r="C120" s="28"/>
      <c r="D120" s="28"/>
      <c r="E120" s="202" t="str">
        <f>E9</f>
        <v>A - Stavebná časť</v>
      </c>
      <c r="F120" s="218"/>
      <c r="G120" s="218"/>
      <c r="H120" s="218"/>
      <c r="I120" s="28"/>
      <c r="J120" s="28"/>
      <c r="K120" s="28"/>
      <c r="L120" s="41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3" s="2" customFormat="1" ht="6.9" customHeight="1">
      <c r="A121" s="28"/>
      <c r="B121" s="29"/>
      <c r="C121" s="28"/>
      <c r="D121" s="28"/>
      <c r="E121" s="28"/>
      <c r="F121" s="28"/>
      <c r="G121" s="28"/>
      <c r="H121" s="28"/>
      <c r="I121" s="28"/>
      <c r="J121" s="28"/>
      <c r="K121" s="28"/>
      <c r="L121" s="41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63" s="2" customFormat="1" ht="12" customHeight="1">
      <c r="A122" s="28"/>
      <c r="B122" s="29"/>
      <c r="C122" s="23" t="s">
        <v>17</v>
      </c>
      <c r="D122" s="28"/>
      <c r="E122" s="28"/>
      <c r="F122" s="21" t="str">
        <f>F12</f>
        <v>parc. č. 626/5, 626/7</v>
      </c>
      <c r="G122" s="28"/>
      <c r="H122" s="28"/>
      <c r="I122" s="23" t="s">
        <v>19</v>
      </c>
      <c r="J122" s="54" t="str">
        <f>IF(J12="","",J12)</f>
        <v>3. 5. 2022</v>
      </c>
      <c r="K122" s="28"/>
      <c r="L122" s="41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63" s="2" customFormat="1" ht="6.9" customHeight="1">
      <c r="A123" s="28"/>
      <c r="B123" s="29"/>
      <c r="C123" s="28"/>
      <c r="D123" s="28"/>
      <c r="E123" s="28"/>
      <c r="F123" s="28"/>
      <c r="G123" s="28"/>
      <c r="H123" s="28"/>
      <c r="I123" s="28"/>
      <c r="J123" s="28"/>
      <c r="K123" s="28"/>
      <c r="L123" s="41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63" s="2" customFormat="1" ht="15.15" customHeight="1">
      <c r="A124" s="28"/>
      <c r="B124" s="29"/>
      <c r="C124" s="23" t="s">
        <v>21</v>
      </c>
      <c r="D124" s="28"/>
      <c r="E124" s="28"/>
      <c r="F124" s="21" t="str">
        <f>E15</f>
        <v>Ing. Július PASTIRČÁK</v>
      </c>
      <c r="G124" s="28"/>
      <c r="H124" s="28"/>
      <c r="I124" s="23" t="s">
        <v>27</v>
      </c>
      <c r="J124" s="24" t="str">
        <f>E21</f>
        <v>MASHAUS s.r.o.</v>
      </c>
      <c r="K124" s="28"/>
      <c r="L124" s="41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</row>
    <row r="125" spans="1:63" s="2" customFormat="1" ht="15.15" customHeight="1">
      <c r="A125" s="28"/>
      <c r="B125" s="29"/>
      <c r="C125" s="23" t="s">
        <v>25</v>
      </c>
      <c r="D125" s="28"/>
      <c r="E125" s="28"/>
      <c r="F125" s="21" t="str">
        <f>IF(E18="","",E18)</f>
        <v xml:space="preserve"> </v>
      </c>
      <c r="G125" s="28"/>
      <c r="H125" s="28"/>
      <c r="I125" s="23" t="s">
        <v>30</v>
      </c>
      <c r="J125" s="24" t="str">
        <f>E24</f>
        <v xml:space="preserve"> </v>
      </c>
      <c r="K125" s="28"/>
      <c r="L125" s="41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63" s="2" customFormat="1" ht="10.35" customHeight="1">
      <c r="A126" s="28"/>
      <c r="B126" s="29"/>
      <c r="C126" s="28"/>
      <c r="D126" s="28"/>
      <c r="E126" s="28"/>
      <c r="F126" s="28"/>
      <c r="G126" s="28"/>
      <c r="H126" s="28"/>
      <c r="I126" s="28"/>
      <c r="J126" s="28"/>
      <c r="K126" s="28"/>
      <c r="L126" s="41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  <row r="127" spans="1:63" s="11" customFormat="1" ht="29.25" customHeight="1">
      <c r="A127" s="124"/>
      <c r="B127" s="125"/>
      <c r="C127" s="126" t="s">
        <v>108</v>
      </c>
      <c r="D127" s="127" t="s">
        <v>59</v>
      </c>
      <c r="E127" s="127" t="s">
        <v>55</v>
      </c>
      <c r="F127" s="127" t="s">
        <v>56</v>
      </c>
      <c r="G127" s="127" t="s">
        <v>109</v>
      </c>
      <c r="H127" s="127" t="s">
        <v>110</v>
      </c>
      <c r="I127" s="127" t="s">
        <v>111</v>
      </c>
      <c r="J127" s="128" t="s">
        <v>95</v>
      </c>
      <c r="K127" s="129" t="s">
        <v>112</v>
      </c>
      <c r="L127" s="130"/>
      <c r="M127" s="61" t="s">
        <v>1</v>
      </c>
      <c r="N127" s="62" t="s">
        <v>38</v>
      </c>
      <c r="O127" s="62" t="s">
        <v>113</v>
      </c>
      <c r="P127" s="62" t="s">
        <v>114</v>
      </c>
      <c r="Q127" s="62" t="s">
        <v>115</v>
      </c>
      <c r="R127" s="62" t="s">
        <v>116</v>
      </c>
      <c r="S127" s="62" t="s">
        <v>117</v>
      </c>
      <c r="T127" s="63" t="s">
        <v>118</v>
      </c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</row>
    <row r="128" spans="1:63" s="2" customFormat="1" ht="22.8" customHeight="1">
      <c r="A128" s="28"/>
      <c r="B128" s="29"/>
      <c r="C128" s="68" t="s">
        <v>91</v>
      </c>
      <c r="D128" s="28"/>
      <c r="E128" s="28"/>
      <c r="F128" s="28"/>
      <c r="G128" s="28"/>
      <c r="H128" s="28"/>
      <c r="I128" s="28"/>
      <c r="J128" s="131">
        <f>BK128</f>
        <v>0</v>
      </c>
      <c r="K128" s="28"/>
      <c r="L128" s="29"/>
      <c r="M128" s="64"/>
      <c r="N128" s="55"/>
      <c r="O128" s="65"/>
      <c r="P128" s="132">
        <f>P129+P151</f>
        <v>2309.2778665599999</v>
      </c>
      <c r="Q128" s="65"/>
      <c r="R128" s="132">
        <f>R129+R151</f>
        <v>277.11210165</v>
      </c>
      <c r="S128" s="65"/>
      <c r="T128" s="133">
        <f>T129+T151</f>
        <v>4.41784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T128" s="14" t="s">
        <v>73</v>
      </c>
      <c r="AU128" s="14" t="s">
        <v>97</v>
      </c>
      <c r="BK128" s="134">
        <f>BK129+BK151</f>
        <v>0</v>
      </c>
    </row>
    <row r="129" spans="1:65" s="12" customFormat="1" ht="25.95" customHeight="1">
      <c r="B129" s="135"/>
      <c r="D129" s="136" t="s">
        <v>73</v>
      </c>
      <c r="E129" s="137" t="s">
        <v>119</v>
      </c>
      <c r="F129" s="137" t="s">
        <v>120</v>
      </c>
      <c r="J129" s="138">
        <f>BK129</f>
        <v>0</v>
      </c>
      <c r="L129" s="135"/>
      <c r="M129" s="139"/>
      <c r="N129" s="140"/>
      <c r="O129" s="140"/>
      <c r="P129" s="141">
        <f>P130+P135+P139+P142+P149</f>
        <v>1882.7884896599999</v>
      </c>
      <c r="Q129" s="140"/>
      <c r="R129" s="141">
        <f>R130+R135+R139+R142+R149</f>
        <v>269.28957194999998</v>
      </c>
      <c r="S129" s="140"/>
      <c r="T129" s="142">
        <f>T130+T135+T139+T142+T149</f>
        <v>0</v>
      </c>
      <c r="AR129" s="136" t="s">
        <v>82</v>
      </c>
      <c r="AT129" s="143" t="s">
        <v>73</v>
      </c>
      <c r="AU129" s="143" t="s">
        <v>74</v>
      </c>
      <c r="AY129" s="136" t="s">
        <v>121</v>
      </c>
      <c r="BK129" s="144">
        <f>BK130+BK135+BK139+BK142+BK149</f>
        <v>0</v>
      </c>
    </row>
    <row r="130" spans="1:65" s="12" customFormat="1" ht="22.8" customHeight="1">
      <c r="B130" s="135"/>
      <c r="D130" s="136" t="s">
        <v>73</v>
      </c>
      <c r="E130" s="145" t="s">
        <v>82</v>
      </c>
      <c r="F130" s="145" t="s">
        <v>122</v>
      </c>
      <c r="J130" s="146">
        <f>BK130</f>
        <v>0</v>
      </c>
      <c r="L130" s="135"/>
      <c r="M130" s="139"/>
      <c r="N130" s="140"/>
      <c r="O130" s="140"/>
      <c r="P130" s="141">
        <f>SUM(P131:P134)</f>
        <v>823.50606799999991</v>
      </c>
      <c r="Q130" s="140"/>
      <c r="R130" s="141">
        <f>SUM(R131:R134)</f>
        <v>0</v>
      </c>
      <c r="S130" s="140"/>
      <c r="T130" s="142">
        <f>SUM(T131:T134)</f>
        <v>0</v>
      </c>
      <c r="AR130" s="136" t="s">
        <v>82</v>
      </c>
      <c r="AT130" s="143" t="s">
        <v>73</v>
      </c>
      <c r="AU130" s="143" t="s">
        <v>82</v>
      </c>
      <c r="AY130" s="136" t="s">
        <v>121</v>
      </c>
      <c r="BK130" s="144">
        <f>SUM(BK131:BK134)</f>
        <v>0</v>
      </c>
    </row>
    <row r="131" spans="1:65" s="2" customFormat="1" ht="33" customHeight="1">
      <c r="A131" s="28"/>
      <c r="B131" s="147"/>
      <c r="C131" s="148" t="s">
        <v>82</v>
      </c>
      <c r="D131" s="148" t="s">
        <v>123</v>
      </c>
      <c r="E131" s="149" t="s">
        <v>124</v>
      </c>
      <c r="F131" s="150" t="s">
        <v>125</v>
      </c>
      <c r="G131" s="151" t="s">
        <v>126</v>
      </c>
      <c r="H131" s="152">
        <v>108.67</v>
      </c>
      <c r="I131" s="153"/>
      <c r="J131" s="153">
        <f>ROUND(I131*H131,2)</f>
        <v>0</v>
      </c>
      <c r="K131" s="154"/>
      <c r="L131" s="29"/>
      <c r="M131" s="155" t="s">
        <v>1</v>
      </c>
      <c r="N131" s="156" t="s">
        <v>40</v>
      </c>
      <c r="O131" s="157">
        <v>7.2869999999999999</v>
      </c>
      <c r="P131" s="157">
        <f>O131*H131</f>
        <v>791.87828999999999</v>
      </c>
      <c r="Q131" s="157">
        <v>0</v>
      </c>
      <c r="R131" s="157">
        <f>Q131*H131</f>
        <v>0</v>
      </c>
      <c r="S131" s="157">
        <v>0</v>
      </c>
      <c r="T131" s="158">
        <f>S131*H131</f>
        <v>0</v>
      </c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R131" s="159" t="s">
        <v>127</v>
      </c>
      <c r="AT131" s="159" t="s">
        <v>123</v>
      </c>
      <c r="AU131" s="159" t="s">
        <v>128</v>
      </c>
      <c r="AY131" s="14" t="s">
        <v>121</v>
      </c>
      <c r="BE131" s="160">
        <f>IF(N131="základná",J131,0)</f>
        <v>0</v>
      </c>
      <c r="BF131" s="160">
        <f>IF(N131="znížená",J131,0)</f>
        <v>0</v>
      </c>
      <c r="BG131" s="160">
        <f>IF(N131="zákl. prenesená",J131,0)</f>
        <v>0</v>
      </c>
      <c r="BH131" s="160">
        <f>IF(N131="zníž. prenesená",J131,0)</f>
        <v>0</v>
      </c>
      <c r="BI131" s="160">
        <f>IF(N131="nulová",J131,0)</f>
        <v>0</v>
      </c>
      <c r="BJ131" s="14" t="s">
        <v>128</v>
      </c>
      <c r="BK131" s="160">
        <f>ROUND(I131*H131,2)</f>
        <v>0</v>
      </c>
      <c r="BL131" s="14" t="s">
        <v>127</v>
      </c>
      <c r="BM131" s="159" t="s">
        <v>129</v>
      </c>
    </row>
    <row r="132" spans="1:65" s="2" customFormat="1" ht="24.15" customHeight="1">
      <c r="A132" s="28"/>
      <c r="B132" s="147"/>
      <c r="C132" s="148" t="s">
        <v>128</v>
      </c>
      <c r="D132" s="148" t="s">
        <v>123</v>
      </c>
      <c r="E132" s="149" t="s">
        <v>130</v>
      </c>
      <c r="F132" s="150" t="s">
        <v>131</v>
      </c>
      <c r="G132" s="151" t="s">
        <v>126</v>
      </c>
      <c r="H132" s="152">
        <v>92.641999999999996</v>
      </c>
      <c r="I132" s="153"/>
      <c r="J132" s="153">
        <f>ROUND(I132*H132,2)</f>
        <v>0</v>
      </c>
      <c r="K132" s="154"/>
      <c r="L132" s="29"/>
      <c r="M132" s="155" t="s">
        <v>1</v>
      </c>
      <c r="N132" s="156" t="s">
        <v>40</v>
      </c>
      <c r="O132" s="157">
        <v>6.9000000000000006E-2</v>
      </c>
      <c r="P132" s="157">
        <f>O132*H132</f>
        <v>6.3922980000000003</v>
      </c>
      <c r="Q132" s="157">
        <v>0</v>
      </c>
      <c r="R132" s="157">
        <f>Q132*H132</f>
        <v>0</v>
      </c>
      <c r="S132" s="157">
        <v>0</v>
      </c>
      <c r="T132" s="158">
        <f>S132*H132</f>
        <v>0</v>
      </c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R132" s="159" t="s">
        <v>127</v>
      </c>
      <c r="AT132" s="159" t="s">
        <v>123</v>
      </c>
      <c r="AU132" s="159" t="s">
        <v>128</v>
      </c>
      <c r="AY132" s="14" t="s">
        <v>121</v>
      </c>
      <c r="BE132" s="160">
        <f>IF(N132="základná",J132,0)</f>
        <v>0</v>
      </c>
      <c r="BF132" s="160">
        <f>IF(N132="znížená",J132,0)</f>
        <v>0</v>
      </c>
      <c r="BG132" s="160">
        <f>IF(N132="zákl. prenesená",J132,0)</f>
        <v>0</v>
      </c>
      <c r="BH132" s="160">
        <f>IF(N132="zníž. prenesená",J132,0)</f>
        <v>0</v>
      </c>
      <c r="BI132" s="160">
        <f>IF(N132="nulová",J132,0)</f>
        <v>0</v>
      </c>
      <c r="BJ132" s="14" t="s">
        <v>128</v>
      </c>
      <c r="BK132" s="160">
        <f>ROUND(I132*H132,2)</f>
        <v>0</v>
      </c>
      <c r="BL132" s="14" t="s">
        <v>127</v>
      </c>
      <c r="BM132" s="159" t="s">
        <v>132</v>
      </c>
    </row>
    <row r="133" spans="1:65" s="2" customFormat="1" ht="16.5" customHeight="1">
      <c r="A133" s="28"/>
      <c r="B133" s="147"/>
      <c r="C133" s="148" t="s">
        <v>133</v>
      </c>
      <c r="D133" s="148" t="s">
        <v>123</v>
      </c>
      <c r="E133" s="149" t="s">
        <v>134</v>
      </c>
      <c r="F133" s="150" t="s">
        <v>135</v>
      </c>
      <c r="G133" s="151" t="s">
        <v>136</v>
      </c>
      <c r="H133" s="152">
        <v>586.42399999999998</v>
      </c>
      <c r="I133" s="153"/>
      <c r="J133" s="153">
        <f>ROUND(I133*H133,2)</f>
        <v>0</v>
      </c>
      <c r="K133" s="154"/>
      <c r="L133" s="29"/>
      <c r="M133" s="155" t="s">
        <v>1</v>
      </c>
      <c r="N133" s="156" t="s">
        <v>40</v>
      </c>
      <c r="O133" s="157">
        <v>1.0999999999999999E-2</v>
      </c>
      <c r="P133" s="157">
        <f>O133*H133</f>
        <v>6.4506639999999997</v>
      </c>
      <c r="Q133" s="157">
        <v>0</v>
      </c>
      <c r="R133" s="157">
        <f>Q133*H133</f>
        <v>0</v>
      </c>
      <c r="S133" s="157">
        <v>0</v>
      </c>
      <c r="T133" s="158">
        <f>S133*H133</f>
        <v>0</v>
      </c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R133" s="159" t="s">
        <v>127</v>
      </c>
      <c r="AT133" s="159" t="s">
        <v>123</v>
      </c>
      <c r="AU133" s="159" t="s">
        <v>128</v>
      </c>
      <c r="AY133" s="14" t="s">
        <v>121</v>
      </c>
      <c r="BE133" s="160">
        <f>IF(N133="základná",J133,0)</f>
        <v>0</v>
      </c>
      <c r="BF133" s="160">
        <f>IF(N133="znížená",J133,0)</f>
        <v>0</v>
      </c>
      <c r="BG133" s="160">
        <f>IF(N133="zákl. prenesená",J133,0)</f>
        <v>0</v>
      </c>
      <c r="BH133" s="160">
        <f>IF(N133="zníž. prenesená",J133,0)</f>
        <v>0</v>
      </c>
      <c r="BI133" s="160">
        <f>IF(N133="nulová",J133,0)</f>
        <v>0</v>
      </c>
      <c r="BJ133" s="14" t="s">
        <v>128</v>
      </c>
      <c r="BK133" s="160">
        <f>ROUND(I133*H133,2)</f>
        <v>0</v>
      </c>
      <c r="BL133" s="14" t="s">
        <v>127</v>
      </c>
      <c r="BM133" s="159" t="s">
        <v>137</v>
      </c>
    </row>
    <row r="134" spans="1:65" s="2" customFormat="1" ht="24.15" customHeight="1">
      <c r="A134" s="28"/>
      <c r="B134" s="147"/>
      <c r="C134" s="148" t="s">
        <v>127</v>
      </c>
      <c r="D134" s="148" t="s">
        <v>123</v>
      </c>
      <c r="E134" s="149" t="s">
        <v>138</v>
      </c>
      <c r="F134" s="150" t="s">
        <v>139</v>
      </c>
      <c r="G134" s="151" t="s">
        <v>126</v>
      </c>
      <c r="H134" s="152">
        <v>16.027999999999999</v>
      </c>
      <c r="I134" s="153"/>
      <c r="J134" s="153">
        <f>ROUND(I134*H134,2)</f>
        <v>0</v>
      </c>
      <c r="K134" s="154"/>
      <c r="L134" s="29"/>
      <c r="M134" s="155" t="s">
        <v>1</v>
      </c>
      <c r="N134" s="156" t="s">
        <v>40</v>
      </c>
      <c r="O134" s="157">
        <v>1.1719999999999999</v>
      </c>
      <c r="P134" s="157">
        <f>O134*H134</f>
        <v>18.784815999999996</v>
      </c>
      <c r="Q134" s="157">
        <v>0</v>
      </c>
      <c r="R134" s="157">
        <f>Q134*H134</f>
        <v>0</v>
      </c>
      <c r="S134" s="157">
        <v>0</v>
      </c>
      <c r="T134" s="158">
        <f>S134*H134</f>
        <v>0</v>
      </c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R134" s="159" t="s">
        <v>127</v>
      </c>
      <c r="AT134" s="159" t="s">
        <v>123</v>
      </c>
      <c r="AU134" s="159" t="s">
        <v>128</v>
      </c>
      <c r="AY134" s="14" t="s">
        <v>121</v>
      </c>
      <c r="BE134" s="160">
        <f>IF(N134="základná",J134,0)</f>
        <v>0</v>
      </c>
      <c r="BF134" s="160">
        <f>IF(N134="znížená",J134,0)</f>
        <v>0</v>
      </c>
      <c r="BG134" s="160">
        <f>IF(N134="zákl. prenesená",J134,0)</f>
        <v>0</v>
      </c>
      <c r="BH134" s="160">
        <f>IF(N134="zníž. prenesená",J134,0)</f>
        <v>0</v>
      </c>
      <c r="BI134" s="160">
        <f>IF(N134="nulová",J134,0)</f>
        <v>0</v>
      </c>
      <c r="BJ134" s="14" t="s">
        <v>128</v>
      </c>
      <c r="BK134" s="160">
        <f>ROUND(I134*H134,2)</f>
        <v>0</v>
      </c>
      <c r="BL134" s="14" t="s">
        <v>127</v>
      </c>
      <c r="BM134" s="159" t="s">
        <v>140</v>
      </c>
    </row>
    <row r="135" spans="1:65" s="12" customFormat="1" ht="22.8" customHeight="1">
      <c r="B135" s="135"/>
      <c r="D135" s="136" t="s">
        <v>73</v>
      </c>
      <c r="E135" s="145" t="s">
        <v>128</v>
      </c>
      <c r="F135" s="145" t="s">
        <v>141</v>
      </c>
      <c r="J135" s="146">
        <f>BK135</f>
        <v>0</v>
      </c>
      <c r="L135" s="135"/>
      <c r="M135" s="139"/>
      <c r="N135" s="140"/>
      <c r="O135" s="140"/>
      <c r="P135" s="141">
        <f>SUM(P136:P138)</f>
        <v>36.2268063</v>
      </c>
      <c r="Q135" s="140"/>
      <c r="R135" s="141">
        <f>SUM(R136:R138)</f>
        <v>46.361421740000004</v>
      </c>
      <c r="S135" s="140"/>
      <c r="T135" s="142">
        <f>SUM(T136:T138)</f>
        <v>0</v>
      </c>
      <c r="AR135" s="136" t="s">
        <v>82</v>
      </c>
      <c r="AT135" s="143" t="s">
        <v>73</v>
      </c>
      <c r="AU135" s="143" t="s">
        <v>82</v>
      </c>
      <c r="AY135" s="136" t="s">
        <v>121</v>
      </c>
      <c r="BK135" s="144">
        <f>SUM(BK136:BK138)</f>
        <v>0</v>
      </c>
    </row>
    <row r="136" spans="1:65" s="2" customFormat="1" ht="16.5" customHeight="1">
      <c r="A136" s="28"/>
      <c r="B136" s="147"/>
      <c r="C136" s="148" t="s">
        <v>142</v>
      </c>
      <c r="D136" s="148" t="s">
        <v>123</v>
      </c>
      <c r="E136" s="149" t="s">
        <v>143</v>
      </c>
      <c r="F136" s="150" t="s">
        <v>144</v>
      </c>
      <c r="G136" s="151" t="s">
        <v>126</v>
      </c>
      <c r="H136" s="152">
        <v>20.986000000000001</v>
      </c>
      <c r="I136" s="153"/>
      <c r="J136" s="153">
        <f>ROUND(I136*H136,2)</f>
        <v>0</v>
      </c>
      <c r="K136" s="154"/>
      <c r="L136" s="29"/>
      <c r="M136" s="155" t="s">
        <v>1</v>
      </c>
      <c r="N136" s="156" t="s">
        <v>40</v>
      </c>
      <c r="O136" s="157">
        <v>0.58055000000000001</v>
      </c>
      <c r="P136" s="157">
        <f>O136*H136</f>
        <v>12.1834223</v>
      </c>
      <c r="Q136" s="157">
        <v>2.19407</v>
      </c>
      <c r="R136" s="157">
        <f>Q136*H136</f>
        <v>46.044753020000002</v>
      </c>
      <c r="S136" s="157">
        <v>0</v>
      </c>
      <c r="T136" s="158">
        <f>S136*H136</f>
        <v>0</v>
      </c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R136" s="159" t="s">
        <v>127</v>
      </c>
      <c r="AT136" s="159" t="s">
        <v>123</v>
      </c>
      <c r="AU136" s="159" t="s">
        <v>128</v>
      </c>
      <c r="AY136" s="14" t="s">
        <v>121</v>
      </c>
      <c r="BE136" s="160">
        <f>IF(N136="základná",J136,0)</f>
        <v>0</v>
      </c>
      <c r="BF136" s="160">
        <f>IF(N136="znížená",J136,0)</f>
        <v>0</v>
      </c>
      <c r="BG136" s="160">
        <f>IF(N136="zákl. prenesená",J136,0)</f>
        <v>0</v>
      </c>
      <c r="BH136" s="160">
        <f>IF(N136="zníž. prenesená",J136,0)</f>
        <v>0</v>
      </c>
      <c r="BI136" s="160">
        <f>IF(N136="nulová",J136,0)</f>
        <v>0</v>
      </c>
      <c r="BJ136" s="14" t="s">
        <v>128</v>
      </c>
      <c r="BK136" s="160">
        <f>ROUND(I136*H136,2)</f>
        <v>0</v>
      </c>
      <c r="BL136" s="14" t="s">
        <v>127</v>
      </c>
      <c r="BM136" s="159" t="s">
        <v>145</v>
      </c>
    </row>
    <row r="137" spans="1:65" s="2" customFormat="1" ht="24.15" customHeight="1">
      <c r="A137" s="28"/>
      <c r="B137" s="147"/>
      <c r="C137" s="148" t="s">
        <v>146</v>
      </c>
      <c r="D137" s="148" t="s">
        <v>123</v>
      </c>
      <c r="E137" s="149" t="s">
        <v>147</v>
      </c>
      <c r="F137" s="150" t="s">
        <v>148</v>
      </c>
      <c r="G137" s="151" t="s">
        <v>136</v>
      </c>
      <c r="H137" s="152">
        <v>586.42399999999998</v>
      </c>
      <c r="I137" s="153"/>
      <c r="J137" s="153">
        <f>ROUND(I137*H137,2)</f>
        <v>0</v>
      </c>
      <c r="K137" s="154"/>
      <c r="L137" s="29"/>
      <c r="M137" s="155" t="s">
        <v>1</v>
      </c>
      <c r="N137" s="156" t="s">
        <v>40</v>
      </c>
      <c r="O137" s="157">
        <v>4.1000000000000002E-2</v>
      </c>
      <c r="P137" s="157">
        <f>O137*H137</f>
        <v>24.043384</v>
      </c>
      <c r="Q137" s="157">
        <v>3.0000000000000001E-5</v>
      </c>
      <c r="R137" s="157">
        <f>Q137*H137</f>
        <v>1.7592719999999999E-2</v>
      </c>
      <c r="S137" s="157">
        <v>0</v>
      </c>
      <c r="T137" s="158">
        <f>S137*H137</f>
        <v>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59" t="s">
        <v>127</v>
      </c>
      <c r="AT137" s="159" t="s">
        <v>123</v>
      </c>
      <c r="AU137" s="159" t="s">
        <v>128</v>
      </c>
      <c r="AY137" s="14" t="s">
        <v>121</v>
      </c>
      <c r="BE137" s="160">
        <f>IF(N137="základná",J137,0)</f>
        <v>0</v>
      </c>
      <c r="BF137" s="160">
        <f>IF(N137="znížená",J137,0)</f>
        <v>0</v>
      </c>
      <c r="BG137" s="160">
        <f>IF(N137="zákl. prenesená",J137,0)</f>
        <v>0</v>
      </c>
      <c r="BH137" s="160">
        <f>IF(N137="zníž. prenesená",J137,0)</f>
        <v>0</v>
      </c>
      <c r="BI137" s="160">
        <f>IF(N137="nulová",J137,0)</f>
        <v>0</v>
      </c>
      <c r="BJ137" s="14" t="s">
        <v>128</v>
      </c>
      <c r="BK137" s="160">
        <f>ROUND(I137*H137,2)</f>
        <v>0</v>
      </c>
      <c r="BL137" s="14" t="s">
        <v>127</v>
      </c>
      <c r="BM137" s="159" t="s">
        <v>149</v>
      </c>
    </row>
    <row r="138" spans="1:65" s="2" customFormat="1" ht="16.5" customHeight="1">
      <c r="A138" s="28"/>
      <c r="B138" s="147"/>
      <c r="C138" s="161" t="s">
        <v>150</v>
      </c>
      <c r="D138" s="161" t="s">
        <v>151</v>
      </c>
      <c r="E138" s="162" t="s">
        <v>152</v>
      </c>
      <c r="F138" s="163" t="s">
        <v>153</v>
      </c>
      <c r="G138" s="164" t="s">
        <v>136</v>
      </c>
      <c r="H138" s="165">
        <v>598.15200000000004</v>
      </c>
      <c r="I138" s="166"/>
      <c r="J138" s="166">
        <f>ROUND(I138*H138,2)</f>
        <v>0</v>
      </c>
      <c r="K138" s="167"/>
      <c r="L138" s="168"/>
      <c r="M138" s="169" t="s">
        <v>1</v>
      </c>
      <c r="N138" s="170" t="s">
        <v>40</v>
      </c>
      <c r="O138" s="157">
        <v>0</v>
      </c>
      <c r="P138" s="157">
        <f>O138*H138</f>
        <v>0</v>
      </c>
      <c r="Q138" s="157">
        <v>5.0000000000000001E-4</v>
      </c>
      <c r="R138" s="157">
        <f>Q138*H138</f>
        <v>0.29907600000000001</v>
      </c>
      <c r="S138" s="157">
        <v>0</v>
      </c>
      <c r="T138" s="158">
        <f>S138*H138</f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R138" s="159" t="s">
        <v>154</v>
      </c>
      <c r="AT138" s="159" t="s">
        <v>151</v>
      </c>
      <c r="AU138" s="159" t="s">
        <v>128</v>
      </c>
      <c r="AY138" s="14" t="s">
        <v>121</v>
      </c>
      <c r="BE138" s="160">
        <f>IF(N138="základná",J138,0)</f>
        <v>0</v>
      </c>
      <c r="BF138" s="160">
        <f>IF(N138="znížená",J138,0)</f>
        <v>0</v>
      </c>
      <c r="BG138" s="160">
        <f>IF(N138="zákl. prenesená",J138,0)</f>
        <v>0</v>
      </c>
      <c r="BH138" s="160">
        <f>IF(N138="zníž. prenesená",J138,0)</f>
        <v>0</v>
      </c>
      <c r="BI138" s="160">
        <f>IF(N138="nulová",J138,0)</f>
        <v>0</v>
      </c>
      <c r="BJ138" s="14" t="s">
        <v>128</v>
      </c>
      <c r="BK138" s="160">
        <f>ROUND(I138*H138,2)</f>
        <v>0</v>
      </c>
      <c r="BL138" s="14" t="s">
        <v>127</v>
      </c>
      <c r="BM138" s="159" t="s">
        <v>155</v>
      </c>
    </row>
    <row r="139" spans="1:65" s="12" customFormat="1" ht="22.8" customHeight="1">
      <c r="B139" s="135"/>
      <c r="D139" s="136" t="s">
        <v>73</v>
      </c>
      <c r="E139" s="145" t="s">
        <v>133</v>
      </c>
      <c r="F139" s="145" t="s">
        <v>156</v>
      </c>
      <c r="J139" s="146">
        <f>BK139</f>
        <v>0</v>
      </c>
      <c r="L139" s="135"/>
      <c r="M139" s="139"/>
      <c r="N139" s="140"/>
      <c r="O139" s="140"/>
      <c r="P139" s="141">
        <f>SUM(P140:P141)</f>
        <v>45.953882040000011</v>
      </c>
      <c r="Q139" s="140"/>
      <c r="R139" s="141">
        <f>SUM(R140:R141)</f>
        <v>23.714916210000002</v>
      </c>
      <c r="S139" s="140"/>
      <c r="T139" s="142">
        <f>SUM(T140:T141)</f>
        <v>0</v>
      </c>
      <c r="AR139" s="136" t="s">
        <v>82</v>
      </c>
      <c r="AT139" s="143" t="s">
        <v>73</v>
      </c>
      <c r="AU139" s="143" t="s">
        <v>82</v>
      </c>
      <c r="AY139" s="136" t="s">
        <v>121</v>
      </c>
      <c r="BK139" s="144">
        <f>SUM(BK140:BK141)</f>
        <v>0</v>
      </c>
    </row>
    <row r="140" spans="1:65" s="2" customFormat="1" ht="33" customHeight="1">
      <c r="A140" s="28"/>
      <c r="B140" s="147"/>
      <c r="C140" s="148" t="s">
        <v>154</v>
      </c>
      <c r="D140" s="148" t="s">
        <v>123</v>
      </c>
      <c r="E140" s="149" t="s">
        <v>157</v>
      </c>
      <c r="F140" s="150" t="s">
        <v>158</v>
      </c>
      <c r="G140" s="151" t="s">
        <v>159</v>
      </c>
      <c r="H140" s="152">
        <v>6.9000000000000006E-2</v>
      </c>
      <c r="I140" s="153"/>
      <c r="J140" s="153">
        <f>ROUND(I140*H140,2)</f>
        <v>0</v>
      </c>
      <c r="K140" s="154"/>
      <c r="L140" s="29"/>
      <c r="M140" s="155" t="s">
        <v>1</v>
      </c>
      <c r="N140" s="156" t="s">
        <v>40</v>
      </c>
      <c r="O140" s="157">
        <v>14.933</v>
      </c>
      <c r="P140" s="157">
        <f>O140*H140</f>
        <v>1.0303770000000001</v>
      </c>
      <c r="Q140" s="157">
        <v>1.002</v>
      </c>
      <c r="R140" s="157">
        <f>Q140*H140</f>
        <v>6.9138000000000005E-2</v>
      </c>
      <c r="S140" s="157">
        <v>0</v>
      </c>
      <c r="T140" s="158">
        <f>S140*H140</f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R140" s="159" t="s">
        <v>127</v>
      </c>
      <c r="AT140" s="159" t="s">
        <v>123</v>
      </c>
      <c r="AU140" s="159" t="s">
        <v>128</v>
      </c>
      <c r="AY140" s="14" t="s">
        <v>121</v>
      </c>
      <c r="BE140" s="160">
        <f>IF(N140="základná",J140,0)</f>
        <v>0</v>
      </c>
      <c r="BF140" s="160">
        <f>IF(N140="znížená",J140,0)</f>
        <v>0</v>
      </c>
      <c r="BG140" s="160">
        <f>IF(N140="zákl. prenesená",J140,0)</f>
        <v>0</v>
      </c>
      <c r="BH140" s="160">
        <f>IF(N140="zníž. prenesená",J140,0)</f>
        <v>0</v>
      </c>
      <c r="BI140" s="160">
        <f>IF(N140="nulová",J140,0)</f>
        <v>0</v>
      </c>
      <c r="BJ140" s="14" t="s">
        <v>128</v>
      </c>
      <c r="BK140" s="160">
        <f>ROUND(I140*H140,2)</f>
        <v>0</v>
      </c>
      <c r="BL140" s="14" t="s">
        <v>127</v>
      </c>
      <c r="BM140" s="159" t="s">
        <v>160</v>
      </c>
    </row>
    <row r="141" spans="1:65" s="2" customFormat="1" ht="24.15" customHeight="1">
      <c r="A141" s="28"/>
      <c r="B141" s="147"/>
      <c r="C141" s="148" t="s">
        <v>161</v>
      </c>
      <c r="D141" s="148" t="s">
        <v>123</v>
      </c>
      <c r="E141" s="149" t="s">
        <v>162</v>
      </c>
      <c r="F141" s="150" t="s">
        <v>163</v>
      </c>
      <c r="G141" s="151" t="s">
        <v>126</v>
      </c>
      <c r="H141" s="152">
        <v>11.169</v>
      </c>
      <c r="I141" s="153"/>
      <c r="J141" s="153">
        <f>ROUND(I141*H141,2)</f>
        <v>0</v>
      </c>
      <c r="K141" s="154"/>
      <c r="L141" s="29"/>
      <c r="M141" s="155" t="s">
        <v>1</v>
      </c>
      <c r="N141" s="156" t="s">
        <v>40</v>
      </c>
      <c r="O141" s="157">
        <v>4.0221600000000004</v>
      </c>
      <c r="P141" s="157">
        <f>O141*H141</f>
        <v>44.923505040000009</v>
      </c>
      <c r="Q141" s="157">
        <v>2.1170900000000001</v>
      </c>
      <c r="R141" s="157">
        <f>Q141*H141</f>
        <v>23.645778210000003</v>
      </c>
      <c r="S141" s="157">
        <v>0</v>
      </c>
      <c r="T141" s="158">
        <f>S141*H141</f>
        <v>0</v>
      </c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R141" s="159" t="s">
        <v>127</v>
      </c>
      <c r="AT141" s="159" t="s">
        <v>123</v>
      </c>
      <c r="AU141" s="159" t="s">
        <v>128</v>
      </c>
      <c r="AY141" s="14" t="s">
        <v>121</v>
      </c>
      <c r="BE141" s="160">
        <f>IF(N141="základná",J141,0)</f>
        <v>0</v>
      </c>
      <c r="BF141" s="160">
        <f>IF(N141="znížená",J141,0)</f>
        <v>0</v>
      </c>
      <c r="BG141" s="160">
        <f>IF(N141="zákl. prenesená",J141,0)</f>
        <v>0</v>
      </c>
      <c r="BH141" s="160">
        <f>IF(N141="zníž. prenesená",J141,0)</f>
        <v>0</v>
      </c>
      <c r="BI141" s="160">
        <f>IF(N141="nulová",J141,0)</f>
        <v>0</v>
      </c>
      <c r="BJ141" s="14" t="s">
        <v>128</v>
      </c>
      <c r="BK141" s="160">
        <f>ROUND(I141*H141,2)</f>
        <v>0</v>
      </c>
      <c r="BL141" s="14" t="s">
        <v>127</v>
      </c>
      <c r="BM141" s="159" t="s">
        <v>164</v>
      </c>
    </row>
    <row r="142" spans="1:65" s="12" customFormat="1" ht="22.8" customHeight="1">
      <c r="B142" s="135"/>
      <c r="D142" s="136" t="s">
        <v>73</v>
      </c>
      <c r="E142" s="145" t="s">
        <v>146</v>
      </c>
      <c r="F142" s="145" t="s">
        <v>165</v>
      </c>
      <c r="J142" s="146">
        <f>BK142</f>
        <v>0</v>
      </c>
      <c r="L142" s="135"/>
      <c r="M142" s="139"/>
      <c r="N142" s="140"/>
      <c r="O142" s="140"/>
      <c r="P142" s="141">
        <f>SUM(P143:P148)</f>
        <v>313.84046332000003</v>
      </c>
      <c r="Q142" s="140"/>
      <c r="R142" s="141">
        <f>SUM(R143:R148)</f>
        <v>199.21323399999997</v>
      </c>
      <c r="S142" s="140"/>
      <c r="T142" s="142">
        <f>SUM(T143:T148)</f>
        <v>0</v>
      </c>
      <c r="AR142" s="136" t="s">
        <v>82</v>
      </c>
      <c r="AT142" s="143" t="s">
        <v>73</v>
      </c>
      <c r="AU142" s="143" t="s">
        <v>82</v>
      </c>
      <c r="AY142" s="136" t="s">
        <v>121</v>
      </c>
      <c r="BK142" s="144">
        <f>SUM(BK143:BK148)</f>
        <v>0</v>
      </c>
    </row>
    <row r="143" spans="1:65" s="2" customFormat="1" ht="24.15" customHeight="1">
      <c r="A143" s="28"/>
      <c r="B143" s="147"/>
      <c r="C143" s="148" t="s">
        <v>166</v>
      </c>
      <c r="D143" s="148" t="s">
        <v>123</v>
      </c>
      <c r="E143" s="149" t="s">
        <v>167</v>
      </c>
      <c r="F143" s="150" t="s">
        <v>168</v>
      </c>
      <c r="G143" s="151" t="s">
        <v>126</v>
      </c>
      <c r="H143" s="152">
        <v>87.963999999999999</v>
      </c>
      <c r="I143" s="153"/>
      <c r="J143" s="153">
        <f t="shared" ref="J143:J148" si="0">ROUND(I143*H143,2)</f>
        <v>0</v>
      </c>
      <c r="K143" s="154"/>
      <c r="L143" s="29"/>
      <c r="M143" s="155" t="s">
        <v>1</v>
      </c>
      <c r="N143" s="156" t="s">
        <v>40</v>
      </c>
      <c r="O143" s="157">
        <v>2.3228300000000002</v>
      </c>
      <c r="P143" s="157">
        <f t="shared" ref="P143:P148" si="1">O143*H143</f>
        <v>204.32541812000002</v>
      </c>
      <c r="Q143" s="157">
        <v>2.2404799999999998</v>
      </c>
      <c r="R143" s="157">
        <f t="shared" ref="R143:R148" si="2">Q143*H143</f>
        <v>197.08158271999997</v>
      </c>
      <c r="S143" s="157">
        <v>0</v>
      </c>
      <c r="T143" s="158">
        <f t="shared" ref="T143:T148" si="3">S143*H143</f>
        <v>0</v>
      </c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R143" s="159" t="s">
        <v>127</v>
      </c>
      <c r="AT143" s="159" t="s">
        <v>123</v>
      </c>
      <c r="AU143" s="159" t="s">
        <v>128</v>
      </c>
      <c r="AY143" s="14" t="s">
        <v>121</v>
      </c>
      <c r="BE143" s="160">
        <f t="shared" ref="BE143:BE148" si="4">IF(N143="základná",J143,0)</f>
        <v>0</v>
      </c>
      <c r="BF143" s="160">
        <f t="shared" ref="BF143:BF148" si="5">IF(N143="znížená",J143,0)</f>
        <v>0</v>
      </c>
      <c r="BG143" s="160">
        <f t="shared" ref="BG143:BG148" si="6">IF(N143="zákl. prenesená",J143,0)</f>
        <v>0</v>
      </c>
      <c r="BH143" s="160">
        <f t="shared" ref="BH143:BH148" si="7">IF(N143="zníž. prenesená",J143,0)</f>
        <v>0</v>
      </c>
      <c r="BI143" s="160">
        <f t="shared" ref="BI143:BI148" si="8">IF(N143="nulová",J143,0)</f>
        <v>0</v>
      </c>
      <c r="BJ143" s="14" t="s">
        <v>128</v>
      </c>
      <c r="BK143" s="160">
        <f t="shared" ref="BK143:BK148" si="9">ROUND(I143*H143,2)</f>
        <v>0</v>
      </c>
      <c r="BL143" s="14" t="s">
        <v>127</v>
      </c>
      <c r="BM143" s="159" t="s">
        <v>169</v>
      </c>
    </row>
    <row r="144" spans="1:65" s="2" customFormat="1" ht="24.15" customHeight="1">
      <c r="A144" s="28"/>
      <c r="B144" s="147"/>
      <c r="C144" s="148" t="s">
        <v>170</v>
      </c>
      <c r="D144" s="148" t="s">
        <v>123</v>
      </c>
      <c r="E144" s="149" t="s">
        <v>171</v>
      </c>
      <c r="F144" s="150" t="s">
        <v>172</v>
      </c>
      <c r="G144" s="151" t="s">
        <v>126</v>
      </c>
      <c r="H144" s="152">
        <v>87.963999999999999</v>
      </c>
      <c r="I144" s="153"/>
      <c r="J144" s="153">
        <f t="shared" si="0"/>
        <v>0</v>
      </c>
      <c r="K144" s="154"/>
      <c r="L144" s="29"/>
      <c r="M144" s="155" t="s">
        <v>1</v>
      </c>
      <c r="N144" s="156" t="s">
        <v>40</v>
      </c>
      <c r="O144" s="157">
        <v>0.69599999999999995</v>
      </c>
      <c r="P144" s="157">
        <f t="shared" si="1"/>
        <v>61.222943999999998</v>
      </c>
      <c r="Q144" s="157">
        <v>0</v>
      </c>
      <c r="R144" s="157">
        <f t="shared" si="2"/>
        <v>0</v>
      </c>
      <c r="S144" s="157">
        <v>0</v>
      </c>
      <c r="T144" s="158">
        <f t="shared" si="3"/>
        <v>0</v>
      </c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R144" s="159" t="s">
        <v>127</v>
      </c>
      <c r="AT144" s="159" t="s">
        <v>123</v>
      </c>
      <c r="AU144" s="159" t="s">
        <v>128</v>
      </c>
      <c r="AY144" s="14" t="s">
        <v>121</v>
      </c>
      <c r="BE144" s="160">
        <f t="shared" si="4"/>
        <v>0</v>
      </c>
      <c r="BF144" s="160">
        <f t="shared" si="5"/>
        <v>0</v>
      </c>
      <c r="BG144" s="160">
        <f t="shared" si="6"/>
        <v>0</v>
      </c>
      <c r="BH144" s="160">
        <f t="shared" si="7"/>
        <v>0</v>
      </c>
      <c r="BI144" s="160">
        <f t="shared" si="8"/>
        <v>0</v>
      </c>
      <c r="BJ144" s="14" t="s">
        <v>128</v>
      </c>
      <c r="BK144" s="160">
        <f t="shared" si="9"/>
        <v>0</v>
      </c>
      <c r="BL144" s="14" t="s">
        <v>127</v>
      </c>
      <c r="BM144" s="159" t="s">
        <v>173</v>
      </c>
    </row>
    <row r="145" spans="1:65" s="2" customFormat="1" ht="33" customHeight="1">
      <c r="A145" s="28"/>
      <c r="B145" s="147"/>
      <c r="C145" s="148" t="s">
        <v>174</v>
      </c>
      <c r="D145" s="148" t="s">
        <v>123</v>
      </c>
      <c r="E145" s="149" t="s">
        <v>175</v>
      </c>
      <c r="F145" s="150" t="s">
        <v>176</v>
      </c>
      <c r="G145" s="151" t="s">
        <v>126</v>
      </c>
      <c r="H145" s="152">
        <v>87.963999999999999</v>
      </c>
      <c r="I145" s="153"/>
      <c r="J145" s="153">
        <f t="shared" si="0"/>
        <v>0</v>
      </c>
      <c r="K145" s="154"/>
      <c r="L145" s="29"/>
      <c r="M145" s="155" t="s">
        <v>1</v>
      </c>
      <c r="N145" s="156" t="s">
        <v>40</v>
      </c>
      <c r="O145" s="157">
        <v>0.21199999999999999</v>
      </c>
      <c r="P145" s="157">
        <f t="shared" si="1"/>
        <v>18.648367999999998</v>
      </c>
      <c r="Q145" s="157">
        <v>0</v>
      </c>
      <c r="R145" s="157">
        <f t="shared" si="2"/>
        <v>0</v>
      </c>
      <c r="S145" s="157">
        <v>0</v>
      </c>
      <c r="T145" s="158">
        <f t="shared" si="3"/>
        <v>0</v>
      </c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R145" s="159" t="s">
        <v>127</v>
      </c>
      <c r="AT145" s="159" t="s">
        <v>123</v>
      </c>
      <c r="AU145" s="159" t="s">
        <v>128</v>
      </c>
      <c r="AY145" s="14" t="s">
        <v>121</v>
      </c>
      <c r="BE145" s="160">
        <f t="shared" si="4"/>
        <v>0</v>
      </c>
      <c r="BF145" s="160">
        <f t="shared" si="5"/>
        <v>0</v>
      </c>
      <c r="BG145" s="160">
        <f t="shared" si="6"/>
        <v>0</v>
      </c>
      <c r="BH145" s="160">
        <f t="shared" si="7"/>
        <v>0</v>
      </c>
      <c r="BI145" s="160">
        <f t="shared" si="8"/>
        <v>0</v>
      </c>
      <c r="BJ145" s="14" t="s">
        <v>128</v>
      </c>
      <c r="BK145" s="160">
        <f t="shared" si="9"/>
        <v>0</v>
      </c>
      <c r="BL145" s="14" t="s">
        <v>127</v>
      </c>
      <c r="BM145" s="159" t="s">
        <v>177</v>
      </c>
    </row>
    <row r="146" spans="1:65" s="2" customFormat="1" ht="37.799999999999997" customHeight="1">
      <c r="A146" s="28"/>
      <c r="B146" s="147"/>
      <c r="C146" s="148" t="s">
        <v>178</v>
      </c>
      <c r="D146" s="148" t="s">
        <v>123</v>
      </c>
      <c r="E146" s="149" t="s">
        <v>179</v>
      </c>
      <c r="F146" s="150" t="s">
        <v>180</v>
      </c>
      <c r="G146" s="151" t="s">
        <v>136</v>
      </c>
      <c r="H146" s="152">
        <v>586.42399999999998</v>
      </c>
      <c r="I146" s="153"/>
      <c r="J146" s="153">
        <f t="shared" si="0"/>
        <v>0</v>
      </c>
      <c r="K146" s="154"/>
      <c r="L146" s="29"/>
      <c r="M146" s="155" t="s">
        <v>1</v>
      </c>
      <c r="N146" s="156" t="s">
        <v>40</v>
      </c>
      <c r="O146" s="157">
        <v>4.054E-2</v>
      </c>
      <c r="P146" s="157">
        <f t="shared" si="1"/>
        <v>23.77362896</v>
      </c>
      <c r="Q146" s="157">
        <v>3.5200000000000001E-3</v>
      </c>
      <c r="R146" s="157">
        <f t="shared" si="2"/>
        <v>2.0642124800000001</v>
      </c>
      <c r="S146" s="157">
        <v>0</v>
      </c>
      <c r="T146" s="158">
        <f t="shared" si="3"/>
        <v>0</v>
      </c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R146" s="159" t="s">
        <v>127</v>
      </c>
      <c r="AT146" s="159" t="s">
        <v>123</v>
      </c>
      <c r="AU146" s="159" t="s">
        <v>128</v>
      </c>
      <c r="AY146" s="14" t="s">
        <v>121</v>
      </c>
      <c r="BE146" s="160">
        <f t="shared" si="4"/>
        <v>0</v>
      </c>
      <c r="BF146" s="160">
        <f t="shared" si="5"/>
        <v>0</v>
      </c>
      <c r="BG146" s="160">
        <f t="shared" si="6"/>
        <v>0</v>
      </c>
      <c r="BH146" s="160">
        <f t="shared" si="7"/>
        <v>0</v>
      </c>
      <c r="BI146" s="160">
        <f t="shared" si="8"/>
        <v>0</v>
      </c>
      <c r="BJ146" s="14" t="s">
        <v>128</v>
      </c>
      <c r="BK146" s="160">
        <f t="shared" si="9"/>
        <v>0</v>
      </c>
      <c r="BL146" s="14" t="s">
        <v>127</v>
      </c>
      <c r="BM146" s="159" t="s">
        <v>181</v>
      </c>
    </row>
    <row r="147" spans="1:65" s="2" customFormat="1" ht="24.15" customHeight="1">
      <c r="A147" s="28"/>
      <c r="B147" s="147"/>
      <c r="C147" s="148" t="s">
        <v>182</v>
      </c>
      <c r="D147" s="148" t="s">
        <v>123</v>
      </c>
      <c r="E147" s="149" t="s">
        <v>183</v>
      </c>
      <c r="F147" s="150" t="s">
        <v>184</v>
      </c>
      <c r="G147" s="151" t="s">
        <v>136</v>
      </c>
      <c r="H147" s="152">
        <v>586.42399999999998</v>
      </c>
      <c r="I147" s="153"/>
      <c r="J147" s="153">
        <f t="shared" si="0"/>
        <v>0</v>
      </c>
      <c r="K147" s="154"/>
      <c r="L147" s="29"/>
      <c r="M147" s="155" t="s">
        <v>1</v>
      </c>
      <c r="N147" s="156" t="s">
        <v>40</v>
      </c>
      <c r="O147" s="157">
        <v>1.001E-2</v>
      </c>
      <c r="P147" s="157">
        <f t="shared" si="1"/>
        <v>5.8701042399999999</v>
      </c>
      <c r="Q147" s="157">
        <v>0</v>
      </c>
      <c r="R147" s="157">
        <f t="shared" si="2"/>
        <v>0</v>
      </c>
      <c r="S147" s="157">
        <v>0</v>
      </c>
      <c r="T147" s="158">
        <f t="shared" si="3"/>
        <v>0</v>
      </c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R147" s="159" t="s">
        <v>127</v>
      </c>
      <c r="AT147" s="159" t="s">
        <v>123</v>
      </c>
      <c r="AU147" s="159" t="s">
        <v>128</v>
      </c>
      <c r="AY147" s="14" t="s">
        <v>121</v>
      </c>
      <c r="BE147" s="160">
        <f t="shared" si="4"/>
        <v>0</v>
      </c>
      <c r="BF147" s="160">
        <f t="shared" si="5"/>
        <v>0</v>
      </c>
      <c r="BG147" s="160">
        <f t="shared" si="6"/>
        <v>0</v>
      </c>
      <c r="BH147" s="160">
        <f t="shared" si="7"/>
        <v>0</v>
      </c>
      <c r="BI147" s="160">
        <f t="shared" si="8"/>
        <v>0</v>
      </c>
      <c r="BJ147" s="14" t="s">
        <v>128</v>
      </c>
      <c r="BK147" s="160">
        <f t="shared" si="9"/>
        <v>0</v>
      </c>
      <c r="BL147" s="14" t="s">
        <v>127</v>
      </c>
      <c r="BM147" s="159" t="s">
        <v>185</v>
      </c>
    </row>
    <row r="148" spans="1:65" s="2" customFormat="1" ht="16.5" customHeight="1">
      <c r="A148" s="28"/>
      <c r="B148" s="147"/>
      <c r="C148" s="161" t="s">
        <v>186</v>
      </c>
      <c r="D148" s="161" t="s">
        <v>151</v>
      </c>
      <c r="E148" s="162" t="s">
        <v>187</v>
      </c>
      <c r="F148" s="163" t="s">
        <v>188</v>
      </c>
      <c r="G148" s="164" t="s">
        <v>136</v>
      </c>
      <c r="H148" s="165">
        <v>674.38800000000003</v>
      </c>
      <c r="I148" s="166"/>
      <c r="J148" s="166">
        <f t="shared" si="0"/>
        <v>0</v>
      </c>
      <c r="K148" s="167"/>
      <c r="L148" s="168"/>
      <c r="M148" s="169" t="s">
        <v>1</v>
      </c>
      <c r="N148" s="170" t="s">
        <v>40</v>
      </c>
      <c r="O148" s="157">
        <v>0</v>
      </c>
      <c r="P148" s="157">
        <f t="shared" si="1"/>
        <v>0</v>
      </c>
      <c r="Q148" s="157">
        <v>1E-4</v>
      </c>
      <c r="R148" s="157">
        <f t="shared" si="2"/>
        <v>6.7438800000000007E-2</v>
      </c>
      <c r="S148" s="157">
        <v>0</v>
      </c>
      <c r="T148" s="158">
        <f t="shared" si="3"/>
        <v>0</v>
      </c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R148" s="159" t="s">
        <v>154</v>
      </c>
      <c r="AT148" s="159" t="s">
        <v>151</v>
      </c>
      <c r="AU148" s="159" t="s">
        <v>128</v>
      </c>
      <c r="AY148" s="14" t="s">
        <v>121</v>
      </c>
      <c r="BE148" s="160">
        <f t="shared" si="4"/>
        <v>0</v>
      </c>
      <c r="BF148" s="160">
        <f t="shared" si="5"/>
        <v>0</v>
      </c>
      <c r="BG148" s="160">
        <f t="shared" si="6"/>
        <v>0</v>
      </c>
      <c r="BH148" s="160">
        <f t="shared" si="7"/>
        <v>0</v>
      </c>
      <c r="BI148" s="160">
        <f t="shared" si="8"/>
        <v>0</v>
      </c>
      <c r="BJ148" s="14" t="s">
        <v>128</v>
      </c>
      <c r="BK148" s="160">
        <f t="shared" si="9"/>
        <v>0</v>
      </c>
      <c r="BL148" s="14" t="s">
        <v>127</v>
      </c>
      <c r="BM148" s="159" t="s">
        <v>189</v>
      </c>
    </row>
    <row r="149" spans="1:65" s="12" customFormat="1" ht="22.8" customHeight="1">
      <c r="B149" s="135"/>
      <c r="D149" s="136" t="s">
        <v>73</v>
      </c>
      <c r="E149" s="145" t="s">
        <v>190</v>
      </c>
      <c r="F149" s="145" t="s">
        <v>191</v>
      </c>
      <c r="J149" s="146">
        <f>BK149</f>
        <v>0</v>
      </c>
      <c r="L149" s="135"/>
      <c r="M149" s="139"/>
      <c r="N149" s="140"/>
      <c r="O149" s="140"/>
      <c r="P149" s="141">
        <f>P150</f>
        <v>663.26127000000008</v>
      </c>
      <c r="Q149" s="140"/>
      <c r="R149" s="141">
        <f>R150</f>
        <v>0</v>
      </c>
      <c r="S149" s="140"/>
      <c r="T149" s="142">
        <f>T150</f>
        <v>0</v>
      </c>
      <c r="AR149" s="136" t="s">
        <v>82</v>
      </c>
      <c r="AT149" s="143" t="s">
        <v>73</v>
      </c>
      <c r="AU149" s="143" t="s">
        <v>82</v>
      </c>
      <c r="AY149" s="136" t="s">
        <v>121</v>
      </c>
      <c r="BK149" s="144">
        <f>BK150</f>
        <v>0</v>
      </c>
    </row>
    <row r="150" spans="1:65" s="2" customFormat="1" ht="24.15" customHeight="1">
      <c r="A150" s="28"/>
      <c r="B150" s="147"/>
      <c r="C150" s="148" t="s">
        <v>192</v>
      </c>
      <c r="D150" s="148" t="s">
        <v>123</v>
      </c>
      <c r="E150" s="149" t="s">
        <v>193</v>
      </c>
      <c r="F150" s="150" t="s">
        <v>194</v>
      </c>
      <c r="G150" s="151" t="s">
        <v>159</v>
      </c>
      <c r="H150" s="152">
        <v>269.29000000000002</v>
      </c>
      <c r="I150" s="153"/>
      <c r="J150" s="153">
        <f>ROUND(I150*H150,2)</f>
        <v>0</v>
      </c>
      <c r="K150" s="154"/>
      <c r="L150" s="29"/>
      <c r="M150" s="155" t="s">
        <v>1</v>
      </c>
      <c r="N150" s="156" t="s">
        <v>40</v>
      </c>
      <c r="O150" s="157">
        <v>2.4630000000000001</v>
      </c>
      <c r="P150" s="157">
        <f>O150*H150</f>
        <v>663.26127000000008</v>
      </c>
      <c r="Q150" s="157">
        <v>0</v>
      </c>
      <c r="R150" s="157">
        <f>Q150*H150</f>
        <v>0</v>
      </c>
      <c r="S150" s="157">
        <v>0</v>
      </c>
      <c r="T150" s="158">
        <f>S150*H150</f>
        <v>0</v>
      </c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R150" s="159" t="s">
        <v>127</v>
      </c>
      <c r="AT150" s="159" t="s">
        <v>123</v>
      </c>
      <c r="AU150" s="159" t="s">
        <v>128</v>
      </c>
      <c r="AY150" s="14" t="s">
        <v>121</v>
      </c>
      <c r="BE150" s="160">
        <f>IF(N150="základná",J150,0)</f>
        <v>0</v>
      </c>
      <c r="BF150" s="160">
        <f>IF(N150="znížená",J150,0)</f>
        <v>0</v>
      </c>
      <c r="BG150" s="160">
        <f>IF(N150="zákl. prenesená",J150,0)</f>
        <v>0</v>
      </c>
      <c r="BH150" s="160">
        <f>IF(N150="zníž. prenesená",J150,0)</f>
        <v>0</v>
      </c>
      <c r="BI150" s="160">
        <f>IF(N150="nulová",J150,0)</f>
        <v>0</v>
      </c>
      <c r="BJ150" s="14" t="s">
        <v>128</v>
      </c>
      <c r="BK150" s="160">
        <f>ROUND(I150*H150,2)</f>
        <v>0</v>
      </c>
      <c r="BL150" s="14" t="s">
        <v>127</v>
      </c>
      <c r="BM150" s="159" t="s">
        <v>195</v>
      </c>
    </row>
    <row r="151" spans="1:65" s="12" customFormat="1" ht="25.95" customHeight="1">
      <c r="B151" s="135"/>
      <c r="D151" s="136" t="s">
        <v>73</v>
      </c>
      <c r="E151" s="137" t="s">
        <v>196</v>
      </c>
      <c r="F151" s="137" t="s">
        <v>197</v>
      </c>
      <c r="J151" s="138">
        <f>BK151</f>
        <v>0</v>
      </c>
      <c r="L151" s="135"/>
      <c r="M151" s="139"/>
      <c r="N151" s="140"/>
      <c r="O151" s="140"/>
      <c r="P151" s="141">
        <f>P152</f>
        <v>426.48937689999997</v>
      </c>
      <c r="Q151" s="140"/>
      <c r="R151" s="141">
        <f>R152</f>
        <v>7.8225297000000005</v>
      </c>
      <c r="S151" s="140"/>
      <c r="T151" s="142">
        <f>T152</f>
        <v>4.41784</v>
      </c>
      <c r="AR151" s="136" t="s">
        <v>128</v>
      </c>
      <c r="AT151" s="143" t="s">
        <v>73</v>
      </c>
      <c r="AU151" s="143" t="s">
        <v>74</v>
      </c>
      <c r="AY151" s="136" t="s">
        <v>121</v>
      </c>
      <c r="BK151" s="144">
        <f>BK152</f>
        <v>0</v>
      </c>
    </row>
    <row r="152" spans="1:65" s="12" customFormat="1" ht="22.8" customHeight="1">
      <c r="B152" s="135"/>
      <c r="D152" s="136" t="s">
        <v>73</v>
      </c>
      <c r="E152" s="145" t="s">
        <v>198</v>
      </c>
      <c r="F152" s="145" t="s">
        <v>199</v>
      </c>
      <c r="J152" s="146">
        <f>BK152</f>
        <v>0</v>
      </c>
      <c r="L152" s="135"/>
      <c r="M152" s="139"/>
      <c r="N152" s="140"/>
      <c r="O152" s="140"/>
      <c r="P152" s="141">
        <f>SUM(P153:P161)</f>
        <v>426.48937689999997</v>
      </c>
      <c r="Q152" s="140"/>
      <c r="R152" s="141">
        <f>SUM(R153:R161)</f>
        <v>7.8225297000000005</v>
      </c>
      <c r="S152" s="140"/>
      <c r="T152" s="142">
        <f>SUM(T153:T161)</f>
        <v>4.41784</v>
      </c>
      <c r="AR152" s="136" t="s">
        <v>128</v>
      </c>
      <c r="AT152" s="143" t="s">
        <v>73</v>
      </c>
      <c r="AU152" s="143" t="s">
        <v>82</v>
      </c>
      <c r="AY152" s="136" t="s">
        <v>121</v>
      </c>
      <c r="BK152" s="144">
        <f>SUM(BK153:BK161)</f>
        <v>0</v>
      </c>
    </row>
    <row r="153" spans="1:65" s="2" customFormat="1" ht="24.15" customHeight="1">
      <c r="A153" s="28"/>
      <c r="B153" s="147"/>
      <c r="C153" s="148" t="s">
        <v>200</v>
      </c>
      <c r="D153" s="148" t="s">
        <v>123</v>
      </c>
      <c r="E153" s="149" t="s">
        <v>201</v>
      </c>
      <c r="F153" s="150" t="s">
        <v>202</v>
      </c>
      <c r="G153" s="151" t="s">
        <v>136</v>
      </c>
      <c r="H153" s="152">
        <v>631.12</v>
      </c>
      <c r="I153" s="153"/>
      <c r="J153" s="153">
        <f>ROUND(I153*H153,2)</f>
        <v>0</v>
      </c>
      <c r="K153" s="154"/>
      <c r="L153" s="29"/>
      <c r="M153" s="155" t="s">
        <v>1</v>
      </c>
      <c r="N153" s="156" t="s">
        <v>40</v>
      </c>
      <c r="O153" s="157">
        <v>0.34046999999999999</v>
      </c>
      <c r="P153" s="157">
        <f>O153*H153</f>
        <v>214.87742639999999</v>
      </c>
      <c r="Q153" s="157">
        <v>1.4300000000000001E-3</v>
      </c>
      <c r="R153" s="157">
        <f>Q153*H153</f>
        <v>0.90250160000000001</v>
      </c>
      <c r="S153" s="157">
        <v>0</v>
      </c>
      <c r="T153" s="158">
        <f>S153*H153</f>
        <v>0</v>
      </c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R153" s="159" t="s">
        <v>192</v>
      </c>
      <c r="AT153" s="159" t="s">
        <v>123</v>
      </c>
      <c r="AU153" s="159" t="s">
        <v>128</v>
      </c>
      <c r="AY153" s="14" t="s">
        <v>121</v>
      </c>
      <c r="BE153" s="160">
        <f>IF(N153="základná",J153,0)</f>
        <v>0</v>
      </c>
      <c r="BF153" s="160">
        <f>IF(N153="znížená",J153,0)</f>
        <v>0</v>
      </c>
      <c r="BG153" s="160">
        <f>IF(N153="zákl. prenesená",J153,0)</f>
        <v>0</v>
      </c>
      <c r="BH153" s="160">
        <f>IF(N153="zníž. prenesená",J153,0)</f>
        <v>0</v>
      </c>
      <c r="BI153" s="160">
        <f>IF(N153="nulová",J153,0)</f>
        <v>0</v>
      </c>
      <c r="BJ153" s="14" t="s">
        <v>128</v>
      </c>
      <c r="BK153" s="160">
        <f>ROUND(I153*H153,2)</f>
        <v>0</v>
      </c>
      <c r="BL153" s="14" t="s">
        <v>192</v>
      </c>
      <c r="BM153" s="159" t="s">
        <v>203</v>
      </c>
    </row>
    <row r="154" spans="1:65" s="2" customFormat="1" ht="16.5" customHeight="1">
      <c r="A154" s="28"/>
      <c r="B154" s="147"/>
      <c r="C154" s="161" t="s">
        <v>204</v>
      </c>
      <c r="D154" s="161" t="s">
        <v>151</v>
      </c>
      <c r="E154" s="162" t="s">
        <v>205</v>
      </c>
      <c r="F154" s="163" t="s">
        <v>206</v>
      </c>
      <c r="G154" s="164" t="s">
        <v>136</v>
      </c>
      <c r="H154" s="165">
        <v>631.12</v>
      </c>
      <c r="I154" s="166"/>
      <c r="J154" s="166">
        <f>ROUND(I154*H154,2)</f>
        <v>0</v>
      </c>
      <c r="K154" s="167"/>
      <c r="L154" s="168"/>
      <c r="M154" s="169" t="s">
        <v>1</v>
      </c>
      <c r="N154" s="170" t="s">
        <v>40</v>
      </c>
      <c r="O154" s="157">
        <v>0</v>
      </c>
      <c r="P154" s="157">
        <f>O154*H154</f>
        <v>0</v>
      </c>
      <c r="Q154" s="157">
        <v>1.0500000000000001E-2</v>
      </c>
      <c r="R154" s="157">
        <f>Q154*H154</f>
        <v>6.6267600000000009</v>
      </c>
      <c r="S154" s="157">
        <v>0</v>
      </c>
      <c r="T154" s="158">
        <f>S154*H154</f>
        <v>0</v>
      </c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R154" s="159" t="s">
        <v>207</v>
      </c>
      <c r="AT154" s="159" t="s">
        <v>151</v>
      </c>
      <c r="AU154" s="159" t="s">
        <v>128</v>
      </c>
      <c r="AY154" s="14" t="s">
        <v>121</v>
      </c>
      <c r="BE154" s="160">
        <f>IF(N154="základná",J154,0)</f>
        <v>0</v>
      </c>
      <c r="BF154" s="160">
        <f>IF(N154="znížená",J154,0)</f>
        <v>0</v>
      </c>
      <c r="BG154" s="160">
        <f>IF(N154="zákl. prenesená",J154,0)</f>
        <v>0</v>
      </c>
      <c r="BH154" s="160">
        <f>IF(N154="zníž. prenesená",J154,0)</f>
        <v>0</v>
      </c>
      <c r="BI154" s="160">
        <f>IF(N154="nulová",J154,0)</f>
        <v>0</v>
      </c>
      <c r="BJ154" s="14" t="s">
        <v>128</v>
      </c>
      <c r="BK154" s="160">
        <f>ROUND(I154*H154,2)</f>
        <v>0</v>
      </c>
      <c r="BL154" s="14" t="s">
        <v>192</v>
      </c>
      <c r="BM154" s="159" t="s">
        <v>208</v>
      </c>
    </row>
    <row r="155" spans="1:65" s="2" customFormat="1" ht="19.2">
      <c r="A155" s="28"/>
      <c r="B155" s="29"/>
      <c r="C155" s="28"/>
      <c r="D155" s="171" t="s">
        <v>209</v>
      </c>
      <c r="E155" s="28"/>
      <c r="F155" s="172" t="s">
        <v>210</v>
      </c>
      <c r="G155" s="28"/>
      <c r="H155" s="28"/>
      <c r="I155" s="28"/>
      <c r="J155" s="28"/>
      <c r="K155" s="28"/>
      <c r="L155" s="29"/>
      <c r="M155" s="173"/>
      <c r="N155" s="174"/>
      <c r="O155" s="57"/>
      <c r="P155" s="57"/>
      <c r="Q155" s="57"/>
      <c r="R155" s="57"/>
      <c r="S155" s="57"/>
      <c r="T155" s="5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T155" s="14" t="s">
        <v>209</v>
      </c>
      <c r="AU155" s="14" t="s">
        <v>128</v>
      </c>
    </row>
    <row r="156" spans="1:65" s="2" customFormat="1" ht="24.15" customHeight="1">
      <c r="A156" s="28"/>
      <c r="B156" s="147"/>
      <c r="C156" s="148" t="s">
        <v>211</v>
      </c>
      <c r="D156" s="148" t="s">
        <v>123</v>
      </c>
      <c r="E156" s="149" t="s">
        <v>212</v>
      </c>
      <c r="F156" s="150" t="s">
        <v>213</v>
      </c>
      <c r="G156" s="151" t="s">
        <v>136</v>
      </c>
      <c r="H156" s="152">
        <v>631.12</v>
      </c>
      <c r="I156" s="153"/>
      <c r="J156" s="153">
        <f t="shared" ref="J156:J161" si="10">ROUND(I156*H156,2)</f>
        <v>0</v>
      </c>
      <c r="K156" s="154"/>
      <c r="L156" s="29"/>
      <c r="M156" s="155" t="s">
        <v>1</v>
      </c>
      <c r="N156" s="156" t="s">
        <v>40</v>
      </c>
      <c r="O156" s="157">
        <v>0.23699999999999999</v>
      </c>
      <c r="P156" s="157">
        <f t="shared" ref="P156:P161" si="11">O156*H156</f>
        <v>149.57543999999999</v>
      </c>
      <c r="Q156" s="157">
        <v>0</v>
      </c>
      <c r="R156" s="157">
        <f t="shared" ref="R156:R161" si="12">Q156*H156</f>
        <v>0</v>
      </c>
      <c r="S156" s="157">
        <v>7.0000000000000001E-3</v>
      </c>
      <c r="T156" s="158">
        <f t="shared" ref="T156:T161" si="13">S156*H156</f>
        <v>4.41784</v>
      </c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R156" s="159" t="s">
        <v>192</v>
      </c>
      <c r="AT156" s="159" t="s">
        <v>123</v>
      </c>
      <c r="AU156" s="159" t="s">
        <v>128</v>
      </c>
      <c r="AY156" s="14" t="s">
        <v>121</v>
      </c>
      <c r="BE156" s="160">
        <f t="shared" ref="BE156:BE161" si="14">IF(N156="základná",J156,0)</f>
        <v>0</v>
      </c>
      <c r="BF156" s="160">
        <f t="shared" ref="BF156:BF161" si="15">IF(N156="znížená",J156,0)</f>
        <v>0</v>
      </c>
      <c r="BG156" s="160">
        <f t="shared" ref="BG156:BG161" si="16">IF(N156="zákl. prenesená",J156,0)</f>
        <v>0</v>
      </c>
      <c r="BH156" s="160">
        <f t="shared" ref="BH156:BH161" si="17">IF(N156="zníž. prenesená",J156,0)</f>
        <v>0</v>
      </c>
      <c r="BI156" s="160">
        <f t="shared" ref="BI156:BI161" si="18">IF(N156="nulová",J156,0)</f>
        <v>0</v>
      </c>
      <c r="BJ156" s="14" t="s">
        <v>128</v>
      </c>
      <c r="BK156" s="160">
        <f t="shared" ref="BK156:BK161" si="19">ROUND(I156*H156,2)</f>
        <v>0</v>
      </c>
      <c r="BL156" s="14" t="s">
        <v>192</v>
      </c>
      <c r="BM156" s="159" t="s">
        <v>214</v>
      </c>
    </row>
    <row r="157" spans="1:65" s="2" customFormat="1" ht="24.15" customHeight="1">
      <c r="A157" s="28"/>
      <c r="B157" s="147"/>
      <c r="C157" s="148" t="s">
        <v>7</v>
      </c>
      <c r="D157" s="148" t="s">
        <v>123</v>
      </c>
      <c r="E157" s="149" t="s">
        <v>215</v>
      </c>
      <c r="F157" s="150" t="s">
        <v>216</v>
      </c>
      <c r="G157" s="151" t="s">
        <v>217</v>
      </c>
      <c r="H157" s="152">
        <v>40.770000000000003</v>
      </c>
      <c r="I157" s="153"/>
      <c r="J157" s="153">
        <f t="shared" si="10"/>
        <v>0</v>
      </c>
      <c r="K157" s="154"/>
      <c r="L157" s="29"/>
      <c r="M157" s="155" t="s">
        <v>1</v>
      </c>
      <c r="N157" s="156" t="s">
        <v>40</v>
      </c>
      <c r="O157" s="157">
        <v>0.28804999999999997</v>
      </c>
      <c r="P157" s="157">
        <f t="shared" si="11"/>
        <v>11.7437985</v>
      </c>
      <c r="Q157" s="157">
        <v>3.0000000000000001E-5</v>
      </c>
      <c r="R157" s="157">
        <f t="shared" si="12"/>
        <v>1.2231000000000002E-3</v>
      </c>
      <c r="S157" s="157">
        <v>0</v>
      </c>
      <c r="T157" s="158">
        <f t="shared" si="13"/>
        <v>0</v>
      </c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R157" s="159" t="s">
        <v>192</v>
      </c>
      <c r="AT157" s="159" t="s">
        <v>123</v>
      </c>
      <c r="AU157" s="159" t="s">
        <v>128</v>
      </c>
      <c r="AY157" s="14" t="s">
        <v>121</v>
      </c>
      <c r="BE157" s="160">
        <f t="shared" si="14"/>
        <v>0</v>
      </c>
      <c r="BF157" s="160">
        <f t="shared" si="15"/>
        <v>0</v>
      </c>
      <c r="BG157" s="160">
        <f t="shared" si="16"/>
        <v>0</v>
      </c>
      <c r="BH157" s="160">
        <f t="shared" si="17"/>
        <v>0</v>
      </c>
      <c r="BI157" s="160">
        <f t="shared" si="18"/>
        <v>0</v>
      </c>
      <c r="BJ157" s="14" t="s">
        <v>128</v>
      </c>
      <c r="BK157" s="160">
        <f t="shared" si="19"/>
        <v>0</v>
      </c>
      <c r="BL157" s="14" t="s">
        <v>192</v>
      </c>
      <c r="BM157" s="159" t="s">
        <v>218</v>
      </c>
    </row>
    <row r="158" spans="1:65" s="2" customFormat="1" ht="16.5" customHeight="1">
      <c r="A158" s="28"/>
      <c r="B158" s="147"/>
      <c r="C158" s="161" t="s">
        <v>219</v>
      </c>
      <c r="D158" s="161" t="s">
        <v>151</v>
      </c>
      <c r="E158" s="162" t="s">
        <v>220</v>
      </c>
      <c r="F158" s="163" t="s">
        <v>221</v>
      </c>
      <c r="G158" s="164" t="s">
        <v>217</v>
      </c>
      <c r="H158" s="165">
        <v>40.770000000000003</v>
      </c>
      <c r="I158" s="166"/>
      <c r="J158" s="166">
        <f t="shared" si="10"/>
        <v>0</v>
      </c>
      <c r="K158" s="167"/>
      <c r="L158" s="168"/>
      <c r="M158" s="169" t="s">
        <v>1</v>
      </c>
      <c r="N158" s="170" t="s">
        <v>40</v>
      </c>
      <c r="O158" s="157">
        <v>0</v>
      </c>
      <c r="P158" s="157">
        <f t="shared" si="11"/>
        <v>0</v>
      </c>
      <c r="Q158" s="157">
        <v>5.0000000000000001E-4</v>
      </c>
      <c r="R158" s="157">
        <f t="shared" si="12"/>
        <v>2.0385E-2</v>
      </c>
      <c r="S158" s="157">
        <v>0</v>
      </c>
      <c r="T158" s="158">
        <f t="shared" si="13"/>
        <v>0</v>
      </c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R158" s="159" t="s">
        <v>207</v>
      </c>
      <c r="AT158" s="159" t="s">
        <v>151</v>
      </c>
      <c r="AU158" s="159" t="s">
        <v>128</v>
      </c>
      <c r="AY158" s="14" t="s">
        <v>121</v>
      </c>
      <c r="BE158" s="160">
        <f t="shared" si="14"/>
        <v>0</v>
      </c>
      <c r="BF158" s="160">
        <f t="shared" si="15"/>
        <v>0</v>
      </c>
      <c r="BG158" s="160">
        <f t="shared" si="16"/>
        <v>0</v>
      </c>
      <c r="BH158" s="160">
        <f t="shared" si="17"/>
        <v>0</v>
      </c>
      <c r="BI158" s="160">
        <f t="shared" si="18"/>
        <v>0</v>
      </c>
      <c r="BJ158" s="14" t="s">
        <v>128</v>
      </c>
      <c r="BK158" s="160">
        <f t="shared" si="19"/>
        <v>0</v>
      </c>
      <c r="BL158" s="14" t="s">
        <v>192</v>
      </c>
      <c r="BM158" s="159" t="s">
        <v>222</v>
      </c>
    </row>
    <row r="159" spans="1:65" s="2" customFormat="1" ht="24.15" customHeight="1">
      <c r="A159" s="28"/>
      <c r="B159" s="147"/>
      <c r="C159" s="148" t="s">
        <v>223</v>
      </c>
      <c r="D159" s="148" t="s">
        <v>123</v>
      </c>
      <c r="E159" s="149" t="s">
        <v>224</v>
      </c>
      <c r="F159" s="150" t="s">
        <v>225</v>
      </c>
      <c r="G159" s="151" t="s">
        <v>226</v>
      </c>
      <c r="H159" s="152">
        <v>2</v>
      </c>
      <c r="I159" s="153"/>
      <c r="J159" s="153">
        <f t="shared" si="10"/>
        <v>0</v>
      </c>
      <c r="K159" s="154"/>
      <c r="L159" s="29"/>
      <c r="M159" s="155" t="s">
        <v>1</v>
      </c>
      <c r="N159" s="156" t="s">
        <v>40</v>
      </c>
      <c r="O159" s="157">
        <v>13.47444</v>
      </c>
      <c r="P159" s="157">
        <f t="shared" si="11"/>
        <v>26.948879999999999</v>
      </c>
      <c r="Q159" s="157">
        <v>8.3000000000000001E-4</v>
      </c>
      <c r="R159" s="157">
        <f t="shared" si="12"/>
        <v>1.66E-3</v>
      </c>
      <c r="S159" s="157">
        <v>0</v>
      </c>
      <c r="T159" s="158">
        <f t="shared" si="13"/>
        <v>0</v>
      </c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R159" s="159" t="s">
        <v>192</v>
      </c>
      <c r="AT159" s="159" t="s">
        <v>123</v>
      </c>
      <c r="AU159" s="159" t="s">
        <v>128</v>
      </c>
      <c r="AY159" s="14" t="s">
        <v>121</v>
      </c>
      <c r="BE159" s="160">
        <f t="shared" si="14"/>
        <v>0</v>
      </c>
      <c r="BF159" s="160">
        <f t="shared" si="15"/>
        <v>0</v>
      </c>
      <c r="BG159" s="160">
        <f t="shared" si="16"/>
        <v>0</v>
      </c>
      <c r="BH159" s="160">
        <f t="shared" si="17"/>
        <v>0</v>
      </c>
      <c r="BI159" s="160">
        <f t="shared" si="18"/>
        <v>0</v>
      </c>
      <c r="BJ159" s="14" t="s">
        <v>128</v>
      </c>
      <c r="BK159" s="160">
        <f t="shared" si="19"/>
        <v>0</v>
      </c>
      <c r="BL159" s="14" t="s">
        <v>192</v>
      </c>
      <c r="BM159" s="159" t="s">
        <v>227</v>
      </c>
    </row>
    <row r="160" spans="1:65" s="2" customFormat="1" ht="16.5" customHeight="1">
      <c r="A160" s="28"/>
      <c r="B160" s="147"/>
      <c r="C160" s="161" t="s">
        <v>228</v>
      </c>
      <c r="D160" s="161" t="s">
        <v>151</v>
      </c>
      <c r="E160" s="162" t="s">
        <v>229</v>
      </c>
      <c r="F160" s="163" t="s">
        <v>230</v>
      </c>
      <c r="G160" s="164" t="s">
        <v>226</v>
      </c>
      <c r="H160" s="165">
        <v>2</v>
      </c>
      <c r="I160" s="166"/>
      <c r="J160" s="166">
        <f t="shared" si="10"/>
        <v>0</v>
      </c>
      <c r="K160" s="167"/>
      <c r="L160" s="168"/>
      <c r="M160" s="169" t="s">
        <v>1</v>
      </c>
      <c r="N160" s="170" t="s">
        <v>40</v>
      </c>
      <c r="O160" s="157">
        <v>0</v>
      </c>
      <c r="P160" s="157">
        <f t="shared" si="11"/>
        <v>0</v>
      </c>
      <c r="Q160" s="157">
        <v>0.13500000000000001</v>
      </c>
      <c r="R160" s="157">
        <f t="shared" si="12"/>
        <v>0.27</v>
      </c>
      <c r="S160" s="157">
        <v>0</v>
      </c>
      <c r="T160" s="158">
        <f t="shared" si="13"/>
        <v>0</v>
      </c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R160" s="159" t="s">
        <v>207</v>
      </c>
      <c r="AT160" s="159" t="s">
        <v>151</v>
      </c>
      <c r="AU160" s="159" t="s">
        <v>128</v>
      </c>
      <c r="AY160" s="14" t="s">
        <v>121</v>
      </c>
      <c r="BE160" s="160">
        <f t="shared" si="14"/>
        <v>0</v>
      </c>
      <c r="BF160" s="160">
        <f t="shared" si="15"/>
        <v>0</v>
      </c>
      <c r="BG160" s="160">
        <f t="shared" si="16"/>
        <v>0</v>
      </c>
      <c r="BH160" s="160">
        <f t="shared" si="17"/>
        <v>0</v>
      </c>
      <c r="BI160" s="160">
        <f t="shared" si="18"/>
        <v>0</v>
      </c>
      <c r="BJ160" s="14" t="s">
        <v>128</v>
      </c>
      <c r="BK160" s="160">
        <f t="shared" si="19"/>
        <v>0</v>
      </c>
      <c r="BL160" s="14" t="s">
        <v>192</v>
      </c>
      <c r="BM160" s="159" t="s">
        <v>231</v>
      </c>
    </row>
    <row r="161" spans="1:65" s="2" customFormat="1" ht="24.15" customHeight="1">
      <c r="A161" s="28"/>
      <c r="B161" s="147"/>
      <c r="C161" s="148" t="s">
        <v>232</v>
      </c>
      <c r="D161" s="148" t="s">
        <v>123</v>
      </c>
      <c r="E161" s="149" t="s">
        <v>233</v>
      </c>
      <c r="F161" s="150" t="s">
        <v>234</v>
      </c>
      <c r="G161" s="151" t="s">
        <v>159</v>
      </c>
      <c r="H161" s="152">
        <v>7.8230000000000004</v>
      </c>
      <c r="I161" s="153"/>
      <c r="J161" s="153">
        <f t="shared" si="10"/>
        <v>0</v>
      </c>
      <c r="K161" s="154"/>
      <c r="L161" s="29"/>
      <c r="M161" s="175" t="s">
        <v>1</v>
      </c>
      <c r="N161" s="176" t="s">
        <v>40</v>
      </c>
      <c r="O161" s="177">
        <v>2.984</v>
      </c>
      <c r="P161" s="177">
        <f t="shared" si="11"/>
        <v>23.343832000000003</v>
      </c>
      <c r="Q161" s="177">
        <v>0</v>
      </c>
      <c r="R161" s="177">
        <f t="shared" si="12"/>
        <v>0</v>
      </c>
      <c r="S161" s="177">
        <v>0</v>
      </c>
      <c r="T161" s="178">
        <f t="shared" si="13"/>
        <v>0</v>
      </c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R161" s="159" t="s">
        <v>192</v>
      </c>
      <c r="AT161" s="159" t="s">
        <v>123</v>
      </c>
      <c r="AU161" s="159" t="s">
        <v>128</v>
      </c>
      <c r="AY161" s="14" t="s">
        <v>121</v>
      </c>
      <c r="BE161" s="160">
        <f t="shared" si="14"/>
        <v>0</v>
      </c>
      <c r="BF161" s="160">
        <f t="shared" si="15"/>
        <v>0</v>
      </c>
      <c r="BG161" s="160">
        <f t="shared" si="16"/>
        <v>0</v>
      </c>
      <c r="BH161" s="160">
        <f t="shared" si="17"/>
        <v>0</v>
      </c>
      <c r="BI161" s="160">
        <f t="shared" si="18"/>
        <v>0</v>
      </c>
      <c r="BJ161" s="14" t="s">
        <v>128</v>
      </c>
      <c r="BK161" s="160">
        <f t="shared" si="19"/>
        <v>0</v>
      </c>
      <c r="BL161" s="14" t="s">
        <v>192</v>
      </c>
      <c r="BM161" s="159" t="s">
        <v>235</v>
      </c>
    </row>
    <row r="162" spans="1:65" s="2" customFormat="1" ht="6.9" customHeight="1">
      <c r="A162" s="28"/>
      <c r="B162" s="46"/>
      <c r="C162" s="47"/>
      <c r="D162" s="47"/>
      <c r="E162" s="47"/>
      <c r="F162" s="47"/>
      <c r="G162" s="47"/>
      <c r="H162" s="47"/>
      <c r="I162" s="47"/>
      <c r="J162" s="47"/>
      <c r="K162" s="47"/>
      <c r="L162" s="29"/>
      <c r="M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</row>
  </sheetData>
  <autoFilter ref="C127:K161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A - Stavebná časť</vt:lpstr>
      <vt:lpstr>'A - Stavebná časť'!Názvy_tlače</vt:lpstr>
      <vt:lpstr>'Rekapitulácia stavby'!Názvy_tlače</vt:lpstr>
      <vt:lpstr>'A - Stavebná časť'!Oblasť_tlače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Bystrianský</dc:creator>
  <cp:lastModifiedBy>Michalička</cp:lastModifiedBy>
  <dcterms:created xsi:type="dcterms:W3CDTF">2022-05-08T16:40:39Z</dcterms:created>
  <dcterms:modified xsi:type="dcterms:W3CDTF">2023-06-29T17:12:47Z</dcterms:modified>
</cp:coreProperties>
</file>