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átor\Desktop\"/>
    </mc:Choice>
  </mc:AlternateContent>
  <bookViews>
    <workbookView xWindow="0" yWindow="0" windowWidth="0" windowHeight="0"/>
  </bookViews>
  <sheets>
    <sheet name="Rekapitulácia stavby" sheetId="1" r:id="rId1"/>
    <sheet name="IMPORT2023 - Dokončenie v..." sheetId="2" r:id="rId2"/>
  </sheets>
  <definedNames>
    <definedName name="_xlnm.Print_Area" localSheetId="0">'Rekapitulácia stavby'!$D$4:$AO$76,'Rekapitulácia stavby'!$C$82:$AQ$99</definedName>
    <definedName name="_xlnm.Print_Titles" localSheetId="0">'Rekapitulácia stavby'!$92:$92</definedName>
    <definedName name="_xlnm._FilterDatabase" localSheetId="1" hidden="1">'IMPORT2023 - Dokončenie v...'!$C$124:$L$187</definedName>
    <definedName name="_xlnm.Print_Area" localSheetId="1">'IMPORT2023 - Dokončenie v...'!$C$4:$K$76,'IMPORT2023 - Dokončenie v...'!$C$82:$K$108,'IMPORT2023 - Dokončenie v...'!$C$114:$K$187</definedName>
    <definedName name="_xlnm.Print_Titles" localSheetId="1">'IMPORT2023 - Dokončenie v...'!$124:$124</definedName>
  </definedNames>
  <calcPr/>
</workbook>
</file>

<file path=xl/calcChain.xml><?xml version="1.0" encoding="utf-8"?>
<calcChain xmlns="http://schemas.openxmlformats.org/spreadsheetml/2006/main">
  <c i="2" l="1" r="K39"/>
  <c r="K38"/>
  <c i="1" r="BA95"/>
  <c i="2" r="K37"/>
  <c i="1" r="AZ95"/>
  <c i="2" r="BI187"/>
  <c r="BH187"/>
  <c r="BG187"/>
  <c r="BE187"/>
  <c r="X187"/>
  <c r="V187"/>
  <c r="T187"/>
  <c r="P187"/>
  <c r="BI186"/>
  <c r="BH186"/>
  <c r="BG186"/>
  <c r="BE186"/>
  <c r="X186"/>
  <c r="V186"/>
  <c r="T186"/>
  <c r="P186"/>
  <c r="BI183"/>
  <c r="BH183"/>
  <c r="BG183"/>
  <c r="BE183"/>
  <c r="X183"/>
  <c r="X182"/>
  <c r="V183"/>
  <c r="V182"/>
  <c r="T183"/>
  <c r="T182"/>
  <c r="P183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F121"/>
  <c r="F119"/>
  <c r="E117"/>
  <c r="K31"/>
  <c r="F89"/>
  <c r="F87"/>
  <c r="E85"/>
  <c r="J22"/>
  <c r="E22"/>
  <c r="J122"/>
  <c r="J21"/>
  <c r="J19"/>
  <c r="E19"/>
  <c r="J121"/>
  <c r="J18"/>
  <c r="J16"/>
  <c r="E16"/>
  <c r="F122"/>
  <c r="J15"/>
  <c r="J10"/>
  <c r="J119"/>
  <c i="1" r="L90"/>
  <c r="AM90"/>
  <c r="AM89"/>
  <c r="L89"/>
  <c r="AM87"/>
  <c r="L87"/>
  <c r="L85"/>
  <c r="L84"/>
  <c i="2" r="Q187"/>
  <c r="Q183"/>
  <c r="Q179"/>
  <c r="Q177"/>
  <c r="R174"/>
  <c r="R171"/>
  <c r="Q169"/>
  <c r="R167"/>
  <c r="R165"/>
  <c r="R163"/>
  <c r="R161"/>
  <c r="R159"/>
  <c r="Q157"/>
  <c r="R154"/>
  <c r="Q152"/>
  <c r="R150"/>
  <c r="Q148"/>
  <c r="R145"/>
  <c r="Q142"/>
  <c r="R139"/>
  <c r="Q137"/>
  <c r="R135"/>
  <c r="Q133"/>
  <c r="Q131"/>
  <c r="Q129"/>
  <c r="R187"/>
  <c r="R183"/>
  <c r="Q180"/>
  <c r="Q178"/>
  <c r="R175"/>
  <c r="Q173"/>
  <c r="Q171"/>
  <c r="R169"/>
  <c r="Q167"/>
  <c r="Q165"/>
  <c r="Q163"/>
  <c r="R162"/>
  <c r="Q160"/>
  <c r="R158"/>
  <c r="R156"/>
  <c r="Q154"/>
  <c r="R152"/>
  <c r="R151"/>
  <c r="R149"/>
  <c r="R146"/>
  <c r="R142"/>
  <c r="Q139"/>
  <c r="R137"/>
  <c r="Q135"/>
  <c r="R133"/>
  <c r="R131"/>
  <c r="R129"/>
  <c i="1" r="AK29"/>
  <c i="2" r="K179"/>
  <c r="BF179"/>
  <c r="BK175"/>
  <c r="K171"/>
  <c r="BF171"/>
  <c r="BK166"/>
  <c r="BK164"/>
  <c r="K161"/>
  <c r="BF161"/>
  <c r="BK157"/>
  <c r="BK153"/>
  <c r="BK146"/>
  <c r="K143"/>
  <c r="BF143"/>
  <c r="BK137"/>
  <c r="K134"/>
  <c r="BF134"/>
  <c r="BK129"/>
  <c r="K187"/>
  <c r="BF187"/>
  <c r="BK181"/>
  <c r="K177"/>
  <c r="BF177"/>
  <c r="BK173"/>
  <c r="BK169"/>
  <c r="BK163"/>
  <c r="K158"/>
  <c r="BF158"/>
  <c r="BK152"/>
  <c r="K149"/>
  <c r="BF149"/>
  <c r="BK142"/>
  <c r="K138"/>
  <c r="BF138"/>
  <c r="K133"/>
  <c r="BF133"/>
  <c r="BK130"/>
  <c r="Q186"/>
  <c r="R181"/>
  <c r="R180"/>
  <c r="R178"/>
  <c r="Q175"/>
  <c r="R173"/>
  <c r="R172"/>
  <c r="Q170"/>
  <c r="Q168"/>
  <c r="Q166"/>
  <c r="Q164"/>
  <c r="Q162"/>
  <c r="R160"/>
  <c r="Q158"/>
  <c r="Q156"/>
  <c r="R155"/>
  <c r="R153"/>
  <c r="Q151"/>
  <c r="Q149"/>
  <c r="Q146"/>
  <c r="R143"/>
  <c r="Q140"/>
  <c r="R138"/>
  <c r="Q136"/>
  <c r="R134"/>
  <c r="Q132"/>
  <c r="Q130"/>
  <c r="R128"/>
  <c i="1" r="AU94"/>
  <c i="2" r="R186"/>
  <c r="Q181"/>
  <c r="R179"/>
  <c r="R177"/>
  <c r="Q174"/>
  <c r="Q172"/>
  <c r="R170"/>
  <c r="R168"/>
  <c r="R166"/>
  <c r="R164"/>
  <c r="Q161"/>
  <c r="Q159"/>
  <c r="R157"/>
  <c r="Q155"/>
  <c r="Q153"/>
  <c r="Q150"/>
  <c r="R148"/>
  <c r="Q145"/>
  <c r="Q143"/>
  <c r="R140"/>
  <c r="Q138"/>
  <c r="R136"/>
  <c r="Q134"/>
  <c r="R132"/>
  <c r="R130"/>
  <c r="Q128"/>
  <c r="BK183"/>
  <c r="BK178"/>
  <c r="BK172"/>
  <c r="K167"/>
  <c r="BF167"/>
  <c r="K165"/>
  <c r="BF165"/>
  <c r="BK162"/>
  <c r="BK159"/>
  <c r="BK155"/>
  <c r="BK151"/>
  <c r="BK145"/>
  <c r="BK140"/>
  <c r="BK136"/>
  <c r="BK131"/>
  <c r="K186"/>
  <c r="BF186"/>
  <c r="K180"/>
  <c r="BF180"/>
  <c r="BK174"/>
  <c r="K170"/>
  <c r="BF170"/>
  <c r="K168"/>
  <c r="BF168"/>
  <c r="BK160"/>
  <c r="BK156"/>
  <c r="K154"/>
  <c r="BF154"/>
  <c r="BK150"/>
  <c r="BK148"/>
  <c r="BK139"/>
  <c r="BK135"/>
  <c r="BK132"/>
  <c r="BK128"/>
  <c l="1" r="V127"/>
  <c r="Q127"/>
  <c r="V141"/>
  <c r="R141"/>
  <c r="J97"/>
  <c r="V144"/>
  <c r="Q144"/>
  <c r="I98"/>
  <c r="V147"/>
  <c r="R147"/>
  <c r="J99"/>
  <c r="T176"/>
  <c r="X176"/>
  <c r="R176"/>
  <c r="J100"/>
  <c r="T185"/>
  <c r="T184"/>
  <c r="X185"/>
  <c r="X184"/>
  <c r="Q185"/>
  <c r="Q184"/>
  <c r="I102"/>
  <c r="T127"/>
  <c r="X127"/>
  <c r="R127"/>
  <c r="T141"/>
  <c r="X141"/>
  <c r="Q141"/>
  <c r="I97"/>
  <c r="BK144"/>
  <c r="K144"/>
  <c r="K98"/>
  <c r="T144"/>
  <c r="X144"/>
  <c r="R144"/>
  <c r="J98"/>
  <c r="T147"/>
  <c r="X147"/>
  <c r="Q147"/>
  <c r="I99"/>
  <c r="V176"/>
  <c r="Q176"/>
  <c r="I100"/>
  <c r="V185"/>
  <c r="V184"/>
  <c r="R185"/>
  <c r="R184"/>
  <c r="J102"/>
  <c r="BK182"/>
  <c r="K182"/>
  <c r="K101"/>
  <c r="Q182"/>
  <c r="I101"/>
  <c r="R182"/>
  <c r="J101"/>
  <c r="J89"/>
  <c r="J90"/>
  <c r="J87"/>
  <c r="F90"/>
  <c r="F39"/>
  <c i="1" r="BF95"/>
  <c r="BF94"/>
  <c r="W38"/>
  <c i="2" r="K131"/>
  <c r="BF131"/>
  <c r="BK133"/>
  <c r="BK134"/>
  <c r="BK138"/>
  <c r="K139"/>
  <c r="BF139"/>
  <c r="K142"/>
  <c r="BF142"/>
  <c r="K148"/>
  <c r="BF148"/>
  <c r="K150"/>
  <c r="BF150"/>
  <c r="K152"/>
  <c r="BF152"/>
  <c r="BK154"/>
  <c r="K156"/>
  <c r="BF156"/>
  <c r="BK161"/>
  <c r="K163"/>
  <c r="BF163"/>
  <c r="K166"/>
  <c r="BF166"/>
  <c r="BK170"/>
  <c r="K175"/>
  <c r="BF175"/>
  <c r="BK180"/>
  <c r="BK186"/>
  <c r="K136"/>
  <c r="BF136"/>
  <c r="K35"/>
  <c i="1" r="AX95"/>
  <c i="2" r="K128"/>
  <c r="BF128"/>
  <c r="K129"/>
  <c r="BF129"/>
  <c r="K130"/>
  <c r="BF130"/>
  <c r="K132"/>
  <c r="BF132"/>
  <c r="K135"/>
  <c r="BF135"/>
  <c r="K140"/>
  <c r="BF140"/>
  <c r="BK143"/>
  <c r="BK141"/>
  <c r="K141"/>
  <c r="K97"/>
  <c r="K145"/>
  <c r="BF145"/>
  <c r="K151"/>
  <c r="BF151"/>
  <c r="K155"/>
  <c r="BF155"/>
  <c r="K159"/>
  <c r="BF159"/>
  <c r="K162"/>
  <c r="BF162"/>
  <c r="BK167"/>
  <c r="BK171"/>
  <c r="BK177"/>
  <c r="BK187"/>
  <c r="F35"/>
  <c i="1" r="BB95"/>
  <c r="BB94"/>
  <c r="W34"/>
  <c i="2" r="F38"/>
  <c i="1" r="BE95"/>
  <c r="BE94"/>
  <c r="W37"/>
  <c i="2" r="BK158"/>
  <c r="BK165"/>
  <c r="BK168"/>
  <c r="K173"/>
  <c r="BF173"/>
  <c r="K178"/>
  <c r="BF178"/>
  <c r="K181"/>
  <c r="BF181"/>
  <c r="K137"/>
  <c r="BF137"/>
  <c r="F37"/>
  <c i="1" r="BD95"/>
  <c r="BD94"/>
  <c r="W36"/>
  <c i="2" r="K146"/>
  <c r="BF146"/>
  <c r="BK149"/>
  <c r="K153"/>
  <c r="BF153"/>
  <c r="K157"/>
  <c r="BF157"/>
  <c r="K160"/>
  <c r="BF160"/>
  <c r="K164"/>
  <c r="BF164"/>
  <c r="K169"/>
  <c r="BF169"/>
  <c r="K172"/>
  <c r="BF172"/>
  <c r="K174"/>
  <c r="BF174"/>
  <c r="BK179"/>
  <c r="K183"/>
  <c r="BF183"/>
  <c l="1" r="X126"/>
  <c r="X125"/>
  <c r="Q126"/>
  <c r="Q125"/>
  <c r="I94"/>
  <c r="K29"/>
  <c i="1" r="AS95"/>
  <c i="2" r="R126"/>
  <c r="R125"/>
  <c r="J94"/>
  <c r="K30"/>
  <c i="1" r="AT95"/>
  <c i="2" r="T126"/>
  <c r="T125"/>
  <c i="1" r="AW95"/>
  <c i="2" r="V126"/>
  <c r="V125"/>
  <c r="I96"/>
  <c r="J96"/>
  <c r="I103"/>
  <c r="J103"/>
  <c r="BK127"/>
  <c r="BK147"/>
  <c r="K147"/>
  <c r="K99"/>
  <c r="BK185"/>
  <c r="K185"/>
  <c r="K103"/>
  <c r="BK176"/>
  <c r="K176"/>
  <c r="K100"/>
  <c i="1" r="AS94"/>
  <c r="AK27"/>
  <c r="AT94"/>
  <c r="AK28"/>
  <c r="AW94"/>
  <c r="AX94"/>
  <c r="AK34"/>
  <c r="BA94"/>
  <c r="AZ94"/>
  <c i="2" r="F36"/>
  <c i="1" r="BC95"/>
  <c r="BC94"/>
  <c r="W35"/>
  <c i="2" r="K36"/>
  <c i="1" r="AY95"/>
  <c r="AV95"/>
  <c i="2" l="1" r="BK126"/>
  <c r="J95"/>
  <c r="K127"/>
  <c r="K96"/>
  <c r="BK184"/>
  <c r="K184"/>
  <c r="K102"/>
  <c r="I95"/>
  <c i="1" r="AY94"/>
  <c r="AK35"/>
  <c i="2" l="1" r="BK125"/>
  <c r="K125"/>
  <c r="K94"/>
  <c r="K28"/>
  <c r="K126"/>
  <c r="K95"/>
  <c r="K32"/>
  <c i="1" r="AG95"/>
  <c r="AG94"/>
  <c r="AG99"/>
  <c r="AV94"/>
  <c r="AN94"/>
  <c r="AN99"/>
  <c i="2" l="1" r="K41"/>
  <c i="1" r="AN95"/>
  <c i="2" r="K108"/>
  <c i="1" r="AK26"/>
  <c r="AK31"/>
  <c l="1" r="AK40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<sst xmlns="http://schemas.openxmlformats.org/spreadsheetml/2006/main">
  <si>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</si>
  <si>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</si>
  <si>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</si>
  <si>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</si>
  <si>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True</t>
  </si>
  <si>
    <t>{7eb4fc9e-f232-428e-b1dd-c8e6bdaa9a0a}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</si>
  <si>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</si>
  <si>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</si>
  <si>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</si>
  <si>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</si>
  <si>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</si>
  <si>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Kód:</t>
  </si>
  <si>
    <t>IMPORT2023</t>
  </si>
  <si>
    <t>Stavba:</t>
  </si>
  <si>
    <t>Dokončenie vodovodu v obci Gemerská Panica</t>
  </si>
  <si>
    <t>JKSO:</t>
  </si>
  <si>
    <t>KS:</t>
  </si>
  <si>
    <t>Miesto:</t>
  </si>
  <si>
    <t>Gemerská Panica</t>
  </si>
  <si>
    <t>Dátum:</t>
  </si>
  <si>
    <t>18. 1. 2023</t>
  </si>
  <si>
    <t>Objednávateľ:</t>
  </si>
  <si>
    <t>IČO:</t>
  </si>
  <si>
    <t>Obec Gemerská Panica</t>
  </si>
  <si>
    <t>IČ DPH:</t>
  </si>
  <si>
    <t>Zhotoviteľ:</t>
  </si>
  <si>
    <t xml:space="preserve"> </t>
  </si>
  <si>
    <t>Projektant:</t>
  </si>
  <si>
    <t>0,01</t>
  </si>
  <si>
    <t>Spracovateľ:</t>
  </si>
  <si>
    <t>Poznámka:</t>
  </si>
  <si>
    <t>Náklady z rozpočtov</t>
  </si>
  <si>
    <t>Materiál</t>
  </si>
  <si>
    <t>Montáž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</si>
  <si>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</si>
  <si>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</si>
  <si>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</si>
  <si>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</si>
  <si>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</si>
  <si>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</si>
  <si>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</si>
  <si>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</si>
  <si>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</si>
  <si>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</si>
  <si>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</si>
  <si>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</si>
  <si>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</si>
  <si>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</si>
  <si>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</si>
  <si>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</si>
  <si>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</si>
  <si>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</si>
  <si>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</si>
  <si>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</si>
  <si>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</si>
  <si>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</si>
  <si>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</si>
  <si>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</si>
  <si>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</si>
  <si>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</si>
  <si>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</si>
  <si>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</si>
  <si>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</si>
  <si>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</si>
  <si>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</si>
  <si>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</si>
  <si>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</si>
  <si>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</si>
  <si>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</si>
  <si>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</si>
  <si>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</si>
  <si>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</si>
  <si>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</si>
  <si>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</si>
  <si>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</si>
  <si>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</si>
  <si>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</si>
  <si>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</si>
  <si>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</si>
  <si>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</si>
  <si>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</si>
  <si>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</si>
  <si>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</si>
  <si>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</si>
  <si>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</si>
  <si>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</si>
  <si>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</si>
  <si>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</si>
  <si>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</si>
  <si>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Náklady z rozpočtu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</si>
  <si>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</si>
  <si>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</si>
  <si>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</si>
  <si>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</si>
  <si>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</si>
  <si>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</si>
  <si>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</si>
  <si>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</si>
  <si>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</si>
  <si>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</si>
  <si>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</si>
  <si>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</si>
  <si>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</si>
  <si>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</si>
  <si>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</si>
  <si>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M - Práce a dodávky M</t>
  </si>
  <si>
    <t xml:space="preserve">    46-M - Zemné práce pri extr.mont.prácach</t>
  </si>
  <si>
    <t>2) Ostatné náklady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</si>
  <si>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</si>
  <si>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</si>
  <si>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</si>
  <si>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</si>
  <si>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</si>
  <si>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</si>
  <si>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</si>
  <si>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</si>
  <si>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</si>
  <si>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</si>
  <si>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</si>
  <si>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</si>
  <si>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</si>
  <si>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</si>
  <si>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</si>
  <si>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</si>
  <si>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</si>
  <si>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</si>
  <si>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</si>
  <si>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</si>
  <si>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</si>
  <si>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113107222</t>
  </si>
  <si>
    <t xml:space="preserve">Odstránenie krytu v ploche nad 200 m2 z kameniva hrubého drveného, hr.100 do 200 mm,  -0,23500t</t>
  </si>
  <si>
    <t>m2</t>
  </si>
  <si>
    <t>4</t>
  </si>
  <si>
    <t>2</t>
  </si>
  <si>
    <t>784359314</t>
  </si>
  <si>
    <t>113107241</t>
  </si>
  <si>
    <t xml:space="preserve">Odstránenie krytu v ploche nad 200 m2 asfaltového, hr. vrstvy do 50 mm,  -0,09800t</t>
  </si>
  <si>
    <t>1155451063</t>
  </si>
  <si>
    <t>3</t>
  </si>
  <si>
    <t>132201102</t>
  </si>
  <si>
    <t>Výkop ryhy do šírky 600 mm v horn.3 nad 100 m3</t>
  </si>
  <si>
    <t>m3</t>
  </si>
  <si>
    <t>973880838</t>
  </si>
  <si>
    <t>132201109</t>
  </si>
  <si>
    <t>Hĺbenie rýh šírky do 600 mm zapažených i nezapažených s urovnaním dna. Príplatok k cene za lepivosť horniny 3</t>
  </si>
  <si>
    <t>-224712758</t>
  </si>
  <si>
    <t>5</t>
  </si>
  <si>
    <t>151101102</t>
  </si>
  <si>
    <t>Paženie a rozopretie stien rýh pre podzemné vedenie, príložné do 4 m</t>
  </si>
  <si>
    <t>-384585449</t>
  </si>
  <si>
    <t>6</t>
  </si>
  <si>
    <t>151101112</t>
  </si>
  <si>
    <t>Odstránenie paženia rýh pre podzemné vedenie, príložné hĺbky do 4 m</t>
  </si>
  <si>
    <t>-616191053</t>
  </si>
  <si>
    <t>7</t>
  </si>
  <si>
    <t>171201203</t>
  </si>
  <si>
    <t>Uloženie sypaniny na skládky nad 1000 do 10000 m3</t>
  </si>
  <si>
    <t>988902098</t>
  </si>
  <si>
    <t>8</t>
  </si>
  <si>
    <t>174101003</t>
  </si>
  <si>
    <t>Zásyp sypaninou so zhutnením jám, šachiet, rýh, zárezov alebo okolo objektov nad 1000 do 10000 m3</t>
  </si>
  <si>
    <t>-563381160</t>
  </si>
  <si>
    <t>9</t>
  </si>
  <si>
    <t>M</t>
  </si>
  <si>
    <t>5834354400</t>
  </si>
  <si>
    <t>Kamenivo drvené hrubé 16-32 B</t>
  </si>
  <si>
    <t>t</t>
  </si>
  <si>
    <t>-1532425167</t>
  </si>
  <si>
    <t>10</t>
  </si>
  <si>
    <t>174201102</t>
  </si>
  <si>
    <t>Zásyp sypaninou bez zhutnenia jám, šachiet, rýh, zárezov v týchto vykopávkach nad 100 do 1000 m3</t>
  </si>
  <si>
    <t>-503870653</t>
  </si>
  <si>
    <t>11</t>
  </si>
  <si>
    <t>5815322000</t>
  </si>
  <si>
    <t>Piesok technický triedený 0/4</t>
  </si>
  <si>
    <t>657178305</t>
  </si>
  <si>
    <t>12</t>
  </si>
  <si>
    <t>175101101</t>
  </si>
  <si>
    <t>Obsyp potrubia sypaninou z vhodných hornín 1 až 4 bez prehodenia sypaniny</t>
  </si>
  <si>
    <t>-1242041967</t>
  </si>
  <si>
    <t>13</t>
  </si>
  <si>
    <t>404552139</t>
  </si>
  <si>
    <t>Vodorovné konštrukcie</t>
  </si>
  <si>
    <t>14</t>
  </si>
  <si>
    <t>451573111</t>
  </si>
  <si>
    <t>Lôžko pod potrubie, stoky a drobné objekty, v otvorenom výkope z piesku a štrkopiesku do 63 mm</t>
  </si>
  <si>
    <t>-1491834211</t>
  </si>
  <si>
    <t>15</t>
  </si>
  <si>
    <t>-967515864</t>
  </si>
  <si>
    <t>Komunikácie</t>
  </si>
  <si>
    <t>16</t>
  </si>
  <si>
    <t>567121115</t>
  </si>
  <si>
    <t>Podklad z prostého betónu tr. B 7, 5 hr.150 mm</t>
  </si>
  <si>
    <t>107184839</t>
  </si>
  <si>
    <t>17</t>
  </si>
  <si>
    <t>572952111</t>
  </si>
  <si>
    <t>Upravenie krytu vozovky po prekopoch pre inžinier. siete asfaltovým betónom po zhutnení hr.30-50 mm</t>
  </si>
  <si>
    <t>1103748037</t>
  </si>
  <si>
    <t>Rúrové vedenie</t>
  </si>
  <si>
    <t>18</t>
  </si>
  <si>
    <t>857242121</t>
  </si>
  <si>
    <t>Montáž liatin. tvarovky jednoosovej na potrubí z rúr prírubových DN 80</t>
  </si>
  <si>
    <t>ks</t>
  </si>
  <si>
    <t>237937498</t>
  </si>
  <si>
    <t>19</t>
  </si>
  <si>
    <t>5525572000</t>
  </si>
  <si>
    <t xml:space="preserve">Koleno prírubové s pätkou D 80  mm</t>
  </si>
  <si>
    <t>1871680949</t>
  </si>
  <si>
    <t>857244121</t>
  </si>
  <si>
    <t>Montáž liatin. tvarovky odbočnej na potrubí z rúr prírubových DN 80</t>
  </si>
  <si>
    <t>1957254360</t>
  </si>
  <si>
    <t>21</t>
  </si>
  <si>
    <t>5525431000</t>
  </si>
  <si>
    <t>Tvarovka hrdlová s prírubou odbočnou s temovaným spojom 80/80 mm</t>
  </si>
  <si>
    <t>-1388423673</t>
  </si>
  <si>
    <t>22</t>
  </si>
  <si>
    <t>871241121</t>
  </si>
  <si>
    <t>Montáž potrubia z tlakových polyetylénových rúrok priemeru 90 mm</t>
  </si>
  <si>
    <t>m</t>
  </si>
  <si>
    <t>2024675782</t>
  </si>
  <si>
    <t>23</t>
  </si>
  <si>
    <t>2861129700</t>
  </si>
  <si>
    <t>HDPE rúry tlakové pre rozvod vody - PE 100 / PN 10 90 x 5,4 x L</t>
  </si>
  <si>
    <t>2028081562</t>
  </si>
  <si>
    <t>24</t>
  </si>
  <si>
    <t>891241111</t>
  </si>
  <si>
    <t>Montáž vodovodného posúvača s osadením zemnej súpravy (bez poklopov) DN 80</t>
  </si>
  <si>
    <t>1186310399</t>
  </si>
  <si>
    <t>25</t>
  </si>
  <si>
    <t>4222136400</t>
  </si>
  <si>
    <t>Posúvač S 24-118-610 PN 10, D 90 mm</t>
  </si>
  <si>
    <t>-519851659</t>
  </si>
  <si>
    <t>26</t>
  </si>
  <si>
    <t>4229123000</t>
  </si>
  <si>
    <t>Súprava zemná posúvačová Y 1020 D 80 mm</t>
  </si>
  <si>
    <t>-2014901021</t>
  </si>
  <si>
    <t>27</t>
  </si>
  <si>
    <t>891247111</t>
  </si>
  <si>
    <t>Montáž vodovodnej armatúry na potrubí, hydrant podzemný (bez osadenia poklopov) DN 80</t>
  </si>
  <si>
    <t>276573986</t>
  </si>
  <si>
    <t>28</t>
  </si>
  <si>
    <t>4227371330</t>
  </si>
  <si>
    <t>Hydrant podzemný NADSTANDART PN 16-epoxidový nástrek DN 80/1250 CAMPRI</t>
  </si>
  <si>
    <t>314390318</t>
  </si>
  <si>
    <t>29</t>
  </si>
  <si>
    <t>891247211</t>
  </si>
  <si>
    <t>Montáž vodovodnej armatúry na potrubí, hydrant nadzemný DN 80</t>
  </si>
  <si>
    <t>-1018181408</t>
  </si>
  <si>
    <t>30</t>
  </si>
  <si>
    <t>4227371410</t>
  </si>
  <si>
    <t>Hydrant nadzemný DN 80 CAMPRI</t>
  </si>
  <si>
    <t>462205943</t>
  </si>
  <si>
    <t>31</t>
  </si>
  <si>
    <t>891249111</t>
  </si>
  <si>
    <t>Montáž navrtávacieho pásu s ventilom Jt 1 MPa na potrubí z rúr azbest., liat., oceľ.,plast. DN 80</t>
  </si>
  <si>
    <t>1198754383</t>
  </si>
  <si>
    <t>32</t>
  </si>
  <si>
    <t>4227531040</t>
  </si>
  <si>
    <t xml:space="preserve">Vodárenské armatúry   HAKU prírubový navŕtavací pás D 110-80   Hawle s.r.o.</t>
  </si>
  <si>
    <t>829609510</t>
  </si>
  <si>
    <t>33</t>
  </si>
  <si>
    <t>891319111</t>
  </si>
  <si>
    <t>Montáž navrtávacieho pásu s ventilom Jt 1 MPa na potr. z rúr liat., oceľ., plast., DN 150</t>
  </si>
  <si>
    <t>2054818718</t>
  </si>
  <si>
    <t>34</t>
  </si>
  <si>
    <t>4227531044</t>
  </si>
  <si>
    <t xml:space="preserve">Vodárenské armatúry   HAKU prírubový navŕtavací pás D 160-80   Hawle s.r.o.</t>
  </si>
  <si>
    <t>2065484130</t>
  </si>
  <si>
    <t>35</t>
  </si>
  <si>
    <t>892241111</t>
  </si>
  <si>
    <t>Ostatné práce na rúrovom vedení, tlakové skúšky vodovodného potrubia DN do 80</t>
  </si>
  <si>
    <t>-427417407</t>
  </si>
  <si>
    <t>36</t>
  </si>
  <si>
    <t>892273111</t>
  </si>
  <si>
    <t>Preplach a dezinfekcia vodovodného potrubia DN od 80 do 125</t>
  </si>
  <si>
    <t>-1616476473</t>
  </si>
  <si>
    <t>37</t>
  </si>
  <si>
    <t>892372111</t>
  </si>
  <si>
    <t>Zabezpečenie koncov vodovodného potrubia pri tlakových skúškach DN do 300</t>
  </si>
  <si>
    <t>1661549993</t>
  </si>
  <si>
    <t>38</t>
  </si>
  <si>
    <t>899401111</t>
  </si>
  <si>
    <t>Osadenie poklopu liatinového ventilového</t>
  </si>
  <si>
    <t>1622036019</t>
  </si>
  <si>
    <t>39</t>
  </si>
  <si>
    <t>5524218000</t>
  </si>
  <si>
    <t>Poklop ventilový voda, plyn</t>
  </si>
  <si>
    <t>-1123540531</t>
  </si>
  <si>
    <t>40</t>
  </si>
  <si>
    <t>899401112</t>
  </si>
  <si>
    <t>Osadenie poklopu liatinového posúvačového</t>
  </si>
  <si>
    <t>608534848</t>
  </si>
  <si>
    <t>41</t>
  </si>
  <si>
    <t>4229135200</t>
  </si>
  <si>
    <t>Poklop Y 4504 - posúvačový</t>
  </si>
  <si>
    <t>-329222320</t>
  </si>
  <si>
    <t>42</t>
  </si>
  <si>
    <t>899401113</t>
  </si>
  <si>
    <t>Osadenie poklopu liatinového hydrantového</t>
  </si>
  <si>
    <t>-991232975</t>
  </si>
  <si>
    <t>43</t>
  </si>
  <si>
    <t>5524218300</t>
  </si>
  <si>
    <t>Poklop hydrantový</t>
  </si>
  <si>
    <t>56765391</t>
  </si>
  <si>
    <t>44</t>
  </si>
  <si>
    <t>899713111</t>
  </si>
  <si>
    <t>Orientačná tabuľka na vodovodných a kanalizačných radoch na stĺpiku oceľovom alebo betónovom</t>
  </si>
  <si>
    <t>741816318</t>
  </si>
  <si>
    <t>45</t>
  </si>
  <si>
    <t>899721111</t>
  </si>
  <si>
    <t>Vyhľadávací vodič na potrubí PVC DN do 150 mm</t>
  </si>
  <si>
    <t>-519356182</t>
  </si>
  <si>
    <t>Ostatné konštrukcie a práce-búranie</t>
  </si>
  <si>
    <t>46</t>
  </si>
  <si>
    <t>919731121</t>
  </si>
  <si>
    <t>Zarovnanie styčnej plochy pozdľž vybúranej časti komunikácie asfaltovej hr.do 50 mm</t>
  </si>
  <si>
    <t>866672867</t>
  </si>
  <si>
    <t>47</t>
  </si>
  <si>
    <t>919735111</t>
  </si>
  <si>
    <t>Rezanie existujúceho asfaltového krytu alebo podkladu hĺbky do 50 mm</t>
  </si>
  <si>
    <t>-2087895361</t>
  </si>
  <si>
    <t>48</t>
  </si>
  <si>
    <t>979084216</t>
  </si>
  <si>
    <t>Vodorovná doprava vybúraných hmôt po suchu bez naloženia, ale so zložením na vzdialenosť do 5 km</t>
  </si>
  <si>
    <t>164623848</t>
  </si>
  <si>
    <t>49</t>
  </si>
  <si>
    <t>979087213</t>
  </si>
  <si>
    <t>Nakladanie na dopravné prostriedky pre vodorovnú dopravu vybúraných hmôt</t>
  </si>
  <si>
    <t>-1114182048</t>
  </si>
  <si>
    <t>50</t>
  </si>
  <si>
    <t>979089212</t>
  </si>
  <si>
    <t>Poplatok za skladovanie - bitúmenové zmesi, uholný decht, dechtové výrobky (17 03 ), ostatné</t>
  </si>
  <si>
    <t>-1777175207</t>
  </si>
  <si>
    <t>99</t>
  </si>
  <si>
    <t>Presun hmôt HSV</t>
  </si>
  <si>
    <t>51</t>
  </si>
  <si>
    <t>998271201</t>
  </si>
  <si>
    <t>Presun hmôt pre kanalizácie hĺbené murované včítane drobných objektov v otvorenom výkope</t>
  </si>
  <si>
    <t>-449824947</t>
  </si>
  <si>
    <t>Práce a dodávky M</t>
  </si>
  <si>
    <t>46-M</t>
  </si>
  <si>
    <t>Zemné práce pri extr.mont.prácach</t>
  </si>
  <si>
    <t>52</t>
  </si>
  <si>
    <t>460490012</t>
  </si>
  <si>
    <t>Rozvinutie a uloženie výstražnej fólie z PVC do ryhy, šírka 33 cm</t>
  </si>
  <si>
    <t>64</t>
  </si>
  <si>
    <t>-340200224</t>
  </si>
  <si>
    <t>53</t>
  </si>
  <si>
    <t>2830002000</t>
  </si>
  <si>
    <t>Fólia biela v m</t>
  </si>
  <si>
    <t>256</t>
  </si>
  <si>
    <t>2004179726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</si>
</sst>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sz val="9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0" xfId="0" applyFont="1" applyFill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7" fontId="30" fillId="0" borderId="12" xfId="0" applyNumberFormat="1" applyFont="1" applyBorder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166" fontId="13" fillId="0" borderId="0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0" borderId="23" xfId="0" applyNumberFormat="1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167" fontId="13" fillId="0" borderId="20" xfId="0" applyNumberFormat="1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="1" customFormat="1" ht="36.96" customHeight="1">
      <c r="AR2" s="14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S4" s="15" t="s">
        <v>7</v>
      </c>
    </row>
    <row r="5" s="1" customFormat="1" ht="12" customHeight="1">
      <c r="B5" s="18"/>
      <c r="D5" s="21" t="s">
        <v>11</v>
      </c>
      <c r="K5" s="22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S5" s="15" t="s">
        <v>7</v>
      </c>
    </row>
    <row r="6" s="1" customFormat="1" ht="36.96" customHeight="1">
      <c r="B6" s="18"/>
      <c r="D6" s="23" t="s">
        <v>13</v>
      </c>
      <c r="K6" s="24" t="s">
        <v>14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S6" s="15" t="s">
        <v>7</v>
      </c>
    </row>
    <row r="7" s="1" customFormat="1" ht="12" customHeight="1">
      <c r="B7" s="18"/>
      <c r="D7" s="25" t="s">
        <v>15</v>
      </c>
      <c r="K7" s="22" t="s">
        <v>1</v>
      </c>
      <c r="AK7" s="25" t="s">
        <v>16</v>
      </c>
      <c r="AN7" s="22" t="s">
        <v>1</v>
      </c>
      <c r="AR7" s="18"/>
      <c r="BS7" s="15" t="s">
        <v>7</v>
      </c>
    </row>
    <row r="8" s="1" customFormat="1" ht="12" customHeight="1">
      <c r="B8" s="18"/>
      <c r="D8" s="25" t="s">
        <v>17</v>
      </c>
      <c r="K8" s="22" t="s">
        <v>18</v>
      </c>
      <c r="AK8" s="25" t="s">
        <v>19</v>
      </c>
      <c r="AN8" s="22" t="s">
        <v>20</v>
      </c>
      <c r="AR8" s="18"/>
      <c r="BS8" s="15" t="s">
        <v>7</v>
      </c>
    </row>
    <row r="9" s="1" customFormat="1" ht="14.4" customHeight="1">
      <c r="B9" s="18"/>
      <c r="AR9" s="18"/>
      <c r="BS9" s="15" t="s">
        <v>7</v>
      </c>
    </row>
    <row r="10" s="1" customFormat="1" ht="12" customHeight="1">
      <c r="B10" s="18"/>
      <c r="D10" s="25" t="s">
        <v>21</v>
      </c>
      <c r="AK10" s="25" t="s">
        <v>22</v>
      </c>
      <c r="AN10" s="22" t="s">
        <v>1</v>
      </c>
      <c r="AR10" s="18"/>
      <c r="BS10" s="15" t="s">
        <v>7</v>
      </c>
    </row>
    <row r="11" s="1" customFormat="1" ht="18.48" customHeight="1">
      <c r="B11" s="18"/>
      <c r="E11" s="22" t="s">
        <v>23</v>
      </c>
      <c r="AK11" s="25" t="s">
        <v>24</v>
      </c>
      <c r="AN11" s="22" t="s">
        <v>1</v>
      </c>
      <c r="AR11" s="18"/>
      <c r="BS11" s="15" t="s">
        <v>7</v>
      </c>
    </row>
    <row r="12" s="1" customFormat="1" ht="6.96" customHeight="1">
      <c r="B12" s="18"/>
      <c r="AR12" s="18"/>
      <c r="BS12" s="15" t="s">
        <v>7</v>
      </c>
    </row>
    <row r="13" s="1" customFormat="1" ht="12" customHeight="1">
      <c r="B13" s="18"/>
      <c r="D13" s="25" t="s">
        <v>25</v>
      </c>
      <c r="AK13" s="25" t="s">
        <v>22</v>
      </c>
      <c r="AN13" s="22" t="s">
        <v>1</v>
      </c>
      <c r="AR13" s="18"/>
      <c r="BS13" s="15" t="s">
        <v>7</v>
      </c>
    </row>
    <row r="14">
      <c r="B14" s="18"/>
      <c r="E14" s="22" t="s">
        <v>26</v>
      </c>
      <c r="AK14" s="25" t="s">
        <v>24</v>
      </c>
      <c r="AN14" s="22" t="s">
        <v>1</v>
      </c>
      <c r="AR14" s="18"/>
      <c r="BS14" s="15" t="s">
        <v>7</v>
      </c>
    </row>
    <row r="15" s="1" customFormat="1" ht="6.96" customHeight="1">
      <c r="B15" s="18"/>
      <c r="AR15" s="18"/>
      <c r="BS15" s="15" t="s">
        <v>3</v>
      </c>
    </row>
    <row r="16" s="1" customFormat="1" ht="12" customHeight="1">
      <c r="B16" s="18"/>
      <c r="D16" s="25" t="s">
        <v>27</v>
      </c>
      <c r="AK16" s="25" t="s">
        <v>22</v>
      </c>
      <c r="AN16" s="22" t="s">
        <v>1</v>
      </c>
      <c r="AR16" s="18"/>
      <c r="BS16" s="15" t="s">
        <v>3</v>
      </c>
    </row>
    <row r="17" s="1" customFormat="1" ht="18.48" customHeight="1">
      <c r="B17" s="18"/>
      <c r="E17" s="22" t="s">
        <v>26</v>
      </c>
      <c r="AK17" s="25" t="s">
        <v>24</v>
      </c>
      <c r="AN17" s="22" t="s">
        <v>1</v>
      </c>
      <c r="AR17" s="18"/>
      <c r="BS17" s="15" t="s">
        <v>4</v>
      </c>
    </row>
    <row r="18" s="1" customFormat="1" ht="6.96" customHeight="1">
      <c r="B18" s="18"/>
      <c r="AR18" s="18"/>
      <c r="BS18" s="15" t="s">
        <v>28</v>
      </c>
    </row>
    <row r="19" s="1" customFormat="1" ht="12" customHeight="1">
      <c r="B19" s="18"/>
      <c r="D19" s="25" t="s">
        <v>29</v>
      </c>
      <c r="AK19" s="25" t="s">
        <v>22</v>
      </c>
      <c r="AN19" s="22" t="s">
        <v>1</v>
      </c>
      <c r="AR19" s="18"/>
      <c r="BS19" s="15" t="s">
        <v>28</v>
      </c>
    </row>
    <row r="20" s="1" customFormat="1" ht="18.48" customHeight="1">
      <c r="B20" s="18"/>
      <c r="E20" s="22" t="s">
        <v>26</v>
      </c>
      <c r="AK20" s="25" t="s">
        <v>24</v>
      </c>
      <c r="AN20" s="22" t="s">
        <v>1</v>
      </c>
      <c r="AR20" s="18"/>
      <c r="BS20" s="15" t="s">
        <v>4</v>
      </c>
    </row>
    <row r="21" s="1" customFormat="1" ht="6.96" customHeight="1">
      <c r="B21" s="18"/>
      <c r="AR21" s="18"/>
    </row>
    <row r="22" s="1" customFormat="1" ht="12" customHeight="1">
      <c r="B22" s="18"/>
      <c r="D22" s="25" t="s">
        <v>30</v>
      </c>
      <c r="AR22" s="18"/>
    </row>
    <row r="23" s="1" customFormat="1" ht="16.5" customHeight="1">
      <c r="B23" s="18"/>
      <c r="E23" s="26" t="s">
        <v>1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R23" s="18"/>
    </row>
    <row r="24" s="1" customFormat="1" ht="6.96" customHeight="1">
      <c r="B24" s="18"/>
      <c r="AR24" s="18"/>
    </row>
    <row r="25" s="1" customFormat="1" ht="6.96" customHeight="1">
      <c r="B25" s="1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8"/>
    </row>
    <row r="26" s="1" customFormat="1" ht="14.4" customHeight="1">
      <c r="B26" s="18"/>
      <c r="D26" s="28" t="s">
        <v>31</v>
      </c>
      <c r="AK26" s="29">
        <f>ROUND(AG94,2)</f>
        <v>226472.67999999999</v>
      </c>
      <c r="AL26" s="1"/>
      <c r="AM26" s="1"/>
      <c r="AN26" s="1"/>
      <c r="AO26" s="1"/>
      <c r="AR26" s="18"/>
    </row>
    <row r="27">
      <c r="B27" s="18"/>
      <c r="E27" s="30" t="s">
        <v>32</v>
      </c>
      <c r="AK27" s="31">
        <f>ROUND(AS94,2)</f>
        <v>71434.850000000006</v>
      </c>
      <c r="AL27" s="31"/>
      <c r="AM27" s="31"/>
      <c r="AN27" s="31"/>
      <c r="AO27" s="31"/>
      <c r="AR27" s="18"/>
    </row>
    <row r="28" s="2" customFormat="1">
      <c r="A28" s="32"/>
      <c r="B28" s="33"/>
      <c r="C28" s="32"/>
      <c r="D28" s="32"/>
      <c r="E28" s="30" t="s">
        <v>33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1">
        <f>ROUND(AT94,2)</f>
        <v>155037.82999999999</v>
      </c>
      <c r="AL28" s="31"/>
      <c r="AM28" s="31"/>
      <c r="AN28" s="31"/>
      <c r="AO28" s="31"/>
      <c r="AP28" s="32"/>
      <c r="AQ28" s="32"/>
      <c r="AR28" s="33"/>
      <c r="BG28" s="32"/>
    </row>
    <row r="29" s="2" customFormat="1" ht="14.4" customHeight="1">
      <c r="A29" s="32"/>
      <c r="B29" s="33"/>
      <c r="C29" s="32"/>
      <c r="D29" s="28" t="s">
        <v>34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9">
        <f>ROUND(AG97, 2)</f>
        <v>0</v>
      </c>
      <c r="AL29" s="29"/>
      <c r="AM29" s="29"/>
      <c r="AN29" s="29"/>
      <c r="AO29" s="29"/>
      <c r="AP29" s="32"/>
      <c r="AQ29" s="32"/>
      <c r="AR29" s="33"/>
      <c r="BG29" s="32"/>
    </row>
    <row r="30" s="2" customFormat="1" ht="6.96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3"/>
      <c r="BG30" s="32"/>
    </row>
    <row r="31" s="2" customFormat="1" ht="25.92" customHeight="1">
      <c r="A31" s="32"/>
      <c r="B31" s="33"/>
      <c r="C31" s="32"/>
      <c r="D31" s="34" t="s">
        <v>35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6">
        <f>ROUND(AK26 + AK29, 2)</f>
        <v>226472.67999999999</v>
      </c>
      <c r="AL31" s="35"/>
      <c r="AM31" s="35"/>
      <c r="AN31" s="35"/>
      <c r="AO31" s="35"/>
      <c r="AP31" s="32"/>
      <c r="AQ31" s="32"/>
      <c r="AR31" s="33"/>
      <c r="BG31" s="32"/>
    </row>
    <row r="32" s="2" customFormat="1" ht="6.96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3"/>
      <c r="BG32" s="32"/>
    </row>
    <row r="33" s="2" customFormat="1">
      <c r="A33" s="32"/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7" t="s">
        <v>36</v>
      </c>
      <c r="M33" s="37"/>
      <c r="N33" s="37"/>
      <c r="O33" s="37"/>
      <c r="P33" s="37"/>
      <c r="Q33" s="32"/>
      <c r="R33" s="32"/>
      <c r="S33" s="32"/>
      <c r="T33" s="32"/>
      <c r="U33" s="32"/>
      <c r="V33" s="32"/>
      <c r="W33" s="37" t="s">
        <v>37</v>
      </c>
      <c r="X33" s="37"/>
      <c r="Y33" s="37"/>
      <c r="Z33" s="37"/>
      <c r="AA33" s="37"/>
      <c r="AB33" s="37"/>
      <c r="AC33" s="37"/>
      <c r="AD33" s="37"/>
      <c r="AE33" s="37"/>
      <c r="AF33" s="32"/>
      <c r="AG33" s="32"/>
      <c r="AH33" s="32"/>
      <c r="AI33" s="32"/>
      <c r="AJ33" s="32"/>
      <c r="AK33" s="37" t="s">
        <v>38</v>
      </c>
      <c r="AL33" s="37"/>
      <c r="AM33" s="37"/>
      <c r="AN33" s="37"/>
      <c r="AO33" s="37"/>
      <c r="AP33" s="32"/>
      <c r="AQ33" s="32"/>
      <c r="AR33" s="33"/>
      <c r="BG33" s="32"/>
    </row>
    <row r="34" s="3" customFormat="1" ht="14.4" customHeight="1">
      <c r="A34" s="3"/>
      <c r="B34" s="38"/>
      <c r="C34" s="3"/>
      <c r="D34" s="25" t="s">
        <v>39</v>
      </c>
      <c r="E34" s="3"/>
      <c r="F34" s="39" t="s">
        <v>40</v>
      </c>
      <c r="G34" s="3"/>
      <c r="H34" s="3"/>
      <c r="I34" s="3"/>
      <c r="J34" s="3"/>
      <c r="K34" s="3"/>
      <c r="L34" s="40">
        <v>0.20000000000000001</v>
      </c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>
        <f>ROUND(BB94 + SUM(CD97), 2)</f>
        <v>0</v>
      </c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2">
        <f>ROUND(AX94 + SUM(BY97), 2)</f>
        <v>0</v>
      </c>
      <c r="AL34" s="41"/>
      <c r="AM34" s="41"/>
      <c r="AN34" s="41"/>
      <c r="AO34" s="41"/>
      <c r="AP34" s="41"/>
      <c r="AQ34" s="41"/>
      <c r="AR34" s="43"/>
      <c r="AS34" s="41"/>
      <c r="AT34" s="41"/>
      <c r="AU34" s="41"/>
      <c r="AV34" s="41"/>
      <c r="AW34" s="41"/>
      <c r="AX34" s="41"/>
      <c r="AY34" s="41"/>
      <c r="AZ34" s="41"/>
      <c r="BG34" s="3"/>
    </row>
    <row r="35" s="3" customFormat="1" ht="14.4" customHeight="1">
      <c r="A35" s="3"/>
      <c r="B35" s="38"/>
      <c r="C35" s="3"/>
      <c r="D35" s="3"/>
      <c r="E35" s="3"/>
      <c r="F35" s="39" t="s">
        <v>41</v>
      </c>
      <c r="G35" s="3"/>
      <c r="H35" s="3"/>
      <c r="I35" s="3"/>
      <c r="J35" s="3"/>
      <c r="K35" s="3"/>
      <c r="L35" s="44">
        <v>0.20000000000000001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45">
        <f>ROUND(BC94 + SUM(CE97), 2)</f>
        <v>226472.67999999999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5">
        <f>ROUND(AY94 + SUM(BZ97), 2)</f>
        <v>45294.540000000001</v>
      </c>
      <c r="AL35" s="3"/>
      <c r="AM35" s="3"/>
      <c r="AN35" s="3"/>
      <c r="AO35" s="3"/>
      <c r="AP35" s="3"/>
      <c r="AQ35" s="3"/>
      <c r="AR35" s="38"/>
      <c r="BG35" s="3"/>
    </row>
    <row r="36" hidden="1" s="3" customFormat="1" ht="14.4" customHeight="1">
      <c r="A36" s="3"/>
      <c r="B36" s="38"/>
      <c r="C36" s="3"/>
      <c r="D36" s="3"/>
      <c r="E36" s="3"/>
      <c r="F36" s="25" t="s">
        <v>42</v>
      </c>
      <c r="G36" s="3"/>
      <c r="H36" s="3"/>
      <c r="I36" s="3"/>
      <c r="J36" s="3"/>
      <c r="K36" s="3"/>
      <c r="L36" s="44">
        <v>0.20000000000000001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45">
        <f>ROUND(BD94 + SUM(CF97), 2)</f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5">
        <v>0</v>
      </c>
      <c r="AL36" s="3"/>
      <c r="AM36" s="3"/>
      <c r="AN36" s="3"/>
      <c r="AO36" s="3"/>
      <c r="AP36" s="3"/>
      <c r="AQ36" s="3"/>
      <c r="AR36" s="38"/>
      <c r="BG36" s="3"/>
    </row>
    <row r="37" hidden="1" s="3" customFormat="1" ht="14.4" customHeight="1">
      <c r="A37" s="3"/>
      <c r="B37" s="38"/>
      <c r="C37" s="3"/>
      <c r="D37" s="3"/>
      <c r="E37" s="3"/>
      <c r="F37" s="25" t="s">
        <v>43</v>
      </c>
      <c r="G37" s="3"/>
      <c r="H37" s="3"/>
      <c r="I37" s="3"/>
      <c r="J37" s="3"/>
      <c r="K37" s="3"/>
      <c r="L37" s="44">
        <v>0.20000000000000001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45">
        <f>ROUND(BE94 + SUM(CG97), 2)</f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45">
        <v>0</v>
      </c>
      <c r="AL37" s="3"/>
      <c r="AM37" s="3"/>
      <c r="AN37" s="3"/>
      <c r="AO37" s="3"/>
      <c r="AP37" s="3"/>
      <c r="AQ37" s="3"/>
      <c r="AR37" s="38"/>
      <c r="BG37" s="3"/>
    </row>
    <row r="38" hidden="1" s="3" customFormat="1" ht="14.4" customHeight="1">
      <c r="A38" s="3"/>
      <c r="B38" s="38"/>
      <c r="C38" s="3"/>
      <c r="D38" s="3"/>
      <c r="E38" s="3"/>
      <c r="F38" s="39" t="s">
        <v>44</v>
      </c>
      <c r="G38" s="3"/>
      <c r="H38" s="3"/>
      <c r="I38" s="3"/>
      <c r="J38" s="3"/>
      <c r="K38" s="3"/>
      <c r="L38" s="40">
        <v>0</v>
      </c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>
        <f>ROUND(BF94 + SUM(CH97), 2)</f>
        <v>0</v>
      </c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2">
        <v>0</v>
      </c>
      <c r="AL38" s="41"/>
      <c r="AM38" s="41"/>
      <c r="AN38" s="41"/>
      <c r="AO38" s="41"/>
      <c r="AP38" s="41"/>
      <c r="AQ38" s="41"/>
      <c r="AR38" s="43"/>
      <c r="AS38" s="41"/>
      <c r="AT38" s="41"/>
      <c r="AU38" s="41"/>
      <c r="AV38" s="41"/>
      <c r="AW38" s="41"/>
      <c r="AX38" s="41"/>
      <c r="AY38" s="41"/>
      <c r="AZ38" s="41"/>
      <c r="BG38" s="3"/>
    </row>
    <row r="39" s="2" customFormat="1" ht="6.96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3"/>
      <c r="BG39" s="32"/>
    </row>
    <row r="40" s="2" customFormat="1" ht="25.92" customHeight="1">
      <c r="A40" s="32"/>
      <c r="B40" s="33"/>
      <c r="C40" s="46"/>
      <c r="D40" s="47" t="s">
        <v>45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9" t="s">
        <v>46</v>
      </c>
      <c r="U40" s="48"/>
      <c r="V40" s="48"/>
      <c r="W40" s="48"/>
      <c r="X40" s="50" t="s">
        <v>47</v>
      </c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51">
        <f>SUM(AK31:AK38)</f>
        <v>271767.21999999997</v>
      </c>
      <c r="AL40" s="48"/>
      <c r="AM40" s="48"/>
      <c r="AN40" s="48"/>
      <c r="AO40" s="52"/>
      <c r="AP40" s="46"/>
      <c r="AQ40" s="46"/>
      <c r="AR40" s="33"/>
      <c r="BG40" s="32"/>
    </row>
    <row r="41" s="2" customFormat="1" ht="6.96" customHeight="1">
      <c r="A41" s="32"/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3"/>
      <c r="BG41" s="32"/>
    </row>
    <row r="42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  <c r="BG42" s="32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3"/>
      <c r="D49" s="54" t="s">
        <v>48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49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2"/>
      <c r="B60" s="33"/>
      <c r="C60" s="32"/>
      <c r="D60" s="56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6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6" t="s">
        <v>50</v>
      </c>
      <c r="AI60" s="35"/>
      <c r="AJ60" s="35"/>
      <c r="AK60" s="35"/>
      <c r="AL60" s="35"/>
      <c r="AM60" s="56" t="s">
        <v>51</v>
      </c>
      <c r="AN60" s="35"/>
      <c r="AO60" s="35"/>
      <c r="AP60" s="32"/>
      <c r="AQ60" s="32"/>
      <c r="AR60" s="33"/>
      <c r="BG60" s="32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2"/>
      <c r="B64" s="33"/>
      <c r="C64" s="32"/>
      <c r="D64" s="54" t="s">
        <v>52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53</v>
      </c>
      <c r="AI64" s="57"/>
      <c r="AJ64" s="57"/>
      <c r="AK64" s="57"/>
      <c r="AL64" s="57"/>
      <c r="AM64" s="57"/>
      <c r="AN64" s="57"/>
      <c r="AO64" s="57"/>
      <c r="AP64" s="32"/>
      <c r="AQ64" s="32"/>
      <c r="AR64" s="33"/>
      <c r="BG64" s="32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2"/>
      <c r="B75" s="33"/>
      <c r="C75" s="32"/>
      <c r="D75" s="56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6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6" t="s">
        <v>50</v>
      </c>
      <c r="AI75" s="35"/>
      <c r="AJ75" s="35"/>
      <c r="AK75" s="35"/>
      <c r="AL75" s="35"/>
      <c r="AM75" s="56" t="s">
        <v>51</v>
      </c>
      <c r="AN75" s="35"/>
      <c r="AO75" s="35"/>
      <c r="AP75" s="32"/>
      <c r="AQ75" s="32"/>
      <c r="AR75" s="33"/>
      <c r="BG75" s="32"/>
    </row>
    <row r="76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G76" s="32"/>
    </row>
    <row r="77" s="2" customFormat="1" ht="6.96" customHeight="1">
      <c r="A77" s="32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3"/>
      <c r="BG77" s="32"/>
    </row>
    <row r="81" s="2" customFormat="1" ht="6.96" customHeight="1">
      <c r="A81" s="32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3"/>
      <c r="BG81" s="32"/>
    </row>
    <row r="82" s="2" customFormat="1" ht="24.96" customHeight="1">
      <c r="A82" s="32"/>
      <c r="B82" s="33"/>
      <c r="C82" s="19" t="s">
        <v>54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G82" s="32"/>
    </row>
    <row r="83" s="2" customFormat="1" ht="6.96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G83" s="32"/>
    </row>
    <row r="84" s="4" customFormat="1" ht="12" customHeight="1">
      <c r="A84" s="4"/>
      <c r="B84" s="62"/>
      <c r="C84" s="25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IMPORT2023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G84" s="4"/>
    </row>
    <row r="85" s="5" customFormat="1" ht="36.96" customHeight="1">
      <c r="A85" s="5"/>
      <c r="B85" s="63"/>
      <c r="C85" s="64" t="s">
        <v>13</v>
      </c>
      <c r="D85" s="5"/>
      <c r="E85" s="5"/>
      <c r="F85" s="5"/>
      <c r="G85" s="5"/>
      <c r="H85" s="5"/>
      <c r="I85" s="5"/>
      <c r="J85" s="5"/>
      <c r="K85" s="5"/>
      <c r="L85" s="65" t="str">
        <f>K6</f>
        <v>Dokončenie vodovodu v obci Gemerská Panica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G85" s="5"/>
    </row>
    <row r="86" s="2" customFormat="1" ht="6.96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G86" s="32"/>
    </row>
    <row r="87" s="2" customFormat="1" ht="12" customHeight="1">
      <c r="A87" s="32"/>
      <c r="B87" s="33"/>
      <c r="C87" s="25" t="s">
        <v>17</v>
      </c>
      <c r="D87" s="32"/>
      <c r="E87" s="32"/>
      <c r="F87" s="32"/>
      <c r="G87" s="32"/>
      <c r="H87" s="32"/>
      <c r="I87" s="32"/>
      <c r="J87" s="32"/>
      <c r="K87" s="32"/>
      <c r="L87" s="66" t="str">
        <f>IF(K8="","",K8)</f>
        <v>Gemerská Panica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5" t="s">
        <v>19</v>
      </c>
      <c r="AJ87" s="32"/>
      <c r="AK87" s="32"/>
      <c r="AL87" s="32"/>
      <c r="AM87" s="67" t="str">
        <f>IF(AN8= "","",AN8)</f>
        <v>18. 1. 2023</v>
      </c>
      <c r="AN87" s="67"/>
      <c r="AO87" s="32"/>
      <c r="AP87" s="32"/>
      <c r="AQ87" s="32"/>
      <c r="AR87" s="33"/>
      <c r="BG87" s="32"/>
    </row>
    <row r="88" s="2" customFormat="1" ht="6.96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G88" s="32"/>
    </row>
    <row r="89" s="2" customFormat="1" ht="15.15" customHeight="1">
      <c r="A89" s="32"/>
      <c r="B89" s="33"/>
      <c r="C89" s="25" t="s">
        <v>21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Obec Gemerská Panica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5" t="s">
        <v>27</v>
      </c>
      <c r="AJ89" s="32"/>
      <c r="AK89" s="32"/>
      <c r="AL89" s="32"/>
      <c r="AM89" s="68" t="str">
        <f>IF(E17="","",E17)</f>
        <v xml:space="preserve"> </v>
      </c>
      <c r="AN89" s="4"/>
      <c r="AO89" s="4"/>
      <c r="AP89" s="4"/>
      <c r="AQ89" s="32"/>
      <c r="AR89" s="33"/>
      <c r="AS89" s="69" t="s">
        <v>55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2"/>
      <c r="BG89" s="32"/>
    </row>
    <row r="90" s="2" customFormat="1" ht="15.15" customHeight="1">
      <c r="A90" s="32"/>
      <c r="B90" s="33"/>
      <c r="C90" s="25" t="s">
        <v>25</v>
      </c>
      <c r="D90" s="32"/>
      <c r="E90" s="32"/>
      <c r="F90" s="32"/>
      <c r="G90" s="32"/>
      <c r="H90" s="32"/>
      <c r="I90" s="32"/>
      <c r="J90" s="32"/>
      <c r="K90" s="32"/>
      <c r="L90" s="4" t="str">
        <f>IF(E14="","",E14)</f>
        <v xml:space="preserve"> </v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5" t="s">
        <v>29</v>
      </c>
      <c r="AJ90" s="32"/>
      <c r="AK90" s="32"/>
      <c r="AL90" s="32"/>
      <c r="AM90" s="68" t="str">
        <f>IF(E20="","",E20)</f>
        <v xml:space="preserve"> </v>
      </c>
      <c r="AN90" s="4"/>
      <c r="AO90" s="4"/>
      <c r="AP90" s="4"/>
      <c r="AQ90" s="32"/>
      <c r="AR90" s="33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6"/>
      <c r="BG90" s="32"/>
    </row>
    <row r="91" s="2" customFormat="1" ht="10.8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6"/>
      <c r="BG91" s="32"/>
    </row>
    <row r="92" s="2" customFormat="1" ht="29.28" customHeight="1">
      <c r="A92" s="32"/>
      <c r="B92" s="33"/>
      <c r="C92" s="77" t="s">
        <v>56</v>
      </c>
      <c r="D92" s="78"/>
      <c r="E92" s="78"/>
      <c r="F92" s="78"/>
      <c r="G92" s="78"/>
      <c r="H92" s="79"/>
      <c r="I92" s="80" t="s">
        <v>57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58</v>
      </c>
      <c r="AH92" s="78"/>
      <c r="AI92" s="78"/>
      <c r="AJ92" s="78"/>
      <c r="AK92" s="78"/>
      <c r="AL92" s="78"/>
      <c r="AM92" s="78"/>
      <c r="AN92" s="80" t="s">
        <v>59</v>
      </c>
      <c r="AO92" s="78"/>
      <c r="AP92" s="82"/>
      <c r="AQ92" s="83" t="s">
        <v>60</v>
      </c>
      <c r="AR92" s="33"/>
      <c r="AS92" s="84" t="s">
        <v>61</v>
      </c>
      <c r="AT92" s="85" t="s">
        <v>62</v>
      </c>
      <c r="AU92" s="85" t="s">
        <v>63</v>
      </c>
      <c r="AV92" s="85" t="s">
        <v>64</v>
      </c>
      <c r="AW92" s="85" t="s">
        <v>65</v>
      </c>
      <c r="AX92" s="85" t="s">
        <v>66</v>
      </c>
      <c r="AY92" s="85" t="s">
        <v>67</v>
      </c>
      <c r="AZ92" s="85" t="s">
        <v>68</v>
      </c>
      <c r="BA92" s="85" t="s">
        <v>69</v>
      </c>
      <c r="BB92" s="85" t="s">
        <v>70</v>
      </c>
      <c r="BC92" s="85" t="s">
        <v>71</v>
      </c>
      <c r="BD92" s="85" t="s">
        <v>72</v>
      </c>
      <c r="BE92" s="85" t="s">
        <v>73</v>
      </c>
      <c r="BF92" s="86" t="s">
        <v>74</v>
      </c>
      <c r="BG92" s="32"/>
    </row>
    <row r="93" s="2" customFormat="1" ht="10.8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9"/>
      <c r="BG93" s="32"/>
    </row>
    <row r="94" s="6" customFormat="1" ht="32.4" customHeight="1">
      <c r="A94" s="6"/>
      <c r="B94" s="90"/>
      <c r="C94" s="91" t="s">
        <v>75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ROUND(AG95,2)</f>
        <v>226472.67999999999</v>
      </c>
      <c r="AH94" s="93"/>
      <c r="AI94" s="93"/>
      <c r="AJ94" s="93"/>
      <c r="AK94" s="93"/>
      <c r="AL94" s="93"/>
      <c r="AM94" s="93"/>
      <c r="AN94" s="94">
        <f>SUM(AG94,AV94)</f>
        <v>271767.21999999997</v>
      </c>
      <c r="AO94" s="94"/>
      <c r="AP94" s="94"/>
      <c r="AQ94" s="95" t="s">
        <v>1</v>
      </c>
      <c r="AR94" s="90"/>
      <c r="AS94" s="96">
        <f>ROUND(AS95,2)</f>
        <v>71434.850000000006</v>
      </c>
      <c r="AT94" s="97">
        <f>ROUND(AT95,2)</f>
        <v>155037.82999999999</v>
      </c>
      <c r="AU94" s="98">
        <f>ROUND(AU95,2)</f>
        <v>0</v>
      </c>
      <c r="AV94" s="98">
        <f>ROUND(SUM(AX94:AY94),2)</f>
        <v>45294.540000000001</v>
      </c>
      <c r="AW94" s="99">
        <f>ROUND(AW95,5)</f>
        <v>0</v>
      </c>
      <c r="AX94" s="98">
        <f>ROUND(BB94*L34,2)</f>
        <v>0</v>
      </c>
      <c r="AY94" s="98">
        <f>ROUND(BC94*L35,2)</f>
        <v>45294.540000000001</v>
      </c>
      <c r="AZ94" s="98">
        <f>ROUND(BD94*L34,2)</f>
        <v>0</v>
      </c>
      <c r="BA94" s="98">
        <f>ROUND(BE94*L35,2)</f>
        <v>0</v>
      </c>
      <c r="BB94" s="98">
        <f>ROUND(BB95,2)</f>
        <v>0</v>
      </c>
      <c r="BC94" s="98">
        <f>ROUND(BC95,2)</f>
        <v>226472.67999999999</v>
      </c>
      <c r="BD94" s="98">
        <f>ROUND(BD95,2)</f>
        <v>0</v>
      </c>
      <c r="BE94" s="98">
        <f>ROUND(BE95,2)</f>
        <v>0</v>
      </c>
      <c r="BF94" s="100">
        <f>ROUND(BF95,2)</f>
        <v>0</v>
      </c>
      <c r="BG94" s="6"/>
      <c r="BS94" s="101" t="s">
        <v>76</v>
      </c>
      <c r="BT94" s="101" t="s">
        <v>77</v>
      </c>
      <c r="BV94" s="101" t="s">
        <v>78</v>
      </c>
      <c r="BW94" s="101" t="s">
        <v>5</v>
      </c>
      <c r="BX94" s="101" t="s">
        <v>79</v>
      </c>
      <c r="CL94" s="101" t="s">
        <v>1</v>
      </c>
    </row>
    <row r="95" s="7" customFormat="1" ht="24.75" customHeight="1">
      <c r="A95" s="102" t="s">
        <v>80</v>
      </c>
      <c r="B95" s="103"/>
      <c r="C95" s="104"/>
      <c r="D95" s="105" t="s">
        <v>12</v>
      </c>
      <c r="E95" s="105"/>
      <c r="F95" s="105"/>
      <c r="G95" s="105"/>
      <c r="H95" s="105"/>
      <c r="I95" s="106"/>
      <c r="J95" s="105" t="s">
        <v>14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'IMPORT2023 - Dokončenie v...'!K32</f>
        <v>226472.67999999999</v>
      </c>
      <c r="AH95" s="106"/>
      <c r="AI95" s="106"/>
      <c r="AJ95" s="106"/>
      <c r="AK95" s="106"/>
      <c r="AL95" s="106"/>
      <c r="AM95" s="106"/>
      <c r="AN95" s="107">
        <f>SUM(AG95,AV95)</f>
        <v>271767.21999999997</v>
      </c>
      <c r="AO95" s="106"/>
      <c r="AP95" s="106"/>
      <c r="AQ95" s="108" t="s">
        <v>81</v>
      </c>
      <c r="AR95" s="103"/>
      <c r="AS95" s="109">
        <f>'IMPORT2023 - Dokončenie v...'!K29</f>
        <v>71434.850000000006</v>
      </c>
      <c r="AT95" s="110">
        <f>'IMPORT2023 - Dokončenie v...'!K30</f>
        <v>155037.82999999999</v>
      </c>
      <c r="AU95" s="110">
        <v>0</v>
      </c>
      <c r="AV95" s="110">
        <f>ROUND(SUM(AX95:AY95),2)</f>
        <v>45294.540000000001</v>
      </c>
      <c r="AW95" s="111">
        <f>'IMPORT2023 - Dokončenie v...'!T125</f>
        <v>0</v>
      </c>
      <c r="AX95" s="110">
        <f>'IMPORT2023 - Dokončenie v...'!K35</f>
        <v>0</v>
      </c>
      <c r="AY95" s="110">
        <f>'IMPORT2023 - Dokončenie v...'!K36</f>
        <v>45294.540000000001</v>
      </c>
      <c r="AZ95" s="110">
        <f>'IMPORT2023 - Dokončenie v...'!K37</f>
        <v>0</v>
      </c>
      <c r="BA95" s="110">
        <f>'IMPORT2023 - Dokončenie v...'!K38</f>
        <v>0</v>
      </c>
      <c r="BB95" s="110">
        <f>'IMPORT2023 - Dokončenie v...'!F35</f>
        <v>0</v>
      </c>
      <c r="BC95" s="110">
        <f>'IMPORT2023 - Dokončenie v...'!F36</f>
        <v>226472.67999999999</v>
      </c>
      <c r="BD95" s="110">
        <f>'IMPORT2023 - Dokončenie v...'!F37</f>
        <v>0</v>
      </c>
      <c r="BE95" s="110">
        <f>'IMPORT2023 - Dokončenie v...'!F38</f>
        <v>0</v>
      </c>
      <c r="BF95" s="112">
        <f>'IMPORT2023 - Dokončenie v...'!F39</f>
        <v>0</v>
      </c>
      <c r="BG95" s="7"/>
      <c r="BT95" s="113" t="s">
        <v>82</v>
      </c>
      <c r="BU95" s="113" t="s">
        <v>83</v>
      </c>
      <c r="BV95" s="113" t="s">
        <v>78</v>
      </c>
      <c r="BW95" s="113" t="s">
        <v>5</v>
      </c>
      <c r="BX95" s="113" t="s">
        <v>79</v>
      </c>
      <c r="CL95" s="113" t="s">
        <v>1</v>
      </c>
    </row>
    <row r="96">
      <c r="B96" s="18"/>
      <c r="AR96" s="18"/>
    </row>
    <row r="97" s="2" customFormat="1" ht="30" customHeight="1">
      <c r="A97" s="32"/>
      <c r="B97" s="33"/>
      <c r="C97" s="91" t="s">
        <v>84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94">
        <v>0</v>
      </c>
      <c r="AH97" s="94"/>
      <c r="AI97" s="94"/>
      <c r="AJ97" s="94"/>
      <c r="AK97" s="94"/>
      <c r="AL97" s="94"/>
      <c r="AM97" s="94"/>
      <c r="AN97" s="94">
        <v>0</v>
      </c>
      <c r="AO97" s="94"/>
      <c r="AP97" s="94"/>
      <c r="AQ97" s="114"/>
      <c r="AR97" s="33"/>
      <c r="AS97" s="84" t="s">
        <v>85</v>
      </c>
      <c r="AT97" s="85" t="s">
        <v>86</v>
      </c>
      <c r="AU97" s="85" t="s">
        <v>39</v>
      </c>
      <c r="AV97" s="86" t="s">
        <v>64</v>
      </c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</row>
    <row r="98" s="2" customFormat="1" ht="10.8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</row>
    <row r="99" s="2" customFormat="1" ht="30" customHeight="1">
      <c r="A99" s="32"/>
      <c r="B99" s="33"/>
      <c r="C99" s="115" t="s">
        <v>87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ROUND(AG94 + AG97, 2)</f>
        <v>226472.67999999999</v>
      </c>
      <c r="AH99" s="117"/>
      <c r="AI99" s="117"/>
      <c r="AJ99" s="117"/>
      <c r="AK99" s="117"/>
      <c r="AL99" s="117"/>
      <c r="AM99" s="117"/>
      <c r="AN99" s="117">
        <f>ROUND(AN94 + AN97, 2)</f>
        <v>271767.21999999997</v>
      </c>
      <c r="AO99" s="117"/>
      <c r="AP99" s="117"/>
      <c r="AQ99" s="116"/>
      <c r="AR99" s="33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</row>
    <row r="100" s="2" customFormat="1" ht="6.96" customHeight="1">
      <c r="A100" s="32"/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</row>
  </sheetData>
  <mergeCells count="48">
    <mergeCell ref="K5:AO5"/>
    <mergeCell ref="K6:AO6"/>
    <mergeCell ref="E23:AN23"/>
    <mergeCell ref="AK26:AO26"/>
    <mergeCell ref="AK27:AO27"/>
    <mergeCell ref="AK28:AO28"/>
    <mergeCell ref="AK29:AO29"/>
    <mergeCell ref="AK31:AO31"/>
    <mergeCell ref="L33:P33"/>
    <mergeCell ref="W33:AE33"/>
    <mergeCell ref="AK33:AO33"/>
    <mergeCell ref="W34:AE34"/>
    <mergeCell ref="AK34:AO34"/>
    <mergeCell ref="L34:P34"/>
    <mergeCell ref="W35:AE35"/>
    <mergeCell ref="AK35:AO35"/>
    <mergeCell ref="L35:P35"/>
    <mergeCell ref="W36:AE36"/>
    <mergeCell ref="AK36:AO36"/>
    <mergeCell ref="L36:P36"/>
    <mergeCell ref="W37:AE37"/>
    <mergeCell ref="AK37:AO37"/>
    <mergeCell ref="L37:P37"/>
    <mergeCell ref="W38:AE38"/>
    <mergeCell ref="AK38:AO38"/>
    <mergeCell ref="L38:P38"/>
    <mergeCell ref="X40:AB40"/>
    <mergeCell ref="AK40:AO40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G97:AM97"/>
    <mergeCell ref="AN97:AP97"/>
    <mergeCell ref="AG99:AM99"/>
    <mergeCell ref="AN99:AP99"/>
    <mergeCell ref="AR2:BG2"/>
  </mergeCells>
  <hyperlinks>
    <hyperlink ref="A95" location="'IMPORT2023 - Dokončenie 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8"/>
    </row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88</v>
      </c>
      <c r="M4" s="18"/>
      <c r="N4" s="119" t="s">
        <v>10</v>
      </c>
      <c r="AT4" s="15" t="s">
        <v>3</v>
      </c>
    </row>
    <row r="5" s="1" customFormat="1" ht="6.96" customHeight="1">
      <c r="B5" s="18"/>
      <c r="M5" s="18"/>
    </row>
    <row r="6" s="2" customFormat="1" ht="12" customHeight="1">
      <c r="A6" s="32"/>
      <c r="B6" s="33"/>
      <c r="C6" s="32"/>
      <c r="D6" s="25" t="s">
        <v>13</v>
      </c>
      <c r="E6" s="32"/>
      <c r="F6" s="32"/>
      <c r="G6" s="32"/>
      <c r="H6" s="32"/>
      <c r="I6" s="32"/>
      <c r="J6" s="32"/>
      <c r="K6" s="32"/>
      <c r="L6" s="32"/>
      <c r="M6" s="53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="2" customFormat="1" ht="16.5" customHeight="1">
      <c r="A7" s="32"/>
      <c r="B7" s="33"/>
      <c r="C7" s="32"/>
      <c r="D7" s="32"/>
      <c r="E7" s="65" t="s">
        <v>14</v>
      </c>
      <c r="F7" s="32"/>
      <c r="G7" s="32"/>
      <c r="H7" s="32"/>
      <c r="I7" s="32"/>
      <c r="J7" s="32"/>
      <c r="K7" s="32"/>
      <c r="L7" s="32"/>
      <c r="M7" s="53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="2" customFormat="1">
      <c r="A8" s="32"/>
      <c r="B8" s="33"/>
      <c r="C8" s="32"/>
      <c r="D8" s="32"/>
      <c r="E8" s="32"/>
      <c r="F8" s="32"/>
      <c r="G8" s="32"/>
      <c r="H8" s="32"/>
      <c r="I8" s="32"/>
      <c r="J8" s="32"/>
      <c r="K8" s="32"/>
      <c r="L8" s="32"/>
      <c r="M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="2" customFormat="1" ht="12" customHeight="1">
      <c r="A9" s="32"/>
      <c r="B9" s="33"/>
      <c r="C9" s="32"/>
      <c r="D9" s="25" t="s">
        <v>15</v>
      </c>
      <c r="E9" s="32"/>
      <c r="F9" s="22" t="s">
        <v>1</v>
      </c>
      <c r="G9" s="32"/>
      <c r="H9" s="32"/>
      <c r="I9" s="25" t="s">
        <v>16</v>
      </c>
      <c r="J9" s="22" t="s">
        <v>1</v>
      </c>
      <c r="K9" s="32"/>
      <c r="L9" s="32"/>
      <c r="M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="2" customFormat="1" ht="12" customHeight="1">
      <c r="A10" s="32"/>
      <c r="B10" s="33"/>
      <c r="C10" s="32"/>
      <c r="D10" s="25" t="s">
        <v>17</v>
      </c>
      <c r="E10" s="32"/>
      <c r="F10" s="22" t="s">
        <v>18</v>
      </c>
      <c r="G10" s="32"/>
      <c r="H10" s="32"/>
      <c r="I10" s="25" t="s">
        <v>19</v>
      </c>
      <c r="J10" s="67" t="str">
        <f>'Rekapitulácia stavby'!AN8</f>
        <v>18. 1. 2023</v>
      </c>
      <c r="K10" s="32"/>
      <c r="L10" s="32"/>
      <c r="M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="2" customFormat="1" ht="10.8" customHeight="1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="2" customFormat="1" ht="12" customHeight="1">
      <c r="A12" s="32"/>
      <c r="B12" s="33"/>
      <c r="C12" s="32"/>
      <c r="D12" s="25" t="s">
        <v>21</v>
      </c>
      <c r="E12" s="32"/>
      <c r="F12" s="32"/>
      <c r="G12" s="32"/>
      <c r="H12" s="32"/>
      <c r="I12" s="25" t="s">
        <v>22</v>
      </c>
      <c r="J12" s="22" t="s">
        <v>1</v>
      </c>
      <c r="K12" s="32"/>
      <c r="L12" s="32"/>
      <c r="M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="2" customFormat="1" ht="18" customHeight="1">
      <c r="A13" s="32"/>
      <c r="B13" s="33"/>
      <c r="C13" s="32"/>
      <c r="D13" s="32"/>
      <c r="E13" s="22" t="s">
        <v>23</v>
      </c>
      <c r="F13" s="32"/>
      <c r="G13" s="32"/>
      <c r="H13" s="32"/>
      <c r="I13" s="25" t="s">
        <v>24</v>
      </c>
      <c r="J13" s="22" t="s">
        <v>1</v>
      </c>
      <c r="K13" s="32"/>
      <c r="L13" s="32"/>
      <c r="M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="2" customFormat="1" ht="6.96" customHeigh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="2" customFormat="1" ht="12" customHeight="1">
      <c r="A15" s="32"/>
      <c r="B15" s="33"/>
      <c r="C15" s="32"/>
      <c r="D15" s="25" t="s">
        <v>25</v>
      </c>
      <c r="E15" s="32"/>
      <c r="F15" s="32"/>
      <c r="G15" s="32"/>
      <c r="H15" s="32"/>
      <c r="I15" s="25" t="s">
        <v>22</v>
      </c>
      <c r="J15" s="22" t="str">
        <f>'Rekapitulácia stavby'!AN13</f>
        <v/>
      </c>
      <c r="K15" s="32"/>
      <c r="L15" s="32"/>
      <c r="M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="2" customFormat="1" ht="18" customHeight="1">
      <c r="A16" s="32"/>
      <c r="B16" s="33"/>
      <c r="C16" s="32"/>
      <c r="D16" s="32"/>
      <c r="E16" s="22" t="str">
        <f>'Rekapitulácia stavby'!E14</f>
        <v xml:space="preserve"> </v>
      </c>
      <c r="F16" s="22"/>
      <c r="G16" s="22"/>
      <c r="H16" s="22"/>
      <c r="I16" s="25" t="s">
        <v>24</v>
      </c>
      <c r="J16" s="22" t="str">
        <f>'Rekapitulácia stavby'!AN14</f>
        <v/>
      </c>
      <c r="K16" s="32"/>
      <c r="L16" s="32"/>
      <c r="M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="2" customFormat="1" ht="6.96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="2" customFormat="1" ht="12" customHeight="1">
      <c r="A18" s="32"/>
      <c r="B18" s="33"/>
      <c r="C18" s="32"/>
      <c r="D18" s="25" t="s">
        <v>27</v>
      </c>
      <c r="E18" s="32"/>
      <c r="F18" s="32"/>
      <c r="G18" s="32"/>
      <c r="H18" s="32"/>
      <c r="I18" s="25" t="s">
        <v>22</v>
      </c>
      <c r="J18" s="22" t="str">
        <f>IF('Rekapitulácia stavby'!AN16="","",'Rekapitulácia stavby'!AN16)</f>
        <v/>
      </c>
      <c r="K18" s="32"/>
      <c r="L18" s="32"/>
      <c r="M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="2" customFormat="1" ht="18" customHeight="1">
      <c r="A19" s="32"/>
      <c r="B19" s="33"/>
      <c r="C19" s="32"/>
      <c r="D19" s="32"/>
      <c r="E19" s="22" t="str">
        <f>IF('Rekapitulácia stavby'!E17="","",'Rekapitulácia stavby'!E17)</f>
        <v xml:space="preserve"> </v>
      </c>
      <c r="F19" s="32"/>
      <c r="G19" s="32"/>
      <c r="H19" s="32"/>
      <c r="I19" s="25" t="s">
        <v>24</v>
      </c>
      <c r="J19" s="22" t="str">
        <f>IF('Rekapitulácia stavby'!AN17="","",'Rekapitulácia stavby'!AN17)</f>
        <v/>
      </c>
      <c r="K19" s="32"/>
      <c r="L19" s="32"/>
      <c r="M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="2" customFormat="1" ht="6.96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="2" customFormat="1" ht="12" customHeight="1">
      <c r="A21" s="32"/>
      <c r="B21" s="33"/>
      <c r="C21" s="32"/>
      <c r="D21" s="25" t="s">
        <v>29</v>
      </c>
      <c r="E21" s="32"/>
      <c r="F21" s="32"/>
      <c r="G21" s="32"/>
      <c r="H21" s="32"/>
      <c r="I21" s="25" t="s">
        <v>22</v>
      </c>
      <c r="J21" s="22" t="str">
        <f>IF('Rekapitulácia stavby'!AN19="","",'Rekapitulácia stavby'!AN19)</f>
        <v/>
      </c>
      <c r="K21" s="32"/>
      <c r="L21" s="32"/>
      <c r="M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="2" customFormat="1" ht="18" customHeight="1">
      <c r="A22" s="32"/>
      <c r="B22" s="33"/>
      <c r="C22" s="32"/>
      <c r="D22" s="32"/>
      <c r="E22" s="22" t="str">
        <f>IF('Rekapitulácia stavby'!E20="","",'Rekapitulácia stavby'!E20)</f>
        <v xml:space="preserve"> </v>
      </c>
      <c r="F22" s="32"/>
      <c r="G22" s="32"/>
      <c r="H22" s="32"/>
      <c r="I22" s="25" t="s">
        <v>24</v>
      </c>
      <c r="J22" s="22" t="str">
        <f>IF('Rekapitulácia stavby'!AN20="","",'Rekapitulácia stavby'!AN20)</f>
        <v/>
      </c>
      <c r="K22" s="32"/>
      <c r="L22" s="32"/>
      <c r="M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="2" customFormat="1" ht="6.96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="2" customFormat="1" ht="12" customHeight="1">
      <c r="A24" s="32"/>
      <c r="B24" s="33"/>
      <c r="C24" s="32"/>
      <c r="D24" s="25" t="s">
        <v>30</v>
      </c>
      <c r="E24" s="32"/>
      <c r="F24" s="32"/>
      <c r="G24" s="32"/>
      <c r="H24" s="32"/>
      <c r="I24" s="32"/>
      <c r="J24" s="32"/>
      <c r="K24" s="32"/>
      <c r="L24" s="32"/>
      <c r="M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="8" customFormat="1" ht="16.5" customHeight="1">
      <c r="A25" s="120"/>
      <c r="B25" s="121"/>
      <c r="C25" s="120"/>
      <c r="D25" s="120"/>
      <c r="E25" s="26" t="s">
        <v>1</v>
      </c>
      <c r="F25" s="26"/>
      <c r="G25" s="26"/>
      <c r="H25" s="26"/>
      <c r="I25" s="120"/>
      <c r="J25" s="120"/>
      <c r="K25" s="120"/>
      <c r="L25" s="120"/>
      <c r="M25" s="122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</row>
    <row r="26" s="2" customFormat="1" ht="6.96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="2" customFormat="1" ht="6.96" customHeight="1">
      <c r="A27" s="32"/>
      <c r="B27" s="33"/>
      <c r="C27" s="32"/>
      <c r="D27" s="88"/>
      <c r="E27" s="88"/>
      <c r="F27" s="88"/>
      <c r="G27" s="88"/>
      <c r="H27" s="88"/>
      <c r="I27" s="88"/>
      <c r="J27" s="88"/>
      <c r="K27" s="88"/>
      <c r="L27" s="88"/>
      <c r="M27" s="53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="2" customFormat="1" ht="14.4" customHeight="1">
      <c r="A28" s="32"/>
      <c r="B28" s="33"/>
      <c r="C28" s="32"/>
      <c r="D28" s="22" t="s">
        <v>89</v>
      </c>
      <c r="E28" s="32"/>
      <c r="F28" s="32"/>
      <c r="G28" s="32"/>
      <c r="H28" s="32"/>
      <c r="I28" s="32"/>
      <c r="J28" s="32"/>
      <c r="K28" s="29">
        <f>K94</f>
        <v>226472.68099999998</v>
      </c>
      <c r="L28" s="32"/>
      <c r="M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="2" customFormat="1">
      <c r="A29" s="32"/>
      <c r="B29" s="33"/>
      <c r="C29" s="32"/>
      <c r="D29" s="32"/>
      <c r="E29" s="25" t="s">
        <v>32</v>
      </c>
      <c r="F29" s="32"/>
      <c r="G29" s="32"/>
      <c r="H29" s="32"/>
      <c r="I29" s="32"/>
      <c r="J29" s="32"/>
      <c r="K29" s="123">
        <f>I94</f>
        <v>71434.850000000006</v>
      </c>
      <c r="L29" s="32"/>
      <c r="M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="2" customFormat="1">
      <c r="A30" s="32"/>
      <c r="B30" s="33"/>
      <c r="C30" s="32"/>
      <c r="D30" s="32"/>
      <c r="E30" s="25" t="s">
        <v>33</v>
      </c>
      <c r="F30" s="32"/>
      <c r="G30" s="32"/>
      <c r="H30" s="32"/>
      <c r="I30" s="32"/>
      <c r="J30" s="32"/>
      <c r="K30" s="123">
        <f>J94</f>
        <v>155037.82999999999</v>
      </c>
      <c r="L30" s="32"/>
      <c r="M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="2" customFormat="1" ht="14.4" customHeight="1">
      <c r="A31" s="32"/>
      <c r="B31" s="33"/>
      <c r="C31" s="32"/>
      <c r="D31" s="28" t="s">
        <v>90</v>
      </c>
      <c r="E31" s="32"/>
      <c r="F31" s="32"/>
      <c r="G31" s="32"/>
      <c r="H31" s="32"/>
      <c r="I31" s="32"/>
      <c r="J31" s="32"/>
      <c r="K31" s="29">
        <f>K106</f>
        <v>0</v>
      </c>
      <c r="L31" s="32"/>
      <c r="M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="2" customFormat="1" ht="25.44" customHeight="1">
      <c r="A32" s="32"/>
      <c r="B32" s="33"/>
      <c r="C32" s="32"/>
      <c r="D32" s="124" t="s">
        <v>35</v>
      </c>
      <c r="E32" s="32"/>
      <c r="F32" s="32"/>
      <c r="G32" s="32"/>
      <c r="H32" s="32"/>
      <c r="I32" s="32"/>
      <c r="J32" s="32"/>
      <c r="K32" s="94">
        <f>ROUND(K28 + K31, 2)</f>
        <v>226472.67999999999</v>
      </c>
      <c r="L32" s="32"/>
      <c r="M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="2" customFormat="1" ht="6.96" customHeight="1">
      <c r="A33" s="32"/>
      <c r="B33" s="33"/>
      <c r="C33" s="32"/>
      <c r="D33" s="88"/>
      <c r="E33" s="88"/>
      <c r="F33" s="88"/>
      <c r="G33" s="88"/>
      <c r="H33" s="88"/>
      <c r="I33" s="88"/>
      <c r="J33" s="88"/>
      <c r="K33" s="88"/>
      <c r="L33" s="88"/>
      <c r="M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="2" customFormat="1" ht="14.4" customHeight="1">
      <c r="A34" s="32"/>
      <c r="B34" s="33"/>
      <c r="C34" s="32"/>
      <c r="D34" s="32"/>
      <c r="E34" s="32"/>
      <c r="F34" s="37" t="s">
        <v>37</v>
      </c>
      <c r="G34" s="32"/>
      <c r="H34" s="32"/>
      <c r="I34" s="37" t="s">
        <v>36</v>
      </c>
      <c r="J34" s="32"/>
      <c r="K34" s="37" t="s">
        <v>38</v>
      </c>
      <c r="L34" s="32"/>
      <c r="M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="2" customFormat="1" ht="14.4" customHeight="1">
      <c r="A35" s="32"/>
      <c r="B35" s="33"/>
      <c r="C35" s="32"/>
      <c r="D35" s="125" t="s">
        <v>39</v>
      </c>
      <c r="E35" s="39" t="s">
        <v>40</v>
      </c>
      <c r="F35" s="126">
        <f>ROUND((SUM(BE106:BE107) + SUM(BE125:BE187)),  2)</f>
        <v>0</v>
      </c>
      <c r="G35" s="127"/>
      <c r="H35" s="127"/>
      <c r="I35" s="128">
        <v>0.20000000000000001</v>
      </c>
      <c r="J35" s="127"/>
      <c r="K35" s="126">
        <f>ROUND(((SUM(BE106:BE107) + SUM(BE125:BE187))*I35),  2)</f>
        <v>0</v>
      </c>
      <c r="L35" s="32"/>
      <c r="M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="2" customFormat="1" ht="14.4" customHeight="1">
      <c r="A36" s="32"/>
      <c r="B36" s="33"/>
      <c r="C36" s="32"/>
      <c r="D36" s="32"/>
      <c r="E36" s="39" t="s">
        <v>41</v>
      </c>
      <c r="F36" s="123">
        <f>ROUND((SUM(BF106:BF107) + SUM(BF125:BF187)),  2)</f>
        <v>226472.67999999999</v>
      </c>
      <c r="G36" s="32"/>
      <c r="H36" s="32"/>
      <c r="I36" s="129">
        <v>0.20000000000000001</v>
      </c>
      <c r="J36" s="32"/>
      <c r="K36" s="123">
        <f>ROUND(((SUM(BF106:BF107) + SUM(BF125:BF187))*I36),  2)</f>
        <v>45294.540000000001</v>
      </c>
      <c r="L36" s="32"/>
      <c r="M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hidden="1" s="2" customFormat="1" ht="14.4" customHeight="1">
      <c r="A37" s="32"/>
      <c r="B37" s="33"/>
      <c r="C37" s="32"/>
      <c r="D37" s="32"/>
      <c r="E37" s="25" t="s">
        <v>42</v>
      </c>
      <c r="F37" s="123">
        <f>ROUND((SUM(BG106:BG107) + SUM(BG125:BG187)),  2)</f>
        <v>0</v>
      </c>
      <c r="G37" s="32"/>
      <c r="H37" s="32"/>
      <c r="I37" s="129">
        <v>0.20000000000000001</v>
      </c>
      <c r="J37" s="32"/>
      <c r="K37" s="123">
        <f>0</f>
        <v>0</v>
      </c>
      <c r="L37" s="32"/>
      <c r="M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hidden="1" s="2" customFormat="1" ht="14.4" customHeight="1">
      <c r="A38" s="32"/>
      <c r="B38" s="33"/>
      <c r="C38" s="32"/>
      <c r="D38" s="32"/>
      <c r="E38" s="25" t="s">
        <v>43</v>
      </c>
      <c r="F38" s="123">
        <f>ROUND((SUM(BH106:BH107) + SUM(BH125:BH187)),  2)</f>
        <v>0</v>
      </c>
      <c r="G38" s="32"/>
      <c r="H38" s="32"/>
      <c r="I38" s="129">
        <v>0.20000000000000001</v>
      </c>
      <c r="J38" s="32"/>
      <c r="K38" s="123">
        <f>0</f>
        <v>0</v>
      </c>
      <c r="L38" s="32"/>
      <c r="M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hidden="1" s="2" customFormat="1" ht="14.4" customHeight="1">
      <c r="A39" s="32"/>
      <c r="B39" s="33"/>
      <c r="C39" s="32"/>
      <c r="D39" s="32"/>
      <c r="E39" s="39" t="s">
        <v>44</v>
      </c>
      <c r="F39" s="126">
        <f>ROUND((SUM(BI106:BI107) + SUM(BI125:BI187)),  2)</f>
        <v>0</v>
      </c>
      <c r="G39" s="127"/>
      <c r="H39" s="127"/>
      <c r="I39" s="128">
        <v>0</v>
      </c>
      <c r="J39" s="127"/>
      <c r="K39" s="126">
        <f>0</f>
        <v>0</v>
      </c>
      <c r="L39" s="32"/>
      <c r="M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="2" customFormat="1" ht="6.96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="2" customFormat="1" ht="25.44" customHeight="1">
      <c r="A41" s="32"/>
      <c r="B41" s="33"/>
      <c r="C41" s="116"/>
      <c r="D41" s="130" t="s">
        <v>45</v>
      </c>
      <c r="E41" s="79"/>
      <c r="F41" s="79"/>
      <c r="G41" s="131" t="s">
        <v>46</v>
      </c>
      <c r="H41" s="132" t="s">
        <v>47</v>
      </c>
      <c r="I41" s="79"/>
      <c r="J41" s="79"/>
      <c r="K41" s="133">
        <f>SUM(K32:K39)</f>
        <v>271767.21999999997</v>
      </c>
      <c r="L41" s="134"/>
      <c r="M41" s="53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="2" customFormat="1" ht="14.4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53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3"/>
      <c r="D50" s="54" t="s">
        <v>48</v>
      </c>
      <c r="E50" s="55"/>
      <c r="F50" s="55"/>
      <c r="G50" s="54" t="s">
        <v>49</v>
      </c>
      <c r="H50" s="55"/>
      <c r="I50" s="55"/>
      <c r="J50" s="55"/>
      <c r="K50" s="55"/>
      <c r="L50" s="55"/>
      <c r="M50" s="53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2"/>
      <c r="B61" s="33"/>
      <c r="C61" s="32"/>
      <c r="D61" s="56" t="s">
        <v>50</v>
      </c>
      <c r="E61" s="35"/>
      <c r="F61" s="135" t="s">
        <v>51</v>
      </c>
      <c r="G61" s="56" t="s">
        <v>50</v>
      </c>
      <c r="H61" s="35"/>
      <c r="I61" s="35"/>
      <c r="J61" s="136" t="s">
        <v>51</v>
      </c>
      <c r="K61" s="35"/>
      <c r="L61" s="35"/>
      <c r="M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2"/>
      <c r="B65" s="33"/>
      <c r="C65" s="32"/>
      <c r="D65" s="54" t="s">
        <v>52</v>
      </c>
      <c r="E65" s="57"/>
      <c r="F65" s="57"/>
      <c r="G65" s="54" t="s">
        <v>53</v>
      </c>
      <c r="H65" s="57"/>
      <c r="I65" s="57"/>
      <c r="J65" s="57"/>
      <c r="K65" s="57"/>
      <c r="L65" s="57"/>
      <c r="M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2"/>
      <c r="B76" s="33"/>
      <c r="C76" s="32"/>
      <c r="D76" s="56" t="s">
        <v>50</v>
      </c>
      <c r="E76" s="35"/>
      <c r="F76" s="135" t="s">
        <v>51</v>
      </c>
      <c r="G76" s="56" t="s">
        <v>50</v>
      </c>
      <c r="H76" s="35"/>
      <c r="I76" s="35"/>
      <c r="J76" s="136" t="s">
        <v>51</v>
      </c>
      <c r="K76" s="35"/>
      <c r="L76" s="35"/>
      <c r="M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="2" customFormat="1" ht="14.4" customHeight="1">
      <c r="A77" s="32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="2" customFormat="1" ht="6.96" customHeight="1">
      <c r="A81" s="32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="2" customFormat="1" ht="24.96" customHeight="1">
      <c r="A82" s="32"/>
      <c r="B82" s="33"/>
      <c r="C82" s="19" t="s">
        <v>91</v>
      </c>
      <c r="D82" s="32"/>
      <c r="E82" s="32"/>
      <c r="F82" s="32"/>
      <c r="G82" s="32"/>
      <c r="H82" s="32"/>
      <c r="I82" s="32"/>
      <c r="J82" s="32"/>
      <c r="K82" s="32"/>
      <c r="L82" s="32"/>
      <c r="M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="2" customFormat="1" ht="6.96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="2" customFormat="1" ht="12" customHeight="1">
      <c r="A84" s="32"/>
      <c r="B84" s="33"/>
      <c r="C84" s="25" t="s">
        <v>13</v>
      </c>
      <c r="D84" s="32"/>
      <c r="E84" s="32"/>
      <c r="F84" s="32"/>
      <c r="G84" s="32"/>
      <c r="H84" s="32"/>
      <c r="I84" s="32"/>
      <c r="J84" s="32"/>
      <c r="K84" s="32"/>
      <c r="L84" s="32"/>
      <c r="M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="2" customFormat="1" ht="16.5" customHeight="1">
      <c r="A85" s="32"/>
      <c r="B85" s="33"/>
      <c r="C85" s="32"/>
      <c r="D85" s="32"/>
      <c r="E85" s="65" t="str">
        <f>E7</f>
        <v>Dokončenie vodovodu v obci Gemerská Panica</v>
      </c>
      <c r="F85" s="32"/>
      <c r="G85" s="32"/>
      <c r="H85" s="32"/>
      <c r="I85" s="32"/>
      <c r="J85" s="32"/>
      <c r="K85" s="32"/>
      <c r="L85" s="32"/>
      <c r="M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="2" customFormat="1" ht="6.96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="2" customFormat="1" ht="12" customHeight="1">
      <c r="A87" s="32"/>
      <c r="B87" s="33"/>
      <c r="C87" s="25" t="s">
        <v>17</v>
      </c>
      <c r="D87" s="32"/>
      <c r="E87" s="32"/>
      <c r="F87" s="22" t="str">
        <f>F10</f>
        <v>Gemerská Panica</v>
      </c>
      <c r="G87" s="32"/>
      <c r="H87" s="32"/>
      <c r="I87" s="25" t="s">
        <v>19</v>
      </c>
      <c r="J87" s="67" t="str">
        <f>IF(J10="","",J10)</f>
        <v>18. 1. 2023</v>
      </c>
      <c r="K87" s="32"/>
      <c r="L87" s="32"/>
      <c r="M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="2" customFormat="1" ht="6.96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="2" customFormat="1" ht="15.15" customHeight="1">
      <c r="A89" s="32"/>
      <c r="B89" s="33"/>
      <c r="C89" s="25" t="s">
        <v>21</v>
      </c>
      <c r="D89" s="32"/>
      <c r="E89" s="32"/>
      <c r="F89" s="22" t="str">
        <f>E13</f>
        <v>Obec Gemerská Panica</v>
      </c>
      <c r="G89" s="32"/>
      <c r="H89" s="32"/>
      <c r="I89" s="25" t="s">
        <v>27</v>
      </c>
      <c r="J89" s="26" t="str">
        <f>E19</f>
        <v xml:space="preserve"> </v>
      </c>
      <c r="K89" s="32"/>
      <c r="L89" s="32"/>
      <c r="M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="2" customFormat="1" ht="15.15" customHeight="1">
      <c r="A90" s="32"/>
      <c r="B90" s="33"/>
      <c r="C90" s="25" t="s">
        <v>25</v>
      </c>
      <c r="D90" s="32"/>
      <c r="E90" s="32"/>
      <c r="F90" s="22" t="str">
        <f>IF(E16="","",E16)</f>
        <v xml:space="preserve"> </v>
      </c>
      <c r="G90" s="32"/>
      <c r="H90" s="32"/>
      <c r="I90" s="25" t="s">
        <v>29</v>
      </c>
      <c r="J90" s="26" t="str">
        <f>E22</f>
        <v xml:space="preserve"> </v>
      </c>
      <c r="K90" s="32"/>
      <c r="L90" s="32"/>
      <c r="M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="2" customFormat="1" ht="10.32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="2" customFormat="1" ht="29.28" customHeight="1">
      <c r="A92" s="32"/>
      <c r="B92" s="33"/>
      <c r="C92" s="137" t="s">
        <v>92</v>
      </c>
      <c r="D92" s="116"/>
      <c r="E92" s="116"/>
      <c r="F92" s="116"/>
      <c r="G92" s="116"/>
      <c r="H92" s="116"/>
      <c r="I92" s="138" t="s">
        <v>93</v>
      </c>
      <c r="J92" s="138" t="s">
        <v>94</v>
      </c>
      <c r="K92" s="138" t="s">
        <v>95</v>
      </c>
      <c r="L92" s="116"/>
      <c r="M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="2" customFormat="1" ht="10.32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="2" customFormat="1" ht="22.8" customHeight="1">
      <c r="A94" s="32"/>
      <c r="B94" s="33"/>
      <c r="C94" s="139" t="s">
        <v>96</v>
      </c>
      <c r="D94" s="32"/>
      <c r="E94" s="32"/>
      <c r="F94" s="32"/>
      <c r="G94" s="32"/>
      <c r="H94" s="32"/>
      <c r="I94" s="94">
        <f>Q125</f>
        <v>71434.850000000006</v>
      </c>
      <c r="J94" s="94">
        <f>R125</f>
        <v>155037.82999999999</v>
      </c>
      <c r="K94" s="94">
        <f>K125</f>
        <v>226472.68099999998</v>
      </c>
      <c r="L94" s="32"/>
      <c r="M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5" t="s">
        <v>97</v>
      </c>
    </row>
    <row r="95" s="9" customFormat="1" ht="24.96" customHeight="1">
      <c r="A95" s="9"/>
      <c r="B95" s="140"/>
      <c r="C95" s="9"/>
      <c r="D95" s="141" t="s">
        <v>98</v>
      </c>
      <c r="E95" s="142"/>
      <c r="F95" s="142"/>
      <c r="G95" s="142"/>
      <c r="H95" s="142"/>
      <c r="I95" s="143">
        <f>Q126</f>
        <v>70912.020000000004</v>
      </c>
      <c r="J95" s="143">
        <f>R126</f>
        <v>154548.10999999999</v>
      </c>
      <c r="K95" s="143">
        <f>K126</f>
        <v>225460.13099999999</v>
      </c>
      <c r="L95" s="9"/>
      <c r="M95" s="14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44"/>
      <c r="C96" s="10"/>
      <c r="D96" s="145" t="s">
        <v>99</v>
      </c>
      <c r="E96" s="146"/>
      <c r="F96" s="146"/>
      <c r="G96" s="146"/>
      <c r="H96" s="146"/>
      <c r="I96" s="147">
        <f>Q127</f>
        <v>31151.348999999998</v>
      </c>
      <c r="J96" s="147">
        <f>R127</f>
        <v>70447.583999999988</v>
      </c>
      <c r="K96" s="147">
        <f>K127</f>
        <v>101598.93300000001</v>
      </c>
      <c r="L96" s="10"/>
      <c r="M96" s="14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44"/>
      <c r="C97" s="10"/>
      <c r="D97" s="145" t="s">
        <v>100</v>
      </c>
      <c r="E97" s="146"/>
      <c r="F97" s="146"/>
      <c r="G97" s="146"/>
      <c r="H97" s="146"/>
      <c r="I97" s="147">
        <f>Q141</f>
        <v>5550.3909999999996</v>
      </c>
      <c r="J97" s="147">
        <f>R141</f>
        <v>900.00699999999995</v>
      </c>
      <c r="K97" s="147">
        <f>K141</f>
        <v>6450.3989999999994</v>
      </c>
      <c r="L97" s="10"/>
      <c r="M97" s="14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44"/>
      <c r="C98" s="10"/>
      <c r="D98" s="145" t="s">
        <v>101</v>
      </c>
      <c r="E98" s="146"/>
      <c r="F98" s="146"/>
      <c r="G98" s="146"/>
      <c r="H98" s="146"/>
      <c r="I98" s="147">
        <f>Q144</f>
        <v>11328.864</v>
      </c>
      <c r="J98" s="147">
        <f>R144</f>
        <v>6393.576</v>
      </c>
      <c r="K98" s="147">
        <f>K144</f>
        <v>17722.439999999999</v>
      </c>
      <c r="L98" s="10"/>
      <c r="M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102</v>
      </c>
      <c r="E99" s="146"/>
      <c r="F99" s="146"/>
      <c r="G99" s="146"/>
      <c r="H99" s="146"/>
      <c r="I99" s="147">
        <f>Q147</f>
        <v>22785.656000000003</v>
      </c>
      <c r="J99" s="147">
        <f>R147</f>
        <v>8764.9410000000007</v>
      </c>
      <c r="K99" s="147">
        <f>K147</f>
        <v>31550.596999999998</v>
      </c>
      <c r="L99" s="10"/>
      <c r="M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103</v>
      </c>
      <c r="E100" s="146"/>
      <c r="F100" s="146"/>
      <c r="G100" s="146"/>
      <c r="H100" s="146"/>
      <c r="I100" s="147">
        <f>Q176</f>
        <v>95.760000000000005</v>
      </c>
      <c r="J100" s="147">
        <f>R176</f>
        <v>20806.252</v>
      </c>
      <c r="K100" s="147">
        <f>K176</f>
        <v>20902.011999999999</v>
      </c>
      <c r="L100" s="10"/>
      <c r="M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104</v>
      </c>
      <c r="E101" s="146"/>
      <c r="F101" s="146"/>
      <c r="G101" s="146"/>
      <c r="H101" s="146"/>
      <c r="I101" s="147">
        <f>Q182</f>
        <v>0</v>
      </c>
      <c r="J101" s="147">
        <f>R182</f>
        <v>47235.75</v>
      </c>
      <c r="K101" s="147">
        <f>K182</f>
        <v>47235.75</v>
      </c>
      <c r="L101" s="10"/>
      <c r="M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0"/>
      <c r="C102" s="9"/>
      <c r="D102" s="141" t="s">
        <v>105</v>
      </c>
      <c r="E102" s="142"/>
      <c r="F102" s="142"/>
      <c r="G102" s="142"/>
      <c r="H102" s="142"/>
      <c r="I102" s="143">
        <f>Q184</f>
        <v>522.83000000000004</v>
      </c>
      <c r="J102" s="143">
        <f>R184</f>
        <v>489.72000000000003</v>
      </c>
      <c r="K102" s="143">
        <f>K184</f>
        <v>1012.5500000000001</v>
      </c>
      <c r="L102" s="9"/>
      <c r="M102" s="14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4"/>
      <c r="C103" s="10"/>
      <c r="D103" s="145" t="s">
        <v>106</v>
      </c>
      <c r="E103" s="146"/>
      <c r="F103" s="146"/>
      <c r="G103" s="146"/>
      <c r="H103" s="146"/>
      <c r="I103" s="147">
        <f>Q185</f>
        <v>522.83000000000004</v>
      </c>
      <c r="J103" s="147">
        <f>R185</f>
        <v>489.72000000000003</v>
      </c>
      <c r="K103" s="147">
        <f>K185</f>
        <v>1012.5500000000001</v>
      </c>
      <c r="L103" s="10"/>
      <c r="M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53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="2" customFormat="1" ht="6.96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53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="2" customFormat="1" ht="29.28" customHeight="1">
      <c r="A106" s="32"/>
      <c r="B106" s="33"/>
      <c r="C106" s="139" t="s">
        <v>107</v>
      </c>
      <c r="D106" s="32"/>
      <c r="E106" s="32"/>
      <c r="F106" s="32"/>
      <c r="G106" s="32"/>
      <c r="H106" s="32"/>
      <c r="I106" s="32"/>
      <c r="J106" s="32"/>
      <c r="K106" s="148">
        <v>0</v>
      </c>
      <c r="L106" s="32"/>
      <c r="M106" s="53"/>
      <c r="O106" s="149" t="s">
        <v>39</v>
      </c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="2" customFormat="1" ht="18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53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="2" customFormat="1" ht="29.28" customHeight="1">
      <c r="A108" s="32"/>
      <c r="B108" s="33"/>
      <c r="C108" s="115" t="s">
        <v>87</v>
      </c>
      <c r="D108" s="116"/>
      <c r="E108" s="116"/>
      <c r="F108" s="116"/>
      <c r="G108" s="116"/>
      <c r="H108" s="116"/>
      <c r="I108" s="116"/>
      <c r="J108" s="116"/>
      <c r="K108" s="117">
        <f>ROUND(K94+K106,2)</f>
        <v>226472.67999999999</v>
      </c>
      <c r="L108" s="116"/>
      <c r="M108" s="53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="2" customFormat="1" ht="6.96" customHeight="1">
      <c r="A109" s="32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3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="2" customFormat="1" ht="6.96" customHeight="1">
      <c r="A113" s="32"/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="2" customFormat="1" ht="24.96" customHeight="1">
      <c r="A114" s="32"/>
      <c r="B114" s="33"/>
      <c r="C114" s="19" t="s">
        <v>108</v>
      </c>
      <c r="D114" s="32"/>
      <c r="E114" s="32"/>
      <c r="F114" s="32"/>
      <c r="G114" s="32"/>
      <c r="H114" s="32"/>
      <c r="I114" s="32"/>
      <c r="J114" s="32"/>
      <c r="K114" s="32"/>
      <c r="L114" s="32"/>
      <c r="M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="2" customFormat="1" ht="6.96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="2" customFormat="1" ht="12" customHeight="1">
      <c r="A116" s="32"/>
      <c r="B116" s="33"/>
      <c r="C116" s="25" t="s">
        <v>13</v>
      </c>
      <c r="D116" s="32"/>
      <c r="E116" s="32"/>
      <c r="F116" s="32"/>
      <c r="G116" s="32"/>
      <c r="H116" s="32"/>
      <c r="I116" s="32"/>
      <c r="J116" s="32"/>
      <c r="K116" s="32"/>
      <c r="L116" s="32"/>
      <c r="M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="2" customFormat="1" ht="16.5" customHeight="1">
      <c r="A117" s="32"/>
      <c r="B117" s="33"/>
      <c r="C117" s="32"/>
      <c r="D117" s="32"/>
      <c r="E117" s="65" t="str">
        <f>E7</f>
        <v>Dokončenie vodovodu v obci Gemerská Panica</v>
      </c>
      <c r="F117" s="32"/>
      <c r="G117" s="32"/>
      <c r="H117" s="32"/>
      <c r="I117" s="32"/>
      <c r="J117" s="32"/>
      <c r="K117" s="32"/>
      <c r="L117" s="32"/>
      <c r="M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="2" customFormat="1" ht="6.96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53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="2" customFormat="1" ht="12" customHeight="1">
      <c r="A119" s="32"/>
      <c r="B119" s="33"/>
      <c r="C119" s="25" t="s">
        <v>17</v>
      </c>
      <c r="D119" s="32"/>
      <c r="E119" s="32"/>
      <c r="F119" s="22" t="str">
        <f>F10</f>
        <v>Gemerská Panica</v>
      </c>
      <c r="G119" s="32"/>
      <c r="H119" s="32"/>
      <c r="I119" s="25" t="s">
        <v>19</v>
      </c>
      <c r="J119" s="67" t="str">
        <f>IF(J10="","",J10)</f>
        <v>18. 1. 2023</v>
      </c>
      <c r="K119" s="32"/>
      <c r="L119" s="32"/>
      <c r="M119" s="53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="2" customFormat="1" ht="6.96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53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="2" customFormat="1" ht="15.15" customHeight="1">
      <c r="A121" s="32"/>
      <c r="B121" s="33"/>
      <c r="C121" s="25" t="s">
        <v>21</v>
      </c>
      <c r="D121" s="32"/>
      <c r="E121" s="32"/>
      <c r="F121" s="22" t="str">
        <f>E13</f>
        <v>Obec Gemerská Panica</v>
      </c>
      <c r="G121" s="32"/>
      <c r="H121" s="32"/>
      <c r="I121" s="25" t="s">
        <v>27</v>
      </c>
      <c r="J121" s="26" t="str">
        <f>E19</f>
        <v xml:space="preserve"> </v>
      </c>
      <c r="K121" s="32"/>
      <c r="L121" s="32"/>
      <c r="M121" s="53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="2" customFormat="1" ht="15.15" customHeight="1">
      <c r="A122" s="32"/>
      <c r="B122" s="33"/>
      <c r="C122" s="25" t="s">
        <v>25</v>
      </c>
      <c r="D122" s="32"/>
      <c r="E122" s="32"/>
      <c r="F122" s="22" t="str">
        <f>IF(E16="","",E16)</f>
        <v xml:space="preserve"> </v>
      </c>
      <c r="G122" s="32"/>
      <c r="H122" s="32"/>
      <c r="I122" s="25" t="s">
        <v>29</v>
      </c>
      <c r="J122" s="26" t="str">
        <f>E22</f>
        <v xml:space="preserve"> </v>
      </c>
      <c r="K122" s="32"/>
      <c r="L122" s="32"/>
      <c r="M122" s="53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="2" customFormat="1" ht="10.32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53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="11" customFormat="1" ht="29.28" customHeight="1">
      <c r="A124" s="150"/>
      <c r="B124" s="151"/>
      <c r="C124" s="152" t="s">
        <v>109</v>
      </c>
      <c r="D124" s="153" t="s">
        <v>60</v>
      </c>
      <c r="E124" s="153" t="s">
        <v>56</v>
      </c>
      <c r="F124" s="153" t="s">
        <v>57</v>
      </c>
      <c r="G124" s="153" t="s">
        <v>110</v>
      </c>
      <c r="H124" s="153" t="s">
        <v>111</v>
      </c>
      <c r="I124" s="153" t="s">
        <v>112</v>
      </c>
      <c r="J124" s="153" t="s">
        <v>113</v>
      </c>
      <c r="K124" s="154" t="s">
        <v>95</v>
      </c>
      <c r="L124" s="155" t="s">
        <v>114</v>
      </c>
      <c r="M124" s="156"/>
      <c r="N124" s="84" t="s">
        <v>1</v>
      </c>
      <c r="O124" s="85" t="s">
        <v>39</v>
      </c>
      <c r="P124" s="85" t="s">
        <v>115</v>
      </c>
      <c r="Q124" s="85" t="s">
        <v>116</v>
      </c>
      <c r="R124" s="85" t="s">
        <v>117</v>
      </c>
      <c r="S124" s="85" t="s">
        <v>118</v>
      </c>
      <c r="T124" s="85" t="s">
        <v>119</v>
      </c>
      <c r="U124" s="85" t="s">
        <v>120</v>
      </c>
      <c r="V124" s="85" t="s">
        <v>121</v>
      </c>
      <c r="W124" s="85" t="s">
        <v>122</v>
      </c>
      <c r="X124" s="86" t="s">
        <v>123</v>
      </c>
      <c r="Y124" s="150"/>
      <c r="Z124" s="150"/>
      <c r="AA124" s="150"/>
      <c r="AB124" s="150"/>
      <c r="AC124" s="150"/>
      <c r="AD124" s="150"/>
      <c r="AE124" s="150"/>
    </row>
    <row r="125" s="2" customFormat="1" ht="22.8" customHeight="1">
      <c r="A125" s="32"/>
      <c r="B125" s="33"/>
      <c r="C125" s="91" t="s">
        <v>89</v>
      </c>
      <c r="D125" s="32"/>
      <c r="E125" s="32"/>
      <c r="F125" s="32"/>
      <c r="G125" s="32"/>
      <c r="H125" s="32"/>
      <c r="I125" s="32"/>
      <c r="J125" s="32"/>
      <c r="K125" s="157">
        <f>BK125</f>
        <v>226472.68099999998</v>
      </c>
      <c r="L125" s="32"/>
      <c r="M125" s="33"/>
      <c r="N125" s="87"/>
      <c r="O125" s="71"/>
      <c r="P125" s="88"/>
      <c r="Q125" s="158">
        <f>Q126+Q184</f>
        <v>71434.850000000006</v>
      </c>
      <c r="R125" s="158">
        <f>R126+R184</f>
        <v>155037.82999999999</v>
      </c>
      <c r="S125" s="88"/>
      <c r="T125" s="159">
        <f>T126+T184</f>
        <v>0</v>
      </c>
      <c r="U125" s="88"/>
      <c r="V125" s="159">
        <f>V126+V184</f>
        <v>1351.1373699999999</v>
      </c>
      <c r="W125" s="88"/>
      <c r="X125" s="160">
        <f>X126+X184</f>
        <v>0</v>
      </c>
      <c r="Y125" s="32"/>
      <c r="Z125" s="32"/>
      <c r="AA125" s="32"/>
      <c r="AB125" s="32"/>
      <c r="AC125" s="32"/>
      <c r="AD125" s="32"/>
      <c r="AE125" s="32"/>
      <c r="AT125" s="15" t="s">
        <v>76</v>
      </c>
      <c r="AU125" s="15" t="s">
        <v>97</v>
      </c>
      <c r="BK125" s="161">
        <f>BK126+BK184</f>
        <v>226472.68099999998</v>
      </c>
    </row>
    <row r="126" s="12" customFormat="1" ht="25.92" customHeight="1">
      <c r="A126" s="12"/>
      <c r="B126" s="162"/>
      <c r="C126" s="12"/>
      <c r="D126" s="163" t="s">
        <v>76</v>
      </c>
      <c r="E126" s="164" t="s">
        <v>124</v>
      </c>
      <c r="F126" s="164" t="s">
        <v>125</v>
      </c>
      <c r="G126" s="12"/>
      <c r="H126" s="12"/>
      <c r="I126" s="12"/>
      <c r="J126" s="12"/>
      <c r="K126" s="165">
        <f>BK126</f>
        <v>225460.13099999999</v>
      </c>
      <c r="L126" s="12"/>
      <c r="M126" s="162"/>
      <c r="N126" s="166"/>
      <c r="O126" s="167"/>
      <c r="P126" s="167"/>
      <c r="Q126" s="168">
        <f>Q127+Q141+Q144+Q147+Q176+Q182</f>
        <v>70912.020000000004</v>
      </c>
      <c r="R126" s="168">
        <f>R127+R141+R144+R147+R176+R182</f>
        <v>154548.10999999999</v>
      </c>
      <c r="S126" s="167"/>
      <c r="T126" s="169">
        <f>T127+T141+T144+T147+T176+T182</f>
        <v>0</v>
      </c>
      <c r="U126" s="167"/>
      <c r="V126" s="169">
        <f>V127+V141+V144+V147+V176+V182</f>
        <v>1351.1373699999999</v>
      </c>
      <c r="W126" s="167"/>
      <c r="X126" s="170">
        <f>X127+X141+X144+X147+X176+X182</f>
        <v>0</v>
      </c>
      <c r="Y126" s="12"/>
      <c r="Z126" s="12"/>
      <c r="AA126" s="12"/>
      <c r="AB126" s="12"/>
      <c r="AC126" s="12"/>
      <c r="AD126" s="12"/>
      <c r="AE126" s="12"/>
      <c r="AR126" s="163" t="s">
        <v>82</v>
      </c>
      <c r="AT126" s="171" t="s">
        <v>76</v>
      </c>
      <c r="AU126" s="171" t="s">
        <v>77</v>
      </c>
      <c r="AY126" s="163" t="s">
        <v>126</v>
      </c>
      <c r="BK126" s="172">
        <f>BK127+BK141+BK144+BK147+BK176+BK182</f>
        <v>225460.13099999999</v>
      </c>
    </row>
    <row r="127" s="12" customFormat="1" ht="22.8" customHeight="1">
      <c r="A127" s="12"/>
      <c r="B127" s="162"/>
      <c r="C127" s="12"/>
      <c r="D127" s="163" t="s">
        <v>76</v>
      </c>
      <c r="E127" s="173" t="s">
        <v>82</v>
      </c>
      <c r="F127" s="173" t="s">
        <v>127</v>
      </c>
      <c r="G127" s="12"/>
      <c r="H127" s="12"/>
      <c r="I127" s="12"/>
      <c r="J127" s="12"/>
      <c r="K127" s="174">
        <f>BK127</f>
        <v>101598.93300000001</v>
      </c>
      <c r="L127" s="12"/>
      <c r="M127" s="162"/>
      <c r="N127" s="166"/>
      <c r="O127" s="167"/>
      <c r="P127" s="167"/>
      <c r="Q127" s="168">
        <f>SUM(Q128:Q140)</f>
        <v>31151.348999999998</v>
      </c>
      <c r="R127" s="168">
        <f>SUM(R128:R140)</f>
        <v>70447.583999999988</v>
      </c>
      <c r="S127" s="167"/>
      <c r="T127" s="169">
        <f>SUM(T128:T140)</f>
        <v>0</v>
      </c>
      <c r="U127" s="167"/>
      <c r="V127" s="169">
        <f>SUM(V128:V140)</f>
        <v>971.23743999999999</v>
      </c>
      <c r="W127" s="167"/>
      <c r="X127" s="170">
        <f>SUM(X128:X140)</f>
        <v>0</v>
      </c>
      <c r="Y127" s="12"/>
      <c r="Z127" s="12"/>
      <c r="AA127" s="12"/>
      <c r="AB127" s="12"/>
      <c r="AC127" s="12"/>
      <c r="AD127" s="12"/>
      <c r="AE127" s="12"/>
      <c r="AR127" s="163" t="s">
        <v>82</v>
      </c>
      <c r="AT127" s="171" t="s">
        <v>76</v>
      </c>
      <c r="AU127" s="171" t="s">
        <v>82</v>
      </c>
      <c r="AY127" s="163" t="s">
        <v>126</v>
      </c>
      <c r="BK127" s="172">
        <f>SUM(BK128:BK140)</f>
        <v>101598.93300000001</v>
      </c>
    </row>
    <row r="128" s="2" customFormat="1" ht="33" customHeight="1">
      <c r="A128" s="32"/>
      <c r="B128" s="175"/>
      <c r="C128" s="176" t="s">
        <v>82</v>
      </c>
      <c r="D128" s="176" t="s">
        <v>128</v>
      </c>
      <c r="E128" s="177" t="s">
        <v>129</v>
      </c>
      <c r="F128" s="178" t="s">
        <v>130</v>
      </c>
      <c r="G128" s="179" t="s">
        <v>131</v>
      </c>
      <c r="H128" s="180">
        <v>456</v>
      </c>
      <c r="I128" s="180">
        <v>0</v>
      </c>
      <c r="J128" s="180">
        <v>1.605</v>
      </c>
      <c r="K128" s="180">
        <f>ROUND(P128*H128,3)</f>
        <v>731.88</v>
      </c>
      <c r="L128" s="181"/>
      <c r="M128" s="33"/>
      <c r="N128" s="182" t="s">
        <v>1</v>
      </c>
      <c r="O128" s="183" t="s">
        <v>41</v>
      </c>
      <c r="P128" s="184">
        <f>I128+J128</f>
        <v>1.605</v>
      </c>
      <c r="Q128" s="184">
        <f>ROUND(I128*H128,3)</f>
        <v>0</v>
      </c>
      <c r="R128" s="184">
        <f>ROUND(J128*H128,3)</f>
        <v>731.88</v>
      </c>
      <c r="S128" s="185">
        <v>0</v>
      </c>
      <c r="T128" s="185">
        <f>S128*H128</f>
        <v>0</v>
      </c>
      <c r="U128" s="185">
        <v>0</v>
      </c>
      <c r="V128" s="185">
        <f>U128*H128</f>
        <v>0</v>
      </c>
      <c r="W128" s="185">
        <v>0</v>
      </c>
      <c r="X128" s="186">
        <f>W128*H128</f>
        <v>0</v>
      </c>
      <c r="Y128" s="32"/>
      <c r="Z128" s="32"/>
      <c r="AA128" s="32"/>
      <c r="AB128" s="32"/>
      <c r="AC128" s="32"/>
      <c r="AD128" s="32"/>
      <c r="AE128" s="32"/>
      <c r="AR128" s="187" t="s">
        <v>132</v>
      </c>
      <c r="AT128" s="187" t="s">
        <v>128</v>
      </c>
      <c r="AU128" s="187" t="s">
        <v>133</v>
      </c>
      <c r="AY128" s="15" t="s">
        <v>126</v>
      </c>
      <c r="BE128" s="188">
        <f>IF(O128="základná",K128,0)</f>
        <v>0</v>
      </c>
      <c r="BF128" s="188">
        <f>IF(O128="znížená",K128,0)</f>
        <v>731.88</v>
      </c>
      <c r="BG128" s="188">
        <f>IF(O128="zákl. prenesená",K128,0)</f>
        <v>0</v>
      </c>
      <c r="BH128" s="188">
        <f>IF(O128="zníž. prenesená",K128,0)</f>
        <v>0</v>
      </c>
      <c r="BI128" s="188">
        <f>IF(O128="nulová",K128,0)</f>
        <v>0</v>
      </c>
      <c r="BJ128" s="15" t="s">
        <v>133</v>
      </c>
      <c r="BK128" s="189">
        <f>ROUND(P128*H128,3)</f>
        <v>731.88</v>
      </c>
      <c r="BL128" s="15" t="s">
        <v>132</v>
      </c>
      <c r="BM128" s="187" t="s">
        <v>134</v>
      </c>
    </row>
    <row r="129" s="2" customFormat="1" ht="24.15" customHeight="1">
      <c r="A129" s="32"/>
      <c r="B129" s="175"/>
      <c r="C129" s="176" t="s">
        <v>133</v>
      </c>
      <c r="D129" s="176" t="s">
        <v>128</v>
      </c>
      <c r="E129" s="177" t="s">
        <v>135</v>
      </c>
      <c r="F129" s="178" t="s">
        <v>136</v>
      </c>
      <c r="G129" s="179" t="s">
        <v>131</v>
      </c>
      <c r="H129" s="180">
        <v>456</v>
      </c>
      <c r="I129" s="180">
        <v>0</v>
      </c>
      <c r="J129" s="180">
        <v>1.294</v>
      </c>
      <c r="K129" s="180">
        <f>ROUND(P129*H129,3)</f>
        <v>590.06399999999996</v>
      </c>
      <c r="L129" s="181"/>
      <c r="M129" s="33"/>
      <c r="N129" s="182" t="s">
        <v>1</v>
      </c>
      <c r="O129" s="183" t="s">
        <v>41</v>
      </c>
      <c r="P129" s="184">
        <f>I129+J129</f>
        <v>1.294</v>
      </c>
      <c r="Q129" s="184">
        <f>ROUND(I129*H129,3)</f>
        <v>0</v>
      </c>
      <c r="R129" s="184">
        <f>ROUND(J129*H129,3)</f>
        <v>590.06399999999996</v>
      </c>
      <c r="S129" s="185">
        <v>0</v>
      </c>
      <c r="T129" s="185">
        <f>S129*H129</f>
        <v>0</v>
      </c>
      <c r="U129" s="185">
        <v>0</v>
      </c>
      <c r="V129" s="185">
        <f>U129*H129</f>
        <v>0</v>
      </c>
      <c r="W129" s="185">
        <v>0</v>
      </c>
      <c r="X129" s="186">
        <f>W129*H129</f>
        <v>0</v>
      </c>
      <c r="Y129" s="32"/>
      <c r="Z129" s="32"/>
      <c r="AA129" s="32"/>
      <c r="AB129" s="32"/>
      <c r="AC129" s="32"/>
      <c r="AD129" s="32"/>
      <c r="AE129" s="32"/>
      <c r="AR129" s="187" t="s">
        <v>132</v>
      </c>
      <c r="AT129" s="187" t="s">
        <v>128</v>
      </c>
      <c r="AU129" s="187" t="s">
        <v>133</v>
      </c>
      <c r="AY129" s="15" t="s">
        <v>126</v>
      </c>
      <c r="BE129" s="188">
        <f>IF(O129="základná",K129,0)</f>
        <v>0</v>
      </c>
      <c r="BF129" s="188">
        <f>IF(O129="znížená",K129,0)</f>
        <v>590.06399999999996</v>
      </c>
      <c r="BG129" s="188">
        <f>IF(O129="zákl. prenesená",K129,0)</f>
        <v>0</v>
      </c>
      <c r="BH129" s="188">
        <f>IF(O129="zníž. prenesená",K129,0)</f>
        <v>0</v>
      </c>
      <c r="BI129" s="188">
        <f>IF(O129="nulová",K129,0)</f>
        <v>0</v>
      </c>
      <c r="BJ129" s="15" t="s">
        <v>133</v>
      </c>
      <c r="BK129" s="189">
        <f>ROUND(P129*H129,3)</f>
        <v>590.06399999999996</v>
      </c>
      <c r="BL129" s="15" t="s">
        <v>132</v>
      </c>
      <c r="BM129" s="187" t="s">
        <v>137</v>
      </c>
    </row>
    <row r="130" s="2" customFormat="1" ht="21.75" customHeight="1">
      <c r="A130" s="32"/>
      <c r="B130" s="175"/>
      <c r="C130" s="176" t="s">
        <v>138</v>
      </c>
      <c r="D130" s="176" t="s">
        <v>128</v>
      </c>
      <c r="E130" s="177" t="s">
        <v>139</v>
      </c>
      <c r="F130" s="178" t="s">
        <v>140</v>
      </c>
      <c r="G130" s="179" t="s">
        <v>141</v>
      </c>
      <c r="H130" s="180">
        <v>1033.5999999999999</v>
      </c>
      <c r="I130" s="180">
        <v>0</v>
      </c>
      <c r="J130" s="180">
        <v>20.678999999999998</v>
      </c>
      <c r="K130" s="180">
        <f>ROUND(P130*H130,3)</f>
        <v>21373.813999999998</v>
      </c>
      <c r="L130" s="181"/>
      <c r="M130" s="33"/>
      <c r="N130" s="182" t="s">
        <v>1</v>
      </c>
      <c r="O130" s="183" t="s">
        <v>41</v>
      </c>
      <c r="P130" s="184">
        <f>I130+J130</f>
        <v>20.678999999999998</v>
      </c>
      <c r="Q130" s="184">
        <f>ROUND(I130*H130,3)</f>
        <v>0</v>
      </c>
      <c r="R130" s="184">
        <f>ROUND(J130*H130,3)</f>
        <v>21373.813999999998</v>
      </c>
      <c r="S130" s="185">
        <v>0</v>
      </c>
      <c r="T130" s="185">
        <f>S130*H130</f>
        <v>0</v>
      </c>
      <c r="U130" s="185">
        <v>0</v>
      </c>
      <c r="V130" s="185">
        <f>U130*H130</f>
        <v>0</v>
      </c>
      <c r="W130" s="185">
        <v>0</v>
      </c>
      <c r="X130" s="186">
        <f>W130*H130</f>
        <v>0</v>
      </c>
      <c r="Y130" s="32"/>
      <c r="Z130" s="32"/>
      <c r="AA130" s="32"/>
      <c r="AB130" s="32"/>
      <c r="AC130" s="32"/>
      <c r="AD130" s="32"/>
      <c r="AE130" s="32"/>
      <c r="AR130" s="187" t="s">
        <v>132</v>
      </c>
      <c r="AT130" s="187" t="s">
        <v>128</v>
      </c>
      <c r="AU130" s="187" t="s">
        <v>133</v>
      </c>
      <c r="AY130" s="15" t="s">
        <v>126</v>
      </c>
      <c r="BE130" s="188">
        <f>IF(O130="základná",K130,0)</f>
        <v>0</v>
      </c>
      <c r="BF130" s="188">
        <f>IF(O130="znížená",K130,0)</f>
        <v>21373.813999999998</v>
      </c>
      <c r="BG130" s="188">
        <f>IF(O130="zákl. prenesená",K130,0)</f>
        <v>0</v>
      </c>
      <c r="BH130" s="188">
        <f>IF(O130="zníž. prenesená",K130,0)</f>
        <v>0</v>
      </c>
      <c r="BI130" s="188">
        <f>IF(O130="nulová",K130,0)</f>
        <v>0</v>
      </c>
      <c r="BJ130" s="15" t="s">
        <v>133</v>
      </c>
      <c r="BK130" s="189">
        <f>ROUND(P130*H130,3)</f>
        <v>21373.813999999998</v>
      </c>
      <c r="BL130" s="15" t="s">
        <v>132</v>
      </c>
      <c r="BM130" s="187" t="s">
        <v>142</v>
      </c>
    </row>
    <row r="131" s="2" customFormat="1" ht="37.8" customHeight="1">
      <c r="A131" s="32"/>
      <c r="B131" s="175"/>
      <c r="C131" s="176" t="s">
        <v>132</v>
      </c>
      <c r="D131" s="176" t="s">
        <v>128</v>
      </c>
      <c r="E131" s="177" t="s">
        <v>143</v>
      </c>
      <c r="F131" s="178" t="s">
        <v>144</v>
      </c>
      <c r="G131" s="179" t="s">
        <v>141</v>
      </c>
      <c r="H131" s="180">
        <v>1033.5999999999999</v>
      </c>
      <c r="I131" s="180">
        <v>0</v>
      </c>
      <c r="J131" s="180">
        <v>10.955</v>
      </c>
      <c r="K131" s="180">
        <f>ROUND(P131*H131,3)</f>
        <v>11323.088</v>
      </c>
      <c r="L131" s="181"/>
      <c r="M131" s="33"/>
      <c r="N131" s="182" t="s">
        <v>1</v>
      </c>
      <c r="O131" s="183" t="s">
        <v>41</v>
      </c>
      <c r="P131" s="184">
        <f>I131+J131</f>
        <v>10.955</v>
      </c>
      <c r="Q131" s="184">
        <f>ROUND(I131*H131,3)</f>
        <v>0</v>
      </c>
      <c r="R131" s="184">
        <f>ROUND(J131*H131,3)</f>
        <v>11323.088</v>
      </c>
      <c r="S131" s="185">
        <v>0</v>
      </c>
      <c r="T131" s="185">
        <f>S131*H131</f>
        <v>0</v>
      </c>
      <c r="U131" s="185">
        <v>0</v>
      </c>
      <c r="V131" s="185">
        <f>U131*H131</f>
        <v>0</v>
      </c>
      <c r="W131" s="185">
        <v>0</v>
      </c>
      <c r="X131" s="186">
        <f>W131*H131</f>
        <v>0</v>
      </c>
      <c r="Y131" s="32"/>
      <c r="Z131" s="32"/>
      <c r="AA131" s="32"/>
      <c r="AB131" s="32"/>
      <c r="AC131" s="32"/>
      <c r="AD131" s="32"/>
      <c r="AE131" s="32"/>
      <c r="AR131" s="187" t="s">
        <v>132</v>
      </c>
      <c r="AT131" s="187" t="s">
        <v>128</v>
      </c>
      <c r="AU131" s="187" t="s">
        <v>133</v>
      </c>
      <c r="AY131" s="15" t="s">
        <v>126</v>
      </c>
      <c r="BE131" s="188">
        <f>IF(O131="základná",K131,0)</f>
        <v>0</v>
      </c>
      <c r="BF131" s="188">
        <f>IF(O131="znížená",K131,0)</f>
        <v>11323.088</v>
      </c>
      <c r="BG131" s="188">
        <f>IF(O131="zákl. prenesená",K131,0)</f>
        <v>0</v>
      </c>
      <c r="BH131" s="188">
        <f>IF(O131="zníž. prenesená",K131,0)</f>
        <v>0</v>
      </c>
      <c r="BI131" s="188">
        <f>IF(O131="nulová",K131,0)</f>
        <v>0</v>
      </c>
      <c r="BJ131" s="15" t="s">
        <v>133</v>
      </c>
      <c r="BK131" s="189">
        <f>ROUND(P131*H131,3)</f>
        <v>11323.088</v>
      </c>
      <c r="BL131" s="15" t="s">
        <v>132</v>
      </c>
      <c r="BM131" s="187" t="s">
        <v>145</v>
      </c>
    </row>
    <row r="132" s="2" customFormat="1" ht="24.15" customHeight="1">
      <c r="A132" s="32"/>
      <c r="B132" s="175"/>
      <c r="C132" s="176" t="s">
        <v>146</v>
      </c>
      <c r="D132" s="176" t="s">
        <v>128</v>
      </c>
      <c r="E132" s="177" t="s">
        <v>147</v>
      </c>
      <c r="F132" s="178" t="s">
        <v>148</v>
      </c>
      <c r="G132" s="179" t="s">
        <v>131</v>
      </c>
      <c r="H132" s="180">
        <v>2584</v>
      </c>
      <c r="I132" s="180">
        <v>1.214</v>
      </c>
      <c r="J132" s="180">
        <v>7.7579999999999991</v>
      </c>
      <c r="K132" s="180">
        <f>ROUND(P132*H132,3)</f>
        <v>23183.648000000001</v>
      </c>
      <c r="L132" s="181"/>
      <c r="M132" s="33"/>
      <c r="N132" s="182" t="s">
        <v>1</v>
      </c>
      <c r="O132" s="183" t="s">
        <v>41</v>
      </c>
      <c r="P132" s="184">
        <f>I132+J132</f>
        <v>8.9719999999999995</v>
      </c>
      <c r="Q132" s="184">
        <f>ROUND(I132*H132,3)</f>
        <v>3136.9760000000001</v>
      </c>
      <c r="R132" s="184">
        <f>ROUND(J132*H132,3)</f>
        <v>20046.671999999999</v>
      </c>
      <c r="S132" s="185">
        <v>0</v>
      </c>
      <c r="T132" s="185">
        <f>S132*H132</f>
        <v>0</v>
      </c>
      <c r="U132" s="185">
        <v>0.026159999999999999</v>
      </c>
      <c r="V132" s="185">
        <f>U132*H132</f>
        <v>67.597439999999992</v>
      </c>
      <c r="W132" s="185">
        <v>0</v>
      </c>
      <c r="X132" s="186">
        <f>W132*H132</f>
        <v>0</v>
      </c>
      <c r="Y132" s="32"/>
      <c r="Z132" s="32"/>
      <c r="AA132" s="32"/>
      <c r="AB132" s="32"/>
      <c r="AC132" s="32"/>
      <c r="AD132" s="32"/>
      <c r="AE132" s="32"/>
      <c r="AR132" s="187" t="s">
        <v>132</v>
      </c>
      <c r="AT132" s="187" t="s">
        <v>128</v>
      </c>
      <c r="AU132" s="187" t="s">
        <v>133</v>
      </c>
      <c r="AY132" s="15" t="s">
        <v>126</v>
      </c>
      <c r="BE132" s="188">
        <f>IF(O132="základná",K132,0)</f>
        <v>0</v>
      </c>
      <c r="BF132" s="188">
        <f>IF(O132="znížená",K132,0)</f>
        <v>23183.648000000001</v>
      </c>
      <c r="BG132" s="188">
        <f>IF(O132="zákl. prenesená",K132,0)</f>
        <v>0</v>
      </c>
      <c r="BH132" s="188">
        <f>IF(O132="zníž. prenesená",K132,0)</f>
        <v>0</v>
      </c>
      <c r="BI132" s="188">
        <f>IF(O132="nulová",K132,0)</f>
        <v>0</v>
      </c>
      <c r="BJ132" s="15" t="s">
        <v>133</v>
      </c>
      <c r="BK132" s="189">
        <f>ROUND(P132*H132,3)</f>
        <v>23183.648000000001</v>
      </c>
      <c r="BL132" s="15" t="s">
        <v>132</v>
      </c>
      <c r="BM132" s="187" t="s">
        <v>149</v>
      </c>
    </row>
    <row r="133" s="2" customFormat="1" ht="24.15" customHeight="1">
      <c r="A133" s="32"/>
      <c r="B133" s="175"/>
      <c r="C133" s="176" t="s">
        <v>150</v>
      </c>
      <c r="D133" s="176" t="s">
        <v>128</v>
      </c>
      <c r="E133" s="177" t="s">
        <v>151</v>
      </c>
      <c r="F133" s="178" t="s">
        <v>152</v>
      </c>
      <c r="G133" s="179" t="s">
        <v>131</v>
      </c>
      <c r="H133" s="180">
        <v>2584</v>
      </c>
      <c r="I133" s="180">
        <v>0</v>
      </c>
      <c r="J133" s="180">
        <v>5.0119999999999996</v>
      </c>
      <c r="K133" s="180">
        <f>ROUND(P133*H133,3)</f>
        <v>12951.008</v>
      </c>
      <c r="L133" s="181"/>
      <c r="M133" s="33"/>
      <c r="N133" s="182" t="s">
        <v>1</v>
      </c>
      <c r="O133" s="183" t="s">
        <v>41</v>
      </c>
      <c r="P133" s="184">
        <f>I133+J133</f>
        <v>5.0119999999999996</v>
      </c>
      <c r="Q133" s="184">
        <f>ROUND(I133*H133,3)</f>
        <v>0</v>
      </c>
      <c r="R133" s="184">
        <f>ROUND(J133*H133,3)</f>
        <v>12951.008</v>
      </c>
      <c r="S133" s="185">
        <v>0</v>
      </c>
      <c r="T133" s="185">
        <f>S133*H133</f>
        <v>0</v>
      </c>
      <c r="U133" s="185">
        <v>0</v>
      </c>
      <c r="V133" s="185">
        <f>U133*H133</f>
        <v>0</v>
      </c>
      <c r="W133" s="185">
        <v>0</v>
      </c>
      <c r="X133" s="186">
        <f>W133*H133</f>
        <v>0</v>
      </c>
      <c r="Y133" s="32"/>
      <c r="Z133" s="32"/>
      <c r="AA133" s="32"/>
      <c r="AB133" s="32"/>
      <c r="AC133" s="32"/>
      <c r="AD133" s="32"/>
      <c r="AE133" s="32"/>
      <c r="AR133" s="187" t="s">
        <v>132</v>
      </c>
      <c r="AT133" s="187" t="s">
        <v>128</v>
      </c>
      <c r="AU133" s="187" t="s">
        <v>133</v>
      </c>
      <c r="AY133" s="15" t="s">
        <v>126</v>
      </c>
      <c r="BE133" s="188">
        <f>IF(O133="základná",K133,0)</f>
        <v>0</v>
      </c>
      <c r="BF133" s="188">
        <f>IF(O133="znížená",K133,0)</f>
        <v>12951.008</v>
      </c>
      <c r="BG133" s="188">
        <f>IF(O133="zákl. prenesená",K133,0)</f>
        <v>0</v>
      </c>
      <c r="BH133" s="188">
        <f>IF(O133="zníž. prenesená",K133,0)</f>
        <v>0</v>
      </c>
      <c r="BI133" s="188">
        <f>IF(O133="nulová",K133,0)</f>
        <v>0</v>
      </c>
      <c r="BJ133" s="15" t="s">
        <v>133</v>
      </c>
      <c r="BK133" s="189">
        <f>ROUND(P133*H133,3)</f>
        <v>12951.008</v>
      </c>
      <c r="BL133" s="15" t="s">
        <v>132</v>
      </c>
      <c r="BM133" s="187" t="s">
        <v>153</v>
      </c>
    </row>
    <row r="134" s="2" customFormat="1" ht="21.75" customHeight="1">
      <c r="A134" s="32"/>
      <c r="B134" s="175"/>
      <c r="C134" s="176" t="s">
        <v>154</v>
      </c>
      <c r="D134" s="176" t="s">
        <v>128</v>
      </c>
      <c r="E134" s="177" t="s">
        <v>155</v>
      </c>
      <c r="F134" s="178" t="s">
        <v>156</v>
      </c>
      <c r="G134" s="179" t="s">
        <v>141</v>
      </c>
      <c r="H134" s="180">
        <v>1033.5999999999999</v>
      </c>
      <c r="I134" s="180">
        <v>0</v>
      </c>
      <c r="J134" s="180">
        <v>0.71299999999999997</v>
      </c>
      <c r="K134" s="180">
        <f>ROUND(P134*H134,3)</f>
        <v>736.95699999999999</v>
      </c>
      <c r="L134" s="181"/>
      <c r="M134" s="33"/>
      <c r="N134" s="182" t="s">
        <v>1</v>
      </c>
      <c r="O134" s="183" t="s">
        <v>41</v>
      </c>
      <c r="P134" s="184">
        <f>I134+J134</f>
        <v>0.71299999999999997</v>
      </c>
      <c r="Q134" s="184">
        <f>ROUND(I134*H134,3)</f>
        <v>0</v>
      </c>
      <c r="R134" s="184">
        <f>ROUND(J134*H134,3)</f>
        <v>736.95699999999999</v>
      </c>
      <c r="S134" s="185">
        <v>0</v>
      </c>
      <c r="T134" s="185">
        <f>S134*H134</f>
        <v>0</v>
      </c>
      <c r="U134" s="185">
        <v>0</v>
      </c>
      <c r="V134" s="185">
        <f>U134*H134</f>
        <v>0</v>
      </c>
      <c r="W134" s="185">
        <v>0</v>
      </c>
      <c r="X134" s="186">
        <f>W134*H134</f>
        <v>0</v>
      </c>
      <c r="Y134" s="32"/>
      <c r="Z134" s="32"/>
      <c r="AA134" s="32"/>
      <c r="AB134" s="32"/>
      <c r="AC134" s="32"/>
      <c r="AD134" s="32"/>
      <c r="AE134" s="32"/>
      <c r="AR134" s="187" t="s">
        <v>132</v>
      </c>
      <c r="AT134" s="187" t="s">
        <v>128</v>
      </c>
      <c r="AU134" s="187" t="s">
        <v>133</v>
      </c>
      <c r="AY134" s="15" t="s">
        <v>126</v>
      </c>
      <c r="BE134" s="188">
        <f>IF(O134="základná",K134,0)</f>
        <v>0</v>
      </c>
      <c r="BF134" s="188">
        <f>IF(O134="znížená",K134,0)</f>
        <v>736.95699999999999</v>
      </c>
      <c r="BG134" s="188">
        <f>IF(O134="zákl. prenesená",K134,0)</f>
        <v>0</v>
      </c>
      <c r="BH134" s="188">
        <f>IF(O134="zníž. prenesená",K134,0)</f>
        <v>0</v>
      </c>
      <c r="BI134" s="188">
        <f>IF(O134="nulová",K134,0)</f>
        <v>0</v>
      </c>
      <c r="BJ134" s="15" t="s">
        <v>133</v>
      </c>
      <c r="BK134" s="189">
        <f>ROUND(P134*H134,3)</f>
        <v>736.95699999999999</v>
      </c>
      <c r="BL134" s="15" t="s">
        <v>132</v>
      </c>
      <c r="BM134" s="187" t="s">
        <v>157</v>
      </c>
    </row>
    <row r="135" s="2" customFormat="1" ht="33" customHeight="1">
      <c r="A135" s="32"/>
      <c r="B135" s="175"/>
      <c r="C135" s="176" t="s">
        <v>158</v>
      </c>
      <c r="D135" s="176" t="s">
        <v>128</v>
      </c>
      <c r="E135" s="177" t="s">
        <v>159</v>
      </c>
      <c r="F135" s="178" t="s">
        <v>160</v>
      </c>
      <c r="G135" s="179" t="s">
        <v>141</v>
      </c>
      <c r="H135" s="180">
        <v>456</v>
      </c>
      <c r="I135" s="180">
        <v>0</v>
      </c>
      <c r="J135" s="180">
        <v>3.851</v>
      </c>
      <c r="K135" s="180">
        <f>ROUND(P135*H135,3)</f>
        <v>1756.056</v>
      </c>
      <c r="L135" s="181"/>
      <c r="M135" s="33"/>
      <c r="N135" s="182" t="s">
        <v>1</v>
      </c>
      <c r="O135" s="183" t="s">
        <v>41</v>
      </c>
      <c r="P135" s="184">
        <f>I135+J135</f>
        <v>3.851</v>
      </c>
      <c r="Q135" s="184">
        <f>ROUND(I135*H135,3)</f>
        <v>0</v>
      </c>
      <c r="R135" s="184">
        <f>ROUND(J135*H135,3)</f>
        <v>1756.056</v>
      </c>
      <c r="S135" s="185">
        <v>0</v>
      </c>
      <c r="T135" s="185">
        <f>S135*H135</f>
        <v>0</v>
      </c>
      <c r="U135" s="185">
        <v>0</v>
      </c>
      <c r="V135" s="185">
        <f>U135*H135</f>
        <v>0</v>
      </c>
      <c r="W135" s="185">
        <v>0</v>
      </c>
      <c r="X135" s="186">
        <f>W135*H135</f>
        <v>0</v>
      </c>
      <c r="Y135" s="32"/>
      <c r="Z135" s="32"/>
      <c r="AA135" s="32"/>
      <c r="AB135" s="32"/>
      <c r="AC135" s="32"/>
      <c r="AD135" s="32"/>
      <c r="AE135" s="32"/>
      <c r="AR135" s="187" t="s">
        <v>132</v>
      </c>
      <c r="AT135" s="187" t="s">
        <v>128</v>
      </c>
      <c r="AU135" s="187" t="s">
        <v>133</v>
      </c>
      <c r="AY135" s="15" t="s">
        <v>126</v>
      </c>
      <c r="BE135" s="188">
        <f>IF(O135="základná",K135,0)</f>
        <v>0</v>
      </c>
      <c r="BF135" s="188">
        <f>IF(O135="znížená",K135,0)</f>
        <v>1756.056</v>
      </c>
      <c r="BG135" s="188">
        <f>IF(O135="zákl. prenesená",K135,0)</f>
        <v>0</v>
      </c>
      <c r="BH135" s="188">
        <f>IF(O135="zníž. prenesená",K135,0)</f>
        <v>0</v>
      </c>
      <c r="BI135" s="188">
        <f>IF(O135="nulová",K135,0)</f>
        <v>0</v>
      </c>
      <c r="BJ135" s="15" t="s">
        <v>133</v>
      </c>
      <c r="BK135" s="189">
        <f>ROUND(P135*H135,3)</f>
        <v>1756.056</v>
      </c>
      <c r="BL135" s="15" t="s">
        <v>132</v>
      </c>
      <c r="BM135" s="187" t="s">
        <v>161</v>
      </c>
    </row>
    <row r="136" s="2" customFormat="1" ht="16.5" customHeight="1">
      <c r="A136" s="32"/>
      <c r="B136" s="175"/>
      <c r="C136" s="190" t="s">
        <v>162</v>
      </c>
      <c r="D136" s="190" t="s">
        <v>163</v>
      </c>
      <c r="E136" s="191" t="s">
        <v>164</v>
      </c>
      <c r="F136" s="192" t="s">
        <v>165</v>
      </c>
      <c r="G136" s="193" t="s">
        <v>166</v>
      </c>
      <c r="H136" s="194">
        <v>684</v>
      </c>
      <c r="I136" s="194">
        <v>23.984999999999999</v>
      </c>
      <c r="J136" s="195"/>
      <c r="K136" s="194">
        <f>ROUND(P136*H136,3)</f>
        <v>16405.740000000002</v>
      </c>
      <c r="L136" s="195"/>
      <c r="M136" s="196"/>
      <c r="N136" s="197" t="s">
        <v>1</v>
      </c>
      <c r="O136" s="183" t="s">
        <v>41</v>
      </c>
      <c r="P136" s="184">
        <f>I136+J136</f>
        <v>23.984999999999999</v>
      </c>
      <c r="Q136" s="184">
        <f>ROUND(I136*H136,3)</f>
        <v>16405.740000000002</v>
      </c>
      <c r="R136" s="184">
        <f>ROUND(J136*H136,3)</f>
        <v>0</v>
      </c>
      <c r="S136" s="185">
        <v>0</v>
      </c>
      <c r="T136" s="185">
        <f>S136*H136</f>
        <v>0</v>
      </c>
      <c r="U136" s="185">
        <v>1</v>
      </c>
      <c r="V136" s="185">
        <f>U136*H136</f>
        <v>684</v>
      </c>
      <c r="W136" s="185">
        <v>0</v>
      </c>
      <c r="X136" s="186">
        <f>W136*H136</f>
        <v>0</v>
      </c>
      <c r="Y136" s="32"/>
      <c r="Z136" s="32"/>
      <c r="AA136" s="32"/>
      <c r="AB136" s="32"/>
      <c r="AC136" s="32"/>
      <c r="AD136" s="32"/>
      <c r="AE136" s="32"/>
      <c r="AR136" s="187" t="s">
        <v>158</v>
      </c>
      <c r="AT136" s="187" t="s">
        <v>163</v>
      </c>
      <c r="AU136" s="187" t="s">
        <v>133</v>
      </c>
      <c r="AY136" s="15" t="s">
        <v>126</v>
      </c>
      <c r="BE136" s="188">
        <f>IF(O136="základná",K136,0)</f>
        <v>0</v>
      </c>
      <c r="BF136" s="188">
        <f>IF(O136="znížená",K136,0)</f>
        <v>16405.740000000002</v>
      </c>
      <c r="BG136" s="188">
        <f>IF(O136="zákl. prenesená",K136,0)</f>
        <v>0</v>
      </c>
      <c r="BH136" s="188">
        <f>IF(O136="zníž. prenesená",K136,0)</f>
        <v>0</v>
      </c>
      <c r="BI136" s="188">
        <f>IF(O136="nulová",K136,0)</f>
        <v>0</v>
      </c>
      <c r="BJ136" s="15" t="s">
        <v>133</v>
      </c>
      <c r="BK136" s="189">
        <f>ROUND(P136*H136,3)</f>
        <v>16405.740000000002</v>
      </c>
      <c r="BL136" s="15" t="s">
        <v>132</v>
      </c>
      <c r="BM136" s="187" t="s">
        <v>167</v>
      </c>
    </row>
    <row r="137" s="2" customFormat="1" ht="33" customHeight="1">
      <c r="A137" s="32"/>
      <c r="B137" s="175"/>
      <c r="C137" s="176" t="s">
        <v>168</v>
      </c>
      <c r="D137" s="176" t="s">
        <v>128</v>
      </c>
      <c r="E137" s="177" t="s">
        <v>169</v>
      </c>
      <c r="F137" s="178" t="s">
        <v>170</v>
      </c>
      <c r="G137" s="179" t="s">
        <v>141</v>
      </c>
      <c r="H137" s="180">
        <v>91.200000000000003</v>
      </c>
      <c r="I137" s="180">
        <v>0</v>
      </c>
      <c r="J137" s="180">
        <v>1.776</v>
      </c>
      <c r="K137" s="180">
        <f>ROUND(P137*H137,3)</f>
        <v>161.971</v>
      </c>
      <c r="L137" s="181"/>
      <c r="M137" s="33"/>
      <c r="N137" s="182" t="s">
        <v>1</v>
      </c>
      <c r="O137" s="183" t="s">
        <v>41</v>
      </c>
      <c r="P137" s="184">
        <f>I137+J137</f>
        <v>1.776</v>
      </c>
      <c r="Q137" s="184">
        <f>ROUND(I137*H137,3)</f>
        <v>0</v>
      </c>
      <c r="R137" s="184">
        <f>ROUND(J137*H137,3)</f>
        <v>161.971</v>
      </c>
      <c r="S137" s="185">
        <v>0</v>
      </c>
      <c r="T137" s="185">
        <f>S137*H137</f>
        <v>0</v>
      </c>
      <c r="U137" s="185">
        <v>0</v>
      </c>
      <c r="V137" s="185">
        <f>U137*H137</f>
        <v>0</v>
      </c>
      <c r="W137" s="185">
        <v>0</v>
      </c>
      <c r="X137" s="186">
        <f>W137*H137</f>
        <v>0</v>
      </c>
      <c r="Y137" s="32"/>
      <c r="Z137" s="32"/>
      <c r="AA137" s="32"/>
      <c r="AB137" s="32"/>
      <c r="AC137" s="32"/>
      <c r="AD137" s="32"/>
      <c r="AE137" s="32"/>
      <c r="AR137" s="187" t="s">
        <v>132</v>
      </c>
      <c r="AT137" s="187" t="s">
        <v>128</v>
      </c>
      <c r="AU137" s="187" t="s">
        <v>133</v>
      </c>
      <c r="AY137" s="15" t="s">
        <v>126</v>
      </c>
      <c r="BE137" s="188">
        <f>IF(O137="základná",K137,0)</f>
        <v>0</v>
      </c>
      <c r="BF137" s="188">
        <f>IF(O137="znížená",K137,0)</f>
        <v>161.971</v>
      </c>
      <c r="BG137" s="188">
        <f>IF(O137="zákl. prenesená",K137,0)</f>
        <v>0</v>
      </c>
      <c r="BH137" s="188">
        <f>IF(O137="zníž. prenesená",K137,0)</f>
        <v>0</v>
      </c>
      <c r="BI137" s="188">
        <f>IF(O137="nulová",K137,0)</f>
        <v>0</v>
      </c>
      <c r="BJ137" s="15" t="s">
        <v>133</v>
      </c>
      <c r="BK137" s="189">
        <f>ROUND(P137*H137,3)</f>
        <v>161.971</v>
      </c>
      <c r="BL137" s="15" t="s">
        <v>132</v>
      </c>
      <c r="BM137" s="187" t="s">
        <v>171</v>
      </c>
    </row>
    <row r="138" s="2" customFormat="1" ht="16.5" customHeight="1">
      <c r="A138" s="32"/>
      <c r="B138" s="175"/>
      <c r="C138" s="190" t="s">
        <v>172</v>
      </c>
      <c r="D138" s="190" t="s">
        <v>163</v>
      </c>
      <c r="E138" s="191" t="s">
        <v>173</v>
      </c>
      <c r="F138" s="192" t="s">
        <v>174</v>
      </c>
      <c r="G138" s="193" t="s">
        <v>166</v>
      </c>
      <c r="H138" s="194">
        <v>155.03999999999999</v>
      </c>
      <c r="I138" s="194">
        <v>52.853000000000002</v>
      </c>
      <c r="J138" s="195"/>
      <c r="K138" s="194">
        <f>ROUND(P138*H138,3)</f>
        <v>8194.3289999999997</v>
      </c>
      <c r="L138" s="195"/>
      <c r="M138" s="196"/>
      <c r="N138" s="197" t="s">
        <v>1</v>
      </c>
      <c r="O138" s="183" t="s">
        <v>41</v>
      </c>
      <c r="P138" s="184">
        <f>I138+J138</f>
        <v>52.853000000000002</v>
      </c>
      <c r="Q138" s="184">
        <f>ROUND(I138*H138,3)</f>
        <v>8194.3289999999997</v>
      </c>
      <c r="R138" s="184">
        <f>ROUND(J138*H138,3)</f>
        <v>0</v>
      </c>
      <c r="S138" s="185">
        <v>0</v>
      </c>
      <c r="T138" s="185">
        <f>S138*H138</f>
        <v>0</v>
      </c>
      <c r="U138" s="185">
        <v>1</v>
      </c>
      <c r="V138" s="185">
        <f>U138*H138</f>
        <v>155.03999999999999</v>
      </c>
      <c r="W138" s="185">
        <v>0</v>
      </c>
      <c r="X138" s="186">
        <f>W138*H138</f>
        <v>0</v>
      </c>
      <c r="Y138" s="32"/>
      <c r="Z138" s="32"/>
      <c r="AA138" s="32"/>
      <c r="AB138" s="32"/>
      <c r="AC138" s="32"/>
      <c r="AD138" s="32"/>
      <c r="AE138" s="32"/>
      <c r="AR138" s="187" t="s">
        <v>158</v>
      </c>
      <c r="AT138" s="187" t="s">
        <v>163</v>
      </c>
      <c r="AU138" s="187" t="s">
        <v>133</v>
      </c>
      <c r="AY138" s="15" t="s">
        <v>126</v>
      </c>
      <c r="BE138" s="188">
        <f>IF(O138="základná",K138,0)</f>
        <v>0</v>
      </c>
      <c r="BF138" s="188">
        <f>IF(O138="znížená",K138,0)</f>
        <v>8194.3289999999997</v>
      </c>
      <c r="BG138" s="188">
        <f>IF(O138="zákl. prenesená",K138,0)</f>
        <v>0</v>
      </c>
      <c r="BH138" s="188">
        <f>IF(O138="zníž. prenesená",K138,0)</f>
        <v>0</v>
      </c>
      <c r="BI138" s="188">
        <f>IF(O138="nulová",K138,0)</f>
        <v>0</v>
      </c>
      <c r="BJ138" s="15" t="s">
        <v>133</v>
      </c>
      <c r="BK138" s="189">
        <f>ROUND(P138*H138,3)</f>
        <v>8194.3289999999997</v>
      </c>
      <c r="BL138" s="15" t="s">
        <v>132</v>
      </c>
      <c r="BM138" s="187" t="s">
        <v>175</v>
      </c>
    </row>
    <row r="139" s="2" customFormat="1" ht="24.15" customHeight="1">
      <c r="A139" s="32"/>
      <c r="B139" s="175"/>
      <c r="C139" s="176" t="s">
        <v>176</v>
      </c>
      <c r="D139" s="176" t="s">
        <v>128</v>
      </c>
      <c r="E139" s="177" t="s">
        <v>177</v>
      </c>
      <c r="F139" s="178" t="s">
        <v>178</v>
      </c>
      <c r="G139" s="179" t="s">
        <v>141</v>
      </c>
      <c r="H139" s="180">
        <v>38</v>
      </c>
      <c r="I139" s="180">
        <v>0</v>
      </c>
      <c r="J139" s="180">
        <v>20.422999999999998</v>
      </c>
      <c r="K139" s="180">
        <f>ROUND(P139*H139,3)</f>
        <v>776.07399999999996</v>
      </c>
      <c r="L139" s="181"/>
      <c r="M139" s="33"/>
      <c r="N139" s="182" t="s">
        <v>1</v>
      </c>
      <c r="O139" s="183" t="s">
        <v>41</v>
      </c>
      <c r="P139" s="184">
        <f>I139+J139</f>
        <v>20.422999999999998</v>
      </c>
      <c r="Q139" s="184">
        <f>ROUND(I139*H139,3)</f>
        <v>0</v>
      </c>
      <c r="R139" s="184">
        <f>ROUND(J139*H139,3)</f>
        <v>776.07399999999996</v>
      </c>
      <c r="S139" s="185">
        <v>0</v>
      </c>
      <c r="T139" s="185">
        <f>S139*H139</f>
        <v>0</v>
      </c>
      <c r="U139" s="185">
        <v>0</v>
      </c>
      <c r="V139" s="185">
        <f>U139*H139</f>
        <v>0</v>
      </c>
      <c r="W139" s="185">
        <v>0</v>
      </c>
      <c r="X139" s="186">
        <f>W139*H139</f>
        <v>0</v>
      </c>
      <c r="Y139" s="32"/>
      <c r="Z139" s="32"/>
      <c r="AA139" s="32"/>
      <c r="AB139" s="32"/>
      <c r="AC139" s="32"/>
      <c r="AD139" s="32"/>
      <c r="AE139" s="32"/>
      <c r="AR139" s="187" t="s">
        <v>132</v>
      </c>
      <c r="AT139" s="187" t="s">
        <v>128</v>
      </c>
      <c r="AU139" s="187" t="s">
        <v>133</v>
      </c>
      <c r="AY139" s="15" t="s">
        <v>126</v>
      </c>
      <c r="BE139" s="188">
        <f>IF(O139="základná",K139,0)</f>
        <v>0</v>
      </c>
      <c r="BF139" s="188">
        <f>IF(O139="znížená",K139,0)</f>
        <v>776.07399999999996</v>
      </c>
      <c r="BG139" s="188">
        <f>IF(O139="zákl. prenesená",K139,0)</f>
        <v>0</v>
      </c>
      <c r="BH139" s="188">
        <f>IF(O139="zníž. prenesená",K139,0)</f>
        <v>0</v>
      </c>
      <c r="BI139" s="188">
        <f>IF(O139="nulová",K139,0)</f>
        <v>0</v>
      </c>
      <c r="BJ139" s="15" t="s">
        <v>133</v>
      </c>
      <c r="BK139" s="189">
        <f>ROUND(P139*H139,3)</f>
        <v>776.07399999999996</v>
      </c>
      <c r="BL139" s="15" t="s">
        <v>132</v>
      </c>
      <c r="BM139" s="187" t="s">
        <v>179</v>
      </c>
    </row>
    <row r="140" s="2" customFormat="1" ht="16.5" customHeight="1">
      <c r="A140" s="32"/>
      <c r="B140" s="175"/>
      <c r="C140" s="190" t="s">
        <v>180</v>
      </c>
      <c r="D140" s="190" t="s">
        <v>163</v>
      </c>
      <c r="E140" s="191" t="s">
        <v>173</v>
      </c>
      <c r="F140" s="192" t="s">
        <v>174</v>
      </c>
      <c r="G140" s="193" t="s">
        <v>166</v>
      </c>
      <c r="H140" s="194">
        <v>64.599999999999994</v>
      </c>
      <c r="I140" s="194">
        <v>52.853000000000002</v>
      </c>
      <c r="J140" s="195"/>
      <c r="K140" s="194">
        <f>ROUND(P140*H140,3)</f>
        <v>3414.3040000000001</v>
      </c>
      <c r="L140" s="195"/>
      <c r="M140" s="196"/>
      <c r="N140" s="197" t="s">
        <v>1</v>
      </c>
      <c r="O140" s="183" t="s">
        <v>41</v>
      </c>
      <c r="P140" s="184">
        <f>I140+J140</f>
        <v>52.853000000000002</v>
      </c>
      <c r="Q140" s="184">
        <f>ROUND(I140*H140,3)</f>
        <v>3414.3040000000001</v>
      </c>
      <c r="R140" s="184">
        <f>ROUND(J140*H140,3)</f>
        <v>0</v>
      </c>
      <c r="S140" s="185">
        <v>0</v>
      </c>
      <c r="T140" s="185">
        <f>S140*H140</f>
        <v>0</v>
      </c>
      <c r="U140" s="185">
        <v>1</v>
      </c>
      <c r="V140" s="185">
        <f>U140*H140</f>
        <v>64.599999999999994</v>
      </c>
      <c r="W140" s="185">
        <v>0</v>
      </c>
      <c r="X140" s="186">
        <f>W140*H140</f>
        <v>0</v>
      </c>
      <c r="Y140" s="32"/>
      <c r="Z140" s="32"/>
      <c r="AA140" s="32"/>
      <c r="AB140" s="32"/>
      <c r="AC140" s="32"/>
      <c r="AD140" s="32"/>
      <c r="AE140" s="32"/>
      <c r="AR140" s="187" t="s">
        <v>158</v>
      </c>
      <c r="AT140" s="187" t="s">
        <v>163</v>
      </c>
      <c r="AU140" s="187" t="s">
        <v>133</v>
      </c>
      <c r="AY140" s="15" t="s">
        <v>126</v>
      </c>
      <c r="BE140" s="188">
        <f>IF(O140="základná",K140,0)</f>
        <v>0</v>
      </c>
      <c r="BF140" s="188">
        <f>IF(O140="znížená",K140,0)</f>
        <v>3414.3040000000001</v>
      </c>
      <c r="BG140" s="188">
        <f>IF(O140="zákl. prenesená",K140,0)</f>
        <v>0</v>
      </c>
      <c r="BH140" s="188">
        <f>IF(O140="zníž. prenesená",K140,0)</f>
        <v>0</v>
      </c>
      <c r="BI140" s="188">
        <f>IF(O140="nulová",K140,0)</f>
        <v>0</v>
      </c>
      <c r="BJ140" s="15" t="s">
        <v>133</v>
      </c>
      <c r="BK140" s="189">
        <f>ROUND(P140*H140,3)</f>
        <v>3414.3040000000001</v>
      </c>
      <c r="BL140" s="15" t="s">
        <v>132</v>
      </c>
      <c r="BM140" s="187" t="s">
        <v>181</v>
      </c>
    </row>
    <row r="141" s="12" customFormat="1" ht="22.8" customHeight="1">
      <c r="A141" s="12"/>
      <c r="B141" s="162"/>
      <c r="C141" s="12"/>
      <c r="D141" s="163" t="s">
        <v>76</v>
      </c>
      <c r="E141" s="173" t="s">
        <v>132</v>
      </c>
      <c r="F141" s="173" t="s">
        <v>182</v>
      </c>
      <c r="G141" s="12"/>
      <c r="H141" s="12"/>
      <c r="I141" s="12"/>
      <c r="J141" s="12"/>
      <c r="K141" s="174">
        <f>BK141</f>
        <v>6450.3989999999994</v>
      </c>
      <c r="L141" s="12"/>
      <c r="M141" s="162"/>
      <c r="N141" s="166"/>
      <c r="O141" s="167"/>
      <c r="P141" s="167"/>
      <c r="Q141" s="168">
        <f>SUM(Q142:Q143)</f>
        <v>5550.3909999999996</v>
      </c>
      <c r="R141" s="168">
        <f>SUM(R142:R143)</f>
        <v>900.00699999999995</v>
      </c>
      <c r="S141" s="167"/>
      <c r="T141" s="169">
        <f>SUM(T142:T143)</f>
        <v>0</v>
      </c>
      <c r="U141" s="167"/>
      <c r="V141" s="169">
        <f>SUM(V142:V143)</f>
        <v>163.73910999999995</v>
      </c>
      <c r="W141" s="167"/>
      <c r="X141" s="170">
        <f>SUM(X142:X143)</f>
        <v>0</v>
      </c>
      <c r="Y141" s="12"/>
      <c r="Z141" s="12"/>
      <c r="AA141" s="12"/>
      <c r="AB141" s="12"/>
      <c r="AC141" s="12"/>
      <c r="AD141" s="12"/>
      <c r="AE141" s="12"/>
      <c r="AR141" s="163" t="s">
        <v>82</v>
      </c>
      <c r="AT141" s="171" t="s">
        <v>76</v>
      </c>
      <c r="AU141" s="171" t="s">
        <v>82</v>
      </c>
      <c r="AY141" s="163" t="s">
        <v>126</v>
      </c>
      <c r="BK141" s="172">
        <f>SUM(BK142:BK143)</f>
        <v>6450.3989999999994</v>
      </c>
    </row>
    <row r="142" s="2" customFormat="1" ht="33" customHeight="1">
      <c r="A142" s="32"/>
      <c r="B142" s="175"/>
      <c r="C142" s="176" t="s">
        <v>183</v>
      </c>
      <c r="D142" s="176" t="s">
        <v>128</v>
      </c>
      <c r="E142" s="177" t="s">
        <v>184</v>
      </c>
      <c r="F142" s="178" t="s">
        <v>185</v>
      </c>
      <c r="G142" s="179" t="s">
        <v>141</v>
      </c>
      <c r="H142" s="180">
        <v>45.600000000000001</v>
      </c>
      <c r="I142" s="180">
        <v>31.869</v>
      </c>
      <c r="J142" s="180">
        <v>19.737000000000002</v>
      </c>
      <c r="K142" s="180">
        <f>ROUND(P142*H142,3)</f>
        <v>2353.2339999999999</v>
      </c>
      <c r="L142" s="181"/>
      <c r="M142" s="33"/>
      <c r="N142" s="182" t="s">
        <v>1</v>
      </c>
      <c r="O142" s="183" t="s">
        <v>41</v>
      </c>
      <c r="P142" s="184">
        <f>I142+J142</f>
        <v>51.606000000000002</v>
      </c>
      <c r="Q142" s="184">
        <f>ROUND(I142*H142,3)</f>
        <v>1453.2260000000001</v>
      </c>
      <c r="R142" s="184">
        <f>ROUND(J142*H142,3)</f>
        <v>900.00699999999995</v>
      </c>
      <c r="S142" s="185">
        <v>0</v>
      </c>
      <c r="T142" s="185">
        <f>S142*H142</f>
        <v>0</v>
      </c>
      <c r="U142" s="185">
        <v>1.8907699561403499</v>
      </c>
      <c r="V142" s="185">
        <f>U142*H142</f>
        <v>86.219109999999958</v>
      </c>
      <c r="W142" s="185">
        <v>0</v>
      </c>
      <c r="X142" s="186">
        <f>W142*H142</f>
        <v>0</v>
      </c>
      <c r="Y142" s="32"/>
      <c r="Z142" s="32"/>
      <c r="AA142" s="32"/>
      <c r="AB142" s="32"/>
      <c r="AC142" s="32"/>
      <c r="AD142" s="32"/>
      <c r="AE142" s="32"/>
      <c r="AR142" s="187" t="s">
        <v>132</v>
      </c>
      <c r="AT142" s="187" t="s">
        <v>128</v>
      </c>
      <c r="AU142" s="187" t="s">
        <v>133</v>
      </c>
      <c r="AY142" s="15" t="s">
        <v>126</v>
      </c>
      <c r="BE142" s="188">
        <f>IF(O142="základná",K142,0)</f>
        <v>0</v>
      </c>
      <c r="BF142" s="188">
        <f>IF(O142="znížená",K142,0)</f>
        <v>2353.2339999999999</v>
      </c>
      <c r="BG142" s="188">
        <f>IF(O142="zákl. prenesená",K142,0)</f>
        <v>0</v>
      </c>
      <c r="BH142" s="188">
        <f>IF(O142="zníž. prenesená",K142,0)</f>
        <v>0</v>
      </c>
      <c r="BI142" s="188">
        <f>IF(O142="nulová",K142,0)</f>
        <v>0</v>
      </c>
      <c r="BJ142" s="15" t="s">
        <v>133</v>
      </c>
      <c r="BK142" s="189">
        <f>ROUND(P142*H142,3)</f>
        <v>2353.2339999999999</v>
      </c>
      <c r="BL142" s="15" t="s">
        <v>132</v>
      </c>
      <c r="BM142" s="187" t="s">
        <v>186</v>
      </c>
    </row>
    <row r="143" s="2" customFormat="1" ht="16.5" customHeight="1">
      <c r="A143" s="32"/>
      <c r="B143" s="175"/>
      <c r="C143" s="190" t="s">
        <v>187</v>
      </c>
      <c r="D143" s="190" t="s">
        <v>163</v>
      </c>
      <c r="E143" s="191" t="s">
        <v>173</v>
      </c>
      <c r="F143" s="192" t="s">
        <v>174</v>
      </c>
      <c r="G143" s="193" t="s">
        <v>166</v>
      </c>
      <c r="H143" s="194">
        <v>77.519999999999996</v>
      </c>
      <c r="I143" s="194">
        <v>52.853000000000002</v>
      </c>
      <c r="J143" s="195"/>
      <c r="K143" s="194">
        <f>ROUND(P143*H143,3)</f>
        <v>4097.165</v>
      </c>
      <c r="L143" s="195"/>
      <c r="M143" s="196"/>
      <c r="N143" s="197" t="s">
        <v>1</v>
      </c>
      <c r="O143" s="183" t="s">
        <v>41</v>
      </c>
      <c r="P143" s="184">
        <f>I143+J143</f>
        <v>52.853000000000002</v>
      </c>
      <c r="Q143" s="184">
        <f>ROUND(I143*H143,3)</f>
        <v>4097.165</v>
      </c>
      <c r="R143" s="184">
        <f>ROUND(J143*H143,3)</f>
        <v>0</v>
      </c>
      <c r="S143" s="185">
        <v>0</v>
      </c>
      <c r="T143" s="185">
        <f>S143*H143</f>
        <v>0</v>
      </c>
      <c r="U143" s="185">
        <v>1</v>
      </c>
      <c r="V143" s="185">
        <f>U143*H143</f>
        <v>77.519999999999996</v>
      </c>
      <c r="W143" s="185">
        <v>0</v>
      </c>
      <c r="X143" s="186">
        <f>W143*H143</f>
        <v>0</v>
      </c>
      <c r="Y143" s="32"/>
      <c r="Z143" s="32"/>
      <c r="AA143" s="32"/>
      <c r="AB143" s="32"/>
      <c r="AC143" s="32"/>
      <c r="AD143" s="32"/>
      <c r="AE143" s="32"/>
      <c r="AR143" s="187" t="s">
        <v>158</v>
      </c>
      <c r="AT143" s="187" t="s">
        <v>163</v>
      </c>
      <c r="AU143" s="187" t="s">
        <v>133</v>
      </c>
      <c r="AY143" s="15" t="s">
        <v>126</v>
      </c>
      <c r="BE143" s="188">
        <f>IF(O143="základná",K143,0)</f>
        <v>0</v>
      </c>
      <c r="BF143" s="188">
        <f>IF(O143="znížená",K143,0)</f>
        <v>4097.165</v>
      </c>
      <c r="BG143" s="188">
        <f>IF(O143="zákl. prenesená",K143,0)</f>
        <v>0</v>
      </c>
      <c r="BH143" s="188">
        <f>IF(O143="zníž. prenesená",K143,0)</f>
        <v>0</v>
      </c>
      <c r="BI143" s="188">
        <f>IF(O143="nulová",K143,0)</f>
        <v>0</v>
      </c>
      <c r="BJ143" s="15" t="s">
        <v>133</v>
      </c>
      <c r="BK143" s="189">
        <f>ROUND(P143*H143,3)</f>
        <v>4097.165</v>
      </c>
      <c r="BL143" s="15" t="s">
        <v>132</v>
      </c>
      <c r="BM143" s="187" t="s">
        <v>188</v>
      </c>
    </row>
    <row r="144" s="12" customFormat="1" ht="22.8" customHeight="1">
      <c r="A144" s="12"/>
      <c r="B144" s="162"/>
      <c r="C144" s="12"/>
      <c r="D144" s="163" t="s">
        <v>76</v>
      </c>
      <c r="E144" s="173" t="s">
        <v>146</v>
      </c>
      <c r="F144" s="173" t="s">
        <v>189</v>
      </c>
      <c r="G144" s="12"/>
      <c r="H144" s="12"/>
      <c r="I144" s="12"/>
      <c r="J144" s="12"/>
      <c r="K144" s="174">
        <f>BK144</f>
        <v>17722.439999999999</v>
      </c>
      <c r="L144" s="12"/>
      <c r="M144" s="162"/>
      <c r="N144" s="166"/>
      <c r="O144" s="167"/>
      <c r="P144" s="167"/>
      <c r="Q144" s="168">
        <f>SUM(Q145:Q146)</f>
        <v>11328.864</v>
      </c>
      <c r="R144" s="168">
        <f>SUM(R145:R146)</f>
        <v>6393.576</v>
      </c>
      <c r="S144" s="167"/>
      <c r="T144" s="169">
        <f>SUM(T145:T146)</f>
        <v>0</v>
      </c>
      <c r="U144" s="167"/>
      <c r="V144" s="169">
        <f>SUM(V145:V146)</f>
        <v>206.42207999999999</v>
      </c>
      <c r="W144" s="167"/>
      <c r="X144" s="170">
        <f>SUM(X145:X146)</f>
        <v>0</v>
      </c>
      <c r="Y144" s="12"/>
      <c r="Z144" s="12"/>
      <c r="AA144" s="12"/>
      <c r="AB144" s="12"/>
      <c r="AC144" s="12"/>
      <c r="AD144" s="12"/>
      <c r="AE144" s="12"/>
      <c r="AR144" s="163" t="s">
        <v>82</v>
      </c>
      <c r="AT144" s="171" t="s">
        <v>76</v>
      </c>
      <c r="AU144" s="171" t="s">
        <v>82</v>
      </c>
      <c r="AY144" s="163" t="s">
        <v>126</v>
      </c>
      <c r="BK144" s="172">
        <f>SUM(BK145:BK146)</f>
        <v>17722.439999999999</v>
      </c>
    </row>
    <row r="145" s="2" customFormat="1" ht="21.75" customHeight="1">
      <c r="A145" s="32"/>
      <c r="B145" s="175"/>
      <c r="C145" s="176" t="s">
        <v>190</v>
      </c>
      <c r="D145" s="176" t="s">
        <v>128</v>
      </c>
      <c r="E145" s="177" t="s">
        <v>191</v>
      </c>
      <c r="F145" s="178" t="s">
        <v>192</v>
      </c>
      <c r="G145" s="179" t="s">
        <v>131</v>
      </c>
      <c r="H145" s="180">
        <v>456</v>
      </c>
      <c r="I145" s="180">
        <v>11.601000000000001</v>
      </c>
      <c r="J145" s="180">
        <v>3.3209999999999997</v>
      </c>
      <c r="K145" s="180">
        <f>ROUND(P145*H145,3)</f>
        <v>6804.4319999999998</v>
      </c>
      <c r="L145" s="181"/>
      <c r="M145" s="33"/>
      <c r="N145" s="182" t="s">
        <v>1</v>
      </c>
      <c r="O145" s="183" t="s">
        <v>41</v>
      </c>
      <c r="P145" s="184">
        <f>I145+J145</f>
        <v>14.922000000000001</v>
      </c>
      <c r="Q145" s="184">
        <f>ROUND(I145*H145,3)</f>
        <v>5290.0559999999996</v>
      </c>
      <c r="R145" s="184">
        <f>ROUND(J145*H145,3)</f>
        <v>1514.376</v>
      </c>
      <c r="S145" s="185">
        <v>0</v>
      </c>
      <c r="T145" s="185">
        <f>S145*H145</f>
        <v>0</v>
      </c>
      <c r="U145" s="185">
        <v>0.35013</v>
      </c>
      <c r="V145" s="185">
        <f>U145*H145</f>
        <v>159.65928</v>
      </c>
      <c r="W145" s="185">
        <v>0</v>
      </c>
      <c r="X145" s="186">
        <f>W145*H145</f>
        <v>0</v>
      </c>
      <c r="Y145" s="32"/>
      <c r="Z145" s="32"/>
      <c r="AA145" s="32"/>
      <c r="AB145" s="32"/>
      <c r="AC145" s="32"/>
      <c r="AD145" s="32"/>
      <c r="AE145" s="32"/>
      <c r="AR145" s="187" t="s">
        <v>132</v>
      </c>
      <c r="AT145" s="187" t="s">
        <v>128</v>
      </c>
      <c r="AU145" s="187" t="s">
        <v>133</v>
      </c>
      <c r="AY145" s="15" t="s">
        <v>126</v>
      </c>
      <c r="BE145" s="188">
        <f>IF(O145="základná",K145,0)</f>
        <v>0</v>
      </c>
      <c r="BF145" s="188">
        <f>IF(O145="znížená",K145,0)</f>
        <v>6804.4319999999998</v>
      </c>
      <c r="BG145" s="188">
        <f>IF(O145="zákl. prenesená",K145,0)</f>
        <v>0</v>
      </c>
      <c r="BH145" s="188">
        <f>IF(O145="zníž. prenesená",K145,0)</f>
        <v>0</v>
      </c>
      <c r="BI145" s="188">
        <f>IF(O145="nulová",K145,0)</f>
        <v>0</v>
      </c>
      <c r="BJ145" s="15" t="s">
        <v>133</v>
      </c>
      <c r="BK145" s="189">
        <f>ROUND(P145*H145,3)</f>
        <v>6804.4319999999998</v>
      </c>
      <c r="BL145" s="15" t="s">
        <v>132</v>
      </c>
      <c r="BM145" s="187" t="s">
        <v>193</v>
      </c>
    </row>
    <row r="146" s="2" customFormat="1" ht="33" customHeight="1">
      <c r="A146" s="32"/>
      <c r="B146" s="175"/>
      <c r="C146" s="176" t="s">
        <v>194</v>
      </c>
      <c r="D146" s="176" t="s">
        <v>128</v>
      </c>
      <c r="E146" s="177" t="s">
        <v>195</v>
      </c>
      <c r="F146" s="178" t="s">
        <v>196</v>
      </c>
      <c r="G146" s="179" t="s">
        <v>131</v>
      </c>
      <c r="H146" s="180">
        <v>456</v>
      </c>
      <c r="I146" s="180">
        <v>13.243</v>
      </c>
      <c r="J146" s="180">
        <v>10.700000000000001</v>
      </c>
      <c r="K146" s="180">
        <f>ROUND(P146*H146,3)</f>
        <v>10918.008</v>
      </c>
      <c r="L146" s="181"/>
      <c r="M146" s="33"/>
      <c r="N146" s="182" t="s">
        <v>1</v>
      </c>
      <c r="O146" s="183" t="s">
        <v>41</v>
      </c>
      <c r="P146" s="184">
        <f>I146+J146</f>
        <v>23.943000000000001</v>
      </c>
      <c r="Q146" s="184">
        <f>ROUND(I146*H146,3)</f>
        <v>6038.808</v>
      </c>
      <c r="R146" s="184">
        <f>ROUND(J146*H146,3)</f>
        <v>4879.1999999999998</v>
      </c>
      <c r="S146" s="185">
        <v>0</v>
      </c>
      <c r="T146" s="185">
        <f>S146*H146</f>
        <v>0</v>
      </c>
      <c r="U146" s="185">
        <v>0.10255</v>
      </c>
      <c r="V146" s="185">
        <f>U146*H146</f>
        <v>46.762799999999999</v>
      </c>
      <c r="W146" s="185">
        <v>0</v>
      </c>
      <c r="X146" s="186">
        <f>W146*H146</f>
        <v>0</v>
      </c>
      <c r="Y146" s="32"/>
      <c r="Z146" s="32"/>
      <c r="AA146" s="32"/>
      <c r="AB146" s="32"/>
      <c r="AC146" s="32"/>
      <c r="AD146" s="32"/>
      <c r="AE146" s="32"/>
      <c r="AR146" s="187" t="s">
        <v>132</v>
      </c>
      <c r="AT146" s="187" t="s">
        <v>128</v>
      </c>
      <c r="AU146" s="187" t="s">
        <v>133</v>
      </c>
      <c r="AY146" s="15" t="s">
        <v>126</v>
      </c>
      <c r="BE146" s="188">
        <f>IF(O146="základná",K146,0)</f>
        <v>0</v>
      </c>
      <c r="BF146" s="188">
        <f>IF(O146="znížená",K146,0)</f>
        <v>10918.008</v>
      </c>
      <c r="BG146" s="188">
        <f>IF(O146="zákl. prenesená",K146,0)</f>
        <v>0</v>
      </c>
      <c r="BH146" s="188">
        <f>IF(O146="zníž. prenesená",K146,0)</f>
        <v>0</v>
      </c>
      <c r="BI146" s="188">
        <f>IF(O146="nulová",K146,0)</f>
        <v>0</v>
      </c>
      <c r="BJ146" s="15" t="s">
        <v>133</v>
      </c>
      <c r="BK146" s="189">
        <f>ROUND(P146*H146,3)</f>
        <v>10918.008</v>
      </c>
      <c r="BL146" s="15" t="s">
        <v>132</v>
      </c>
      <c r="BM146" s="187" t="s">
        <v>197</v>
      </c>
    </row>
    <row r="147" s="12" customFormat="1" ht="22.8" customHeight="1">
      <c r="A147" s="12"/>
      <c r="B147" s="162"/>
      <c r="C147" s="12"/>
      <c r="D147" s="163" t="s">
        <v>76</v>
      </c>
      <c r="E147" s="173" t="s">
        <v>158</v>
      </c>
      <c r="F147" s="173" t="s">
        <v>198</v>
      </c>
      <c r="G147" s="12"/>
      <c r="H147" s="12"/>
      <c r="I147" s="12"/>
      <c r="J147" s="12"/>
      <c r="K147" s="174">
        <f>BK147</f>
        <v>31550.596999999998</v>
      </c>
      <c r="L147" s="12"/>
      <c r="M147" s="162"/>
      <c r="N147" s="166"/>
      <c r="O147" s="167"/>
      <c r="P147" s="167"/>
      <c r="Q147" s="168">
        <f>SUM(Q148:Q175)</f>
        <v>22785.656000000003</v>
      </c>
      <c r="R147" s="168">
        <f>SUM(R148:R175)</f>
        <v>8764.9410000000007</v>
      </c>
      <c r="S147" s="167"/>
      <c r="T147" s="169">
        <f>SUM(T148:T175)</f>
        <v>0</v>
      </c>
      <c r="U147" s="167"/>
      <c r="V147" s="169">
        <f>SUM(V148:V175)</f>
        <v>8.4619399999999967</v>
      </c>
      <c r="W147" s="167"/>
      <c r="X147" s="170">
        <f>SUM(X148:X175)</f>
        <v>0</v>
      </c>
      <c r="Y147" s="12"/>
      <c r="Z147" s="12"/>
      <c r="AA147" s="12"/>
      <c r="AB147" s="12"/>
      <c r="AC147" s="12"/>
      <c r="AD147" s="12"/>
      <c r="AE147" s="12"/>
      <c r="AR147" s="163" t="s">
        <v>82</v>
      </c>
      <c r="AT147" s="171" t="s">
        <v>76</v>
      </c>
      <c r="AU147" s="171" t="s">
        <v>82</v>
      </c>
      <c r="AY147" s="163" t="s">
        <v>126</v>
      </c>
      <c r="BK147" s="172">
        <f>SUM(BK148:BK175)</f>
        <v>31550.596999999998</v>
      </c>
    </row>
    <row r="148" s="2" customFormat="1" ht="24.15" customHeight="1">
      <c r="A148" s="32"/>
      <c r="B148" s="175"/>
      <c r="C148" s="176" t="s">
        <v>199</v>
      </c>
      <c r="D148" s="176" t="s">
        <v>128</v>
      </c>
      <c r="E148" s="177" t="s">
        <v>200</v>
      </c>
      <c r="F148" s="178" t="s">
        <v>201</v>
      </c>
      <c r="G148" s="179" t="s">
        <v>202</v>
      </c>
      <c r="H148" s="180">
        <v>11</v>
      </c>
      <c r="I148" s="180">
        <v>15.925000000000001</v>
      </c>
      <c r="J148" s="180">
        <v>12.154</v>
      </c>
      <c r="K148" s="180">
        <f>ROUND(P148*H148,3)</f>
        <v>308.86900000000003</v>
      </c>
      <c r="L148" s="181"/>
      <c r="M148" s="33"/>
      <c r="N148" s="182" t="s">
        <v>1</v>
      </c>
      <c r="O148" s="183" t="s">
        <v>41</v>
      </c>
      <c r="P148" s="184">
        <f>I148+J148</f>
        <v>28.079000000000001</v>
      </c>
      <c r="Q148" s="184">
        <f>ROUND(I148*H148,3)</f>
        <v>175.17500000000001</v>
      </c>
      <c r="R148" s="184">
        <f>ROUND(J148*H148,3)</f>
        <v>133.69399999999999</v>
      </c>
      <c r="S148" s="185">
        <v>0</v>
      </c>
      <c r="T148" s="185">
        <f>S148*H148</f>
        <v>0</v>
      </c>
      <c r="U148" s="185">
        <v>0.00082363636363636395</v>
      </c>
      <c r="V148" s="185">
        <f>U148*H148</f>
        <v>0.0090600000000000038</v>
      </c>
      <c r="W148" s="185">
        <v>0</v>
      </c>
      <c r="X148" s="186">
        <f>W148*H148</f>
        <v>0</v>
      </c>
      <c r="Y148" s="32"/>
      <c r="Z148" s="32"/>
      <c r="AA148" s="32"/>
      <c r="AB148" s="32"/>
      <c r="AC148" s="32"/>
      <c r="AD148" s="32"/>
      <c r="AE148" s="32"/>
      <c r="AR148" s="187" t="s">
        <v>132</v>
      </c>
      <c r="AT148" s="187" t="s">
        <v>128</v>
      </c>
      <c r="AU148" s="187" t="s">
        <v>133</v>
      </c>
      <c r="AY148" s="15" t="s">
        <v>126</v>
      </c>
      <c r="BE148" s="188">
        <f>IF(O148="základná",K148,0)</f>
        <v>0</v>
      </c>
      <c r="BF148" s="188">
        <f>IF(O148="znížená",K148,0)</f>
        <v>308.86900000000003</v>
      </c>
      <c r="BG148" s="188">
        <f>IF(O148="zákl. prenesená",K148,0)</f>
        <v>0</v>
      </c>
      <c r="BH148" s="188">
        <f>IF(O148="zníž. prenesená",K148,0)</f>
        <v>0</v>
      </c>
      <c r="BI148" s="188">
        <f>IF(O148="nulová",K148,0)</f>
        <v>0</v>
      </c>
      <c r="BJ148" s="15" t="s">
        <v>133</v>
      </c>
      <c r="BK148" s="189">
        <f>ROUND(P148*H148,3)</f>
        <v>308.86900000000003</v>
      </c>
      <c r="BL148" s="15" t="s">
        <v>132</v>
      </c>
      <c r="BM148" s="187" t="s">
        <v>203</v>
      </c>
    </row>
    <row r="149" s="2" customFormat="1" ht="16.5" customHeight="1">
      <c r="A149" s="32"/>
      <c r="B149" s="175"/>
      <c r="C149" s="190" t="s">
        <v>204</v>
      </c>
      <c r="D149" s="190" t="s">
        <v>163</v>
      </c>
      <c r="E149" s="191" t="s">
        <v>205</v>
      </c>
      <c r="F149" s="192" t="s">
        <v>206</v>
      </c>
      <c r="G149" s="193" t="s">
        <v>202</v>
      </c>
      <c r="H149" s="194">
        <v>11.109999999999999</v>
      </c>
      <c r="I149" s="194">
        <v>60.753</v>
      </c>
      <c r="J149" s="195"/>
      <c r="K149" s="194">
        <f>ROUND(P149*H149,3)</f>
        <v>674.96600000000001</v>
      </c>
      <c r="L149" s="195"/>
      <c r="M149" s="196"/>
      <c r="N149" s="197" t="s">
        <v>1</v>
      </c>
      <c r="O149" s="183" t="s">
        <v>41</v>
      </c>
      <c r="P149" s="184">
        <f>I149+J149</f>
        <v>60.753</v>
      </c>
      <c r="Q149" s="184">
        <f>ROUND(I149*H149,3)</f>
        <v>674.96600000000001</v>
      </c>
      <c r="R149" s="184">
        <f>ROUND(J149*H149,3)</f>
        <v>0</v>
      </c>
      <c r="S149" s="185">
        <v>0</v>
      </c>
      <c r="T149" s="185">
        <f>S149*H149</f>
        <v>0</v>
      </c>
      <c r="U149" s="185">
        <v>0.025000000000000001</v>
      </c>
      <c r="V149" s="185">
        <f>U149*H149</f>
        <v>0.27775</v>
      </c>
      <c r="W149" s="185">
        <v>0</v>
      </c>
      <c r="X149" s="186">
        <f>W149*H149</f>
        <v>0</v>
      </c>
      <c r="Y149" s="32"/>
      <c r="Z149" s="32"/>
      <c r="AA149" s="32"/>
      <c r="AB149" s="32"/>
      <c r="AC149" s="32"/>
      <c r="AD149" s="32"/>
      <c r="AE149" s="32"/>
      <c r="AR149" s="187" t="s">
        <v>158</v>
      </c>
      <c r="AT149" s="187" t="s">
        <v>163</v>
      </c>
      <c r="AU149" s="187" t="s">
        <v>133</v>
      </c>
      <c r="AY149" s="15" t="s">
        <v>126</v>
      </c>
      <c r="BE149" s="188">
        <f>IF(O149="základná",K149,0)</f>
        <v>0</v>
      </c>
      <c r="BF149" s="188">
        <f>IF(O149="znížená",K149,0)</f>
        <v>674.96600000000001</v>
      </c>
      <c r="BG149" s="188">
        <f>IF(O149="zákl. prenesená",K149,0)</f>
        <v>0</v>
      </c>
      <c r="BH149" s="188">
        <f>IF(O149="zníž. prenesená",K149,0)</f>
        <v>0</v>
      </c>
      <c r="BI149" s="188">
        <f>IF(O149="nulová",K149,0)</f>
        <v>0</v>
      </c>
      <c r="BJ149" s="15" t="s">
        <v>133</v>
      </c>
      <c r="BK149" s="189">
        <f>ROUND(P149*H149,3)</f>
        <v>674.96600000000001</v>
      </c>
      <c r="BL149" s="15" t="s">
        <v>132</v>
      </c>
      <c r="BM149" s="187" t="s">
        <v>207</v>
      </c>
    </row>
    <row r="150" s="2" customFormat="1" ht="24.15" customHeight="1">
      <c r="A150" s="32"/>
      <c r="B150" s="175"/>
      <c r="C150" s="176" t="s">
        <v>8</v>
      </c>
      <c r="D150" s="176" t="s">
        <v>128</v>
      </c>
      <c r="E150" s="177" t="s">
        <v>208</v>
      </c>
      <c r="F150" s="178" t="s">
        <v>209</v>
      </c>
      <c r="G150" s="179" t="s">
        <v>202</v>
      </c>
      <c r="H150" s="180">
        <v>1</v>
      </c>
      <c r="I150" s="180">
        <v>15.925000000000001</v>
      </c>
      <c r="J150" s="180">
        <v>17.394000000000002</v>
      </c>
      <c r="K150" s="180">
        <f>ROUND(P150*H150,3)</f>
        <v>33.319000000000003</v>
      </c>
      <c r="L150" s="181"/>
      <c r="M150" s="33"/>
      <c r="N150" s="182" t="s">
        <v>1</v>
      </c>
      <c r="O150" s="183" t="s">
        <v>41</v>
      </c>
      <c r="P150" s="184">
        <f>I150+J150</f>
        <v>33.319000000000003</v>
      </c>
      <c r="Q150" s="184">
        <f>ROUND(I150*H150,3)</f>
        <v>15.925000000000001</v>
      </c>
      <c r="R150" s="184">
        <f>ROUND(J150*H150,3)</f>
        <v>17.393999999999998</v>
      </c>
      <c r="S150" s="185">
        <v>0</v>
      </c>
      <c r="T150" s="185">
        <f>S150*H150</f>
        <v>0</v>
      </c>
      <c r="U150" s="185">
        <v>0.00124</v>
      </c>
      <c r="V150" s="185">
        <f>U150*H150</f>
        <v>0.00124</v>
      </c>
      <c r="W150" s="185">
        <v>0</v>
      </c>
      <c r="X150" s="186">
        <f>W150*H150</f>
        <v>0</v>
      </c>
      <c r="Y150" s="32"/>
      <c r="Z150" s="32"/>
      <c r="AA150" s="32"/>
      <c r="AB150" s="32"/>
      <c r="AC150" s="32"/>
      <c r="AD150" s="32"/>
      <c r="AE150" s="32"/>
      <c r="AR150" s="187" t="s">
        <v>132</v>
      </c>
      <c r="AT150" s="187" t="s">
        <v>128</v>
      </c>
      <c r="AU150" s="187" t="s">
        <v>133</v>
      </c>
      <c r="AY150" s="15" t="s">
        <v>126</v>
      </c>
      <c r="BE150" s="188">
        <f>IF(O150="základná",K150,0)</f>
        <v>0</v>
      </c>
      <c r="BF150" s="188">
        <f>IF(O150="znížená",K150,0)</f>
        <v>33.319000000000003</v>
      </c>
      <c r="BG150" s="188">
        <f>IF(O150="zákl. prenesená",K150,0)</f>
        <v>0</v>
      </c>
      <c r="BH150" s="188">
        <f>IF(O150="zníž. prenesená",K150,0)</f>
        <v>0</v>
      </c>
      <c r="BI150" s="188">
        <f>IF(O150="nulová",K150,0)</f>
        <v>0</v>
      </c>
      <c r="BJ150" s="15" t="s">
        <v>133</v>
      </c>
      <c r="BK150" s="189">
        <f>ROUND(P150*H150,3)</f>
        <v>33.319000000000003</v>
      </c>
      <c r="BL150" s="15" t="s">
        <v>132</v>
      </c>
      <c r="BM150" s="187" t="s">
        <v>210</v>
      </c>
    </row>
    <row r="151" s="2" customFormat="1" ht="24.15" customHeight="1">
      <c r="A151" s="32"/>
      <c r="B151" s="175"/>
      <c r="C151" s="190" t="s">
        <v>211</v>
      </c>
      <c r="D151" s="190" t="s">
        <v>163</v>
      </c>
      <c r="E151" s="191" t="s">
        <v>212</v>
      </c>
      <c r="F151" s="192" t="s">
        <v>213</v>
      </c>
      <c r="G151" s="193" t="s">
        <v>202</v>
      </c>
      <c r="H151" s="194">
        <v>1.01</v>
      </c>
      <c r="I151" s="194">
        <v>83.820999999999998</v>
      </c>
      <c r="J151" s="195"/>
      <c r="K151" s="194">
        <f>ROUND(P151*H151,3)</f>
        <v>84.659000000000006</v>
      </c>
      <c r="L151" s="195"/>
      <c r="M151" s="196"/>
      <c r="N151" s="197" t="s">
        <v>1</v>
      </c>
      <c r="O151" s="183" t="s">
        <v>41</v>
      </c>
      <c r="P151" s="184">
        <f>I151+J151</f>
        <v>83.820999999999998</v>
      </c>
      <c r="Q151" s="184">
        <f>ROUND(I151*H151,3)</f>
        <v>84.659000000000006</v>
      </c>
      <c r="R151" s="184">
        <f>ROUND(J151*H151,3)</f>
        <v>0</v>
      </c>
      <c r="S151" s="185">
        <v>0</v>
      </c>
      <c r="T151" s="185">
        <f>S151*H151</f>
        <v>0</v>
      </c>
      <c r="U151" s="185">
        <v>0.021999999999999999</v>
      </c>
      <c r="V151" s="185">
        <f>U151*H151</f>
        <v>0.02222</v>
      </c>
      <c r="W151" s="185">
        <v>0</v>
      </c>
      <c r="X151" s="186">
        <f>W151*H151</f>
        <v>0</v>
      </c>
      <c r="Y151" s="32"/>
      <c r="Z151" s="32"/>
      <c r="AA151" s="32"/>
      <c r="AB151" s="32"/>
      <c r="AC151" s="32"/>
      <c r="AD151" s="32"/>
      <c r="AE151" s="32"/>
      <c r="AR151" s="187" t="s">
        <v>158</v>
      </c>
      <c r="AT151" s="187" t="s">
        <v>163</v>
      </c>
      <c r="AU151" s="187" t="s">
        <v>133</v>
      </c>
      <c r="AY151" s="15" t="s">
        <v>126</v>
      </c>
      <c r="BE151" s="188">
        <f>IF(O151="základná",K151,0)</f>
        <v>0</v>
      </c>
      <c r="BF151" s="188">
        <f>IF(O151="znížená",K151,0)</f>
        <v>84.659000000000006</v>
      </c>
      <c r="BG151" s="188">
        <f>IF(O151="zákl. prenesená",K151,0)</f>
        <v>0</v>
      </c>
      <c r="BH151" s="188">
        <f>IF(O151="zníž. prenesená",K151,0)</f>
        <v>0</v>
      </c>
      <c r="BI151" s="188">
        <f>IF(O151="nulová",K151,0)</f>
        <v>0</v>
      </c>
      <c r="BJ151" s="15" t="s">
        <v>133</v>
      </c>
      <c r="BK151" s="189">
        <f>ROUND(P151*H151,3)</f>
        <v>84.659000000000006</v>
      </c>
      <c r="BL151" s="15" t="s">
        <v>132</v>
      </c>
      <c r="BM151" s="187" t="s">
        <v>214</v>
      </c>
    </row>
    <row r="152" s="2" customFormat="1" ht="24.15" customHeight="1">
      <c r="A152" s="32"/>
      <c r="B152" s="175"/>
      <c r="C152" s="176" t="s">
        <v>215</v>
      </c>
      <c r="D152" s="176" t="s">
        <v>128</v>
      </c>
      <c r="E152" s="177" t="s">
        <v>216</v>
      </c>
      <c r="F152" s="178" t="s">
        <v>217</v>
      </c>
      <c r="G152" s="179" t="s">
        <v>218</v>
      </c>
      <c r="H152" s="180">
        <v>770</v>
      </c>
      <c r="I152" s="180">
        <v>0</v>
      </c>
      <c r="J152" s="180">
        <v>1.1479999999999999</v>
      </c>
      <c r="K152" s="180">
        <f>ROUND(P152*H152,3)</f>
        <v>883.96000000000004</v>
      </c>
      <c r="L152" s="181"/>
      <c r="M152" s="33"/>
      <c r="N152" s="182" t="s">
        <v>1</v>
      </c>
      <c r="O152" s="183" t="s">
        <v>41</v>
      </c>
      <c r="P152" s="184">
        <f>I152+J152</f>
        <v>1.1479999999999999</v>
      </c>
      <c r="Q152" s="184">
        <f>ROUND(I152*H152,3)</f>
        <v>0</v>
      </c>
      <c r="R152" s="184">
        <f>ROUND(J152*H152,3)</f>
        <v>883.96000000000004</v>
      </c>
      <c r="S152" s="185">
        <v>0</v>
      </c>
      <c r="T152" s="185">
        <f>S152*H152</f>
        <v>0</v>
      </c>
      <c r="U152" s="185">
        <v>0</v>
      </c>
      <c r="V152" s="185">
        <f>U152*H152</f>
        <v>0</v>
      </c>
      <c r="W152" s="185">
        <v>0</v>
      </c>
      <c r="X152" s="186">
        <f>W152*H152</f>
        <v>0</v>
      </c>
      <c r="Y152" s="32"/>
      <c r="Z152" s="32"/>
      <c r="AA152" s="32"/>
      <c r="AB152" s="32"/>
      <c r="AC152" s="32"/>
      <c r="AD152" s="32"/>
      <c r="AE152" s="32"/>
      <c r="AR152" s="187" t="s">
        <v>132</v>
      </c>
      <c r="AT152" s="187" t="s">
        <v>128</v>
      </c>
      <c r="AU152" s="187" t="s">
        <v>133</v>
      </c>
      <c r="AY152" s="15" t="s">
        <v>126</v>
      </c>
      <c r="BE152" s="188">
        <f>IF(O152="základná",K152,0)</f>
        <v>0</v>
      </c>
      <c r="BF152" s="188">
        <f>IF(O152="znížená",K152,0)</f>
        <v>883.96000000000004</v>
      </c>
      <c r="BG152" s="188">
        <f>IF(O152="zákl. prenesená",K152,0)</f>
        <v>0</v>
      </c>
      <c r="BH152" s="188">
        <f>IF(O152="zníž. prenesená",K152,0)</f>
        <v>0</v>
      </c>
      <c r="BI152" s="188">
        <f>IF(O152="nulová",K152,0)</f>
        <v>0</v>
      </c>
      <c r="BJ152" s="15" t="s">
        <v>133</v>
      </c>
      <c r="BK152" s="189">
        <f>ROUND(P152*H152,3)</f>
        <v>883.96000000000004</v>
      </c>
      <c r="BL152" s="15" t="s">
        <v>132</v>
      </c>
      <c r="BM152" s="187" t="s">
        <v>219</v>
      </c>
    </row>
    <row r="153" s="2" customFormat="1" ht="24.15" customHeight="1">
      <c r="A153" s="32"/>
      <c r="B153" s="175"/>
      <c r="C153" s="190" t="s">
        <v>220</v>
      </c>
      <c r="D153" s="190" t="s">
        <v>163</v>
      </c>
      <c r="E153" s="191" t="s">
        <v>221</v>
      </c>
      <c r="F153" s="192" t="s">
        <v>222</v>
      </c>
      <c r="G153" s="193" t="s">
        <v>218</v>
      </c>
      <c r="H153" s="194">
        <v>785.39999999999998</v>
      </c>
      <c r="I153" s="194">
        <v>7.1420000000000003</v>
      </c>
      <c r="J153" s="195"/>
      <c r="K153" s="194">
        <f>ROUND(P153*H153,3)</f>
        <v>5609.3270000000002</v>
      </c>
      <c r="L153" s="195"/>
      <c r="M153" s="196"/>
      <c r="N153" s="197" t="s">
        <v>1</v>
      </c>
      <c r="O153" s="183" t="s">
        <v>41</v>
      </c>
      <c r="P153" s="184">
        <f>I153+J153</f>
        <v>7.1420000000000003</v>
      </c>
      <c r="Q153" s="184">
        <f>ROUND(I153*H153,3)</f>
        <v>5609.3270000000002</v>
      </c>
      <c r="R153" s="184">
        <f>ROUND(J153*H153,3)</f>
        <v>0</v>
      </c>
      <c r="S153" s="185">
        <v>0</v>
      </c>
      <c r="T153" s="185">
        <f>S153*H153</f>
        <v>0</v>
      </c>
      <c r="U153" s="185">
        <v>0.0014599949070537299</v>
      </c>
      <c r="V153" s="185">
        <f>U153*H153</f>
        <v>1.1466799999999995</v>
      </c>
      <c r="W153" s="185">
        <v>0</v>
      </c>
      <c r="X153" s="186">
        <f>W153*H153</f>
        <v>0</v>
      </c>
      <c r="Y153" s="32"/>
      <c r="Z153" s="32"/>
      <c r="AA153" s="32"/>
      <c r="AB153" s="32"/>
      <c r="AC153" s="32"/>
      <c r="AD153" s="32"/>
      <c r="AE153" s="32"/>
      <c r="AR153" s="187" t="s">
        <v>158</v>
      </c>
      <c r="AT153" s="187" t="s">
        <v>163</v>
      </c>
      <c r="AU153" s="187" t="s">
        <v>133</v>
      </c>
      <c r="AY153" s="15" t="s">
        <v>126</v>
      </c>
      <c r="BE153" s="188">
        <f>IF(O153="základná",K153,0)</f>
        <v>0</v>
      </c>
      <c r="BF153" s="188">
        <f>IF(O153="znížená",K153,0)</f>
        <v>5609.3270000000002</v>
      </c>
      <c r="BG153" s="188">
        <f>IF(O153="zákl. prenesená",K153,0)</f>
        <v>0</v>
      </c>
      <c r="BH153" s="188">
        <f>IF(O153="zníž. prenesená",K153,0)</f>
        <v>0</v>
      </c>
      <c r="BI153" s="188">
        <f>IF(O153="nulová",K153,0)</f>
        <v>0</v>
      </c>
      <c r="BJ153" s="15" t="s">
        <v>133</v>
      </c>
      <c r="BK153" s="189">
        <f>ROUND(P153*H153,3)</f>
        <v>5609.3270000000002</v>
      </c>
      <c r="BL153" s="15" t="s">
        <v>132</v>
      </c>
      <c r="BM153" s="187" t="s">
        <v>223</v>
      </c>
    </row>
    <row r="154" s="2" customFormat="1" ht="24.15" customHeight="1">
      <c r="A154" s="32"/>
      <c r="B154" s="175"/>
      <c r="C154" s="176" t="s">
        <v>224</v>
      </c>
      <c r="D154" s="176" t="s">
        <v>128</v>
      </c>
      <c r="E154" s="177" t="s">
        <v>225</v>
      </c>
      <c r="F154" s="178" t="s">
        <v>226</v>
      </c>
      <c r="G154" s="179" t="s">
        <v>202</v>
      </c>
      <c r="H154" s="180">
        <v>8</v>
      </c>
      <c r="I154" s="180">
        <v>2.024</v>
      </c>
      <c r="J154" s="180">
        <v>27.663</v>
      </c>
      <c r="K154" s="180">
        <f>ROUND(P154*H154,3)</f>
        <v>237.49600000000001</v>
      </c>
      <c r="L154" s="181"/>
      <c r="M154" s="33"/>
      <c r="N154" s="182" t="s">
        <v>1</v>
      </c>
      <c r="O154" s="183" t="s">
        <v>41</v>
      </c>
      <c r="P154" s="184">
        <f>I154+J154</f>
        <v>29.687000000000001</v>
      </c>
      <c r="Q154" s="184">
        <f>ROUND(I154*H154,3)</f>
        <v>16.192</v>
      </c>
      <c r="R154" s="184">
        <f>ROUND(J154*H154,3)</f>
        <v>221.304</v>
      </c>
      <c r="S154" s="185">
        <v>0</v>
      </c>
      <c r="T154" s="185">
        <f>S154*H154</f>
        <v>0</v>
      </c>
      <c r="U154" s="185">
        <v>0.00082375000000000005</v>
      </c>
      <c r="V154" s="185">
        <f>U154*H154</f>
        <v>0.0065900000000000004</v>
      </c>
      <c r="W154" s="185">
        <v>0</v>
      </c>
      <c r="X154" s="186">
        <f>W154*H154</f>
        <v>0</v>
      </c>
      <c r="Y154" s="32"/>
      <c r="Z154" s="32"/>
      <c r="AA154" s="32"/>
      <c r="AB154" s="32"/>
      <c r="AC154" s="32"/>
      <c r="AD154" s="32"/>
      <c r="AE154" s="32"/>
      <c r="AR154" s="187" t="s">
        <v>132</v>
      </c>
      <c r="AT154" s="187" t="s">
        <v>128</v>
      </c>
      <c r="AU154" s="187" t="s">
        <v>133</v>
      </c>
      <c r="AY154" s="15" t="s">
        <v>126</v>
      </c>
      <c r="BE154" s="188">
        <f>IF(O154="základná",K154,0)</f>
        <v>0</v>
      </c>
      <c r="BF154" s="188">
        <f>IF(O154="znížená",K154,0)</f>
        <v>237.49600000000001</v>
      </c>
      <c r="BG154" s="188">
        <f>IF(O154="zákl. prenesená",K154,0)</f>
        <v>0</v>
      </c>
      <c r="BH154" s="188">
        <f>IF(O154="zníž. prenesená",K154,0)</f>
        <v>0</v>
      </c>
      <c r="BI154" s="188">
        <f>IF(O154="nulová",K154,0)</f>
        <v>0</v>
      </c>
      <c r="BJ154" s="15" t="s">
        <v>133</v>
      </c>
      <c r="BK154" s="189">
        <f>ROUND(P154*H154,3)</f>
        <v>237.49600000000001</v>
      </c>
      <c r="BL154" s="15" t="s">
        <v>132</v>
      </c>
      <c r="BM154" s="187" t="s">
        <v>227</v>
      </c>
    </row>
    <row r="155" s="2" customFormat="1" ht="16.5" customHeight="1">
      <c r="A155" s="32"/>
      <c r="B155" s="175"/>
      <c r="C155" s="190" t="s">
        <v>228</v>
      </c>
      <c r="D155" s="190" t="s">
        <v>163</v>
      </c>
      <c r="E155" s="191" t="s">
        <v>229</v>
      </c>
      <c r="F155" s="192" t="s">
        <v>230</v>
      </c>
      <c r="G155" s="193" t="s">
        <v>202</v>
      </c>
      <c r="H155" s="194">
        <v>8.0800000000000001</v>
      </c>
      <c r="I155" s="194">
        <v>128.999</v>
      </c>
      <c r="J155" s="195"/>
      <c r="K155" s="194">
        <f>ROUND(P155*H155,3)</f>
        <v>1042.3119999999999</v>
      </c>
      <c r="L155" s="195"/>
      <c r="M155" s="196"/>
      <c r="N155" s="197" t="s">
        <v>1</v>
      </c>
      <c r="O155" s="183" t="s">
        <v>41</v>
      </c>
      <c r="P155" s="184">
        <f>I155+J155</f>
        <v>128.999</v>
      </c>
      <c r="Q155" s="184">
        <f>ROUND(I155*H155,3)</f>
        <v>1042.3119999999999</v>
      </c>
      <c r="R155" s="184">
        <f>ROUND(J155*H155,3)</f>
        <v>0</v>
      </c>
      <c r="S155" s="185">
        <v>0</v>
      </c>
      <c r="T155" s="185">
        <f>S155*H155</f>
        <v>0</v>
      </c>
      <c r="U155" s="185">
        <v>0.012500000000000001</v>
      </c>
      <c r="V155" s="185">
        <f>U155*H155</f>
        <v>0.10100000000000001</v>
      </c>
      <c r="W155" s="185">
        <v>0</v>
      </c>
      <c r="X155" s="186">
        <f>W155*H155</f>
        <v>0</v>
      </c>
      <c r="Y155" s="32"/>
      <c r="Z155" s="32"/>
      <c r="AA155" s="32"/>
      <c r="AB155" s="32"/>
      <c r="AC155" s="32"/>
      <c r="AD155" s="32"/>
      <c r="AE155" s="32"/>
      <c r="AR155" s="187" t="s">
        <v>158</v>
      </c>
      <c r="AT155" s="187" t="s">
        <v>163</v>
      </c>
      <c r="AU155" s="187" t="s">
        <v>133</v>
      </c>
      <c r="AY155" s="15" t="s">
        <v>126</v>
      </c>
      <c r="BE155" s="188">
        <f>IF(O155="základná",K155,0)</f>
        <v>0</v>
      </c>
      <c r="BF155" s="188">
        <f>IF(O155="znížená",K155,0)</f>
        <v>1042.3119999999999</v>
      </c>
      <c r="BG155" s="188">
        <f>IF(O155="zákl. prenesená",K155,0)</f>
        <v>0</v>
      </c>
      <c r="BH155" s="188">
        <f>IF(O155="zníž. prenesená",K155,0)</f>
        <v>0</v>
      </c>
      <c r="BI155" s="188">
        <f>IF(O155="nulová",K155,0)</f>
        <v>0</v>
      </c>
      <c r="BJ155" s="15" t="s">
        <v>133</v>
      </c>
      <c r="BK155" s="189">
        <f>ROUND(P155*H155,3)</f>
        <v>1042.3119999999999</v>
      </c>
      <c r="BL155" s="15" t="s">
        <v>132</v>
      </c>
      <c r="BM155" s="187" t="s">
        <v>231</v>
      </c>
    </row>
    <row r="156" s="2" customFormat="1" ht="16.5" customHeight="1">
      <c r="A156" s="32"/>
      <c r="B156" s="175"/>
      <c r="C156" s="190" t="s">
        <v>232</v>
      </c>
      <c r="D156" s="190" t="s">
        <v>163</v>
      </c>
      <c r="E156" s="191" t="s">
        <v>233</v>
      </c>
      <c r="F156" s="192" t="s">
        <v>234</v>
      </c>
      <c r="G156" s="193" t="s">
        <v>202</v>
      </c>
      <c r="H156" s="194">
        <v>8.0800000000000001</v>
      </c>
      <c r="I156" s="194">
        <v>32.006</v>
      </c>
      <c r="J156" s="195"/>
      <c r="K156" s="194">
        <f>ROUND(P156*H156,3)</f>
        <v>258.608</v>
      </c>
      <c r="L156" s="195"/>
      <c r="M156" s="196"/>
      <c r="N156" s="197" t="s">
        <v>1</v>
      </c>
      <c r="O156" s="183" t="s">
        <v>41</v>
      </c>
      <c r="P156" s="184">
        <f>I156+J156</f>
        <v>32.006</v>
      </c>
      <c r="Q156" s="184">
        <f>ROUND(I156*H156,3)</f>
        <v>258.608</v>
      </c>
      <c r="R156" s="184">
        <f>ROUND(J156*H156,3)</f>
        <v>0</v>
      </c>
      <c r="S156" s="185">
        <v>0</v>
      </c>
      <c r="T156" s="185">
        <f>S156*H156</f>
        <v>0</v>
      </c>
      <c r="U156" s="185">
        <v>0.0080000000000000002</v>
      </c>
      <c r="V156" s="185">
        <f>U156*H156</f>
        <v>0.064640000000000003</v>
      </c>
      <c r="W156" s="185">
        <v>0</v>
      </c>
      <c r="X156" s="186">
        <f>W156*H156</f>
        <v>0</v>
      </c>
      <c r="Y156" s="32"/>
      <c r="Z156" s="32"/>
      <c r="AA156" s="32"/>
      <c r="AB156" s="32"/>
      <c r="AC156" s="32"/>
      <c r="AD156" s="32"/>
      <c r="AE156" s="32"/>
      <c r="AR156" s="187" t="s">
        <v>158</v>
      </c>
      <c r="AT156" s="187" t="s">
        <v>163</v>
      </c>
      <c r="AU156" s="187" t="s">
        <v>133</v>
      </c>
      <c r="AY156" s="15" t="s">
        <v>126</v>
      </c>
      <c r="BE156" s="188">
        <f>IF(O156="základná",K156,0)</f>
        <v>0</v>
      </c>
      <c r="BF156" s="188">
        <f>IF(O156="znížená",K156,0)</f>
        <v>258.608</v>
      </c>
      <c r="BG156" s="188">
        <f>IF(O156="zákl. prenesená",K156,0)</f>
        <v>0</v>
      </c>
      <c r="BH156" s="188">
        <f>IF(O156="zníž. prenesená",K156,0)</f>
        <v>0</v>
      </c>
      <c r="BI156" s="188">
        <f>IF(O156="nulová",K156,0)</f>
        <v>0</v>
      </c>
      <c r="BJ156" s="15" t="s">
        <v>133</v>
      </c>
      <c r="BK156" s="189">
        <f>ROUND(P156*H156,3)</f>
        <v>258.608</v>
      </c>
      <c r="BL156" s="15" t="s">
        <v>132</v>
      </c>
      <c r="BM156" s="187" t="s">
        <v>235</v>
      </c>
    </row>
    <row r="157" s="2" customFormat="1" ht="24.15" customHeight="1">
      <c r="A157" s="32"/>
      <c r="B157" s="175"/>
      <c r="C157" s="176" t="s">
        <v>236</v>
      </c>
      <c r="D157" s="176" t="s">
        <v>128</v>
      </c>
      <c r="E157" s="177" t="s">
        <v>237</v>
      </c>
      <c r="F157" s="178" t="s">
        <v>238</v>
      </c>
      <c r="G157" s="179" t="s">
        <v>202</v>
      </c>
      <c r="H157" s="180">
        <v>7</v>
      </c>
      <c r="I157" s="180">
        <v>0.92600000000000005</v>
      </c>
      <c r="J157" s="180">
        <v>12.606999999999999</v>
      </c>
      <c r="K157" s="180">
        <f>ROUND(P157*H157,3)</f>
        <v>94.730999999999995</v>
      </c>
      <c r="L157" s="181"/>
      <c r="M157" s="33"/>
      <c r="N157" s="182" t="s">
        <v>1</v>
      </c>
      <c r="O157" s="183" t="s">
        <v>41</v>
      </c>
      <c r="P157" s="184">
        <f>I157+J157</f>
        <v>13.533</v>
      </c>
      <c r="Q157" s="184">
        <f>ROUND(I157*H157,3)</f>
        <v>6.4820000000000002</v>
      </c>
      <c r="R157" s="184">
        <f>ROUND(J157*H157,3)</f>
        <v>88.248999999999995</v>
      </c>
      <c r="S157" s="185">
        <v>0</v>
      </c>
      <c r="T157" s="185">
        <f>S157*H157</f>
        <v>0</v>
      </c>
      <c r="U157" s="185">
        <v>0.00035571428571428597</v>
      </c>
      <c r="V157" s="185">
        <f>U157*H157</f>
        <v>0.0024900000000000018</v>
      </c>
      <c r="W157" s="185">
        <v>0</v>
      </c>
      <c r="X157" s="186">
        <f>W157*H157</f>
        <v>0</v>
      </c>
      <c r="Y157" s="32"/>
      <c r="Z157" s="32"/>
      <c r="AA157" s="32"/>
      <c r="AB157" s="32"/>
      <c r="AC157" s="32"/>
      <c r="AD157" s="32"/>
      <c r="AE157" s="32"/>
      <c r="AR157" s="187" t="s">
        <v>132</v>
      </c>
      <c r="AT157" s="187" t="s">
        <v>128</v>
      </c>
      <c r="AU157" s="187" t="s">
        <v>133</v>
      </c>
      <c r="AY157" s="15" t="s">
        <v>126</v>
      </c>
      <c r="BE157" s="188">
        <f>IF(O157="základná",K157,0)</f>
        <v>0</v>
      </c>
      <c r="BF157" s="188">
        <f>IF(O157="znížená",K157,0)</f>
        <v>94.730999999999995</v>
      </c>
      <c r="BG157" s="188">
        <f>IF(O157="zákl. prenesená",K157,0)</f>
        <v>0</v>
      </c>
      <c r="BH157" s="188">
        <f>IF(O157="zníž. prenesená",K157,0)</f>
        <v>0</v>
      </c>
      <c r="BI157" s="188">
        <f>IF(O157="nulová",K157,0)</f>
        <v>0</v>
      </c>
      <c r="BJ157" s="15" t="s">
        <v>133</v>
      </c>
      <c r="BK157" s="189">
        <f>ROUND(P157*H157,3)</f>
        <v>94.730999999999995</v>
      </c>
      <c r="BL157" s="15" t="s">
        <v>132</v>
      </c>
      <c r="BM157" s="187" t="s">
        <v>239</v>
      </c>
    </row>
    <row r="158" s="2" customFormat="1" ht="24.15" customHeight="1">
      <c r="A158" s="32"/>
      <c r="B158" s="175"/>
      <c r="C158" s="190" t="s">
        <v>240</v>
      </c>
      <c r="D158" s="190" t="s">
        <v>163</v>
      </c>
      <c r="E158" s="191" t="s">
        <v>241</v>
      </c>
      <c r="F158" s="192" t="s">
        <v>242</v>
      </c>
      <c r="G158" s="193" t="s">
        <v>202</v>
      </c>
      <c r="H158" s="194">
        <v>7.0700000000000003</v>
      </c>
      <c r="I158" s="194">
        <v>791.91499999999996</v>
      </c>
      <c r="J158" s="195"/>
      <c r="K158" s="194">
        <f>ROUND(P158*H158,3)</f>
        <v>5598.8389999999999</v>
      </c>
      <c r="L158" s="195"/>
      <c r="M158" s="196"/>
      <c r="N158" s="197" t="s">
        <v>1</v>
      </c>
      <c r="O158" s="183" t="s">
        <v>41</v>
      </c>
      <c r="P158" s="184">
        <f>I158+J158</f>
        <v>791.91499999999996</v>
      </c>
      <c r="Q158" s="184">
        <f>ROUND(I158*H158,3)</f>
        <v>5598.8389999999999</v>
      </c>
      <c r="R158" s="184">
        <f>ROUND(J158*H158,3)</f>
        <v>0</v>
      </c>
      <c r="S158" s="185">
        <v>0</v>
      </c>
      <c r="T158" s="185">
        <f>S158*H158</f>
        <v>0</v>
      </c>
      <c r="U158" s="185">
        <v>0.040000000000000001</v>
      </c>
      <c r="V158" s="185">
        <f>U158*H158</f>
        <v>0.2828</v>
      </c>
      <c r="W158" s="185">
        <v>0</v>
      </c>
      <c r="X158" s="186">
        <f>W158*H158</f>
        <v>0</v>
      </c>
      <c r="Y158" s="32"/>
      <c r="Z158" s="32"/>
      <c r="AA158" s="32"/>
      <c r="AB158" s="32"/>
      <c r="AC158" s="32"/>
      <c r="AD158" s="32"/>
      <c r="AE158" s="32"/>
      <c r="AR158" s="187" t="s">
        <v>158</v>
      </c>
      <c r="AT158" s="187" t="s">
        <v>163</v>
      </c>
      <c r="AU158" s="187" t="s">
        <v>133</v>
      </c>
      <c r="AY158" s="15" t="s">
        <v>126</v>
      </c>
      <c r="BE158" s="188">
        <f>IF(O158="základná",K158,0)</f>
        <v>0</v>
      </c>
      <c r="BF158" s="188">
        <f>IF(O158="znížená",K158,0)</f>
        <v>5598.8389999999999</v>
      </c>
      <c r="BG158" s="188">
        <f>IF(O158="zákl. prenesená",K158,0)</f>
        <v>0</v>
      </c>
      <c r="BH158" s="188">
        <f>IF(O158="zníž. prenesená",K158,0)</f>
        <v>0</v>
      </c>
      <c r="BI158" s="188">
        <f>IF(O158="nulová",K158,0)</f>
        <v>0</v>
      </c>
      <c r="BJ158" s="15" t="s">
        <v>133</v>
      </c>
      <c r="BK158" s="189">
        <f>ROUND(P158*H158,3)</f>
        <v>5598.8389999999999</v>
      </c>
      <c r="BL158" s="15" t="s">
        <v>132</v>
      </c>
      <c r="BM158" s="187" t="s">
        <v>243</v>
      </c>
    </row>
    <row r="159" s="2" customFormat="1" ht="24.15" customHeight="1">
      <c r="A159" s="32"/>
      <c r="B159" s="175"/>
      <c r="C159" s="176" t="s">
        <v>244</v>
      </c>
      <c r="D159" s="176" t="s">
        <v>128</v>
      </c>
      <c r="E159" s="177" t="s">
        <v>245</v>
      </c>
      <c r="F159" s="178" t="s">
        <v>246</v>
      </c>
      <c r="G159" s="179" t="s">
        <v>202</v>
      </c>
      <c r="H159" s="180">
        <v>4</v>
      </c>
      <c r="I159" s="180">
        <v>0.92600000000000005</v>
      </c>
      <c r="J159" s="180">
        <v>28.751000000000001</v>
      </c>
      <c r="K159" s="180">
        <f>ROUND(P159*H159,3)</f>
        <v>118.708</v>
      </c>
      <c r="L159" s="181"/>
      <c r="M159" s="33"/>
      <c r="N159" s="182" t="s">
        <v>1</v>
      </c>
      <c r="O159" s="183" t="s">
        <v>41</v>
      </c>
      <c r="P159" s="184">
        <f>I159+J159</f>
        <v>29.677</v>
      </c>
      <c r="Q159" s="184">
        <f>ROUND(I159*H159,3)</f>
        <v>3.7040000000000002</v>
      </c>
      <c r="R159" s="184">
        <f>ROUND(J159*H159,3)</f>
        <v>115.00400000000001</v>
      </c>
      <c r="S159" s="185">
        <v>0</v>
      </c>
      <c r="T159" s="185">
        <f>S159*H159</f>
        <v>0</v>
      </c>
      <c r="U159" s="185">
        <v>0.10144250000000001</v>
      </c>
      <c r="V159" s="185">
        <f>U159*H159</f>
        <v>0.40577000000000002</v>
      </c>
      <c r="W159" s="185">
        <v>0</v>
      </c>
      <c r="X159" s="186">
        <f>W159*H159</f>
        <v>0</v>
      </c>
      <c r="Y159" s="32"/>
      <c r="Z159" s="32"/>
      <c r="AA159" s="32"/>
      <c r="AB159" s="32"/>
      <c r="AC159" s="32"/>
      <c r="AD159" s="32"/>
      <c r="AE159" s="32"/>
      <c r="AR159" s="187" t="s">
        <v>132</v>
      </c>
      <c r="AT159" s="187" t="s">
        <v>128</v>
      </c>
      <c r="AU159" s="187" t="s">
        <v>133</v>
      </c>
      <c r="AY159" s="15" t="s">
        <v>126</v>
      </c>
      <c r="BE159" s="188">
        <f>IF(O159="základná",K159,0)</f>
        <v>0</v>
      </c>
      <c r="BF159" s="188">
        <f>IF(O159="znížená",K159,0)</f>
        <v>118.708</v>
      </c>
      <c r="BG159" s="188">
        <f>IF(O159="zákl. prenesená",K159,0)</f>
        <v>0</v>
      </c>
      <c r="BH159" s="188">
        <f>IF(O159="zníž. prenesená",K159,0)</f>
        <v>0</v>
      </c>
      <c r="BI159" s="188">
        <f>IF(O159="nulová",K159,0)</f>
        <v>0</v>
      </c>
      <c r="BJ159" s="15" t="s">
        <v>133</v>
      </c>
      <c r="BK159" s="189">
        <f>ROUND(P159*H159,3)</f>
        <v>118.708</v>
      </c>
      <c r="BL159" s="15" t="s">
        <v>132</v>
      </c>
      <c r="BM159" s="187" t="s">
        <v>247</v>
      </c>
    </row>
    <row r="160" s="2" customFormat="1" ht="16.5" customHeight="1">
      <c r="A160" s="32"/>
      <c r="B160" s="175"/>
      <c r="C160" s="190" t="s">
        <v>248</v>
      </c>
      <c r="D160" s="190" t="s">
        <v>163</v>
      </c>
      <c r="E160" s="191" t="s">
        <v>249</v>
      </c>
      <c r="F160" s="192" t="s">
        <v>250</v>
      </c>
      <c r="G160" s="193" t="s">
        <v>202</v>
      </c>
      <c r="H160" s="194">
        <v>4.04</v>
      </c>
      <c r="I160" s="194">
        <v>1479.751</v>
      </c>
      <c r="J160" s="195"/>
      <c r="K160" s="194">
        <f>ROUND(P160*H160,3)</f>
        <v>5978.1940000000004</v>
      </c>
      <c r="L160" s="195"/>
      <c r="M160" s="196"/>
      <c r="N160" s="197" t="s">
        <v>1</v>
      </c>
      <c r="O160" s="183" t="s">
        <v>41</v>
      </c>
      <c r="P160" s="184">
        <f>I160+J160</f>
        <v>1479.751</v>
      </c>
      <c r="Q160" s="184">
        <f>ROUND(I160*H160,3)</f>
        <v>5978.1940000000004</v>
      </c>
      <c r="R160" s="184">
        <f>ROUND(J160*H160,3)</f>
        <v>0</v>
      </c>
      <c r="S160" s="185">
        <v>0</v>
      </c>
      <c r="T160" s="185">
        <f>S160*H160</f>
        <v>0</v>
      </c>
      <c r="U160" s="185">
        <v>0.050000000000000003</v>
      </c>
      <c r="V160" s="185">
        <f>U160*H160</f>
        <v>0.20200000000000001</v>
      </c>
      <c r="W160" s="185">
        <v>0</v>
      </c>
      <c r="X160" s="186">
        <f>W160*H160</f>
        <v>0</v>
      </c>
      <c r="Y160" s="32"/>
      <c r="Z160" s="32"/>
      <c r="AA160" s="32"/>
      <c r="AB160" s="32"/>
      <c r="AC160" s="32"/>
      <c r="AD160" s="32"/>
      <c r="AE160" s="32"/>
      <c r="AR160" s="187" t="s">
        <v>158</v>
      </c>
      <c r="AT160" s="187" t="s">
        <v>163</v>
      </c>
      <c r="AU160" s="187" t="s">
        <v>133</v>
      </c>
      <c r="AY160" s="15" t="s">
        <v>126</v>
      </c>
      <c r="BE160" s="188">
        <f>IF(O160="základná",K160,0)</f>
        <v>0</v>
      </c>
      <c r="BF160" s="188">
        <f>IF(O160="znížená",K160,0)</f>
        <v>5978.1940000000004</v>
      </c>
      <c r="BG160" s="188">
        <f>IF(O160="zákl. prenesená",K160,0)</f>
        <v>0</v>
      </c>
      <c r="BH160" s="188">
        <f>IF(O160="zníž. prenesená",K160,0)</f>
        <v>0</v>
      </c>
      <c r="BI160" s="188">
        <f>IF(O160="nulová",K160,0)</f>
        <v>0</v>
      </c>
      <c r="BJ160" s="15" t="s">
        <v>133</v>
      </c>
      <c r="BK160" s="189">
        <f>ROUND(P160*H160,3)</f>
        <v>5978.1940000000004</v>
      </c>
      <c r="BL160" s="15" t="s">
        <v>132</v>
      </c>
      <c r="BM160" s="187" t="s">
        <v>251</v>
      </c>
    </row>
    <row r="161" s="2" customFormat="1" ht="33" customHeight="1">
      <c r="A161" s="32"/>
      <c r="B161" s="175"/>
      <c r="C161" s="176" t="s">
        <v>252</v>
      </c>
      <c r="D161" s="176" t="s">
        <v>128</v>
      </c>
      <c r="E161" s="177" t="s">
        <v>253</v>
      </c>
      <c r="F161" s="178" t="s">
        <v>254</v>
      </c>
      <c r="G161" s="179" t="s">
        <v>202</v>
      </c>
      <c r="H161" s="180">
        <v>2</v>
      </c>
      <c r="I161" s="180">
        <v>0.19400000000000001</v>
      </c>
      <c r="J161" s="180">
        <v>62.169999999999995</v>
      </c>
      <c r="K161" s="180">
        <f>ROUND(P161*H161,3)</f>
        <v>124.72799999999999</v>
      </c>
      <c r="L161" s="181"/>
      <c r="M161" s="33"/>
      <c r="N161" s="182" t="s">
        <v>1</v>
      </c>
      <c r="O161" s="183" t="s">
        <v>41</v>
      </c>
      <c r="P161" s="184">
        <f>I161+J161</f>
        <v>62.363999999999997</v>
      </c>
      <c r="Q161" s="184">
        <f>ROUND(I161*H161,3)</f>
        <v>0.38800000000000001</v>
      </c>
      <c r="R161" s="184">
        <f>ROUND(J161*H161,3)</f>
        <v>124.34</v>
      </c>
      <c r="S161" s="185">
        <v>0</v>
      </c>
      <c r="T161" s="185">
        <f>S161*H161</f>
        <v>0</v>
      </c>
      <c r="U161" s="185">
        <v>0</v>
      </c>
      <c r="V161" s="185">
        <f>U161*H161</f>
        <v>0</v>
      </c>
      <c r="W161" s="185">
        <v>0</v>
      </c>
      <c r="X161" s="186">
        <f>W161*H161</f>
        <v>0</v>
      </c>
      <c r="Y161" s="32"/>
      <c r="Z161" s="32"/>
      <c r="AA161" s="32"/>
      <c r="AB161" s="32"/>
      <c r="AC161" s="32"/>
      <c r="AD161" s="32"/>
      <c r="AE161" s="32"/>
      <c r="AR161" s="187" t="s">
        <v>132</v>
      </c>
      <c r="AT161" s="187" t="s">
        <v>128</v>
      </c>
      <c r="AU161" s="187" t="s">
        <v>133</v>
      </c>
      <c r="AY161" s="15" t="s">
        <v>126</v>
      </c>
      <c r="BE161" s="188">
        <f>IF(O161="základná",K161,0)</f>
        <v>0</v>
      </c>
      <c r="BF161" s="188">
        <f>IF(O161="znížená",K161,0)</f>
        <v>124.72799999999999</v>
      </c>
      <c r="BG161" s="188">
        <f>IF(O161="zákl. prenesená",K161,0)</f>
        <v>0</v>
      </c>
      <c r="BH161" s="188">
        <f>IF(O161="zníž. prenesená",K161,0)</f>
        <v>0</v>
      </c>
      <c r="BI161" s="188">
        <f>IF(O161="nulová",K161,0)</f>
        <v>0</v>
      </c>
      <c r="BJ161" s="15" t="s">
        <v>133</v>
      </c>
      <c r="BK161" s="189">
        <f>ROUND(P161*H161,3)</f>
        <v>124.72799999999999</v>
      </c>
      <c r="BL161" s="15" t="s">
        <v>132</v>
      </c>
      <c r="BM161" s="187" t="s">
        <v>255</v>
      </c>
    </row>
    <row r="162" s="2" customFormat="1" ht="24.15" customHeight="1">
      <c r="A162" s="32"/>
      <c r="B162" s="175"/>
      <c r="C162" s="190" t="s">
        <v>256</v>
      </c>
      <c r="D162" s="190" t="s">
        <v>163</v>
      </c>
      <c r="E162" s="191" t="s">
        <v>257</v>
      </c>
      <c r="F162" s="192" t="s">
        <v>258</v>
      </c>
      <c r="G162" s="193" t="s">
        <v>202</v>
      </c>
      <c r="H162" s="194">
        <v>2.02</v>
      </c>
      <c r="I162" s="194">
        <v>136.292</v>
      </c>
      <c r="J162" s="195"/>
      <c r="K162" s="194">
        <f>ROUND(P162*H162,3)</f>
        <v>275.31</v>
      </c>
      <c r="L162" s="195"/>
      <c r="M162" s="196"/>
      <c r="N162" s="197" t="s">
        <v>1</v>
      </c>
      <c r="O162" s="183" t="s">
        <v>41</v>
      </c>
      <c r="P162" s="184">
        <f>I162+J162</f>
        <v>136.292</v>
      </c>
      <c r="Q162" s="184">
        <f>ROUND(I162*H162,3)</f>
        <v>275.31</v>
      </c>
      <c r="R162" s="184">
        <f>ROUND(J162*H162,3)</f>
        <v>0</v>
      </c>
      <c r="S162" s="185">
        <v>0</v>
      </c>
      <c r="T162" s="185">
        <f>S162*H162</f>
        <v>0</v>
      </c>
      <c r="U162" s="185">
        <v>0.0081188118811881208</v>
      </c>
      <c r="V162" s="185">
        <f>U162*H162</f>
        <v>0.016400000000000005</v>
      </c>
      <c r="W162" s="185">
        <v>0</v>
      </c>
      <c r="X162" s="186">
        <f>W162*H162</f>
        <v>0</v>
      </c>
      <c r="Y162" s="32"/>
      <c r="Z162" s="32"/>
      <c r="AA162" s="32"/>
      <c r="AB162" s="32"/>
      <c r="AC162" s="32"/>
      <c r="AD162" s="32"/>
      <c r="AE162" s="32"/>
      <c r="AR162" s="187" t="s">
        <v>158</v>
      </c>
      <c r="AT162" s="187" t="s">
        <v>163</v>
      </c>
      <c r="AU162" s="187" t="s">
        <v>133</v>
      </c>
      <c r="AY162" s="15" t="s">
        <v>126</v>
      </c>
      <c r="BE162" s="188">
        <f>IF(O162="základná",K162,0)</f>
        <v>0</v>
      </c>
      <c r="BF162" s="188">
        <f>IF(O162="znížená",K162,0)</f>
        <v>275.31</v>
      </c>
      <c r="BG162" s="188">
        <f>IF(O162="zákl. prenesená",K162,0)</f>
        <v>0</v>
      </c>
      <c r="BH162" s="188">
        <f>IF(O162="zníž. prenesená",K162,0)</f>
        <v>0</v>
      </c>
      <c r="BI162" s="188">
        <f>IF(O162="nulová",K162,0)</f>
        <v>0</v>
      </c>
      <c r="BJ162" s="15" t="s">
        <v>133</v>
      </c>
      <c r="BK162" s="189">
        <f>ROUND(P162*H162,3)</f>
        <v>275.31</v>
      </c>
      <c r="BL162" s="15" t="s">
        <v>132</v>
      </c>
      <c r="BM162" s="187" t="s">
        <v>259</v>
      </c>
    </row>
    <row r="163" s="2" customFormat="1" ht="24.15" customHeight="1">
      <c r="A163" s="32"/>
      <c r="B163" s="175"/>
      <c r="C163" s="176" t="s">
        <v>260</v>
      </c>
      <c r="D163" s="176" t="s">
        <v>128</v>
      </c>
      <c r="E163" s="177" t="s">
        <v>261</v>
      </c>
      <c r="F163" s="178" t="s">
        <v>262</v>
      </c>
      <c r="G163" s="179" t="s">
        <v>202</v>
      </c>
      <c r="H163" s="180">
        <v>1</v>
      </c>
      <c r="I163" s="180">
        <v>0.19400000000000001</v>
      </c>
      <c r="J163" s="180">
        <v>64.280000000000001</v>
      </c>
      <c r="K163" s="180">
        <f>ROUND(P163*H163,3)</f>
        <v>64.474000000000004</v>
      </c>
      <c r="L163" s="181"/>
      <c r="M163" s="33"/>
      <c r="N163" s="182" t="s">
        <v>1</v>
      </c>
      <c r="O163" s="183" t="s">
        <v>41</v>
      </c>
      <c r="P163" s="184">
        <f>I163+J163</f>
        <v>64.474000000000004</v>
      </c>
      <c r="Q163" s="184">
        <f>ROUND(I163*H163,3)</f>
        <v>0.19400000000000001</v>
      </c>
      <c r="R163" s="184">
        <f>ROUND(J163*H163,3)</f>
        <v>64.280000000000001</v>
      </c>
      <c r="S163" s="185">
        <v>0</v>
      </c>
      <c r="T163" s="185">
        <f>S163*H163</f>
        <v>0</v>
      </c>
      <c r="U163" s="185">
        <v>0</v>
      </c>
      <c r="V163" s="185">
        <f>U163*H163</f>
        <v>0</v>
      </c>
      <c r="W163" s="185">
        <v>0</v>
      </c>
      <c r="X163" s="186">
        <f>W163*H163</f>
        <v>0</v>
      </c>
      <c r="Y163" s="32"/>
      <c r="Z163" s="32"/>
      <c r="AA163" s="32"/>
      <c r="AB163" s="32"/>
      <c r="AC163" s="32"/>
      <c r="AD163" s="32"/>
      <c r="AE163" s="32"/>
      <c r="AR163" s="187" t="s">
        <v>132</v>
      </c>
      <c r="AT163" s="187" t="s">
        <v>128</v>
      </c>
      <c r="AU163" s="187" t="s">
        <v>133</v>
      </c>
      <c r="AY163" s="15" t="s">
        <v>126</v>
      </c>
      <c r="BE163" s="188">
        <f>IF(O163="základná",K163,0)</f>
        <v>0</v>
      </c>
      <c r="BF163" s="188">
        <f>IF(O163="znížená",K163,0)</f>
        <v>64.474000000000004</v>
      </c>
      <c r="BG163" s="188">
        <f>IF(O163="zákl. prenesená",K163,0)</f>
        <v>0</v>
      </c>
      <c r="BH163" s="188">
        <f>IF(O163="zníž. prenesená",K163,0)</f>
        <v>0</v>
      </c>
      <c r="BI163" s="188">
        <f>IF(O163="nulová",K163,0)</f>
        <v>0</v>
      </c>
      <c r="BJ163" s="15" t="s">
        <v>133</v>
      </c>
      <c r="BK163" s="189">
        <f>ROUND(P163*H163,3)</f>
        <v>64.474000000000004</v>
      </c>
      <c r="BL163" s="15" t="s">
        <v>132</v>
      </c>
      <c r="BM163" s="187" t="s">
        <v>263</v>
      </c>
    </row>
    <row r="164" s="2" customFormat="1" ht="24.15" customHeight="1">
      <c r="A164" s="32"/>
      <c r="B164" s="175"/>
      <c r="C164" s="190" t="s">
        <v>264</v>
      </c>
      <c r="D164" s="190" t="s">
        <v>163</v>
      </c>
      <c r="E164" s="191" t="s">
        <v>265</v>
      </c>
      <c r="F164" s="192" t="s">
        <v>266</v>
      </c>
      <c r="G164" s="193" t="s">
        <v>202</v>
      </c>
      <c r="H164" s="194">
        <v>1.01</v>
      </c>
      <c r="I164" s="194">
        <v>205.981</v>
      </c>
      <c r="J164" s="195"/>
      <c r="K164" s="194">
        <f>ROUND(P164*H164,3)</f>
        <v>208.041</v>
      </c>
      <c r="L164" s="195"/>
      <c r="M164" s="196"/>
      <c r="N164" s="197" t="s">
        <v>1</v>
      </c>
      <c r="O164" s="183" t="s">
        <v>41</v>
      </c>
      <c r="P164" s="184">
        <f>I164+J164</f>
        <v>205.981</v>
      </c>
      <c r="Q164" s="184">
        <f>ROUND(I164*H164,3)</f>
        <v>208.041</v>
      </c>
      <c r="R164" s="184">
        <f>ROUND(J164*H164,3)</f>
        <v>0</v>
      </c>
      <c r="S164" s="185">
        <v>0</v>
      </c>
      <c r="T164" s="185">
        <f>S164*H164</f>
        <v>0</v>
      </c>
      <c r="U164" s="185">
        <v>0.0100594059405941</v>
      </c>
      <c r="V164" s="185">
        <f>U164*H164</f>
        <v>0.010160000000000041</v>
      </c>
      <c r="W164" s="185">
        <v>0</v>
      </c>
      <c r="X164" s="186">
        <f>W164*H164</f>
        <v>0</v>
      </c>
      <c r="Y164" s="32"/>
      <c r="Z164" s="32"/>
      <c r="AA164" s="32"/>
      <c r="AB164" s="32"/>
      <c r="AC164" s="32"/>
      <c r="AD164" s="32"/>
      <c r="AE164" s="32"/>
      <c r="AR164" s="187" t="s">
        <v>158</v>
      </c>
      <c r="AT164" s="187" t="s">
        <v>163</v>
      </c>
      <c r="AU164" s="187" t="s">
        <v>133</v>
      </c>
      <c r="AY164" s="15" t="s">
        <v>126</v>
      </c>
      <c r="BE164" s="188">
        <f>IF(O164="základná",K164,0)</f>
        <v>0</v>
      </c>
      <c r="BF164" s="188">
        <f>IF(O164="znížená",K164,0)</f>
        <v>208.041</v>
      </c>
      <c r="BG164" s="188">
        <f>IF(O164="zákl. prenesená",K164,0)</f>
        <v>0</v>
      </c>
      <c r="BH164" s="188">
        <f>IF(O164="zníž. prenesená",K164,0)</f>
        <v>0</v>
      </c>
      <c r="BI164" s="188">
        <f>IF(O164="nulová",K164,0)</f>
        <v>0</v>
      </c>
      <c r="BJ164" s="15" t="s">
        <v>133</v>
      </c>
      <c r="BK164" s="189">
        <f>ROUND(P164*H164,3)</f>
        <v>208.041</v>
      </c>
      <c r="BL164" s="15" t="s">
        <v>132</v>
      </c>
      <c r="BM164" s="187" t="s">
        <v>267</v>
      </c>
    </row>
    <row r="165" s="2" customFormat="1" ht="24.15" customHeight="1">
      <c r="A165" s="32"/>
      <c r="B165" s="175"/>
      <c r="C165" s="176" t="s">
        <v>268</v>
      </c>
      <c r="D165" s="176" t="s">
        <v>128</v>
      </c>
      <c r="E165" s="177" t="s">
        <v>269</v>
      </c>
      <c r="F165" s="178" t="s">
        <v>270</v>
      </c>
      <c r="G165" s="179" t="s">
        <v>218</v>
      </c>
      <c r="H165" s="180">
        <v>770</v>
      </c>
      <c r="I165" s="180">
        <v>0.012999999999999999</v>
      </c>
      <c r="J165" s="180">
        <v>0.89000000000000001</v>
      </c>
      <c r="K165" s="180">
        <f>ROUND(P165*H165,3)</f>
        <v>695.30999999999995</v>
      </c>
      <c r="L165" s="181"/>
      <c r="M165" s="33"/>
      <c r="N165" s="182" t="s">
        <v>1</v>
      </c>
      <c r="O165" s="183" t="s">
        <v>41</v>
      </c>
      <c r="P165" s="184">
        <f>I165+J165</f>
        <v>0.90300000000000002</v>
      </c>
      <c r="Q165" s="184">
        <f>ROUND(I165*H165,3)</f>
        <v>10.01</v>
      </c>
      <c r="R165" s="184">
        <f>ROUND(J165*H165,3)</f>
        <v>685.29999999999995</v>
      </c>
      <c r="S165" s="185">
        <v>0</v>
      </c>
      <c r="T165" s="185">
        <f>S165*H165</f>
        <v>0</v>
      </c>
      <c r="U165" s="185">
        <v>0</v>
      </c>
      <c r="V165" s="185">
        <f>U165*H165</f>
        <v>0</v>
      </c>
      <c r="W165" s="185">
        <v>0</v>
      </c>
      <c r="X165" s="186">
        <f>W165*H165</f>
        <v>0</v>
      </c>
      <c r="Y165" s="32"/>
      <c r="Z165" s="32"/>
      <c r="AA165" s="32"/>
      <c r="AB165" s="32"/>
      <c r="AC165" s="32"/>
      <c r="AD165" s="32"/>
      <c r="AE165" s="32"/>
      <c r="AR165" s="187" t="s">
        <v>132</v>
      </c>
      <c r="AT165" s="187" t="s">
        <v>128</v>
      </c>
      <c r="AU165" s="187" t="s">
        <v>133</v>
      </c>
      <c r="AY165" s="15" t="s">
        <v>126</v>
      </c>
      <c r="BE165" s="188">
        <f>IF(O165="základná",K165,0)</f>
        <v>0</v>
      </c>
      <c r="BF165" s="188">
        <f>IF(O165="znížená",K165,0)</f>
        <v>695.30999999999995</v>
      </c>
      <c r="BG165" s="188">
        <f>IF(O165="zákl. prenesená",K165,0)</f>
        <v>0</v>
      </c>
      <c r="BH165" s="188">
        <f>IF(O165="zníž. prenesená",K165,0)</f>
        <v>0</v>
      </c>
      <c r="BI165" s="188">
        <f>IF(O165="nulová",K165,0)</f>
        <v>0</v>
      </c>
      <c r="BJ165" s="15" t="s">
        <v>133</v>
      </c>
      <c r="BK165" s="189">
        <f>ROUND(P165*H165,3)</f>
        <v>695.30999999999995</v>
      </c>
      <c r="BL165" s="15" t="s">
        <v>132</v>
      </c>
      <c r="BM165" s="187" t="s">
        <v>271</v>
      </c>
    </row>
    <row r="166" s="2" customFormat="1" ht="24.15" customHeight="1">
      <c r="A166" s="32"/>
      <c r="B166" s="175"/>
      <c r="C166" s="176" t="s">
        <v>272</v>
      </c>
      <c r="D166" s="176" t="s">
        <v>128</v>
      </c>
      <c r="E166" s="177" t="s">
        <v>273</v>
      </c>
      <c r="F166" s="178" t="s">
        <v>274</v>
      </c>
      <c r="G166" s="179" t="s">
        <v>218</v>
      </c>
      <c r="H166" s="180">
        <v>770</v>
      </c>
      <c r="I166" s="180">
        <v>0.065000000000000002</v>
      </c>
      <c r="J166" s="180">
        <v>6.0389999999999997</v>
      </c>
      <c r="K166" s="180">
        <f>ROUND(P166*H166,3)</f>
        <v>4700.0799999999999</v>
      </c>
      <c r="L166" s="181"/>
      <c r="M166" s="33"/>
      <c r="N166" s="182" t="s">
        <v>1</v>
      </c>
      <c r="O166" s="183" t="s">
        <v>41</v>
      </c>
      <c r="P166" s="184">
        <f>I166+J166</f>
        <v>6.1040000000000001</v>
      </c>
      <c r="Q166" s="184">
        <f>ROUND(I166*H166,3)</f>
        <v>50.049999999999997</v>
      </c>
      <c r="R166" s="184">
        <f>ROUND(J166*H166,3)</f>
        <v>4650.0299999999997</v>
      </c>
      <c r="S166" s="185">
        <v>0</v>
      </c>
      <c r="T166" s="185">
        <f>S166*H166</f>
        <v>0</v>
      </c>
      <c r="U166" s="185">
        <v>0</v>
      </c>
      <c r="V166" s="185">
        <f>U166*H166</f>
        <v>0</v>
      </c>
      <c r="W166" s="185">
        <v>0</v>
      </c>
      <c r="X166" s="186">
        <f>W166*H166</f>
        <v>0</v>
      </c>
      <c r="Y166" s="32"/>
      <c r="Z166" s="32"/>
      <c r="AA166" s="32"/>
      <c r="AB166" s="32"/>
      <c r="AC166" s="32"/>
      <c r="AD166" s="32"/>
      <c r="AE166" s="32"/>
      <c r="AR166" s="187" t="s">
        <v>132</v>
      </c>
      <c r="AT166" s="187" t="s">
        <v>128</v>
      </c>
      <c r="AU166" s="187" t="s">
        <v>133</v>
      </c>
      <c r="AY166" s="15" t="s">
        <v>126</v>
      </c>
      <c r="BE166" s="188">
        <f>IF(O166="základná",K166,0)</f>
        <v>0</v>
      </c>
      <c r="BF166" s="188">
        <f>IF(O166="znížená",K166,0)</f>
        <v>4700.0799999999999</v>
      </c>
      <c r="BG166" s="188">
        <f>IF(O166="zákl. prenesená",K166,0)</f>
        <v>0</v>
      </c>
      <c r="BH166" s="188">
        <f>IF(O166="zníž. prenesená",K166,0)</f>
        <v>0</v>
      </c>
      <c r="BI166" s="188">
        <f>IF(O166="nulová",K166,0)</f>
        <v>0</v>
      </c>
      <c r="BJ166" s="15" t="s">
        <v>133</v>
      </c>
      <c r="BK166" s="189">
        <f>ROUND(P166*H166,3)</f>
        <v>4700.0799999999999</v>
      </c>
      <c r="BL166" s="15" t="s">
        <v>132</v>
      </c>
      <c r="BM166" s="187" t="s">
        <v>275</v>
      </c>
    </row>
    <row r="167" s="2" customFormat="1" ht="24.15" customHeight="1">
      <c r="A167" s="32"/>
      <c r="B167" s="175"/>
      <c r="C167" s="176" t="s">
        <v>276</v>
      </c>
      <c r="D167" s="176" t="s">
        <v>128</v>
      </c>
      <c r="E167" s="177" t="s">
        <v>277</v>
      </c>
      <c r="F167" s="178" t="s">
        <v>278</v>
      </c>
      <c r="G167" s="179" t="s">
        <v>202</v>
      </c>
      <c r="H167" s="180">
        <v>4</v>
      </c>
      <c r="I167" s="180">
        <v>44.652000000000001</v>
      </c>
      <c r="J167" s="180">
        <v>208.06700000000001</v>
      </c>
      <c r="K167" s="180">
        <f>ROUND(P167*H167,3)</f>
        <v>1010.876</v>
      </c>
      <c r="L167" s="181"/>
      <c r="M167" s="33"/>
      <c r="N167" s="182" t="s">
        <v>1</v>
      </c>
      <c r="O167" s="183" t="s">
        <v>41</v>
      </c>
      <c r="P167" s="184">
        <f>I167+J167</f>
        <v>252.71899999999999</v>
      </c>
      <c r="Q167" s="184">
        <f>ROUND(I167*H167,3)</f>
        <v>178.608</v>
      </c>
      <c r="R167" s="184">
        <f>ROUND(J167*H167,3)</f>
        <v>832.26800000000003</v>
      </c>
      <c r="S167" s="185">
        <v>0</v>
      </c>
      <c r="T167" s="185">
        <f>S167*H167</f>
        <v>0</v>
      </c>
      <c r="U167" s="185">
        <v>0.052417499999999999</v>
      </c>
      <c r="V167" s="185">
        <f>U167*H167</f>
        <v>0.20967</v>
      </c>
      <c r="W167" s="185">
        <v>0</v>
      </c>
      <c r="X167" s="186">
        <f>W167*H167</f>
        <v>0</v>
      </c>
      <c r="Y167" s="32"/>
      <c r="Z167" s="32"/>
      <c r="AA167" s="32"/>
      <c r="AB167" s="32"/>
      <c r="AC167" s="32"/>
      <c r="AD167" s="32"/>
      <c r="AE167" s="32"/>
      <c r="AR167" s="187" t="s">
        <v>132</v>
      </c>
      <c r="AT167" s="187" t="s">
        <v>128</v>
      </c>
      <c r="AU167" s="187" t="s">
        <v>133</v>
      </c>
      <c r="AY167" s="15" t="s">
        <v>126</v>
      </c>
      <c r="BE167" s="188">
        <f>IF(O167="základná",K167,0)</f>
        <v>0</v>
      </c>
      <c r="BF167" s="188">
        <f>IF(O167="znížená",K167,0)</f>
        <v>1010.876</v>
      </c>
      <c r="BG167" s="188">
        <f>IF(O167="zákl. prenesená",K167,0)</f>
        <v>0</v>
      </c>
      <c r="BH167" s="188">
        <f>IF(O167="zníž. prenesená",K167,0)</f>
        <v>0</v>
      </c>
      <c r="BI167" s="188">
        <f>IF(O167="nulová",K167,0)</f>
        <v>0</v>
      </c>
      <c r="BJ167" s="15" t="s">
        <v>133</v>
      </c>
      <c r="BK167" s="189">
        <f>ROUND(P167*H167,3)</f>
        <v>1010.876</v>
      </c>
      <c r="BL167" s="15" t="s">
        <v>132</v>
      </c>
      <c r="BM167" s="187" t="s">
        <v>279</v>
      </c>
    </row>
    <row r="168" s="2" customFormat="1" ht="16.5" customHeight="1">
      <c r="A168" s="32"/>
      <c r="B168" s="175"/>
      <c r="C168" s="176" t="s">
        <v>280</v>
      </c>
      <c r="D168" s="176" t="s">
        <v>128</v>
      </c>
      <c r="E168" s="177" t="s">
        <v>281</v>
      </c>
      <c r="F168" s="178" t="s">
        <v>282</v>
      </c>
      <c r="G168" s="179" t="s">
        <v>202</v>
      </c>
      <c r="H168" s="180">
        <v>7</v>
      </c>
      <c r="I168" s="180">
        <v>9.1189999999999998</v>
      </c>
      <c r="J168" s="180">
        <v>13.638999999999999</v>
      </c>
      <c r="K168" s="180">
        <f>ROUND(P168*H168,3)</f>
        <v>159.30600000000001</v>
      </c>
      <c r="L168" s="181"/>
      <c r="M168" s="33"/>
      <c r="N168" s="182" t="s">
        <v>1</v>
      </c>
      <c r="O168" s="183" t="s">
        <v>41</v>
      </c>
      <c r="P168" s="184">
        <f>I168+J168</f>
        <v>22.757999999999999</v>
      </c>
      <c r="Q168" s="184">
        <f>ROUND(I168*H168,3)</f>
        <v>63.832999999999998</v>
      </c>
      <c r="R168" s="184">
        <f>ROUND(J168*H168,3)</f>
        <v>95.472999999999999</v>
      </c>
      <c r="S168" s="185">
        <v>0</v>
      </c>
      <c r="T168" s="185">
        <f>S168*H168</f>
        <v>0</v>
      </c>
      <c r="U168" s="185">
        <v>0.061564285714285703</v>
      </c>
      <c r="V168" s="185">
        <f>U168*H168</f>
        <v>0.43094999999999994</v>
      </c>
      <c r="W168" s="185">
        <v>0</v>
      </c>
      <c r="X168" s="186">
        <f>W168*H168</f>
        <v>0</v>
      </c>
      <c r="Y168" s="32"/>
      <c r="Z168" s="32"/>
      <c r="AA168" s="32"/>
      <c r="AB168" s="32"/>
      <c r="AC168" s="32"/>
      <c r="AD168" s="32"/>
      <c r="AE168" s="32"/>
      <c r="AR168" s="187" t="s">
        <v>132</v>
      </c>
      <c r="AT168" s="187" t="s">
        <v>128</v>
      </c>
      <c r="AU168" s="187" t="s">
        <v>133</v>
      </c>
      <c r="AY168" s="15" t="s">
        <v>126</v>
      </c>
      <c r="BE168" s="188">
        <f>IF(O168="základná",K168,0)</f>
        <v>0</v>
      </c>
      <c r="BF168" s="188">
        <f>IF(O168="znížená",K168,0)</f>
        <v>159.30600000000001</v>
      </c>
      <c r="BG168" s="188">
        <f>IF(O168="zákl. prenesená",K168,0)</f>
        <v>0</v>
      </c>
      <c r="BH168" s="188">
        <f>IF(O168="zníž. prenesená",K168,0)</f>
        <v>0</v>
      </c>
      <c r="BI168" s="188">
        <f>IF(O168="nulová",K168,0)</f>
        <v>0</v>
      </c>
      <c r="BJ168" s="15" t="s">
        <v>133</v>
      </c>
      <c r="BK168" s="189">
        <f>ROUND(P168*H168,3)</f>
        <v>159.30600000000001</v>
      </c>
      <c r="BL168" s="15" t="s">
        <v>132</v>
      </c>
      <c r="BM168" s="187" t="s">
        <v>283</v>
      </c>
    </row>
    <row r="169" s="2" customFormat="1" ht="16.5" customHeight="1">
      <c r="A169" s="32"/>
      <c r="B169" s="175"/>
      <c r="C169" s="190" t="s">
        <v>284</v>
      </c>
      <c r="D169" s="190" t="s">
        <v>163</v>
      </c>
      <c r="E169" s="191" t="s">
        <v>285</v>
      </c>
      <c r="F169" s="192" t="s">
        <v>286</v>
      </c>
      <c r="G169" s="193" t="s">
        <v>202</v>
      </c>
      <c r="H169" s="194">
        <v>7</v>
      </c>
      <c r="I169" s="194">
        <v>16.026</v>
      </c>
      <c r="J169" s="195"/>
      <c r="K169" s="194">
        <f>ROUND(P169*H169,3)</f>
        <v>112.182</v>
      </c>
      <c r="L169" s="195"/>
      <c r="M169" s="196"/>
      <c r="N169" s="197" t="s">
        <v>1</v>
      </c>
      <c r="O169" s="183" t="s">
        <v>41</v>
      </c>
      <c r="P169" s="184">
        <f>I169+J169</f>
        <v>16.026</v>
      </c>
      <c r="Q169" s="184">
        <f>ROUND(I169*H169,3)</f>
        <v>112.182</v>
      </c>
      <c r="R169" s="184">
        <f>ROUND(J169*H169,3)</f>
        <v>0</v>
      </c>
      <c r="S169" s="185">
        <v>0</v>
      </c>
      <c r="T169" s="185">
        <f>S169*H169</f>
        <v>0</v>
      </c>
      <c r="U169" s="185">
        <v>0.0074999999999999997</v>
      </c>
      <c r="V169" s="185">
        <f>U169*H169</f>
        <v>0.052499999999999998</v>
      </c>
      <c r="W169" s="185">
        <v>0</v>
      </c>
      <c r="X169" s="186">
        <f>W169*H169</f>
        <v>0</v>
      </c>
      <c r="Y169" s="32"/>
      <c r="Z169" s="32"/>
      <c r="AA169" s="32"/>
      <c r="AB169" s="32"/>
      <c r="AC169" s="32"/>
      <c r="AD169" s="32"/>
      <c r="AE169" s="32"/>
      <c r="AR169" s="187" t="s">
        <v>158</v>
      </c>
      <c r="AT169" s="187" t="s">
        <v>163</v>
      </c>
      <c r="AU169" s="187" t="s">
        <v>133</v>
      </c>
      <c r="AY169" s="15" t="s">
        <v>126</v>
      </c>
      <c r="BE169" s="188">
        <f>IF(O169="základná",K169,0)</f>
        <v>0</v>
      </c>
      <c r="BF169" s="188">
        <f>IF(O169="znížená",K169,0)</f>
        <v>112.182</v>
      </c>
      <c r="BG169" s="188">
        <f>IF(O169="zákl. prenesená",K169,0)</f>
        <v>0</v>
      </c>
      <c r="BH169" s="188">
        <f>IF(O169="zníž. prenesená",K169,0)</f>
        <v>0</v>
      </c>
      <c r="BI169" s="188">
        <f>IF(O169="nulová",K169,0)</f>
        <v>0</v>
      </c>
      <c r="BJ169" s="15" t="s">
        <v>133</v>
      </c>
      <c r="BK169" s="189">
        <f>ROUND(P169*H169,3)</f>
        <v>112.182</v>
      </c>
      <c r="BL169" s="15" t="s">
        <v>132</v>
      </c>
      <c r="BM169" s="187" t="s">
        <v>287</v>
      </c>
    </row>
    <row r="170" s="2" customFormat="1" ht="16.5" customHeight="1">
      <c r="A170" s="32"/>
      <c r="B170" s="175"/>
      <c r="C170" s="176" t="s">
        <v>288</v>
      </c>
      <c r="D170" s="176" t="s">
        <v>128</v>
      </c>
      <c r="E170" s="177" t="s">
        <v>289</v>
      </c>
      <c r="F170" s="178" t="s">
        <v>290</v>
      </c>
      <c r="G170" s="179" t="s">
        <v>202</v>
      </c>
      <c r="H170" s="180">
        <v>8</v>
      </c>
      <c r="I170" s="180">
        <v>18.021000000000001</v>
      </c>
      <c r="J170" s="180">
        <v>15.195</v>
      </c>
      <c r="K170" s="180">
        <f>ROUND(P170*H170,3)</f>
        <v>265.72800000000001</v>
      </c>
      <c r="L170" s="181"/>
      <c r="M170" s="33"/>
      <c r="N170" s="182" t="s">
        <v>1</v>
      </c>
      <c r="O170" s="183" t="s">
        <v>41</v>
      </c>
      <c r="P170" s="184">
        <f>I170+J170</f>
        <v>33.216000000000001</v>
      </c>
      <c r="Q170" s="184">
        <f>ROUND(I170*H170,3)</f>
        <v>144.16800000000001</v>
      </c>
      <c r="R170" s="184">
        <f>ROUND(J170*H170,3)</f>
        <v>121.56</v>
      </c>
      <c r="S170" s="185">
        <v>0</v>
      </c>
      <c r="T170" s="185">
        <f>S170*H170</f>
        <v>0</v>
      </c>
      <c r="U170" s="185">
        <v>0.11846875</v>
      </c>
      <c r="V170" s="185">
        <f>U170*H170</f>
        <v>0.94774999999999998</v>
      </c>
      <c r="W170" s="185">
        <v>0</v>
      </c>
      <c r="X170" s="186">
        <f>W170*H170</f>
        <v>0</v>
      </c>
      <c r="Y170" s="32"/>
      <c r="Z170" s="32"/>
      <c r="AA170" s="32"/>
      <c r="AB170" s="32"/>
      <c r="AC170" s="32"/>
      <c r="AD170" s="32"/>
      <c r="AE170" s="32"/>
      <c r="AR170" s="187" t="s">
        <v>132</v>
      </c>
      <c r="AT170" s="187" t="s">
        <v>128</v>
      </c>
      <c r="AU170" s="187" t="s">
        <v>133</v>
      </c>
      <c r="AY170" s="15" t="s">
        <v>126</v>
      </c>
      <c r="BE170" s="188">
        <f>IF(O170="základná",K170,0)</f>
        <v>0</v>
      </c>
      <c r="BF170" s="188">
        <f>IF(O170="znížená",K170,0)</f>
        <v>265.72800000000001</v>
      </c>
      <c r="BG170" s="188">
        <f>IF(O170="zákl. prenesená",K170,0)</f>
        <v>0</v>
      </c>
      <c r="BH170" s="188">
        <f>IF(O170="zníž. prenesená",K170,0)</f>
        <v>0</v>
      </c>
      <c r="BI170" s="188">
        <f>IF(O170="nulová",K170,0)</f>
        <v>0</v>
      </c>
      <c r="BJ170" s="15" t="s">
        <v>133</v>
      </c>
      <c r="BK170" s="189">
        <f>ROUND(P170*H170,3)</f>
        <v>265.72800000000001</v>
      </c>
      <c r="BL170" s="15" t="s">
        <v>132</v>
      </c>
      <c r="BM170" s="187" t="s">
        <v>291</v>
      </c>
    </row>
    <row r="171" s="2" customFormat="1" ht="16.5" customHeight="1">
      <c r="A171" s="32"/>
      <c r="B171" s="175"/>
      <c r="C171" s="190" t="s">
        <v>292</v>
      </c>
      <c r="D171" s="190" t="s">
        <v>163</v>
      </c>
      <c r="E171" s="191" t="s">
        <v>293</v>
      </c>
      <c r="F171" s="192" t="s">
        <v>294</v>
      </c>
      <c r="G171" s="193" t="s">
        <v>202</v>
      </c>
      <c r="H171" s="194">
        <v>8</v>
      </c>
      <c r="I171" s="194">
        <v>23.622</v>
      </c>
      <c r="J171" s="195"/>
      <c r="K171" s="194">
        <f>ROUND(P171*H171,3)</f>
        <v>188.976</v>
      </c>
      <c r="L171" s="195"/>
      <c r="M171" s="196"/>
      <c r="N171" s="197" t="s">
        <v>1</v>
      </c>
      <c r="O171" s="183" t="s">
        <v>41</v>
      </c>
      <c r="P171" s="184">
        <f>I171+J171</f>
        <v>23.622</v>
      </c>
      <c r="Q171" s="184">
        <f>ROUND(I171*H171,3)</f>
        <v>188.976</v>
      </c>
      <c r="R171" s="184">
        <f>ROUND(J171*H171,3)</f>
        <v>0</v>
      </c>
      <c r="S171" s="185">
        <v>0</v>
      </c>
      <c r="T171" s="185">
        <f>S171*H171</f>
        <v>0</v>
      </c>
      <c r="U171" s="185">
        <v>0.016</v>
      </c>
      <c r="V171" s="185">
        <f>U171*H171</f>
        <v>0.128</v>
      </c>
      <c r="W171" s="185">
        <v>0</v>
      </c>
      <c r="X171" s="186">
        <f>W171*H171</f>
        <v>0</v>
      </c>
      <c r="Y171" s="32"/>
      <c r="Z171" s="32"/>
      <c r="AA171" s="32"/>
      <c r="AB171" s="32"/>
      <c r="AC171" s="32"/>
      <c r="AD171" s="32"/>
      <c r="AE171" s="32"/>
      <c r="AR171" s="187" t="s">
        <v>158</v>
      </c>
      <c r="AT171" s="187" t="s">
        <v>163</v>
      </c>
      <c r="AU171" s="187" t="s">
        <v>133</v>
      </c>
      <c r="AY171" s="15" t="s">
        <v>126</v>
      </c>
      <c r="BE171" s="188">
        <f>IF(O171="základná",K171,0)</f>
        <v>0</v>
      </c>
      <c r="BF171" s="188">
        <f>IF(O171="znížená",K171,0)</f>
        <v>188.976</v>
      </c>
      <c r="BG171" s="188">
        <f>IF(O171="zákl. prenesená",K171,0)</f>
        <v>0</v>
      </c>
      <c r="BH171" s="188">
        <f>IF(O171="zníž. prenesená",K171,0)</f>
        <v>0</v>
      </c>
      <c r="BI171" s="188">
        <f>IF(O171="nulová",K171,0)</f>
        <v>0</v>
      </c>
      <c r="BJ171" s="15" t="s">
        <v>133</v>
      </c>
      <c r="BK171" s="189">
        <f>ROUND(P171*H171,3)</f>
        <v>188.976</v>
      </c>
      <c r="BL171" s="15" t="s">
        <v>132</v>
      </c>
      <c r="BM171" s="187" t="s">
        <v>295</v>
      </c>
    </row>
    <row r="172" s="2" customFormat="1" ht="16.5" customHeight="1">
      <c r="A172" s="32"/>
      <c r="B172" s="175"/>
      <c r="C172" s="176" t="s">
        <v>296</v>
      </c>
      <c r="D172" s="176" t="s">
        <v>128</v>
      </c>
      <c r="E172" s="177" t="s">
        <v>297</v>
      </c>
      <c r="F172" s="178" t="s">
        <v>298</v>
      </c>
      <c r="G172" s="179" t="s">
        <v>202</v>
      </c>
      <c r="H172" s="180">
        <v>11</v>
      </c>
      <c r="I172" s="180">
        <v>48.991</v>
      </c>
      <c r="J172" s="180">
        <v>20.594999999999999</v>
      </c>
      <c r="K172" s="180">
        <f>ROUND(P172*H172,3)</f>
        <v>765.44600000000003</v>
      </c>
      <c r="L172" s="181"/>
      <c r="M172" s="33"/>
      <c r="N172" s="182" t="s">
        <v>1</v>
      </c>
      <c r="O172" s="183" t="s">
        <v>41</v>
      </c>
      <c r="P172" s="184">
        <f>I172+J172</f>
        <v>69.585999999999999</v>
      </c>
      <c r="Q172" s="184">
        <f>ROUND(I172*H172,3)</f>
        <v>538.90099999999995</v>
      </c>
      <c r="R172" s="184">
        <f>ROUND(J172*H172,3)</f>
        <v>226.54499999999999</v>
      </c>
      <c r="S172" s="185">
        <v>0</v>
      </c>
      <c r="T172" s="185">
        <f>S172*H172</f>
        <v>0</v>
      </c>
      <c r="U172" s="185">
        <v>0.31650272727272699</v>
      </c>
      <c r="V172" s="185">
        <f>U172*H172</f>
        <v>3.4815299999999967</v>
      </c>
      <c r="W172" s="185">
        <v>0</v>
      </c>
      <c r="X172" s="186">
        <f>W172*H172</f>
        <v>0</v>
      </c>
      <c r="Y172" s="32"/>
      <c r="Z172" s="32"/>
      <c r="AA172" s="32"/>
      <c r="AB172" s="32"/>
      <c r="AC172" s="32"/>
      <c r="AD172" s="32"/>
      <c r="AE172" s="32"/>
      <c r="AR172" s="187" t="s">
        <v>132</v>
      </c>
      <c r="AT172" s="187" t="s">
        <v>128</v>
      </c>
      <c r="AU172" s="187" t="s">
        <v>133</v>
      </c>
      <c r="AY172" s="15" t="s">
        <v>126</v>
      </c>
      <c r="BE172" s="188">
        <f>IF(O172="základná",K172,0)</f>
        <v>0</v>
      </c>
      <c r="BF172" s="188">
        <f>IF(O172="znížená",K172,0)</f>
        <v>765.44600000000003</v>
      </c>
      <c r="BG172" s="188">
        <f>IF(O172="zákl. prenesená",K172,0)</f>
        <v>0</v>
      </c>
      <c r="BH172" s="188">
        <f>IF(O172="zníž. prenesená",K172,0)</f>
        <v>0</v>
      </c>
      <c r="BI172" s="188">
        <f>IF(O172="nulová",K172,0)</f>
        <v>0</v>
      </c>
      <c r="BJ172" s="15" t="s">
        <v>133</v>
      </c>
      <c r="BK172" s="189">
        <f>ROUND(P172*H172,3)</f>
        <v>765.44600000000003</v>
      </c>
      <c r="BL172" s="15" t="s">
        <v>132</v>
      </c>
      <c r="BM172" s="187" t="s">
        <v>299</v>
      </c>
    </row>
    <row r="173" s="2" customFormat="1" ht="16.5" customHeight="1">
      <c r="A173" s="32"/>
      <c r="B173" s="175"/>
      <c r="C173" s="190" t="s">
        <v>300</v>
      </c>
      <c r="D173" s="190" t="s">
        <v>163</v>
      </c>
      <c r="E173" s="191" t="s">
        <v>301</v>
      </c>
      <c r="F173" s="192" t="s">
        <v>302</v>
      </c>
      <c r="G173" s="193" t="s">
        <v>202</v>
      </c>
      <c r="H173" s="194">
        <v>11</v>
      </c>
      <c r="I173" s="194">
        <v>63.877000000000002</v>
      </c>
      <c r="J173" s="195"/>
      <c r="K173" s="194">
        <f>ROUND(P173*H173,3)</f>
        <v>702.64700000000005</v>
      </c>
      <c r="L173" s="195"/>
      <c r="M173" s="196"/>
      <c r="N173" s="197" t="s">
        <v>1</v>
      </c>
      <c r="O173" s="183" t="s">
        <v>41</v>
      </c>
      <c r="P173" s="184">
        <f>I173+J173</f>
        <v>63.877000000000002</v>
      </c>
      <c r="Q173" s="184">
        <f>ROUND(I173*H173,3)</f>
        <v>702.64700000000005</v>
      </c>
      <c r="R173" s="184">
        <f>ROUND(J173*H173,3)</f>
        <v>0</v>
      </c>
      <c r="S173" s="185">
        <v>0</v>
      </c>
      <c r="T173" s="185">
        <f>S173*H173</f>
        <v>0</v>
      </c>
      <c r="U173" s="185">
        <v>0.037600000000000001</v>
      </c>
      <c r="V173" s="185">
        <f>U173*H173</f>
        <v>0.41360000000000002</v>
      </c>
      <c r="W173" s="185">
        <v>0</v>
      </c>
      <c r="X173" s="186">
        <f>W173*H173</f>
        <v>0</v>
      </c>
      <c r="Y173" s="32"/>
      <c r="Z173" s="32"/>
      <c r="AA173" s="32"/>
      <c r="AB173" s="32"/>
      <c r="AC173" s="32"/>
      <c r="AD173" s="32"/>
      <c r="AE173" s="32"/>
      <c r="AR173" s="187" t="s">
        <v>158</v>
      </c>
      <c r="AT173" s="187" t="s">
        <v>163</v>
      </c>
      <c r="AU173" s="187" t="s">
        <v>133</v>
      </c>
      <c r="AY173" s="15" t="s">
        <v>126</v>
      </c>
      <c r="BE173" s="188">
        <f>IF(O173="základná",K173,0)</f>
        <v>0</v>
      </c>
      <c r="BF173" s="188">
        <f>IF(O173="znížená",K173,0)</f>
        <v>702.64700000000005</v>
      </c>
      <c r="BG173" s="188">
        <f>IF(O173="zákl. prenesená",K173,0)</f>
        <v>0</v>
      </c>
      <c r="BH173" s="188">
        <f>IF(O173="zníž. prenesená",K173,0)</f>
        <v>0</v>
      </c>
      <c r="BI173" s="188">
        <f>IF(O173="nulová",K173,0)</f>
        <v>0</v>
      </c>
      <c r="BJ173" s="15" t="s">
        <v>133</v>
      </c>
      <c r="BK173" s="189">
        <f>ROUND(P173*H173,3)</f>
        <v>702.64700000000005</v>
      </c>
      <c r="BL173" s="15" t="s">
        <v>132</v>
      </c>
      <c r="BM173" s="187" t="s">
        <v>303</v>
      </c>
    </row>
    <row r="174" s="2" customFormat="1" ht="33" customHeight="1">
      <c r="A174" s="32"/>
      <c r="B174" s="175"/>
      <c r="C174" s="176" t="s">
        <v>304</v>
      </c>
      <c r="D174" s="176" t="s">
        <v>128</v>
      </c>
      <c r="E174" s="177" t="s">
        <v>305</v>
      </c>
      <c r="F174" s="178" t="s">
        <v>306</v>
      </c>
      <c r="G174" s="179" t="s">
        <v>202</v>
      </c>
      <c r="H174" s="180">
        <v>5</v>
      </c>
      <c r="I174" s="180">
        <v>3.1190000000000002</v>
      </c>
      <c r="J174" s="180">
        <v>7.168000000000001</v>
      </c>
      <c r="K174" s="180">
        <f>ROUND(P174*H174,3)</f>
        <v>51.435000000000002</v>
      </c>
      <c r="L174" s="181"/>
      <c r="M174" s="33"/>
      <c r="N174" s="182" t="s">
        <v>1</v>
      </c>
      <c r="O174" s="183" t="s">
        <v>41</v>
      </c>
      <c r="P174" s="184">
        <f>I174+J174</f>
        <v>10.287000000000001</v>
      </c>
      <c r="Q174" s="184">
        <f>ROUND(I174*H174,3)</f>
        <v>15.595000000000001</v>
      </c>
      <c r="R174" s="184">
        <f>ROUND(J174*H174,3)</f>
        <v>35.840000000000003</v>
      </c>
      <c r="S174" s="185">
        <v>0</v>
      </c>
      <c r="T174" s="185">
        <f>S174*H174</f>
        <v>0</v>
      </c>
      <c r="U174" s="185">
        <v>0.00024000000000000001</v>
      </c>
      <c r="V174" s="185">
        <f>U174*H174</f>
        <v>0.0012000000000000001</v>
      </c>
      <c r="W174" s="185">
        <v>0</v>
      </c>
      <c r="X174" s="186">
        <f>W174*H174</f>
        <v>0</v>
      </c>
      <c r="Y174" s="32"/>
      <c r="Z174" s="32"/>
      <c r="AA174" s="32"/>
      <c r="AB174" s="32"/>
      <c r="AC174" s="32"/>
      <c r="AD174" s="32"/>
      <c r="AE174" s="32"/>
      <c r="AR174" s="187" t="s">
        <v>132</v>
      </c>
      <c r="AT174" s="187" t="s">
        <v>128</v>
      </c>
      <c r="AU174" s="187" t="s">
        <v>133</v>
      </c>
      <c r="AY174" s="15" t="s">
        <v>126</v>
      </c>
      <c r="BE174" s="188">
        <f>IF(O174="základná",K174,0)</f>
        <v>0</v>
      </c>
      <c r="BF174" s="188">
        <f>IF(O174="znížená",K174,0)</f>
        <v>51.435000000000002</v>
      </c>
      <c r="BG174" s="188">
        <f>IF(O174="zákl. prenesená",K174,0)</f>
        <v>0</v>
      </c>
      <c r="BH174" s="188">
        <f>IF(O174="zníž. prenesená",K174,0)</f>
        <v>0</v>
      </c>
      <c r="BI174" s="188">
        <f>IF(O174="nulová",K174,0)</f>
        <v>0</v>
      </c>
      <c r="BJ174" s="15" t="s">
        <v>133</v>
      </c>
      <c r="BK174" s="189">
        <f>ROUND(P174*H174,3)</f>
        <v>51.435000000000002</v>
      </c>
      <c r="BL174" s="15" t="s">
        <v>132</v>
      </c>
      <c r="BM174" s="187" t="s">
        <v>307</v>
      </c>
    </row>
    <row r="175" s="2" customFormat="1" ht="21.75" customHeight="1">
      <c r="A175" s="32"/>
      <c r="B175" s="175"/>
      <c r="C175" s="176" t="s">
        <v>308</v>
      </c>
      <c r="D175" s="176" t="s">
        <v>128</v>
      </c>
      <c r="E175" s="177" t="s">
        <v>309</v>
      </c>
      <c r="F175" s="178" t="s">
        <v>310</v>
      </c>
      <c r="G175" s="179" t="s">
        <v>218</v>
      </c>
      <c r="H175" s="180">
        <v>770</v>
      </c>
      <c r="I175" s="180">
        <v>1.081</v>
      </c>
      <c r="J175" s="180">
        <v>0.6100000000000001</v>
      </c>
      <c r="K175" s="180">
        <f>ROUND(P175*H175,3)</f>
        <v>1302.0699999999999</v>
      </c>
      <c r="L175" s="181"/>
      <c r="M175" s="33"/>
      <c r="N175" s="182" t="s">
        <v>1</v>
      </c>
      <c r="O175" s="183" t="s">
        <v>41</v>
      </c>
      <c r="P175" s="184">
        <f>I175+J175</f>
        <v>1.6910000000000001</v>
      </c>
      <c r="Q175" s="184">
        <f>ROUND(I175*H175,3)</f>
        <v>832.37</v>
      </c>
      <c r="R175" s="184">
        <f>ROUND(J175*H175,3)</f>
        <v>469.69999999999999</v>
      </c>
      <c r="S175" s="185">
        <v>0</v>
      </c>
      <c r="T175" s="185">
        <f>S175*H175</f>
        <v>0</v>
      </c>
      <c r="U175" s="185">
        <v>0.00032200000000000002</v>
      </c>
      <c r="V175" s="185">
        <f>U175*H175</f>
        <v>0.24794000000000002</v>
      </c>
      <c r="W175" s="185">
        <v>0</v>
      </c>
      <c r="X175" s="186">
        <f>W175*H175</f>
        <v>0</v>
      </c>
      <c r="Y175" s="32"/>
      <c r="Z175" s="32"/>
      <c r="AA175" s="32"/>
      <c r="AB175" s="32"/>
      <c r="AC175" s="32"/>
      <c r="AD175" s="32"/>
      <c r="AE175" s="32"/>
      <c r="AR175" s="187" t="s">
        <v>132</v>
      </c>
      <c r="AT175" s="187" t="s">
        <v>128</v>
      </c>
      <c r="AU175" s="187" t="s">
        <v>133</v>
      </c>
      <c r="AY175" s="15" t="s">
        <v>126</v>
      </c>
      <c r="BE175" s="188">
        <f>IF(O175="základná",K175,0)</f>
        <v>0</v>
      </c>
      <c r="BF175" s="188">
        <f>IF(O175="znížená",K175,0)</f>
        <v>1302.0699999999999</v>
      </c>
      <c r="BG175" s="188">
        <f>IF(O175="zákl. prenesená",K175,0)</f>
        <v>0</v>
      </c>
      <c r="BH175" s="188">
        <f>IF(O175="zníž. prenesená",K175,0)</f>
        <v>0</v>
      </c>
      <c r="BI175" s="188">
        <f>IF(O175="nulová",K175,0)</f>
        <v>0</v>
      </c>
      <c r="BJ175" s="15" t="s">
        <v>133</v>
      </c>
      <c r="BK175" s="189">
        <f>ROUND(P175*H175,3)</f>
        <v>1302.0699999999999</v>
      </c>
      <c r="BL175" s="15" t="s">
        <v>132</v>
      </c>
      <c r="BM175" s="187" t="s">
        <v>311</v>
      </c>
    </row>
    <row r="176" s="12" customFormat="1" ht="22.8" customHeight="1">
      <c r="A176" s="12"/>
      <c r="B176" s="162"/>
      <c r="C176" s="12"/>
      <c r="D176" s="163" t="s">
        <v>76</v>
      </c>
      <c r="E176" s="173" t="s">
        <v>162</v>
      </c>
      <c r="F176" s="173" t="s">
        <v>312</v>
      </c>
      <c r="G176" s="12"/>
      <c r="H176" s="12"/>
      <c r="I176" s="12"/>
      <c r="J176" s="12"/>
      <c r="K176" s="174">
        <f>BK176</f>
        <v>20902.011999999999</v>
      </c>
      <c r="L176" s="12"/>
      <c r="M176" s="162"/>
      <c r="N176" s="166"/>
      <c r="O176" s="167"/>
      <c r="P176" s="167"/>
      <c r="Q176" s="168">
        <f>SUM(Q177:Q181)</f>
        <v>95.760000000000005</v>
      </c>
      <c r="R176" s="168">
        <f>SUM(R177:R181)</f>
        <v>20806.252</v>
      </c>
      <c r="S176" s="167"/>
      <c r="T176" s="169">
        <f>SUM(T177:T181)</f>
        <v>0</v>
      </c>
      <c r="U176" s="167"/>
      <c r="V176" s="169">
        <f>SUM(V177:V181)</f>
        <v>1.2768000000000002</v>
      </c>
      <c r="W176" s="167"/>
      <c r="X176" s="170">
        <f>SUM(X177:X181)</f>
        <v>0</v>
      </c>
      <c r="Y176" s="12"/>
      <c r="Z176" s="12"/>
      <c r="AA176" s="12"/>
      <c r="AB176" s="12"/>
      <c r="AC176" s="12"/>
      <c r="AD176" s="12"/>
      <c r="AE176" s="12"/>
      <c r="AR176" s="163" t="s">
        <v>82</v>
      </c>
      <c r="AT176" s="171" t="s">
        <v>76</v>
      </c>
      <c r="AU176" s="171" t="s">
        <v>82</v>
      </c>
      <c r="AY176" s="163" t="s">
        <v>126</v>
      </c>
      <c r="BK176" s="172">
        <f>SUM(BK177:BK181)</f>
        <v>20902.011999999999</v>
      </c>
    </row>
    <row r="177" s="2" customFormat="1" ht="24.15" customHeight="1">
      <c r="A177" s="32"/>
      <c r="B177" s="175"/>
      <c r="C177" s="176" t="s">
        <v>313</v>
      </c>
      <c r="D177" s="176" t="s">
        <v>128</v>
      </c>
      <c r="E177" s="177" t="s">
        <v>314</v>
      </c>
      <c r="F177" s="178" t="s">
        <v>315</v>
      </c>
      <c r="G177" s="179" t="s">
        <v>218</v>
      </c>
      <c r="H177" s="180">
        <v>1520</v>
      </c>
      <c r="I177" s="180">
        <v>0</v>
      </c>
      <c r="J177" s="180">
        <v>1.581</v>
      </c>
      <c r="K177" s="180">
        <f>ROUND(P177*H177,3)</f>
        <v>2403.1199999999999</v>
      </c>
      <c r="L177" s="181"/>
      <c r="M177" s="33"/>
      <c r="N177" s="182" t="s">
        <v>1</v>
      </c>
      <c r="O177" s="183" t="s">
        <v>41</v>
      </c>
      <c r="P177" s="184">
        <f>I177+J177</f>
        <v>1.581</v>
      </c>
      <c r="Q177" s="184">
        <f>ROUND(I177*H177,3)</f>
        <v>0</v>
      </c>
      <c r="R177" s="184">
        <f>ROUND(J177*H177,3)</f>
        <v>2403.1199999999999</v>
      </c>
      <c r="S177" s="185">
        <v>0</v>
      </c>
      <c r="T177" s="185">
        <f>S177*H177</f>
        <v>0</v>
      </c>
      <c r="U177" s="185">
        <v>0</v>
      </c>
      <c r="V177" s="185">
        <f>U177*H177</f>
        <v>0</v>
      </c>
      <c r="W177" s="185">
        <v>0</v>
      </c>
      <c r="X177" s="186">
        <f>W177*H177</f>
        <v>0</v>
      </c>
      <c r="Y177" s="32"/>
      <c r="Z177" s="32"/>
      <c r="AA177" s="32"/>
      <c r="AB177" s="32"/>
      <c r="AC177" s="32"/>
      <c r="AD177" s="32"/>
      <c r="AE177" s="32"/>
      <c r="AR177" s="187" t="s">
        <v>132</v>
      </c>
      <c r="AT177" s="187" t="s">
        <v>128</v>
      </c>
      <c r="AU177" s="187" t="s">
        <v>133</v>
      </c>
      <c r="AY177" s="15" t="s">
        <v>126</v>
      </c>
      <c r="BE177" s="188">
        <f>IF(O177="základná",K177,0)</f>
        <v>0</v>
      </c>
      <c r="BF177" s="188">
        <f>IF(O177="znížená",K177,0)</f>
        <v>2403.1199999999999</v>
      </c>
      <c r="BG177" s="188">
        <f>IF(O177="zákl. prenesená",K177,0)</f>
        <v>0</v>
      </c>
      <c r="BH177" s="188">
        <f>IF(O177="zníž. prenesená",K177,0)</f>
        <v>0</v>
      </c>
      <c r="BI177" s="188">
        <f>IF(O177="nulová",K177,0)</f>
        <v>0</v>
      </c>
      <c r="BJ177" s="15" t="s">
        <v>133</v>
      </c>
      <c r="BK177" s="189">
        <f>ROUND(P177*H177,3)</f>
        <v>2403.1199999999999</v>
      </c>
      <c r="BL177" s="15" t="s">
        <v>132</v>
      </c>
      <c r="BM177" s="187" t="s">
        <v>316</v>
      </c>
    </row>
    <row r="178" s="2" customFormat="1" ht="24.15" customHeight="1">
      <c r="A178" s="32"/>
      <c r="B178" s="175"/>
      <c r="C178" s="176" t="s">
        <v>317</v>
      </c>
      <c r="D178" s="176" t="s">
        <v>128</v>
      </c>
      <c r="E178" s="177" t="s">
        <v>318</v>
      </c>
      <c r="F178" s="178" t="s">
        <v>319</v>
      </c>
      <c r="G178" s="179" t="s">
        <v>218</v>
      </c>
      <c r="H178" s="180">
        <v>760</v>
      </c>
      <c r="I178" s="180">
        <v>0.126</v>
      </c>
      <c r="J178" s="180">
        <v>3.4820000000000002</v>
      </c>
      <c r="K178" s="180">
        <f>ROUND(P178*H178,3)</f>
        <v>2742.0799999999999</v>
      </c>
      <c r="L178" s="181"/>
      <c r="M178" s="33"/>
      <c r="N178" s="182" t="s">
        <v>1</v>
      </c>
      <c r="O178" s="183" t="s">
        <v>41</v>
      </c>
      <c r="P178" s="184">
        <f>I178+J178</f>
        <v>3.6080000000000001</v>
      </c>
      <c r="Q178" s="184">
        <f>ROUND(I178*H178,3)</f>
        <v>95.760000000000005</v>
      </c>
      <c r="R178" s="184">
        <f>ROUND(J178*H178,3)</f>
        <v>2646.3200000000002</v>
      </c>
      <c r="S178" s="185">
        <v>0</v>
      </c>
      <c r="T178" s="185">
        <f>S178*H178</f>
        <v>0</v>
      </c>
      <c r="U178" s="185">
        <v>0.0016800000000000001</v>
      </c>
      <c r="V178" s="185">
        <f>U178*H178</f>
        <v>1.2768000000000002</v>
      </c>
      <c r="W178" s="185">
        <v>0</v>
      </c>
      <c r="X178" s="186">
        <f>W178*H178</f>
        <v>0</v>
      </c>
      <c r="Y178" s="32"/>
      <c r="Z178" s="32"/>
      <c r="AA178" s="32"/>
      <c r="AB178" s="32"/>
      <c r="AC178" s="32"/>
      <c r="AD178" s="32"/>
      <c r="AE178" s="32"/>
      <c r="AR178" s="187" t="s">
        <v>132</v>
      </c>
      <c r="AT178" s="187" t="s">
        <v>128</v>
      </c>
      <c r="AU178" s="187" t="s">
        <v>133</v>
      </c>
      <c r="AY178" s="15" t="s">
        <v>126</v>
      </c>
      <c r="BE178" s="188">
        <f>IF(O178="základná",K178,0)</f>
        <v>0</v>
      </c>
      <c r="BF178" s="188">
        <f>IF(O178="znížená",K178,0)</f>
        <v>2742.0799999999999</v>
      </c>
      <c r="BG178" s="188">
        <f>IF(O178="zákl. prenesená",K178,0)</f>
        <v>0</v>
      </c>
      <c r="BH178" s="188">
        <f>IF(O178="zníž. prenesená",K178,0)</f>
        <v>0</v>
      </c>
      <c r="BI178" s="188">
        <f>IF(O178="nulová",K178,0)</f>
        <v>0</v>
      </c>
      <c r="BJ178" s="15" t="s">
        <v>133</v>
      </c>
      <c r="BK178" s="189">
        <f>ROUND(P178*H178,3)</f>
        <v>2742.0799999999999</v>
      </c>
      <c r="BL178" s="15" t="s">
        <v>132</v>
      </c>
      <c r="BM178" s="187" t="s">
        <v>320</v>
      </c>
    </row>
    <row r="179" s="2" customFormat="1" ht="33" customHeight="1">
      <c r="A179" s="32"/>
      <c r="B179" s="175"/>
      <c r="C179" s="176" t="s">
        <v>321</v>
      </c>
      <c r="D179" s="176" t="s">
        <v>128</v>
      </c>
      <c r="E179" s="177" t="s">
        <v>322</v>
      </c>
      <c r="F179" s="178" t="s">
        <v>323</v>
      </c>
      <c r="G179" s="179" t="s">
        <v>166</v>
      </c>
      <c r="H179" s="180">
        <v>151.84800000000001</v>
      </c>
      <c r="I179" s="180">
        <v>0</v>
      </c>
      <c r="J179" s="180">
        <v>27.640000000000001</v>
      </c>
      <c r="K179" s="180">
        <f>ROUND(P179*H179,3)</f>
        <v>4197.0789999999997</v>
      </c>
      <c r="L179" s="181"/>
      <c r="M179" s="33"/>
      <c r="N179" s="182" t="s">
        <v>1</v>
      </c>
      <c r="O179" s="183" t="s">
        <v>41</v>
      </c>
      <c r="P179" s="184">
        <f>I179+J179</f>
        <v>27.640000000000001</v>
      </c>
      <c r="Q179" s="184">
        <f>ROUND(I179*H179,3)</f>
        <v>0</v>
      </c>
      <c r="R179" s="184">
        <f>ROUND(J179*H179,3)</f>
        <v>4197.0789999999997</v>
      </c>
      <c r="S179" s="185">
        <v>0</v>
      </c>
      <c r="T179" s="185">
        <f>S179*H179</f>
        <v>0</v>
      </c>
      <c r="U179" s="185">
        <v>0</v>
      </c>
      <c r="V179" s="185">
        <f>U179*H179</f>
        <v>0</v>
      </c>
      <c r="W179" s="185">
        <v>0</v>
      </c>
      <c r="X179" s="186">
        <f>W179*H179</f>
        <v>0</v>
      </c>
      <c r="Y179" s="32"/>
      <c r="Z179" s="32"/>
      <c r="AA179" s="32"/>
      <c r="AB179" s="32"/>
      <c r="AC179" s="32"/>
      <c r="AD179" s="32"/>
      <c r="AE179" s="32"/>
      <c r="AR179" s="187" t="s">
        <v>132</v>
      </c>
      <c r="AT179" s="187" t="s">
        <v>128</v>
      </c>
      <c r="AU179" s="187" t="s">
        <v>133</v>
      </c>
      <c r="AY179" s="15" t="s">
        <v>126</v>
      </c>
      <c r="BE179" s="188">
        <f>IF(O179="základná",K179,0)</f>
        <v>0</v>
      </c>
      <c r="BF179" s="188">
        <f>IF(O179="znížená",K179,0)</f>
        <v>4197.0789999999997</v>
      </c>
      <c r="BG179" s="188">
        <f>IF(O179="zákl. prenesená",K179,0)</f>
        <v>0</v>
      </c>
      <c r="BH179" s="188">
        <f>IF(O179="zníž. prenesená",K179,0)</f>
        <v>0</v>
      </c>
      <c r="BI179" s="188">
        <f>IF(O179="nulová",K179,0)</f>
        <v>0</v>
      </c>
      <c r="BJ179" s="15" t="s">
        <v>133</v>
      </c>
      <c r="BK179" s="189">
        <f>ROUND(P179*H179,3)</f>
        <v>4197.0789999999997</v>
      </c>
      <c r="BL179" s="15" t="s">
        <v>132</v>
      </c>
      <c r="BM179" s="187" t="s">
        <v>324</v>
      </c>
    </row>
    <row r="180" s="2" customFormat="1" ht="24.15" customHeight="1">
      <c r="A180" s="32"/>
      <c r="B180" s="175"/>
      <c r="C180" s="176" t="s">
        <v>325</v>
      </c>
      <c r="D180" s="176" t="s">
        <v>128</v>
      </c>
      <c r="E180" s="177" t="s">
        <v>326</v>
      </c>
      <c r="F180" s="178" t="s">
        <v>327</v>
      </c>
      <c r="G180" s="179" t="s">
        <v>166</v>
      </c>
      <c r="H180" s="180">
        <v>151.84800000000001</v>
      </c>
      <c r="I180" s="180">
        <v>0</v>
      </c>
      <c r="J180" s="180">
        <v>27.126999999999999</v>
      </c>
      <c r="K180" s="180">
        <f>ROUND(P180*H180,3)</f>
        <v>4119.1809999999996</v>
      </c>
      <c r="L180" s="181"/>
      <c r="M180" s="33"/>
      <c r="N180" s="182" t="s">
        <v>1</v>
      </c>
      <c r="O180" s="183" t="s">
        <v>41</v>
      </c>
      <c r="P180" s="184">
        <f>I180+J180</f>
        <v>27.126999999999999</v>
      </c>
      <c r="Q180" s="184">
        <f>ROUND(I180*H180,3)</f>
        <v>0</v>
      </c>
      <c r="R180" s="184">
        <f>ROUND(J180*H180,3)</f>
        <v>4119.1809999999996</v>
      </c>
      <c r="S180" s="185">
        <v>0</v>
      </c>
      <c r="T180" s="185">
        <f>S180*H180</f>
        <v>0</v>
      </c>
      <c r="U180" s="185">
        <v>0</v>
      </c>
      <c r="V180" s="185">
        <f>U180*H180</f>
        <v>0</v>
      </c>
      <c r="W180" s="185">
        <v>0</v>
      </c>
      <c r="X180" s="186">
        <f>W180*H180</f>
        <v>0</v>
      </c>
      <c r="Y180" s="32"/>
      <c r="Z180" s="32"/>
      <c r="AA180" s="32"/>
      <c r="AB180" s="32"/>
      <c r="AC180" s="32"/>
      <c r="AD180" s="32"/>
      <c r="AE180" s="32"/>
      <c r="AR180" s="187" t="s">
        <v>132</v>
      </c>
      <c r="AT180" s="187" t="s">
        <v>128</v>
      </c>
      <c r="AU180" s="187" t="s">
        <v>133</v>
      </c>
      <c r="AY180" s="15" t="s">
        <v>126</v>
      </c>
      <c r="BE180" s="188">
        <f>IF(O180="základná",K180,0)</f>
        <v>0</v>
      </c>
      <c r="BF180" s="188">
        <f>IF(O180="znížená",K180,0)</f>
        <v>4119.1809999999996</v>
      </c>
      <c r="BG180" s="188">
        <f>IF(O180="zákl. prenesená",K180,0)</f>
        <v>0</v>
      </c>
      <c r="BH180" s="188">
        <f>IF(O180="zníž. prenesená",K180,0)</f>
        <v>0</v>
      </c>
      <c r="BI180" s="188">
        <f>IF(O180="nulová",K180,0)</f>
        <v>0</v>
      </c>
      <c r="BJ180" s="15" t="s">
        <v>133</v>
      </c>
      <c r="BK180" s="189">
        <f>ROUND(P180*H180,3)</f>
        <v>4119.1809999999996</v>
      </c>
      <c r="BL180" s="15" t="s">
        <v>132</v>
      </c>
      <c r="BM180" s="187" t="s">
        <v>328</v>
      </c>
    </row>
    <row r="181" s="2" customFormat="1" ht="24.15" customHeight="1">
      <c r="A181" s="32"/>
      <c r="B181" s="175"/>
      <c r="C181" s="176" t="s">
        <v>329</v>
      </c>
      <c r="D181" s="176" t="s">
        <v>128</v>
      </c>
      <c r="E181" s="177" t="s">
        <v>330</v>
      </c>
      <c r="F181" s="178" t="s">
        <v>331</v>
      </c>
      <c r="G181" s="179" t="s">
        <v>166</v>
      </c>
      <c r="H181" s="180">
        <v>151.84800000000001</v>
      </c>
      <c r="I181" s="180">
        <v>0</v>
      </c>
      <c r="J181" s="180">
        <v>49</v>
      </c>
      <c r="K181" s="180">
        <f>ROUND(P181*H181,3)</f>
        <v>7440.5519999999997</v>
      </c>
      <c r="L181" s="181"/>
      <c r="M181" s="33"/>
      <c r="N181" s="182" t="s">
        <v>1</v>
      </c>
      <c r="O181" s="183" t="s">
        <v>41</v>
      </c>
      <c r="P181" s="184">
        <f>I181+J181</f>
        <v>49</v>
      </c>
      <c r="Q181" s="184">
        <f>ROUND(I181*H181,3)</f>
        <v>0</v>
      </c>
      <c r="R181" s="184">
        <f>ROUND(J181*H181,3)</f>
        <v>7440.5519999999997</v>
      </c>
      <c r="S181" s="185">
        <v>0</v>
      </c>
      <c r="T181" s="185">
        <f>S181*H181</f>
        <v>0</v>
      </c>
      <c r="U181" s="185">
        <v>0</v>
      </c>
      <c r="V181" s="185">
        <f>U181*H181</f>
        <v>0</v>
      </c>
      <c r="W181" s="185">
        <v>0</v>
      </c>
      <c r="X181" s="186">
        <f>W181*H181</f>
        <v>0</v>
      </c>
      <c r="Y181" s="32"/>
      <c r="Z181" s="32"/>
      <c r="AA181" s="32"/>
      <c r="AB181" s="32"/>
      <c r="AC181" s="32"/>
      <c r="AD181" s="32"/>
      <c r="AE181" s="32"/>
      <c r="AR181" s="187" t="s">
        <v>132</v>
      </c>
      <c r="AT181" s="187" t="s">
        <v>128</v>
      </c>
      <c r="AU181" s="187" t="s">
        <v>133</v>
      </c>
      <c r="AY181" s="15" t="s">
        <v>126</v>
      </c>
      <c r="BE181" s="188">
        <f>IF(O181="základná",K181,0)</f>
        <v>0</v>
      </c>
      <c r="BF181" s="188">
        <f>IF(O181="znížená",K181,0)</f>
        <v>7440.5519999999997</v>
      </c>
      <c r="BG181" s="188">
        <f>IF(O181="zákl. prenesená",K181,0)</f>
        <v>0</v>
      </c>
      <c r="BH181" s="188">
        <f>IF(O181="zníž. prenesená",K181,0)</f>
        <v>0</v>
      </c>
      <c r="BI181" s="188">
        <f>IF(O181="nulová",K181,0)</f>
        <v>0</v>
      </c>
      <c r="BJ181" s="15" t="s">
        <v>133</v>
      </c>
      <c r="BK181" s="189">
        <f>ROUND(P181*H181,3)</f>
        <v>7440.5519999999997</v>
      </c>
      <c r="BL181" s="15" t="s">
        <v>132</v>
      </c>
      <c r="BM181" s="187" t="s">
        <v>332</v>
      </c>
    </row>
    <row r="182" s="12" customFormat="1" ht="22.8" customHeight="1">
      <c r="A182" s="12"/>
      <c r="B182" s="162"/>
      <c r="C182" s="12"/>
      <c r="D182" s="163" t="s">
        <v>76</v>
      </c>
      <c r="E182" s="173" t="s">
        <v>333</v>
      </c>
      <c r="F182" s="173" t="s">
        <v>334</v>
      </c>
      <c r="G182" s="12"/>
      <c r="H182" s="12"/>
      <c r="I182" s="12"/>
      <c r="J182" s="12"/>
      <c r="K182" s="174">
        <f>BK182</f>
        <v>47235.75</v>
      </c>
      <c r="L182" s="12"/>
      <c r="M182" s="162"/>
      <c r="N182" s="166"/>
      <c r="O182" s="167"/>
      <c r="P182" s="167"/>
      <c r="Q182" s="168">
        <f>Q183</f>
        <v>0</v>
      </c>
      <c r="R182" s="168">
        <f>R183</f>
        <v>47235.75</v>
      </c>
      <c r="S182" s="167"/>
      <c r="T182" s="169">
        <f>T183</f>
        <v>0</v>
      </c>
      <c r="U182" s="167"/>
      <c r="V182" s="169">
        <f>V183</f>
        <v>0</v>
      </c>
      <c r="W182" s="167"/>
      <c r="X182" s="170">
        <f>X183</f>
        <v>0</v>
      </c>
      <c r="Y182" s="12"/>
      <c r="Z182" s="12"/>
      <c r="AA182" s="12"/>
      <c r="AB182" s="12"/>
      <c r="AC182" s="12"/>
      <c r="AD182" s="12"/>
      <c r="AE182" s="12"/>
      <c r="AR182" s="163" t="s">
        <v>82</v>
      </c>
      <c r="AT182" s="171" t="s">
        <v>76</v>
      </c>
      <c r="AU182" s="171" t="s">
        <v>82</v>
      </c>
      <c r="AY182" s="163" t="s">
        <v>126</v>
      </c>
      <c r="BK182" s="172">
        <f>BK183</f>
        <v>47235.75</v>
      </c>
    </row>
    <row r="183" s="2" customFormat="1" ht="24.15" customHeight="1">
      <c r="A183" s="32"/>
      <c r="B183" s="175"/>
      <c r="C183" s="176" t="s">
        <v>335</v>
      </c>
      <c r="D183" s="176" t="s">
        <v>128</v>
      </c>
      <c r="E183" s="177" t="s">
        <v>336</v>
      </c>
      <c r="F183" s="178" t="s">
        <v>337</v>
      </c>
      <c r="G183" s="179" t="s">
        <v>166</v>
      </c>
      <c r="H183" s="180">
        <v>1351.1369999999999</v>
      </c>
      <c r="I183" s="180">
        <v>0</v>
      </c>
      <c r="J183" s="180">
        <v>34.960000000000001</v>
      </c>
      <c r="K183" s="180">
        <f>ROUND(P183*H183,3)</f>
        <v>47235.75</v>
      </c>
      <c r="L183" s="181"/>
      <c r="M183" s="33"/>
      <c r="N183" s="182" t="s">
        <v>1</v>
      </c>
      <c r="O183" s="183" t="s">
        <v>41</v>
      </c>
      <c r="P183" s="184">
        <f>I183+J183</f>
        <v>34.960000000000001</v>
      </c>
      <c r="Q183" s="184">
        <f>ROUND(I183*H183,3)</f>
        <v>0</v>
      </c>
      <c r="R183" s="184">
        <f>ROUND(J183*H183,3)</f>
        <v>47235.75</v>
      </c>
      <c r="S183" s="185">
        <v>0</v>
      </c>
      <c r="T183" s="185">
        <f>S183*H183</f>
        <v>0</v>
      </c>
      <c r="U183" s="185">
        <v>0</v>
      </c>
      <c r="V183" s="185">
        <f>U183*H183</f>
        <v>0</v>
      </c>
      <c r="W183" s="185">
        <v>0</v>
      </c>
      <c r="X183" s="186">
        <f>W183*H183</f>
        <v>0</v>
      </c>
      <c r="Y183" s="32"/>
      <c r="Z183" s="32"/>
      <c r="AA183" s="32"/>
      <c r="AB183" s="32"/>
      <c r="AC183" s="32"/>
      <c r="AD183" s="32"/>
      <c r="AE183" s="32"/>
      <c r="AR183" s="187" t="s">
        <v>132</v>
      </c>
      <c r="AT183" s="187" t="s">
        <v>128</v>
      </c>
      <c r="AU183" s="187" t="s">
        <v>133</v>
      </c>
      <c r="AY183" s="15" t="s">
        <v>126</v>
      </c>
      <c r="BE183" s="188">
        <f>IF(O183="základná",K183,0)</f>
        <v>0</v>
      </c>
      <c r="BF183" s="188">
        <f>IF(O183="znížená",K183,0)</f>
        <v>47235.75</v>
      </c>
      <c r="BG183" s="188">
        <f>IF(O183="zákl. prenesená",K183,0)</f>
        <v>0</v>
      </c>
      <c r="BH183" s="188">
        <f>IF(O183="zníž. prenesená",K183,0)</f>
        <v>0</v>
      </c>
      <c r="BI183" s="188">
        <f>IF(O183="nulová",K183,0)</f>
        <v>0</v>
      </c>
      <c r="BJ183" s="15" t="s">
        <v>133</v>
      </c>
      <c r="BK183" s="189">
        <f>ROUND(P183*H183,3)</f>
        <v>47235.75</v>
      </c>
      <c r="BL183" s="15" t="s">
        <v>132</v>
      </c>
      <c r="BM183" s="187" t="s">
        <v>338</v>
      </c>
    </row>
    <row r="184" s="12" customFormat="1" ht="25.92" customHeight="1">
      <c r="A184" s="12"/>
      <c r="B184" s="162"/>
      <c r="C184" s="12"/>
      <c r="D184" s="163" t="s">
        <v>76</v>
      </c>
      <c r="E184" s="164" t="s">
        <v>163</v>
      </c>
      <c r="F184" s="164" t="s">
        <v>339</v>
      </c>
      <c r="G184" s="12"/>
      <c r="H184" s="12"/>
      <c r="I184" s="12"/>
      <c r="J184" s="12"/>
      <c r="K184" s="165">
        <f>BK184</f>
        <v>1012.5500000000001</v>
      </c>
      <c r="L184" s="12"/>
      <c r="M184" s="162"/>
      <c r="N184" s="166"/>
      <c r="O184" s="167"/>
      <c r="P184" s="167"/>
      <c r="Q184" s="168">
        <f>Q185</f>
        <v>522.83000000000004</v>
      </c>
      <c r="R184" s="168">
        <f>R185</f>
        <v>489.72000000000003</v>
      </c>
      <c r="S184" s="167"/>
      <c r="T184" s="169">
        <f>T185</f>
        <v>0</v>
      </c>
      <c r="U184" s="167"/>
      <c r="V184" s="169">
        <f>V185</f>
        <v>0</v>
      </c>
      <c r="W184" s="167"/>
      <c r="X184" s="170">
        <f>X185</f>
        <v>0</v>
      </c>
      <c r="Y184" s="12"/>
      <c r="Z184" s="12"/>
      <c r="AA184" s="12"/>
      <c r="AB184" s="12"/>
      <c r="AC184" s="12"/>
      <c r="AD184" s="12"/>
      <c r="AE184" s="12"/>
      <c r="AR184" s="163" t="s">
        <v>138</v>
      </c>
      <c r="AT184" s="171" t="s">
        <v>76</v>
      </c>
      <c r="AU184" s="171" t="s">
        <v>77</v>
      </c>
      <c r="AY184" s="163" t="s">
        <v>126</v>
      </c>
      <c r="BK184" s="172">
        <f>BK185</f>
        <v>1012.5500000000001</v>
      </c>
    </row>
    <row r="185" s="12" customFormat="1" ht="22.8" customHeight="1">
      <c r="A185" s="12"/>
      <c r="B185" s="162"/>
      <c r="C185" s="12"/>
      <c r="D185" s="163" t="s">
        <v>76</v>
      </c>
      <c r="E185" s="173" t="s">
        <v>340</v>
      </c>
      <c r="F185" s="173" t="s">
        <v>341</v>
      </c>
      <c r="G185" s="12"/>
      <c r="H185" s="12"/>
      <c r="I185" s="12"/>
      <c r="J185" s="12"/>
      <c r="K185" s="174">
        <f>BK185</f>
        <v>1012.5500000000001</v>
      </c>
      <c r="L185" s="12"/>
      <c r="M185" s="162"/>
      <c r="N185" s="166"/>
      <c r="O185" s="167"/>
      <c r="P185" s="167"/>
      <c r="Q185" s="168">
        <f>SUM(Q186:Q187)</f>
        <v>522.83000000000004</v>
      </c>
      <c r="R185" s="168">
        <f>SUM(R186:R187)</f>
        <v>489.72000000000003</v>
      </c>
      <c r="S185" s="167"/>
      <c r="T185" s="169">
        <f>SUM(T186:T187)</f>
        <v>0</v>
      </c>
      <c r="U185" s="167"/>
      <c r="V185" s="169">
        <f>SUM(V186:V187)</f>
        <v>0</v>
      </c>
      <c r="W185" s="167"/>
      <c r="X185" s="170">
        <f>SUM(X186:X187)</f>
        <v>0</v>
      </c>
      <c r="Y185" s="12"/>
      <c r="Z185" s="12"/>
      <c r="AA185" s="12"/>
      <c r="AB185" s="12"/>
      <c r="AC185" s="12"/>
      <c r="AD185" s="12"/>
      <c r="AE185" s="12"/>
      <c r="AR185" s="163" t="s">
        <v>138</v>
      </c>
      <c r="AT185" s="171" t="s">
        <v>76</v>
      </c>
      <c r="AU185" s="171" t="s">
        <v>82</v>
      </c>
      <c r="AY185" s="163" t="s">
        <v>126</v>
      </c>
      <c r="BK185" s="172">
        <f>SUM(BK186:BK187)</f>
        <v>1012.5500000000001</v>
      </c>
    </row>
    <row r="186" s="2" customFormat="1" ht="24.15" customHeight="1">
      <c r="A186" s="32"/>
      <c r="B186" s="175"/>
      <c r="C186" s="176" t="s">
        <v>342</v>
      </c>
      <c r="D186" s="176" t="s">
        <v>128</v>
      </c>
      <c r="E186" s="177" t="s">
        <v>343</v>
      </c>
      <c r="F186" s="178" t="s">
        <v>344</v>
      </c>
      <c r="G186" s="179" t="s">
        <v>218</v>
      </c>
      <c r="H186" s="180">
        <v>770</v>
      </c>
      <c r="I186" s="180">
        <v>0</v>
      </c>
      <c r="J186" s="180">
        <v>0.63600000000000001</v>
      </c>
      <c r="K186" s="180">
        <f>ROUND(P186*H186,3)</f>
        <v>489.72000000000003</v>
      </c>
      <c r="L186" s="181"/>
      <c r="M186" s="33"/>
      <c r="N186" s="182" t="s">
        <v>1</v>
      </c>
      <c r="O186" s="183" t="s">
        <v>41</v>
      </c>
      <c r="P186" s="184">
        <f>I186+J186</f>
        <v>0.63600000000000001</v>
      </c>
      <c r="Q186" s="184">
        <f>ROUND(I186*H186,3)</f>
        <v>0</v>
      </c>
      <c r="R186" s="184">
        <f>ROUND(J186*H186,3)</f>
        <v>489.72000000000003</v>
      </c>
      <c r="S186" s="185">
        <v>0</v>
      </c>
      <c r="T186" s="185">
        <f>S186*H186</f>
        <v>0</v>
      </c>
      <c r="U186" s="185">
        <v>0</v>
      </c>
      <c r="V186" s="185">
        <f>U186*H186</f>
        <v>0</v>
      </c>
      <c r="W186" s="185">
        <v>0</v>
      </c>
      <c r="X186" s="186">
        <f>W186*H186</f>
        <v>0</v>
      </c>
      <c r="Y186" s="32"/>
      <c r="Z186" s="32"/>
      <c r="AA186" s="32"/>
      <c r="AB186" s="32"/>
      <c r="AC186" s="32"/>
      <c r="AD186" s="32"/>
      <c r="AE186" s="32"/>
      <c r="AR186" s="187" t="s">
        <v>345</v>
      </c>
      <c r="AT186" s="187" t="s">
        <v>128</v>
      </c>
      <c r="AU186" s="187" t="s">
        <v>133</v>
      </c>
      <c r="AY186" s="15" t="s">
        <v>126</v>
      </c>
      <c r="BE186" s="188">
        <f>IF(O186="základná",K186,0)</f>
        <v>0</v>
      </c>
      <c r="BF186" s="188">
        <f>IF(O186="znížená",K186,0)</f>
        <v>489.72000000000003</v>
      </c>
      <c r="BG186" s="188">
        <f>IF(O186="zákl. prenesená",K186,0)</f>
        <v>0</v>
      </c>
      <c r="BH186" s="188">
        <f>IF(O186="zníž. prenesená",K186,0)</f>
        <v>0</v>
      </c>
      <c r="BI186" s="188">
        <f>IF(O186="nulová",K186,0)</f>
        <v>0</v>
      </c>
      <c r="BJ186" s="15" t="s">
        <v>133</v>
      </c>
      <c r="BK186" s="189">
        <f>ROUND(P186*H186,3)</f>
        <v>489.72000000000003</v>
      </c>
      <c r="BL186" s="15" t="s">
        <v>345</v>
      </c>
      <c r="BM186" s="187" t="s">
        <v>346</v>
      </c>
    </row>
    <row r="187" s="2" customFormat="1" ht="16.5" customHeight="1">
      <c r="A187" s="32"/>
      <c r="B187" s="175"/>
      <c r="C187" s="190" t="s">
        <v>347</v>
      </c>
      <c r="D187" s="190" t="s">
        <v>163</v>
      </c>
      <c r="E187" s="191" t="s">
        <v>348</v>
      </c>
      <c r="F187" s="192" t="s">
        <v>349</v>
      </c>
      <c r="G187" s="193" t="s">
        <v>218</v>
      </c>
      <c r="H187" s="194">
        <v>770</v>
      </c>
      <c r="I187" s="194">
        <v>0.67900000000000005</v>
      </c>
      <c r="J187" s="195"/>
      <c r="K187" s="194">
        <f>ROUND(P187*H187,3)</f>
        <v>522.83000000000004</v>
      </c>
      <c r="L187" s="195"/>
      <c r="M187" s="196"/>
      <c r="N187" s="198" t="s">
        <v>1</v>
      </c>
      <c r="O187" s="199" t="s">
        <v>41</v>
      </c>
      <c r="P187" s="200">
        <f>I187+J187</f>
        <v>0.67900000000000005</v>
      </c>
      <c r="Q187" s="200">
        <f>ROUND(I187*H187,3)</f>
        <v>522.83000000000004</v>
      </c>
      <c r="R187" s="200">
        <f>ROUND(J187*H187,3)</f>
        <v>0</v>
      </c>
      <c r="S187" s="201">
        <v>0</v>
      </c>
      <c r="T187" s="201">
        <f>S187*H187</f>
        <v>0</v>
      </c>
      <c r="U187" s="201">
        <v>0</v>
      </c>
      <c r="V187" s="201">
        <f>U187*H187</f>
        <v>0</v>
      </c>
      <c r="W187" s="201">
        <v>0</v>
      </c>
      <c r="X187" s="202">
        <f>W187*H187</f>
        <v>0</v>
      </c>
      <c r="Y187" s="32"/>
      <c r="Z187" s="32"/>
      <c r="AA187" s="32"/>
      <c r="AB187" s="32"/>
      <c r="AC187" s="32"/>
      <c r="AD187" s="32"/>
      <c r="AE187" s="32"/>
      <c r="AR187" s="187" t="s">
        <v>350</v>
      </c>
      <c r="AT187" s="187" t="s">
        <v>163</v>
      </c>
      <c r="AU187" s="187" t="s">
        <v>133</v>
      </c>
      <c r="AY187" s="15" t="s">
        <v>126</v>
      </c>
      <c r="BE187" s="188">
        <f>IF(O187="základná",K187,0)</f>
        <v>0</v>
      </c>
      <c r="BF187" s="188">
        <f>IF(O187="znížená",K187,0)</f>
        <v>522.83000000000004</v>
      </c>
      <c r="BG187" s="188">
        <f>IF(O187="zákl. prenesená",K187,0)</f>
        <v>0</v>
      </c>
      <c r="BH187" s="188">
        <f>IF(O187="zníž. prenesená",K187,0)</f>
        <v>0</v>
      </c>
      <c r="BI187" s="188">
        <f>IF(O187="nulová",K187,0)</f>
        <v>0</v>
      </c>
      <c r="BJ187" s="15" t="s">
        <v>133</v>
      </c>
      <c r="BK187" s="189">
        <f>ROUND(P187*H187,3)</f>
        <v>522.83000000000004</v>
      </c>
      <c r="BL187" s="15" t="s">
        <v>345</v>
      </c>
      <c r="BM187" s="187" t="s">
        <v>351</v>
      </c>
    </row>
    <row r="188" s="2" customFormat="1" ht="6.96" customHeight="1">
      <c r="A188" s="32"/>
      <c r="B188" s="58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33"/>
      <c r="N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</row>
  </sheetData>
  <autoFilter ref="C124:L187"/>
  <mergeCells count="6">
    <mergeCell ref="E7:H7"/>
    <mergeCell ref="E16:H16"/>
    <mergeCell ref="E25:H25"/>
    <mergeCell ref="E85:H8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PC-DANO\Administrátor</dc:creator>
  <cp:lastModifiedBy>PC-DANO\Administrátor</cp:lastModifiedBy>
  <dcterms:created xsi:type="dcterms:W3CDTF">2023-01-18T07:57:37Z</dcterms:created>
  <dcterms:modified xsi:type="dcterms:W3CDTF">2023-01-18T07:57:38Z</dcterms:modified>
</cp:coreProperties>
</file>