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Rekapitulácia stavby" sheetId="1" r:id="rId1"/>
    <sheet name="2022-138 - Zateplenie obj..." sheetId="2" r:id="rId2"/>
  </sheets>
  <definedNames>
    <definedName name="_xlnm._FilterDatabase" localSheetId="1" hidden="1">'2022-138 - Zateplenie obj...'!$C$129:$K$389</definedName>
    <definedName name="_xlnm.Print_Titles" localSheetId="1">'2022-138 - Zateplenie obj...'!$129:$129</definedName>
    <definedName name="_xlnm.Print_Titles" localSheetId="0">'Rekapitulácia stavby'!$92:$92</definedName>
    <definedName name="_xlnm.Print_Area" localSheetId="1">'2022-138 - Zateplenie obj...'!$C$4:$J$76,'2022-138 - Zateplenie obj...'!$C$82:$J$113,'2022-138 - Zateplenie obj...'!$C$119:$J$389</definedName>
    <definedName name="_xlnm.Print_Area" localSheetId="0">'Rekapitulácia stavby'!$D$4:$AO$76,'Rekapitulácia stavby'!$C$82:$AQ$96</definedName>
  </definedNames>
  <calcPr calcId="124519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389" i="2"/>
  <c r="BH389"/>
  <c r="BG389"/>
  <c r="BE389"/>
  <c r="T389"/>
  <c r="T388" s="1"/>
  <c r="T387" s="1"/>
  <c r="R389"/>
  <c r="R388" s="1"/>
  <c r="R387" s="1"/>
  <c r="P389"/>
  <c r="P388"/>
  <c r="P387" s="1"/>
  <c r="BI386"/>
  <c r="BH386"/>
  <c r="BG386"/>
  <c r="BE386"/>
  <c r="T386"/>
  <c r="R386"/>
  <c r="P386"/>
  <c r="BI385"/>
  <c r="BH385"/>
  <c r="BG385"/>
  <c r="BE385"/>
  <c r="T385"/>
  <c r="R385"/>
  <c r="P385"/>
  <c r="BI381"/>
  <c r="BH381"/>
  <c r="BG381"/>
  <c r="BE381"/>
  <c r="T381"/>
  <c r="T380"/>
  <c r="R381"/>
  <c r="R380"/>
  <c r="P381"/>
  <c r="P380" s="1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71"/>
  <c r="BH371"/>
  <c r="BG371"/>
  <c r="BE371"/>
  <c r="T371"/>
  <c r="R371"/>
  <c r="P371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4"/>
  <c r="BH364"/>
  <c r="BG364"/>
  <c r="BE364"/>
  <c r="T364"/>
  <c r="R364"/>
  <c r="P364"/>
  <c r="BI363"/>
  <c r="BH363"/>
  <c r="BG363"/>
  <c r="BE363"/>
  <c r="T363"/>
  <c r="R363"/>
  <c r="P363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6"/>
  <c r="BH346"/>
  <c r="BG346"/>
  <c r="BE346"/>
  <c r="T346"/>
  <c r="R346"/>
  <c r="P346"/>
  <c r="BI344"/>
  <c r="BH344"/>
  <c r="BG344"/>
  <c r="BE344"/>
  <c r="T344"/>
  <c r="R344"/>
  <c r="P344"/>
  <c r="BI341"/>
  <c r="BH341"/>
  <c r="BG341"/>
  <c r="BE341"/>
  <c r="T341"/>
  <c r="R341"/>
  <c r="P341"/>
  <c r="BI338"/>
  <c r="BH338"/>
  <c r="BG338"/>
  <c r="BE338"/>
  <c r="T338"/>
  <c r="R338"/>
  <c r="P338"/>
  <c r="BI335"/>
  <c r="BH335"/>
  <c r="BG335"/>
  <c r="BE335"/>
  <c r="T335"/>
  <c r="R335"/>
  <c r="P335"/>
  <c r="BI332"/>
  <c r="BH332"/>
  <c r="BG332"/>
  <c r="BE332"/>
  <c r="T332"/>
  <c r="R332"/>
  <c r="P332"/>
  <c r="BI329"/>
  <c r="BH329"/>
  <c r="BG329"/>
  <c r="BE329"/>
  <c r="T329"/>
  <c r="R329"/>
  <c r="P329"/>
  <c r="BI326"/>
  <c r="BH326"/>
  <c r="BG326"/>
  <c r="BE326"/>
  <c r="T326"/>
  <c r="R326"/>
  <c r="P326"/>
  <c r="BI323"/>
  <c r="BH323"/>
  <c r="BG323"/>
  <c r="BE323"/>
  <c r="T323"/>
  <c r="R323"/>
  <c r="P323"/>
  <c r="BI320"/>
  <c r="BH320"/>
  <c r="BG320"/>
  <c r="BE320"/>
  <c r="T320"/>
  <c r="R320"/>
  <c r="P320"/>
  <c r="BI317"/>
  <c r="BH317"/>
  <c r="BG317"/>
  <c r="BE317"/>
  <c r="T317"/>
  <c r="R317"/>
  <c r="P317"/>
  <c r="BI314"/>
  <c r="BH314"/>
  <c r="BG314"/>
  <c r="BE314"/>
  <c r="T314"/>
  <c r="R314"/>
  <c r="P314"/>
  <c r="BI311"/>
  <c r="BH311"/>
  <c r="BG311"/>
  <c r="BE311"/>
  <c r="T311"/>
  <c r="R311"/>
  <c r="P311"/>
  <c r="BI308"/>
  <c r="BH308"/>
  <c r="BG308"/>
  <c r="BE308"/>
  <c r="T308"/>
  <c r="R308"/>
  <c r="P308"/>
  <c r="BI306"/>
  <c r="BH306"/>
  <c r="BG306"/>
  <c r="BE306"/>
  <c r="T306"/>
  <c r="R306"/>
  <c r="P306"/>
  <c r="BI302"/>
  <c r="BH302"/>
  <c r="BG302"/>
  <c r="BE302"/>
  <c r="T302"/>
  <c r="R302"/>
  <c r="P302"/>
  <c r="BI298"/>
  <c r="BH298"/>
  <c r="BG298"/>
  <c r="BE298"/>
  <c r="T298"/>
  <c r="R298"/>
  <c r="P298"/>
  <c r="BI295"/>
  <c r="BH295"/>
  <c r="BG295"/>
  <c r="BE295"/>
  <c r="T295"/>
  <c r="R295"/>
  <c r="P295"/>
  <c r="BI293"/>
  <c r="BH293"/>
  <c r="BG293"/>
  <c r="BE293"/>
  <c r="T293"/>
  <c r="R293"/>
  <c r="P293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4"/>
  <c r="BH284"/>
  <c r="BG284"/>
  <c r="BE284"/>
  <c r="T284"/>
  <c r="R284"/>
  <c r="P284"/>
  <c r="BI282"/>
  <c r="BH282"/>
  <c r="BG282"/>
  <c r="BE282"/>
  <c r="T282"/>
  <c r="R282"/>
  <c r="P282"/>
  <c r="BI279"/>
  <c r="BH279"/>
  <c r="BG279"/>
  <c r="BE279"/>
  <c r="T279"/>
  <c r="R279"/>
  <c r="P279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T269" s="1"/>
  <c r="R270"/>
  <c r="R269" s="1"/>
  <c r="P270"/>
  <c r="P269" s="1"/>
  <c r="BI268"/>
  <c r="BH268"/>
  <c r="BG268"/>
  <c r="BE268"/>
  <c r="T268"/>
  <c r="R268"/>
  <c r="P268"/>
  <c r="BI267"/>
  <c r="BH267"/>
  <c r="BG267"/>
  <c r="BE267"/>
  <c r="T267"/>
  <c r="R267"/>
  <c r="P267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0"/>
  <c r="BH250"/>
  <c r="BG250"/>
  <c r="BE250"/>
  <c r="T250"/>
  <c r="R250"/>
  <c r="P250"/>
  <c r="BI247"/>
  <c r="BH247"/>
  <c r="BG247"/>
  <c r="BE247"/>
  <c r="T247"/>
  <c r="R247"/>
  <c r="P247"/>
  <c r="BI244"/>
  <c r="BH244"/>
  <c r="BG244"/>
  <c r="BE244"/>
  <c r="T244"/>
  <c r="R244"/>
  <c r="P244"/>
  <c r="BI241"/>
  <c r="BH241"/>
  <c r="BG241"/>
  <c r="BE241"/>
  <c r="T241"/>
  <c r="R241"/>
  <c r="P241"/>
  <c r="BI238"/>
  <c r="BH238"/>
  <c r="BG238"/>
  <c r="BE238"/>
  <c r="T238"/>
  <c r="R238"/>
  <c r="P238"/>
  <c r="BI237"/>
  <c r="BH237"/>
  <c r="BG237"/>
  <c r="BE237"/>
  <c r="T237"/>
  <c r="R237"/>
  <c r="P237"/>
  <c r="BI234"/>
  <c r="BH234"/>
  <c r="BG234"/>
  <c r="BE234"/>
  <c r="T234"/>
  <c r="R234"/>
  <c r="P234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7"/>
  <c r="BH207"/>
  <c r="BG207"/>
  <c r="BE207"/>
  <c r="T207"/>
  <c r="R207"/>
  <c r="P207"/>
  <c r="BI203"/>
  <c r="BH203"/>
  <c r="BG203"/>
  <c r="BE203"/>
  <c r="T203"/>
  <c r="R203"/>
  <c r="P203"/>
  <c r="BI193"/>
  <c r="BH193"/>
  <c r="BG193"/>
  <c r="BE193"/>
  <c r="T193"/>
  <c r="R193"/>
  <c r="P193"/>
  <c r="BI185"/>
  <c r="BH185"/>
  <c r="BG185"/>
  <c r="BE185"/>
  <c r="T185"/>
  <c r="R185"/>
  <c r="P185"/>
  <c r="BI179"/>
  <c r="BH179"/>
  <c r="BG179"/>
  <c r="BE179"/>
  <c r="T179"/>
  <c r="R179"/>
  <c r="P179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51"/>
  <c r="BH151"/>
  <c r="BG151"/>
  <c r="BE151"/>
  <c r="T151"/>
  <c r="R151"/>
  <c r="P151"/>
  <c r="BI147"/>
  <c r="BH147"/>
  <c r="BG147"/>
  <c r="BE147"/>
  <c r="T147"/>
  <c r="T146"/>
  <c r="R147"/>
  <c r="R146" s="1"/>
  <c r="P147"/>
  <c r="P146" s="1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J127"/>
  <c r="J126"/>
  <c r="F124"/>
  <c r="E122"/>
  <c r="J90"/>
  <c r="J89"/>
  <c r="F87"/>
  <c r="E85"/>
  <c r="J16"/>
  <c r="E16"/>
  <c r="F127" s="1"/>
  <c r="J15"/>
  <c r="J13"/>
  <c r="E13"/>
  <c r="F89" s="1"/>
  <c r="J12"/>
  <c r="J10"/>
  <c r="J124"/>
  <c r="L90" i="1"/>
  <c r="AM90"/>
  <c r="AM89"/>
  <c r="L89"/>
  <c r="AM87"/>
  <c r="L87"/>
  <c r="L85"/>
  <c r="L84"/>
  <c r="BK374" i="2"/>
  <c r="J350"/>
  <c r="J289"/>
  <c r="BK220"/>
  <c r="BK162"/>
  <c r="J363"/>
  <c r="BK332"/>
  <c r="J282"/>
  <c r="BK179"/>
  <c r="J374"/>
  <c r="BK350"/>
  <c r="J244"/>
  <c r="J211"/>
  <c r="J145"/>
  <c r="J360"/>
  <c r="BK335"/>
  <c r="J262"/>
  <c r="J219"/>
  <c r="J326"/>
  <c r="J284"/>
  <c r="BK231"/>
  <c r="BK308"/>
  <c r="J267"/>
  <c r="BK254"/>
  <c r="J220"/>
  <c r="BK151"/>
  <c r="J377"/>
  <c r="BK353"/>
  <c r="BK287"/>
  <c r="J221"/>
  <c r="J381"/>
  <c r="J335"/>
  <c r="J276"/>
  <c r="J162"/>
  <c r="J379"/>
  <c r="BK354"/>
  <c r="BK270"/>
  <c r="BK193"/>
  <c r="J138"/>
  <c r="J344"/>
  <c r="BK284"/>
  <c r="J227"/>
  <c r="BK141"/>
  <c r="J308"/>
  <c r="BK250"/>
  <c r="J161"/>
  <c r="J306"/>
  <c r="BK276"/>
  <c r="BK247"/>
  <c r="J203"/>
  <c r="BK139"/>
  <c r="BK381"/>
  <c r="J352"/>
  <c r="BK273"/>
  <c r="J213"/>
  <c r="BK133"/>
  <c r="BK361"/>
  <c r="J320"/>
  <c r="J253"/>
  <c r="J136"/>
  <c r="J364"/>
  <c r="BK311"/>
  <c r="BK216"/>
  <c r="J368"/>
  <c r="BK317"/>
  <c r="J247"/>
  <c r="J170"/>
  <c r="J314"/>
  <c r="BK244"/>
  <c r="J151"/>
  <c r="J290"/>
  <c r="BK264"/>
  <c r="J241"/>
  <c r="J193"/>
  <c r="J144"/>
  <c r="J371"/>
  <c r="J298"/>
  <c r="BK258"/>
  <c r="J165"/>
  <c r="BK369"/>
  <c r="BK346"/>
  <c r="BK290"/>
  <c r="J216"/>
  <c r="J376"/>
  <c r="J353"/>
  <c r="BK320"/>
  <c r="BK219"/>
  <c r="J166"/>
  <c r="BK376"/>
  <c r="J338"/>
  <c r="BK267"/>
  <c r="J224"/>
  <c r="J323"/>
  <c r="BK263"/>
  <c r="BK173"/>
  <c r="BK302"/>
  <c r="J263"/>
  <c r="J250"/>
  <c r="BK227"/>
  <c r="J169"/>
  <c r="BK386"/>
  <c r="BK367"/>
  <c r="BK341"/>
  <c r="J287"/>
  <c r="BK211"/>
  <c r="J389"/>
  <c r="J351"/>
  <c r="J302"/>
  <c r="J258"/>
  <c r="BK137"/>
  <c r="J369"/>
  <c r="BK351"/>
  <c r="J207"/>
  <c r="BK377"/>
  <c r="J346"/>
  <c r="J295"/>
  <c r="J237"/>
  <c r="BK144"/>
  <c r="J268"/>
  <c r="J230"/>
  <c r="J147"/>
  <c r="BK293"/>
  <c r="BK261"/>
  <c r="BK234"/>
  <c r="J173"/>
  <c r="BK138"/>
  <c r="J385"/>
  <c r="J361"/>
  <c r="J329"/>
  <c r="J270"/>
  <c r="BK176"/>
  <c r="BK385"/>
  <c r="BK314"/>
  <c r="BK238"/>
  <c r="J139"/>
  <c r="J367"/>
  <c r="BK326"/>
  <c r="BK221"/>
  <c r="J179"/>
  <c r="BK363"/>
  <c r="BK298"/>
  <c r="BK255"/>
  <c r="BK213"/>
  <c r="BK295"/>
  <c r="BK169"/>
  <c r="J311"/>
  <c r="BK268"/>
  <c r="BK253"/>
  <c r="J176"/>
  <c r="BK147"/>
  <c r="BK379"/>
  <c r="BK364"/>
  <c r="BK338"/>
  <c r="J279"/>
  <c r="BK207"/>
  <c r="J386"/>
  <c r="J354"/>
  <c r="BK306"/>
  <c r="J261"/>
  <c r="BK145"/>
  <c r="BK371"/>
  <c r="J341"/>
  <c r="J234"/>
  <c r="J141"/>
  <c r="J359"/>
  <c r="BK329"/>
  <c r="BK241"/>
  <c r="BK203"/>
  <c r="J317"/>
  <c r="J254"/>
  <c r="BK165"/>
  <c r="BK282"/>
  <c r="BK262"/>
  <c r="J231"/>
  <c r="BK170"/>
  <c r="J137"/>
  <c r="BK389"/>
  <c r="BK359"/>
  <c r="BK323"/>
  <c r="BK224"/>
  <c r="BK166"/>
  <c r="BK368"/>
  <c r="BK344"/>
  <c r="BK289"/>
  <c r="BK237"/>
  <c r="J133"/>
  <c r="BK360"/>
  <c r="J293"/>
  <c r="J185"/>
  <c r="BK136"/>
  <c r="BK352"/>
  <c r="J273"/>
  <c r="J238"/>
  <c r="J332"/>
  <c r="J264"/>
  <c r="BK185"/>
  <c r="AS94" i="1"/>
  <c r="BK279" i="2"/>
  <c r="J255"/>
  <c r="BK230"/>
  <c r="BK161"/>
  <c r="R140" l="1"/>
  <c r="T206"/>
  <c r="BK294"/>
  <c r="BK271" s="1"/>
  <c r="J271" s="1"/>
  <c r="J102" s="1"/>
  <c r="T294"/>
  <c r="R345"/>
  <c r="BK140"/>
  <c r="J140"/>
  <c r="J97"/>
  <c r="R206"/>
  <c r="R272"/>
  <c r="T307"/>
  <c r="R362"/>
  <c r="P132"/>
  <c r="P206"/>
  <c r="P272"/>
  <c r="P294"/>
  <c r="P345"/>
  <c r="P370"/>
  <c r="BK384"/>
  <c r="J384"/>
  <c r="J110" s="1"/>
  <c r="BK150"/>
  <c r="J150"/>
  <c r="J99" s="1"/>
  <c r="T150"/>
  <c r="T131" s="1"/>
  <c r="R307"/>
  <c r="P362"/>
  <c r="T370"/>
  <c r="R132"/>
  <c r="T140"/>
  <c r="BK206"/>
  <c r="J206" s="1"/>
  <c r="J100" s="1"/>
  <c r="T272"/>
  <c r="R294"/>
  <c r="BK345"/>
  <c r="J345"/>
  <c r="J106" s="1"/>
  <c r="T362"/>
  <c r="T384"/>
  <c r="BK132"/>
  <c r="P140"/>
  <c r="R150"/>
  <c r="BK307"/>
  <c r="J307" s="1"/>
  <c r="J105" s="1"/>
  <c r="T345"/>
  <c r="BK370"/>
  <c r="J370"/>
  <c r="J108" s="1"/>
  <c r="R384"/>
  <c r="T132"/>
  <c r="P150"/>
  <c r="BK272"/>
  <c r="P307"/>
  <c r="BK362"/>
  <c r="J362"/>
  <c r="J107" s="1"/>
  <c r="R370"/>
  <c r="P384"/>
  <c r="BK380"/>
  <c r="J380" s="1"/>
  <c r="J109" s="1"/>
  <c r="BK146"/>
  <c r="J146" s="1"/>
  <c r="J98" s="1"/>
  <c r="BK388"/>
  <c r="J388" s="1"/>
  <c r="J112" s="1"/>
  <c r="BK269"/>
  <c r="J269" s="1"/>
  <c r="J101" s="1"/>
  <c r="J87"/>
  <c r="F90"/>
  <c r="F126"/>
  <c r="BF133"/>
  <c r="BF136"/>
  <c r="BF138"/>
  <c r="BF141"/>
  <c r="BF147"/>
  <c r="BF207"/>
  <c r="BF219"/>
  <c r="BF220"/>
  <c r="BF224"/>
  <c r="BF238"/>
  <c r="BF244"/>
  <c r="BF247"/>
  <c r="BF261"/>
  <c r="BF264"/>
  <c r="BF268"/>
  <c r="BF270"/>
  <c r="BF289"/>
  <c r="BF290"/>
  <c r="BF293"/>
  <c r="BF298"/>
  <c r="BF144"/>
  <c r="BF145"/>
  <c r="BF213"/>
  <c r="BF237"/>
  <c r="BF241"/>
  <c r="BF273"/>
  <c r="BF279"/>
  <c r="BF287"/>
  <c r="BF139"/>
  <c r="BF170"/>
  <c r="BF176"/>
  <c r="BF179"/>
  <c r="BF211"/>
  <c r="BF234"/>
  <c r="BF258"/>
  <c r="BF263"/>
  <c r="BF276"/>
  <c r="BF302"/>
  <c r="BF306"/>
  <c r="BF317"/>
  <c r="BF320"/>
  <c r="BF326"/>
  <c r="BF341"/>
  <c r="BF353"/>
  <c r="BF354"/>
  <c r="BF364"/>
  <c r="BF369"/>
  <c r="BF162"/>
  <c r="BF230"/>
  <c r="BF255"/>
  <c r="BF295"/>
  <c r="BF314"/>
  <c r="BF323"/>
  <c r="BF329"/>
  <c r="BF338"/>
  <c r="BF359"/>
  <c r="BF368"/>
  <c r="BF374"/>
  <c r="BF377"/>
  <c r="BF151"/>
  <c r="BF166"/>
  <c r="BF185"/>
  <c r="BF193"/>
  <c r="BF221"/>
  <c r="BF227"/>
  <c r="BF254"/>
  <c r="BF262"/>
  <c r="BF267"/>
  <c r="BF284"/>
  <c r="BF308"/>
  <c r="BF344"/>
  <c r="BF350"/>
  <c r="BF352"/>
  <c r="BF360"/>
  <c r="BF361"/>
  <c r="BF363"/>
  <c r="BF367"/>
  <c r="BF371"/>
  <c r="BF379"/>
  <c r="BF381"/>
  <c r="BF385"/>
  <c r="BF386"/>
  <c r="BF137"/>
  <c r="BF161"/>
  <c r="BF165"/>
  <c r="BF169"/>
  <c r="BF173"/>
  <c r="BF203"/>
  <c r="BF216"/>
  <c r="BF231"/>
  <c r="BF250"/>
  <c r="BF253"/>
  <c r="BF282"/>
  <c r="BF311"/>
  <c r="BF332"/>
  <c r="BF335"/>
  <c r="BF346"/>
  <c r="BF351"/>
  <c r="BF376"/>
  <c r="BF389"/>
  <c r="F34"/>
  <c r="BC95" i="1" s="1"/>
  <c r="BC94" s="1"/>
  <c r="W32" s="1"/>
  <c r="F33" i="2"/>
  <c r="BB95" i="1" s="1"/>
  <c r="BB94" s="1"/>
  <c r="AX94" s="1"/>
  <c r="F31" i="2"/>
  <c r="AZ95" i="1" s="1"/>
  <c r="AZ94" s="1"/>
  <c r="W29" s="1"/>
  <c r="J31" i="2"/>
  <c r="AV95" i="1" s="1"/>
  <c r="F35" i="2"/>
  <c r="BD95" i="1" s="1"/>
  <c r="BD94" s="1"/>
  <c r="W33" s="1"/>
  <c r="J294" i="2" l="1"/>
  <c r="J104" s="1"/>
  <c r="BK131"/>
  <c r="P131"/>
  <c r="R131"/>
  <c r="R271"/>
  <c r="T271"/>
  <c r="T130" s="1"/>
  <c r="P271"/>
  <c r="J132"/>
  <c r="J96" s="1"/>
  <c r="J272"/>
  <c r="J103" s="1"/>
  <c r="BK387"/>
  <c r="J387" s="1"/>
  <c r="J111" s="1"/>
  <c r="W31" i="1"/>
  <c r="AV94"/>
  <c r="AK29" s="1"/>
  <c r="F32" i="2"/>
  <c r="BA95" i="1" s="1"/>
  <c r="BA94" s="1"/>
  <c r="W30" s="1"/>
  <c r="AY94"/>
  <c r="J32" i="2"/>
  <c r="AW95" i="1"/>
  <c r="AT95" s="1"/>
  <c r="P130" i="2" l="1"/>
  <c r="AU95" i="1" s="1"/>
  <c r="AU94" s="1"/>
  <c r="R130" i="2"/>
  <c r="BK130"/>
  <c r="J130" s="1"/>
  <c r="J28" s="1"/>
  <c r="AG95" i="1" s="1"/>
  <c r="AG94" s="1"/>
  <c r="AK26" s="1"/>
  <c r="J131" i="2"/>
  <c r="J95" s="1"/>
  <c r="AW94" i="1"/>
  <c r="AK30" s="1"/>
  <c r="J37" i="2" l="1"/>
  <c r="J94"/>
  <c r="AN95" i="1"/>
  <c r="AK35"/>
  <c r="AT94"/>
  <c r="AN94" s="1"/>
</calcChain>
</file>

<file path=xl/sharedStrings.xml><?xml version="1.0" encoding="utf-8"?>
<sst xmlns="http://schemas.openxmlformats.org/spreadsheetml/2006/main" count="3061" uniqueCount="634">
  <si>
    <t>Export Komplet</t>
  </si>
  <si>
    <t/>
  </si>
  <si>
    <t>2.0</t>
  </si>
  <si>
    <t>False</t>
  </si>
  <si>
    <t>{c6d21aa5-c9b9-4eaa-a5d4-b4e7f47dd256}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</si>
  <si>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</si>
  <si>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</si>
  <si>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</si>
  <si>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</si>
  <si>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</si>
  <si>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</si>
  <si>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</si>
  <si>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</si>
  <si>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2022-138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</si>
  <si>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</si>
  <si>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</si>
  <si>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Zateplenie objektu Domov dôchodcov a Domov sociálnych služieb LUNA - Brezno,p.č.687/51, 52</t>
  </si>
  <si>
    <t>JKSO:</t>
  </si>
  <si>
    <t>KS:</t>
  </si>
  <si>
    <t>Miesto:</t>
  </si>
  <si>
    <t>Brezno, Fraňa Kráľa 23, 977 01</t>
  </si>
  <si>
    <t>Dátum:</t>
  </si>
  <si>
    <t>23. 3. 2023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</si>
  <si>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</si>
  <si>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</si>
  <si>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</si>
  <si>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</si>
  <si>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</si>
  <si>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</si>
  <si>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</si>
  <si>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Ing.arch.Jozef Troliga</t>
  </si>
  <si>
    <t>True</t>
  </si>
  <si>
    <t>Spracovateľ:</t>
  </si>
  <si>
    <t>Stavrava, Lucia Čaradová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</si>
  <si>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</si>
  <si>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</si>
  <si>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</si>
  <si>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</si>
  <si>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</si>
  <si>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</si>
  <si>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</si>
  <si>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</si>
  <si>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</si>
  <si>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</si>
  <si>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</si>
  <si>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</si>
  <si>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</si>
  <si>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</si>
  <si>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</si>
  <si>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</si>
  <si>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</si>
  <si>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</si>
  <si>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</si>
  <si>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</si>
  <si>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</si>
  <si>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</si>
  <si>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</si>
  <si>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</si>
  <si>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</si>
  <si>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</si>
  <si>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</si>
  <si>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</si>
  <si>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</si>
  <si>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</si>
  <si>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</si>
  <si>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</si>
  <si>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</si>
  <si>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</si>
  <si>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</si>
  <si>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</si>
  <si>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</si>
  <si>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</si>
  <si>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</si>
  <si>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</si>
  <si>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</si>
  <si>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</si>
  <si>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</si>
  <si>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</si>
  <si>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</si>
  <si>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</si>
  <si>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</si>
  <si>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</si>
  <si>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</si>
  <si>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</si>
  <si>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</si>
  <si>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</si>
  <si>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</si>
  <si>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</si>
  <si>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</si>
  <si>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</si>
  <si>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</si>
  <si>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</si>
  <si>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</si>
  <si>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</si>
  <si>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</si>
  <si>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</si>
  <si>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</si>
  <si>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</si>
  <si>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</si>
  <si>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</si>
  <si>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</si>
  <si>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</si>
  <si>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</si>
  <si>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</si>
  <si>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</si>
  <si>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</si>
  <si>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</si>
  <si>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</si>
  <si>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</si>
  <si>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</si>
  <si>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</si>
  <si>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</si>
  <si>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</si>
  <si>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</si>
  <si>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</si>
  <si>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</si>
  <si>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</si>
  <si>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</si>
  <si>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</si>
  <si>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</si>
  <si>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</si>
  <si>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</si>
  <si>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</si>
  <si>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132201202.S</t>
  </si>
  <si>
    <t>Výkop ryhy šírky 600-2000mm horn.3 od 100 do 1000 m3</t>
  </si>
  <si>
    <t>m3</t>
  </si>
  <si>
    <t>4</t>
  </si>
  <si>
    <t>2</t>
  </si>
  <si>
    <t>686895582</t>
  </si>
  <si>
    <t>VV</t>
  </si>
  <si>
    <t>131+134</t>
  </si>
  <si>
    <t>Súčet</t>
  </si>
  <si>
    <t>132201209.S</t>
  </si>
  <si>
    <t>Príplatok k cenám za lepivosť pri hĺbení rýh š. nad 600 do 2 000 mm zapaž. i nezapažených, s urovnaním dna v hornine 3</t>
  </si>
  <si>
    <t>-177507281</t>
  </si>
  <si>
    <t>3</t>
  </si>
  <si>
    <t>162401121.S</t>
  </si>
  <si>
    <t>Vodorovné premiestnenie výkopku  po spevnenej ceste z  horniny tr.1-4, nad 100 do 1000 m3 na vzdialenosť do 1500 m</t>
  </si>
  <si>
    <t>-2037275803</t>
  </si>
  <si>
    <t>167101102.S</t>
  </si>
  <si>
    <t>Nakladanie neuľahnutého výkopku z hornín tr.1-4 nad 100 do 1000 m3</t>
  </si>
  <si>
    <t>571432615</t>
  </si>
  <si>
    <t>5</t>
  </si>
  <si>
    <t>171201202.S</t>
  </si>
  <si>
    <t>Uloženie sypaniny na skládky nad 100 do 1000 m3</t>
  </si>
  <si>
    <t>-2098332249</t>
  </si>
  <si>
    <t>Zakladanie</t>
  </si>
  <si>
    <t>6</t>
  </si>
  <si>
    <t>212752125.S</t>
  </si>
  <si>
    <t>Trativody z flexodrenážnych rúr DN 100</t>
  </si>
  <si>
    <t>m</t>
  </si>
  <si>
    <t>-12414835</t>
  </si>
  <si>
    <t>2*130,5</t>
  </si>
  <si>
    <t>7</t>
  </si>
  <si>
    <t>212971112.S</t>
  </si>
  <si>
    <t>Opláštenie drenážnych rúr filtračnou textíliou DN 100</t>
  </si>
  <si>
    <t>-1931584756</t>
  </si>
  <si>
    <t>8</t>
  </si>
  <si>
    <t>216904112.S</t>
  </si>
  <si>
    <t>Očistenie plôch tlakovou vodou stien akéhokoľvek muriva</t>
  </si>
  <si>
    <t>m2</t>
  </si>
  <si>
    <t>410339288</t>
  </si>
  <si>
    <t>Vodorovné konštrukcie</t>
  </si>
  <si>
    <t>9</t>
  </si>
  <si>
    <t>457552111.S</t>
  </si>
  <si>
    <t>Filtračné vrstvy zo štrkodrviny so zhutnením - okapový chodník</t>
  </si>
  <si>
    <t>857373974</t>
  </si>
  <si>
    <t>2*0,6*0,8*130,5</t>
  </si>
  <si>
    <t>Úpravy povrchov, podlahy, osadenie</t>
  </si>
  <si>
    <t>10</t>
  </si>
  <si>
    <t>620991121.S</t>
  </si>
  <si>
    <t>Zakrývanie výplní vonkajších otvorov s rámami a zárubňami, zábradlí, oplechovania, atď. zhotovené z lešenia akýmkoľvek spôsobom</t>
  </si>
  <si>
    <t>1804944701</t>
  </si>
  <si>
    <t>východ</t>
  </si>
  <si>
    <t>2*(27*2,4*1,5+27*1,2*1,5+16*2,4*1,8)</t>
  </si>
  <si>
    <t xml:space="preserve">západ  </t>
  </si>
  <si>
    <t>sever</t>
  </si>
  <si>
    <t>2*5*1,5*1,5</t>
  </si>
  <si>
    <t>juh</t>
  </si>
  <si>
    <t>11</t>
  </si>
  <si>
    <t>622454121.S</t>
  </si>
  <si>
    <t>Oprava vonk.omietok cementových v množstve opravovanej plochy do 10% štukových hladených</t>
  </si>
  <si>
    <t>411778884</t>
  </si>
  <si>
    <t>12</t>
  </si>
  <si>
    <t>622460122.S</t>
  </si>
  <si>
    <t>Príprava vonkajšieho podkladu stien penetráciou hĺbkovou na nasiakavé podklady</t>
  </si>
  <si>
    <t>1974889173</t>
  </si>
  <si>
    <t>2820,54+517,58+333,72</t>
  </si>
  <si>
    <t>13</t>
  </si>
  <si>
    <t>622464232</t>
  </si>
  <si>
    <t>Vonkajšia omietka stien tenkovrstvová, silikónová, škrabaná, hr. 2 mm</t>
  </si>
  <si>
    <t>65220714</t>
  </si>
  <si>
    <t>14</t>
  </si>
  <si>
    <t>622465111</t>
  </si>
  <si>
    <t>Vonkajšia omietka stien, mramorové zrná, weber.pas marmolit, jemnozrnná - sokel</t>
  </si>
  <si>
    <t>-198665900</t>
  </si>
  <si>
    <t>2*0,4*130,5</t>
  </si>
  <si>
    <t>15</t>
  </si>
  <si>
    <t>622481119.S</t>
  </si>
  <si>
    <t>Potiahnutie vonkajších stien sklotextilnou mriežkou s celoplošným prilepením - sokel</t>
  </si>
  <si>
    <t>1436533506</t>
  </si>
  <si>
    <t>16</t>
  </si>
  <si>
    <t>624601111.S</t>
  </si>
  <si>
    <t>Tmelenie škár dlažby - loggie</t>
  </si>
  <si>
    <t>1486340847</t>
  </si>
  <si>
    <t>32*(6*2,55+13*1,17)</t>
  </si>
  <si>
    <t>17</t>
  </si>
  <si>
    <t>625250702.S</t>
  </si>
  <si>
    <t>Kontaktný zatepľovací systém z minerálnej vlny hr. 40 mm, skrutkovacie kotvy - čelo logie</t>
  </si>
  <si>
    <t>-69358104</t>
  </si>
  <si>
    <t>2*16*3,09*1,2+2*20*0,2*3,09</t>
  </si>
  <si>
    <t>18</t>
  </si>
  <si>
    <t>625250705.S</t>
  </si>
  <si>
    <t>Kontaktný zatepľovací systém z minerálnej vlny hr. 70 mm, skrutkovacie kotvy - podhľad loggií</t>
  </si>
  <si>
    <t>-115040406</t>
  </si>
  <si>
    <t>2*20*2,55*1,27</t>
  </si>
  <si>
    <t>19</t>
  </si>
  <si>
    <t>625250707.S</t>
  </si>
  <si>
    <t>Kontaktný zatepľovací systém z minerálnej vlny hr. 100 mm, skrutkovacie kotvy - vonkajšie steny loggií, strojovne</t>
  </si>
  <si>
    <t>567281786</t>
  </si>
  <si>
    <t>loggie</t>
  </si>
  <si>
    <t>2*16*1,1*2,55*2</t>
  </si>
  <si>
    <t>strojovne</t>
  </si>
  <si>
    <t>2*3*(2*9,2+2*3,65)</t>
  </si>
  <si>
    <t>625250761.S</t>
  </si>
  <si>
    <t>Kontaktný zatepľovací systém ostenia z minerálnej vlny hr. 20 mm</t>
  </si>
  <si>
    <t>1465354397</t>
  </si>
  <si>
    <t>pohľad východný</t>
  </si>
  <si>
    <t>2*27*5,4*0,35+2*27*4,2*0,35+2*16*5,5*0,35</t>
  </si>
  <si>
    <t>pohľad západný</t>
  </si>
  <si>
    <t>pohľad severný a južný</t>
  </si>
  <si>
    <t>2*2*5*4,5*0,35</t>
  </si>
  <si>
    <t>21</t>
  </si>
  <si>
    <t>625254631</t>
  </si>
  <si>
    <t>Kontaktný zatepľovací systém hr. 200 mm (minerálna vlna), skrutkovacie kotvy - fasáda</t>
  </si>
  <si>
    <t>-2067996823</t>
  </si>
  <si>
    <t>východný pohľad</t>
  </si>
  <si>
    <t>2*53,05*14,1-2*(27*2,4*1,5+27*1,2*1,5+16*2,4*1,8)</t>
  </si>
  <si>
    <t>západný pohľad</t>
  </si>
  <si>
    <t>severný pohľad</t>
  </si>
  <si>
    <t>2*13*14,1-2*5*1,5*1,5</t>
  </si>
  <si>
    <t>južný pohľad</t>
  </si>
  <si>
    <t>22</t>
  </si>
  <si>
    <t>632451441.S</t>
  </si>
  <si>
    <t>Doplnenie cementového poteru s plochou jednotlivo (s dodaním hmôt) do 4 m2 a hr. do 40 mm - loggie</t>
  </si>
  <si>
    <t>-1415636011</t>
  </si>
  <si>
    <t>2*16*2,98</t>
  </si>
  <si>
    <t>Ostatné konštrukcie a práce-búranie</t>
  </si>
  <si>
    <t>23</t>
  </si>
  <si>
    <t>916561112.S</t>
  </si>
  <si>
    <t>Osadenie záhonového alebo parkového obrubníka betón., do lôžka z bet. pros. tr. C 16/20 s bočnou oporou</t>
  </si>
  <si>
    <t>-1869980036</t>
  </si>
  <si>
    <t>116,1</t>
  </si>
  <si>
    <t>24</t>
  </si>
  <si>
    <t>M</t>
  </si>
  <si>
    <t>592170001500.S</t>
  </si>
  <si>
    <t>Obrubník parkový, lxšxv 1000x50x200 mm</t>
  </si>
  <si>
    <t>ks</t>
  </si>
  <si>
    <t>100949033</t>
  </si>
  <si>
    <t>232,2*1,01 'Prepočítané koeficientom množstva</t>
  </si>
  <si>
    <t>25</t>
  </si>
  <si>
    <t>941941042.S</t>
  </si>
  <si>
    <t>Montáž lešenia ľahkého pracovného radového s podlahami šírky nad 1,00 do 1,20 m, výšky nad 10 do 30 m</t>
  </si>
  <si>
    <t>-727029026</t>
  </si>
  <si>
    <t>2*2*54*14,5+2*2*13*14,5</t>
  </si>
  <si>
    <t>26</t>
  </si>
  <si>
    <t>941941292.S</t>
  </si>
  <si>
    <t>Príplatok za prvý a každý ďalší i začatý mesiac použitia lešenia ľahkého pracovného radového s podlahami šírky nad 1,00 do 1,20 m, v. nad 10 do 30 m</t>
  </si>
  <si>
    <t>1630042053</t>
  </si>
  <si>
    <t>3886*3</t>
  </si>
  <si>
    <t>27</t>
  </si>
  <si>
    <t>941941842.S</t>
  </si>
  <si>
    <t>Demontáž lešenia ľahkého pracovného radového s podlahami šírky nad 1,00 do 1,20 m, výšky nad 10 do 30 m</t>
  </si>
  <si>
    <t>1025252862</t>
  </si>
  <si>
    <t>28</t>
  </si>
  <si>
    <t>944944103.S</t>
  </si>
  <si>
    <t>Ochranná sieť na boku lešenia</t>
  </si>
  <si>
    <t>909973640</t>
  </si>
  <si>
    <t>29</t>
  </si>
  <si>
    <t>944945012.S</t>
  </si>
  <si>
    <t>Montáž záchytnej striešky zriadenej súčasne s ľahkým alebo ťažkým lešením šírky do 2 m</t>
  </si>
  <si>
    <t>-43701181</t>
  </si>
  <si>
    <t>2*3*4</t>
  </si>
  <si>
    <t>30</t>
  </si>
  <si>
    <t>944945192.S</t>
  </si>
  <si>
    <t>Príplatok za prvý a každý ďalší i začatý mesiac použitia záchytnej striešky do 2 m</t>
  </si>
  <si>
    <t>759250760</t>
  </si>
  <si>
    <t>24*3</t>
  </si>
  <si>
    <t>31</t>
  </si>
  <si>
    <t>953945319.S</t>
  </si>
  <si>
    <t>Hliníkový soklový profil šírky 203 mm - fasáda</t>
  </si>
  <si>
    <t>-1160820450</t>
  </si>
  <si>
    <t>2*(130,5-6*3)</t>
  </si>
  <si>
    <t>32</t>
  </si>
  <si>
    <t>953945351.S</t>
  </si>
  <si>
    <t>Hliníkový rohový ochranný profil s integrovanou mriežkou - fasáda</t>
  </si>
  <si>
    <t>1444544997</t>
  </si>
  <si>
    <t>33</t>
  </si>
  <si>
    <t>953995331.S</t>
  </si>
  <si>
    <t>PVC soklový profil šírky 103 mm - strojovne</t>
  </si>
  <si>
    <t>2051912897</t>
  </si>
  <si>
    <t>2*2*(9+3,65)</t>
  </si>
  <si>
    <t>34</t>
  </si>
  <si>
    <t>953995411.S</t>
  </si>
  <si>
    <t>Nadokenný profil so skrytou okapničkou</t>
  </si>
  <si>
    <t>1848355019</t>
  </si>
  <si>
    <t>136*1,2+118*2,4+20*1,5+32*1,2</t>
  </si>
  <si>
    <t>35</t>
  </si>
  <si>
    <t>953995416.S</t>
  </si>
  <si>
    <t>Parapetný profil s integrovanou sieťovinou</t>
  </si>
  <si>
    <t>-1329297594</t>
  </si>
  <si>
    <t>36</t>
  </si>
  <si>
    <t>953995421.S</t>
  </si>
  <si>
    <t>Rohový profil s integrovanou sieťovinou - pevný</t>
  </si>
  <si>
    <t>595116949</t>
  </si>
  <si>
    <t>517,58/0,35+28*14,5</t>
  </si>
  <si>
    <t>37</t>
  </si>
  <si>
    <t>953995427.S</t>
  </si>
  <si>
    <t>Dilatačný profil typ E - priebežný</t>
  </si>
  <si>
    <t>1735241108</t>
  </si>
  <si>
    <t>2*4*14,5</t>
  </si>
  <si>
    <t>38</t>
  </si>
  <si>
    <t>959941123.S</t>
  </si>
  <si>
    <t>Chemická kotva s kotevným svorníkom tesnená chemickou ampulkou do betónu, ŽB, kameňa, s vyvŕtaním otvoru M12/95/220 mm</t>
  </si>
  <si>
    <t>655601021</t>
  </si>
  <si>
    <t>2*(240*2+80*2)</t>
  </si>
  <si>
    <t>39</t>
  </si>
  <si>
    <t>132110000600.S</t>
  </si>
  <si>
    <t>Tyč oceľová jemná kruhová D 10 mm, ozn. 10 000, podľa EN alebo EN ISO S185</t>
  </si>
  <si>
    <t>t</t>
  </si>
  <si>
    <t>1051465188</t>
  </si>
  <si>
    <t>1280/12*1,8*0,001</t>
  </si>
  <si>
    <t>40</t>
  </si>
  <si>
    <t>965043331.S</t>
  </si>
  <si>
    <t>Búranie podkladov pod dlažby, liatych dlažieb a mazanín,betón s poterom,teracom hr.do 100 mm, - loggie</t>
  </si>
  <si>
    <t>-1375031059</t>
  </si>
  <si>
    <t>2*16*2,98*0,1</t>
  </si>
  <si>
    <t>41</t>
  </si>
  <si>
    <t>965081812.S</t>
  </si>
  <si>
    <t>Búranie dlažieb, z kamen., cement., terazzových, čadičových alebo keramických, hr. nad 10 mm, - loggie</t>
  </si>
  <si>
    <t>-752221280</t>
  </si>
  <si>
    <t>42</t>
  </si>
  <si>
    <t>979011201.S</t>
  </si>
  <si>
    <t>Plastový sklz na stavebnú sutinu výšky do 10 m</t>
  </si>
  <si>
    <t>1062824032</t>
  </si>
  <si>
    <t>43</t>
  </si>
  <si>
    <t>979011202.S</t>
  </si>
  <si>
    <t>Príplatok k cene za každý ďalší meter výšky</t>
  </si>
  <si>
    <t>1709730210</t>
  </si>
  <si>
    <t>8*4</t>
  </si>
  <si>
    <t>44</t>
  </si>
  <si>
    <t>979011232.S</t>
  </si>
  <si>
    <t>Demontáž sklzu na stavebnú sutinu výšky do 20 m</t>
  </si>
  <si>
    <t>1054212416</t>
  </si>
  <si>
    <t>8*14</t>
  </si>
  <si>
    <t>45</t>
  </si>
  <si>
    <t>979013112.S</t>
  </si>
  <si>
    <t>Zvislá doprava, vybúraných hmôt na výšku do 3,5 m</t>
  </si>
  <si>
    <t>949290250</t>
  </si>
  <si>
    <t>46</t>
  </si>
  <si>
    <t>979013119.S</t>
  </si>
  <si>
    <t>Príplatok k cene za každých ďalších i začatých 3,5 m výšky nad 3,5 m pre zvislú dopravu vybúraných hmôt</t>
  </si>
  <si>
    <t>-686619722</t>
  </si>
  <si>
    <t>47</t>
  </si>
  <si>
    <t>979084216.S</t>
  </si>
  <si>
    <t>Vodorovná doprava vybúraných hmôt po suchu bez naloženia, ale so zložením na vzdialenosť do 5 km</t>
  </si>
  <si>
    <t>-2085331074</t>
  </si>
  <si>
    <t>48</t>
  </si>
  <si>
    <t>979084219.S</t>
  </si>
  <si>
    <t>Príplatok k cene za každých ďalších aj začatých 5 km nad 5 km</t>
  </si>
  <si>
    <t>575053027</t>
  </si>
  <si>
    <t>28,766*5</t>
  </si>
  <si>
    <t>49</t>
  </si>
  <si>
    <t>979087213.S</t>
  </si>
  <si>
    <t>Nakladanie na dopravné prostriedky pre vodorovnú dopravu vybúraných hmôt</t>
  </si>
  <si>
    <t>-2090153809</t>
  </si>
  <si>
    <t>50</t>
  </si>
  <si>
    <t>979089012.S</t>
  </si>
  <si>
    <t>Poplatok za skladovanie - betón, tehly, dlaždice (17 01) ostatné</t>
  </si>
  <si>
    <t>1686778218</t>
  </si>
  <si>
    <t>99</t>
  </si>
  <si>
    <t>Presun hmôt HSV</t>
  </si>
  <si>
    <t>51</t>
  </si>
  <si>
    <t>998022021.S</t>
  </si>
  <si>
    <t>Presun hmôt pre haly 802, 811 zvislá konštr.monolitická výšky do 20 m</t>
  </si>
  <si>
    <t>103467881</t>
  </si>
  <si>
    <t>PSV</t>
  </si>
  <si>
    <t>Práce a dodávky PSV</t>
  </si>
  <si>
    <t>711</t>
  </si>
  <si>
    <t>Izolácie proti vode a vlhkosti</t>
  </si>
  <si>
    <t>52</t>
  </si>
  <si>
    <t>711113204.S</t>
  </si>
  <si>
    <t>Demontáž izolácie proti zemnej vlhkosti na vodorovnej ploche  - loggie</t>
  </si>
  <si>
    <t>1047612765</t>
  </si>
  <si>
    <t>53</t>
  </si>
  <si>
    <t>711142101.S</t>
  </si>
  <si>
    <t>Izolácia proti zemnej vlhkosti s protiradonovou odolnosťou nopovou HDPE fóliou hrúbky 0,5 mm, výška nopu 8 mm šírka 2 m zvislá - okap.chodník</t>
  </si>
  <si>
    <t>363214612</t>
  </si>
  <si>
    <t>2*1*130,5</t>
  </si>
  <si>
    <t>54</t>
  </si>
  <si>
    <t>711210120.S</t>
  </si>
  <si>
    <t>Zhotovenie dvojnásobného izol. náteru pod keramické obklady v interiéri na ploche vodorovnej - loggie</t>
  </si>
  <si>
    <t>-1879629801</t>
  </si>
  <si>
    <t>55</t>
  </si>
  <si>
    <t>50-48990508.1</t>
  </si>
  <si>
    <t>Aquall, izolácia proti vode na MS polymérovej báze</t>
  </si>
  <si>
    <t>kg</t>
  </si>
  <si>
    <t>470508759</t>
  </si>
  <si>
    <t>95,6521739130435*2,3 'Prepočítané koeficientom množstva</t>
  </si>
  <si>
    <t>56</t>
  </si>
  <si>
    <t>711210220.S</t>
  </si>
  <si>
    <t>Zhotovenie izol. stierky dvojnásobnej hr. 4 mm a penetrácie balkónov na ploche vodorovnej - loggie</t>
  </si>
  <si>
    <t>-94653404</t>
  </si>
  <si>
    <t>57</t>
  </si>
  <si>
    <t>50-48990508</t>
  </si>
  <si>
    <t>Ardagrip Classic, penetrácia loggií</t>
  </si>
  <si>
    <t>-1384727778</t>
  </si>
  <si>
    <t>14,3055555555556*7,2 'Prepočítané koeficientom množstva</t>
  </si>
  <si>
    <t>58</t>
  </si>
  <si>
    <t>50-78080007</t>
  </si>
  <si>
    <t>Ardalan Aqua (Ardalan WP), samorozlievajúca cementová hmota</t>
  </si>
  <si>
    <t>-1865771812</t>
  </si>
  <si>
    <t>59</t>
  </si>
  <si>
    <t>711212501</t>
  </si>
  <si>
    <t>Jednozlož. hydroizolačná hmota, dvojnásobná, ozn. I03 zvislá - sokel</t>
  </si>
  <si>
    <t>-1461517904</t>
  </si>
  <si>
    <t>130,5*0,5*2</t>
  </si>
  <si>
    <t>60</t>
  </si>
  <si>
    <t>998711103.S</t>
  </si>
  <si>
    <t>Presun hmôt pre izoláciu proti vode v objektoch výšky nad 12 do 60 m</t>
  </si>
  <si>
    <t>-314532996</t>
  </si>
  <si>
    <t>713</t>
  </si>
  <si>
    <t>Izolácie tepelné</t>
  </si>
  <si>
    <t>61</t>
  </si>
  <si>
    <t>713112125.S</t>
  </si>
  <si>
    <t>Montáž tepelnej izolácie loggií polystyrénom, prilepením - loggie</t>
  </si>
  <si>
    <t>-1695676231</t>
  </si>
  <si>
    <t>62</t>
  </si>
  <si>
    <t>283750000600.S</t>
  </si>
  <si>
    <t>Doska XPS hr. 40 mm, zateplenie loggií</t>
  </si>
  <si>
    <t>159723847</t>
  </si>
  <si>
    <t>95,36*1,05</t>
  </si>
  <si>
    <t>100,128*1,02 'Prepočítané koeficientom množstva</t>
  </si>
  <si>
    <t>63</t>
  </si>
  <si>
    <t>713132215.S</t>
  </si>
  <si>
    <t>Montáž tepelnej izolácie podzemných stien a základov xps kotvením a lepením - sokel</t>
  </si>
  <si>
    <t>74213307</t>
  </si>
  <si>
    <t>1*(2*12,6+2*52,65)</t>
  </si>
  <si>
    <t>64</t>
  </si>
  <si>
    <t>283750001000</t>
  </si>
  <si>
    <t>Doska XPS STYRODUR 2800 C hr. 100 mm, zateplenie soklov, suterénov, podláh, ISOVER - sokel</t>
  </si>
  <si>
    <t>719885163</t>
  </si>
  <si>
    <t>764</t>
  </si>
  <si>
    <t>Konštrukcie klampiarske</t>
  </si>
  <si>
    <t>65</t>
  </si>
  <si>
    <t>764311281.S</t>
  </si>
  <si>
    <t>Krytiny hladké z pozinkovaného PZ plechu, zo zvitkov šírky 850 mm, sklon do 30° - K8</t>
  </si>
  <si>
    <t>-2049896704</t>
  </si>
  <si>
    <t>8*0,85*3,2</t>
  </si>
  <si>
    <t>66</t>
  </si>
  <si>
    <t>764410240.S</t>
  </si>
  <si>
    <t>Oplechovanie parapetov z pozinkovaného farbeného PZ plechu, vrátane rohov r.š. 300 mm - K3</t>
  </si>
  <si>
    <t>1212814236</t>
  </si>
  <si>
    <t>1,5*(2*2+2*8)</t>
  </si>
  <si>
    <t>67</t>
  </si>
  <si>
    <t>764410240.S1</t>
  </si>
  <si>
    <t>Oplechovanie parapetov z pozinkovaného farbeného PZ plechu, vrátane rohov r.š. 300 mm - K4</t>
  </si>
  <si>
    <t>-1608420838</t>
  </si>
  <si>
    <t>2*16*1,2</t>
  </si>
  <si>
    <t>68</t>
  </si>
  <si>
    <t>764410250.S</t>
  </si>
  <si>
    <t>Oplechovanie parapetov z pozinkovaného farbeného PZ plechu, vrátane rohov r.š. 330 mm - K1</t>
  </si>
  <si>
    <t>1398589318</t>
  </si>
  <si>
    <t>1,2*(2*12+2*56)</t>
  </si>
  <si>
    <t>69</t>
  </si>
  <si>
    <t>764410250.S1</t>
  </si>
  <si>
    <t>Oplechovanie parapetov z pozinkovaného farbeného PZ plechu, vrátane rohov r.š. 330 mm - K2</t>
  </si>
  <si>
    <t>-661749143</t>
  </si>
  <si>
    <t>2,4*(2*11+2*48)</t>
  </si>
  <si>
    <t>70</t>
  </si>
  <si>
    <t>764410850.S</t>
  </si>
  <si>
    <t>Demontáž oplechovania parapetov rš od 100 do 330 mm,  -0,00135t</t>
  </si>
  <si>
    <t>-299230901</t>
  </si>
  <si>
    <t>163,2+283,2+30+38,4</t>
  </si>
  <si>
    <t>71</t>
  </si>
  <si>
    <t>764421250.S</t>
  </si>
  <si>
    <t>Oplechovanie zábradlia balkóna z pozinkovaného PZ plechu, r.š. 330 mm - K5</t>
  </si>
  <si>
    <t>-1276062995</t>
  </si>
  <si>
    <t>2*16*3,2</t>
  </si>
  <si>
    <t>72</t>
  </si>
  <si>
    <t>764421540.S</t>
  </si>
  <si>
    <t>Oplechovanie vonkajších balkonových dverí z poplastovaného plechu, r.š. 330 mm - K7</t>
  </si>
  <si>
    <t>-316668542</t>
  </si>
  <si>
    <t>2*16*0,9</t>
  </si>
  <si>
    <t>73</t>
  </si>
  <si>
    <t>764430230.S</t>
  </si>
  <si>
    <t>Oplechovanie muriva a atík z pozinkovaného PZ plechu, vrátane rohov r.š. 390 mm - K6</t>
  </si>
  <si>
    <t>-398228444</t>
  </si>
  <si>
    <t>2*138</t>
  </si>
  <si>
    <t>74</t>
  </si>
  <si>
    <t>764430840.S</t>
  </si>
  <si>
    <t xml:space="preserve">Demontáž oplechovania múrov a nadmuroviek rš od 330 do 500 mm,  -0,00230t </t>
  </si>
  <si>
    <t>-1293426005</t>
  </si>
  <si>
    <t>276+28,8</t>
  </si>
  <si>
    <t>75</t>
  </si>
  <si>
    <t>764611402.S</t>
  </si>
  <si>
    <t>Oplechovanie dverí z pozinkovaného farbeného PZf plechu, hr. plechu 0,6 mm - K9</t>
  </si>
  <si>
    <t>898008528</t>
  </si>
  <si>
    <t>0,3*0,9*4</t>
  </si>
  <si>
    <t>76</t>
  </si>
  <si>
    <t>764611403.S</t>
  </si>
  <si>
    <t>Oplechovanie dverí z pozinkovaného farbeného PZf plechu, hr. plechu 0,8 mm - K10</t>
  </si>
  <si>
    <t>-1812613695</t>
  </si>
  <si>
    <t>0,3*1*4</t>
  </si>
  <si>
    <t>77</t>
  </si>
  <si>
    <t>998764203.S</t>
  </si>
  <si>
    <t>Presun hmôt pre konštrukcie klampiarske v objektoch výšky nad 12 do 24 m</t>
  </si>
  <si>
    <t>%</t>
  </si>
  <si>
    <t>1222322428</t>
  </si>
  <si>
    <t>766</t>
  </si>
  <si>
    <t>Konštrukcie stolárske</t>
  </si>
  <si>
    <t>78</t>
  </si>
  <si>
    <t>766621400.S</t>
  </si>
  <si>
    <t>Montáž okien plastových s hydroizolačnými ISO páskami (exteriérová a interiérová) - S3, S4</t>
  </si>
  <si>
    <t>-330706341</t>
  </si>
  <si>
    <t>12*5,4</t>
  </si>
  <si>
    <t>2,8*4</t>
  </si>
  <si>
    <t>79</t>
  </si>
  <si>
    <t>283290006100.S</t>
  </si>
  <si>
    <t>Tesniaca paropriepustná fólia polymér-flísová, š. 290 mm, dĺ. 30 m, pre tesnenie pripájacej škáry okenného rámu a muriva z exteriéru</t>
  </si>
  <si>
    <t>-1194074832</t>
  </si>
  <si>
    <t>80</t>
  </si>
  <si>
    <t>283290006200.S</t>
  </si>
  <si>
    <t>Tesniaca paronepriepustná fólia polymér-flísová, š. 70 mm, dĺ. 30 m, pre tesnenie pripájacej škáry okenného rámu a muriva z interiéru</t>
  </si>
  <si>
    <t>119290259</t>
  </si>
  <si>
    <t>81</t>
  </si>
  <si>
    <t>611410001000.S</t>
  </si>
  <si>
    <t>Plastové okno jednokrídlové OS, vxš 900x500 mm, izolačné dvojsklo, 6 komorový profil - S4</t>
  </si>
  <si>
    <t>-131303378</t>
  </si>
  <si>
    <t>82</t>
  </si>
  <si>
    <t>611410002800.S</t>
  </si>
  <si>
    <t>Plastové okno jednokrídlové OS, vxš 1200x1500 mm, izolačné dvojsklo, 6 komorový profil - S3</t>
  </si>
  <si>
    <t>666859721</t>
  </si>
  <si>
    <t>83</t>
  </si>
  <si>
    <t>766641161.S</t>
  </si>
  <si>
    <t>Montáž dverí plastových, vchodových, 1 m obvodu dverí - S1,S2, S5</t>
  </si>
  <si>
    <t>-990265061</t>
  </si>
  <si>
    <t>(2,3+2,3+1,2)*4</t>
  </si>
  <si>
    <t>(2,5+2,5+2,85)*8</t>
  </si>
  <si>
    <t>5*2</t>
  </si>
  <si>
    <t>84</t>
  </si>
  <si>
    <t>611420000100.S</t>
  </si>
  <si>
    <t>Dvere plastové s nadsvetlíkom, vxš 2300x1200 mm - S1</t>
  </si>
  <si>
    <t>1650174503</t>
  </si>
  <si>
    <t>85</t>
  </si>
  <si>
    <t>611420000100.S1</t>
  </si>
  <si>
    <t>Dvere plastové s nadsvetlíkom a pevnou časťou, vxš 2850x2000+500 mm - S2</t>
  </si>
  <si>
    <t>-752161509</t>
  </si>
  <si>
    <t>86</t>
  </si>
  <si>
    <t>611420000100.S2</t>
  </si>
  <si>
    <t>Dvere plastové plné zateplené, vxš 2000x1000 mm - S5</t>
  </si>
  <si>
    <t>-1999746887</t>
  </si>
  <si>
    <t>767</t>
  </si>
  <si>
    <t>Konštrukcie doplnkové kovové</t>
  </si>
  <si>
    <t>87</t>
  </si>
  <si>
    <t>767584811.S</t>
  </si>
  <si>
    <t>Demontáž mriežky vzduchotechnickej,  -0,00100t</t>
  </si>
  <si>
    <t>1793677691</t>
  </si>
  <si>
    <t>88</t>
  </si>
  <si>
    <t>767585112.S</t>
  </si>
  <si>
    <t>Montáž doplnkov, vzduchotechnická mriežka</t>
  </si>
  <si>
    <t>-55777795</t>
  </si>
  <si>
    <t>120+72</t>
  </si>
  <si>
    <t>89</t>
  </si>
  <si>
    <t>429720337280.S</t>
  </si>
  <si>
    <t>Mriežka ventilačná plastová, hranatá so sieťkou, rozmery šxvxhr 154x154x15 mm - Pl - 1</t>
  </si>
  <si>
    <t>-1781057707</t>
  </si>
  <si>
    <t>90</t>
  </si>
  <si>
    <t>429720338500.S</t>
  </si>
  <si>
    <t>Mriežka ventilačná plastová, kruhová, priemer 100 mm - Pl - 2, Pl - 3</t>
  </si>
  <si>
    <t>-86753301</t>
  </si>
  <si>
    <t>91</t>
  </si>
  <si>
    <t>998767204.S</t>
  </si>
  <si>
    <t>Presun hmôt pre kovové stavebné doplnkové konštrukcie v objektoch výšky nad 24 do 36 m</t>
  </si>
  <si>
    <t>-786267832</t>
  </si>
  <si>
    <t>771</t>
  </si>
  <si>
    <t>Podlahy z dlaždíc</t>
  </si>
  <si>
    <t>92</t>
  </si>
  <si>
    <t>771411015.S</t>
  </si>
  <si>
    <t>Montáž soklíkov z obkladačiek do malty veľ. 100 x 200 mm - loggie</t>
  </si>
  <si>
    <t>1374475569</t>
  </si>
  <si>
    <t>2*(2,5+1,2)*16</t>
  </si>
  <si>
    <t>93</t>
  </si>
  <si>
    <t>597640001200.S</t>
  </si>
  <si>
    <t>Obkladačky keramické pórovinové jednofarebné hladké lxv 200x100 mm</t>
  </si>
  <si>
    <t>-1287182936</t>
  </si>
  <si>
    <t>118,4*0,208 'Prepočítané koeficientom množstva</t>
  </si>
  <si>
    <t>94</t>
  </si>
  <si>
    <t>771571127.S</t>
  </si>
  <si>
    <t>Montáž podláh z dlaždíc keramických do malty v obmedzenom priestore veľ. 200 x 200 mm - loggie</t>
  </si>
  <si>
    <t>457439132</t>
  </si>
  <si>
    <t>95</t>
  </si>
  <si>
    <t>597740001700.S</t>
  </si>
  <si>
    <t>Dlaždice keramické, lxvxhr 197x197x7 mm, hutné glazované, mrazuvzdorné</t>
  </si>
  <si>
    <t>-834902032</t>
  </si>
  <si>
    <t>95,36*1,04 'Prepočítané koeficientom množstva</t>
  </si>
  <si>
    <t>96</t>
  </si>
  <si>
    <t>998771102.S</t>
  </si>
  <si>
    <t>Presun hmôt pre podlahy z dlaždíc v objektoch výšky nad 6 do 12 m</t>
  </si>
  <si>
    <t>202996606</t>
  </si>
  <si>
    <t>783</t>
  </si>
  <si>
    <t>Nátery</t>
  </si>
  <si>
    <t>97</t>
  </si>
  <si>
    <t>783801812.S</t>
  </si>
  <si>
    <t>Odstránenie starých náterov z omietok oškrabaním s obrúsením stien - vnútorné čelá loggií</t>
  </si>
  <si>
    <t>209290221</t>
  </si>
  <si>
    <t>2*16*2,5*0,9</t>
  </si>
  <si>
    <t>784</t>
  </si>
  <si>
    <t>Maľby</t>
  </si>
  <si>
    <t>98</t>
  </si>
  <si>
    <t>784451262.S</t>
  </si>
  <si>
    <t>Maľby z maliarskych zmesí práškových, základné ručne nanášané jednonásobné na jemnozrnný podklad  výšky nad 3,80 m</t>
  </si>
  <si>
    <t>1002622245</t>
  </si>
  <si>
    <t>784452373</t>
  </si>
  <si>
    <t>Maľby z maliarskych zmesí Primalex Polar, ručne nanášané tónované dvojnásobné na hrubozrnný podklad výšky do 3,80 m</t>
  </si>
  <si>
    <t>-864613544</t>
  </si>
  <si>
    <t>Práce a dodávky M</t>
  </si>
  <si>
    <t>21-M</t>
  </si>
  <si>
    <t>Elektromontáže</t>
  </si>
  <si>
    <t>100</t>
  </si>
  <si>
    <t>210220004.S</t>
  </si>
  <si>
    <t>Bleskozvod</t>
  </si>
  <si>
    <t>sub</t>
  </si>
  <si>
    <t>-286470603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</si>
</sst>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2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04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R5" s="20"/>
      <c r="BE5" s="201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0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R6" s="20"/>
      <c r="BE6" s="202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02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02"/>
      <c r="BS8" s="17" t="s">
        <v>6</v>
      </c>
    </row>
    <row r="9" spans="1:74" s="1" customFormat="1" ht="14.45" customHeight="1">
      <c r="B9" s="20"/>
      <c r="AR9" s="20"/>
      <c r="BE9" s="202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02"/>
      <c r="BS10" s="17" t="s">
        <v>6</v>
      </c>
    </row>
    <row r="11" spans="1:74" s="1" customFormat="1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02"/>
      <c r="BS11" s="17" t="s">
        <v>6</v>
      </c>
    </row>
    <row r="12" spans="1:74" s="1" customFormat="1" ht="6.95" customHeight="1">
      <c r="B12" s="20"/>
      <c r="AR12" s="20"/>
      <c r="BE12" s="202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02"/>
      <c r="BS13" s="17" t="s">
        <v>6</v>
      </c>
    </row>
    <row r="14" spans="1:74" ht="12.75">
      <c r="B14" s="20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7" t="s">
        <v>26</v>
      </c>
      <c r="AN14" s="29" t="s">
        <v>28</v>
      </c>
      <c r="AR14" s="20"/>
      <c r="BE14" s="202"/>
      <c r="BS14" s="17" t="s">
        <v>6</v>
      </c>
    </row>
    <row r="15" spans="1:74" s="1" customFormat="1" ht="6.95" customHeight="1">
      <c r="B15" s="20"/>
      <c r="AR15" s="20"/>
      <c r="BE15" s="202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02"/>
      <c r="BS16" s="17" t="s">
        <v>3</v>
      </c>
    </row>
    <row r="17" spans="1:71" s="1" customFormat="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02"/>
      <c r="BS17" s="17" t="s">
        <v>31</v>
      </c>
    </row>
    <row r="18" spans="1:71" s="1" customFormat="1" ht="6.95" customHeight="1">
      <c r="B18" s="20"/>
      <c r="AR18" s="20"/>
      <c r="BE18" s="202"/>
      <c r="BS18" s="17" t="s">
        <v>6</v>
      </c>
    </row>
    <row r="19" spans="1:71" s="1" customFormat="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02"/>
      <c r="BS19" s="17" t="s">
        <v>6</v>
      </c>
    </row>
    <row r="20" spans="1:71" s="1" customFormat="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02"/>
      <c r="BS20" s="17" t="s">
        <v>31</v>
      </c>
    </row>
    <row r="21" spans="1:71" s="1" customFormat="1" ht="6.95" customHeight="1">
      <c r="B21" s="20"/>
      <c r="AR21" s="20"/>
      <c r="BE21" s="202"/>
    </row>
    <row r="22" spans="1:71" s="1" customFormat="1" ht="12" customHeight="1">
      <c r="B22" s="20"/>
      <c r="D22" s="27" t="s">
        <v>34</v>
      </c>
      <c r="AR22" s="20"/>
      <c r="BE22" s="202"/>
    </row>
    <row r="23" spans="1:71" s="1" customFormat="1" ht="16.5" customHeight="1">
      <c r="B23" s="20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20"/>
      <c r="BE23" s="202"/>
    </row>
    <row r="24" spans="1:71" s="1" customFormat="1" ht="6.95" customHeight="1">
      <c r="B24" s="20"/>
      <c r="AR24" s="20"/>
      <c r="BE24" s="202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2"/>
    </row>
    <row r="26" spans="1:71" s="2" customFormat="1" ht="25.9" customHeight="1">
      <c r="A26" s="32"/>
      <c r="B26" s="33"/>
      <c r="C26" s="32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0">
        <f>ROUND(AG94,2)</f>
        <v>0</v>
      </c>
      <c r="AL26" s="211"/>
      <c r="AM26" s="211"/>
      <c r="AN26" s="211"/>
      <c r="AO26" s="211"/>
      <c r="AP26" s="32"/>
      <c r="AQ26" s="32"/>
      <c r="AR26" s="33"/>
      <c r="BE26" s="202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2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2" t="s">
        <v>36</v>
      </c>
      <c r="M28" s="212"/>
      <c r="N28" s="212"/>
      <c r="O28" s="212"/>
      <c r="P28" s="212"/>
      <c r="Q28" s="32"/>
      <c r="R28" s="32"/>
      <c r="S28" s="32"/>
      <c r="T28" s="32"/>
      <c r="U28" s="32"/>
      <c r="V28" s="32"/>
      <c r="W28" s="212" t="s">
        <v>37</v>
      </c>
      <c r="X28" s="212"/>
      <c r="Y28" s="212"/>
      <c r="Z28" s="212"/>
      <c r="AA28" s="212"/>
      <c r="AB28" s="212"/>
      <c r="AC28" s="212"/>
      <c r="AD28" s="212"/>
      <c r="AE28" s="212"/>
      <c r="AF28" s="32"/>
      <c r="AG28" s="32"/>
      <c r="AH28" s="32"/>
      <c r="AI28" s="32"/>
      <c r="AJ28" s="32"/>
      <c r="AK28" s="212" t="s">
        <v>38</v>
      </c>
      <c r="AL28" s="212"/>
      <c r="AM28" s="212"/>
      <c r="AN28" s="212"/>
      <c r="AO28" s="212"/>
      <c r="AP28" s="32"/>
      <c r="AQ28" s="32"/>
      <c r="AR28" s="33"/>
      <c r="BE28" s="202"/>
    </row>
    <row r="29" spans="1:71" s="3" customFormat="1" ht="14.45" customHeight="1">
      <c r="B29" s="37"/>
      <c r="D29" s="27" t="s">
        <v>39</v>
      </c>
      <c r="F29" s="38" t="s">
        <v>40</v>
      </c>
      <c r="L29" s="215">
        <v>0.2</v>
      </c>
      <c r="M29" s="214"/>
      <c r="N29" s="214"/>
      <c r="O29" s="214"/>
      <c r="P29" s="214"/>
      <c r="Q29" s="39"/>
      <c r="R29" s="39"/>
      <c r="S29" s="39"/>
      <c r="T29" s="39"/>
      <c r="U29" s="39"/>
      <c r="V29" s="39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9"/>
      <c r="AG29" s="39"/>
      <c r="AH29" s="39"/>
      <c r="AI29" s="39"/>
      <c r="AJ29" s="39"/>
      <c r="AK29" s="213">
        <f>ROUND(AV94, 2)</f>
        <v>0</v>
      </c>
      <c r="AL29" s="214"/>
      <c r="AM29" s="214"/>
      <c r="AN29" s="214"/>
      <c r="AO29" s="214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03"/>
    </row>
    <row r="30" spans="1:71" s="3" customFormat="1" ht="14.45" customHeight="1">
      <c r="B30" s="37"/>
      <c r="F30" s="38" t="s">
        <v>41</v>
      </c>
      <c r="L30" s="215">
        <v>0.2</v>
      </c>
      <c r="M30" s="214"/>
      <c r="N30" s="214"/>
      <c r="O30" s="214"/>
      <c r="P30" s="214"/>
      <c r="Q30" s="39"/>
      <c r="R30" s="39"/>
      <c r="S30" s="39"/>
      <c r="T30" s="39"/>
      <c r="U30" s="39"/>
      <c r="V30" s="39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9"/>
      <c r="AG30" s="39"/>
      <c r="AH30" s="39"/>
      <c r="AI30" s="39"/>
      <c r="AJ30" s="39"/>
      <c r="AK30" s="213">
        <f>ROUND(AW94, 2)</f>
        <v>0</v>
      </c>
      <c r="AL30" s="214"/>
      <c r="AM30" s="214"/>
      <c r="AN30" s="214"/>
      <c r="AO30" s="214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03"/>
    </row>
    <row r="31" spans="1:71" s="3" customFormat="1" ht="14.45" hidden="1" customHeight="1">
      <c r="B31" s="37"/>
      <c r="F31" s="27" t="s">
        <v>42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7"/>
      <c r="BE31" s="203"/>
    </row>
    <row r="32" spans="1:71" s="3" customFormat="1" ht="14.45" hidden="1" customHeight="1">
      <c r="B32" s="37"/>
      <c r="F32" s="27" t="s">
        <v>43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7"/>
      <c r="BE32" s="203"/>
    </row>
    <row r="33" spans="1:57" s="3" customFormat="1" ht="14.45" hidden="1" customHeight="1">
      <c r="B33" s="37"/>
      <c r="F33" s="38" t="s">
        <v>44</v>
      </c>
      <c r="L33" s="215">
        <v>0</v>
      </c>
      <c r="M33" s="214"/>
      <c r="N33" s="214"/>
      <c r="O33" s="214"/>
      <c r="P33" s="214"/>
      <c r="Q33" s="39"/>
      <c r="R33" s="39"/>
      <c r="S33" s="39"/>
      <c r="T33" s="39"/>
      <c r="U33" s="39"/>
      <c r="V33" s="39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9"/>
      <c r="AG33" s="39"/>
      <c r="AH33" s="39"/>
      <c r="AI33" s="39"/>
      <c r="AJ33" s="39"/>
      <c r="AK33" s="213">
        <v>0</v>
      </c>
      <c r="AL33" s="214"/>
      <c r="AM33" s="214"/>
      <c r="AN33" s="214"/>
      <c r="AO33" s="214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03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2"/>
    </row>
    <row r="35" spans="1:57" s="2" customFormat="1" ht="25.9" customHeight="1">
      <c r="A35" s="32"/>
      <c r="B35" s="33"/>
      <c r="C35" s="41"/>
      <c r="D35" s="42" t="s">
        <v>45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46</v>
      </c>
      <c r="U35" s="43"/>
      <c r="V35" s="43"/>
      <c r="W35" s="43"/>
      <c r="X35" s="219" t="s">
        <v>47</v>
      </c>
      <c r="Y35" s="220"/>
      <c r="Z35" s="220"/>
      <c r="AA35" s="220"/>
      <c r="AB35" s="220"/>
      <c r="AC35" s="43"/>
      <c r="AD35" s="43"/>
      <c r="AE35" s="43"/>
      <c r="AF35" s="43"/>
      <c r="AG35" s="43"/>
      <c r="AH35" s="43"/>
      <c r="AI35" s="43"/>
      <c r="AJ35" s="43"/>
      <c r="AK35" s="221">
        <f>SUM(AK26:AK33)</f>
        <v>0</v>
      </c>
      <c r="AL35" s="220"/>
      <c r="AM35" s="220"/>
      <c r="AN35" s="220"/>
      <c r="AO35" s="222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R49" s="45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8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50</v>
      </c>
      <c r="AI60" s="35"/>
      <c r="AJ60" s="35"/>
      <c r="AK60" s="35"/>
      <c r="AL60" s="35"/>
      <c r="AM60" s="48" t="s">
        <v>51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6" t="s">
        <v>52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53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8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50</v>
      </c>
      <c r="AI75" s="35"/>
      <c r="AJ75" s="35"/>
      <c r="AK75" s="35"/>
      <c r="AL75" s="35"/>
      <c r="AM75" s="48" t="s">
        <v>51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0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0" s="2" customFormat="1" ht="24.95" customHeight="1">
      <c r="A82" s="32"/>
      <c r="B82" s="33"/>
      <c r="C82" s="21" t="s">
        <v>54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4"/>
      <c r="C84" s="27" t="s">
        <v>12</v>
      </c>
      <c r="L84" s="4" t="str">
        <f>K5</f>
        <v>2022-138</v>
      </c>
      <c r="AR84" s="54"/>
    </row>
    <row r="85" spans="1:90" s="5" customFormat="1" ht="36.950000000000003" customHeight="1">
      <c r="B85" s="55"/>
      <c r="C85" s="56" t="s">
        <v>15</v>
      </c>
      <c r="L85" s="223" t="str">
        <f>K6</f>
        <v>Zateplenie objektu Domov dôchodcov a Domov sociálnych služieb LUNA - Brezno,p.č.687/51, 52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R85" s="55"/>
    </row>
    <row r="86" spans="1:90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Brezno, Fraňa Kráľa 23, 977 01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25" t="str">
        <f>IF(AN8= "","",AN8)</f>
        <v>23. 3. 2023</v>
      </c>
      <c r="AN87" s="225"/>
      <c r="AO87" s="32"/>
      <c r="AP87" s="32"/>
      <c r="AQ87" s="32"/>
      <c r="AR87" s="33"/>
      <c r="BE87" s="32"/>
    </row>
    <row r="88" spans="1:90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2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26" t="str">
        <f>IF(E17="","",E17)</f>
        <v>Ing.arch.Jozef Troliga</v>
      </c>
      <c r="AN89" s="227"/>
      <c r="AO89" s="227"/>
      <c r="AP89" s="227"/>
      <c r="AQ89" s="32"/>
      <c r="AR89" s="33"/>
      <c r="AS89" s="228" t="s">
        <v>55</v>
      </c>
      <c r="AT89" s="229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0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32</v>
      </c>
      <c r="AJ90" s="32"/>
      <c r="AK90" s="32"/>
      <c r="AL90" s="32"/>
      <c r="AM90" s="226" t="str">
        <f>IF(E20="","",E20)</f>
        <v>Stavrava, Lucia Čaradová</v>
      </c>
      <c r="AN90" s="227"/>
      <c r="AO90" s="227"/>
      <c r="AP90" s="227"/>
      <c r="AQ90" s="32"/>
      <c r="AR90" s="33"/>
      <c r="AS90" s="230"/>
      <c r="AT90" s="231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0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0"/>
      <c r="AT91" s="231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0" s="2" customFormat="1" ht="29.25" customHeight="1">
      <c r="A92" s="32"/>
      <c r="B92" s="33"/>
      <c r="C92" s="232" t="s">
        <v>56</v>
      </c>
      <c r="D92" s="233"/>
      <c r="E92" s="233"/>
      <c r="F92" s="233"/>
      <c r="G92" s="233"/>
      <c r="H92" s="63"/>
      <c r="I92" s="234" t="s">
        <v>57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5" t="s">
        <v>58</v>
      </c>
      <c r="AH92" s="233"/>
      <c r="AI92" s="233"/>
      <c r="AJ92" s="233"/>
      <c r="AK92" s="233"/>
      <c r="AL92" s="233"/>
      <c r="AM92" s="233"/>
      <c r="AN92" s="234" t="s">
        <v>59</v>
      </c>
      <c r="AO92" s="233"/>
      <c r="AP92" s="236"/>
      <c r="AQ92" s="64" t="s">
        <v>60</v>
      </c>
      <c r="AR92" s="33"/>
      <c r="AS92" s="65" t="s">
        <v>61</v>
      </c>
      <c r="AT92" s="66" t="s">
        <v>62</v>
      </c>
      <c r="AU92" s="66" t="s">
        <v>63</v>
      </c>
      <c r="AV92" s="66" t="s">
        <v>64</v>
      </c>
      <c r="AW92" s="66" t="s">
        <v>65</v>
      </c>
      <c r="AX92" s="66" t="s">
        <v>66</v>
      </c>
      <c r="AY92" s="66" t="s">
        <v>67</v>
      </c>
      <c r="AZ92" s="66" t="s">
        <v>68</v>
      </c>
      <c r="BA92" s="66" t="s">
        <v>69</v>
      </c>
      <c r="BB92" s="66" t="s">
        <v>70</v>
      </c>
      <c r="BC92" s="66" t="s">
        <v>71</v>
      </c>
      <c r="BD92" s="67" t="s">
        <v>72</v>
      </c>
      <c r="BE92" s="32"/>
    </row>
    <row r="93" spans="1:90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0" s="6" customFormat="1" ht="32.450000000000003" customHeight="1">
      <c r="B94" s="71"/>
      <c r="C94" s="72" t="s">
        <v>73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40">
        <f>ROUND(AG95,2)</f>
        <v>0</v>
      </c>
      <c r="AH94" s="240"/>
      <c r="AI94" s="240"/>
      <c r="AJ94" s="240"/>
      <c r="AK94" s="240"/>
      <c r="AL94" s="240"/>
      <c r="AM94" s="240"/>
      <c r="AN94" s="241">
        <f>SUM(AG94,AT94)</f>
        <v>0</v>
      </c>
      <c r="AO94" s="241"/>
      <c r="AP94" s="241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74</v>
      </c>
      <c r="BT94" s="80" t="s">
        <v>75</v>
      </c>
      <c r="BV94" s="80" t="s">
        <v>76</v>
      </c>
      <c r="BW94" s="80" t="s">
        <v>4</v>
      </c>
      <c r="BX94" s="80" t="s">
        <v>77</v>
      </c>
      <c r="CL94" s="80" t="s">
        <v>1</v>
      </c>
    </row>
    <row r="95" spans="1:90" s="7" customFormat="1" ht="37.5" customHeight="1">
      <c r="A95" s="81" t="s">
        <v>78</v>
      </c>
      <c r="B95" s="82"/>
      <c r="C95" s="83"/>
      <c r="D95" s="239" t="s">
        <v>13</v>
      </c>
      <c r="E95" s="239"/>
      <c r="F95" s="239"/>
      <c r="G95" s="239"/>
      <c r="H95" s="239"/>
      <c r="I95" s="84"/>
      <c r="J95" s="239" t="s">
        <v>16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7">
        <f>'2022-138 - Zateplenie obj...'!J28</f>
        <v>0</v>
      </c>
      <c r="AH95" s="238"/>
      <c r="AI95" s="238"/>
      <c r="AJ95" s="238"/>
      <c r="AK95" s="238"/>
      <c r="AL95" s="238"/>
      <c r="AM95" s="238"/>
      <c r="AN95" s="237">
        <f>SUM(AG95,AT95)</f>
        <v>0</v>
      </c>
      <c r="AO95" s="238"/>
      <c r="AP95" s="238"/>
      <c r="AQ95" s="85" t="s">
        <v>79</v>
      </c>
      <c r="AR95" s="82"/>
      <c r="AS95" s="86">
        <v>0</v>
      </c>
      <c r="AT95" s="87">
        <f>ROUND(SUM(AV95:AW95),2)</f>
        <v>0</v>
      </c>
      <c r="AU95" s="88">
        <f>'2022-138 - Zateplenie obj...'!P130</f>
        <v>0</v>
      </c>
      <c r="AV95" s="87">
        <f>'2022-138 - Zateplenie obj...'!J31</f>
        <v>0</v>
      </c>
      <c r="AW95" s="87">
        <f>'2022-138 - Zateplenie obj...'!J32</f>
        <v>0</v>
      </c>
      <c r="AX95" s="87">
        <f>'2022-138 - Zateplenie obj...'!J33</f>
        <v>0</v>
      </c>
      <c r="AY95" s="87">
        <f>'2022-138 - Zateplenie obj...'!J34</f>
        <v>0</v>
      </c>
      <c r="AZ95" s="87">
        <f>'2022-138 - Zateplenie obj...'!F31</f>
        <v>0</v>
      </c>
      <c r="BA95" s="87">
        <f>'2022-138 - Zateplenie obj...'!F32</f>
        <v>0</v>
      </c>
      <c r="BB95" s="87">
        <f>'2022-138 - Zateplenie obj...'!F33</f>
        <v>0</v>
      </c>
      <c r="BC95" s="87">
        <f>'2022-138 - Zateplenie obj...'!F34</f>
        <v>0</v>
      </c>
      <c r="BD95" s="89">
        <f>'2022-138 - Zateplenie obj...'!F35</f>
        <v>0</v>
      </c>
      <c r="BT95" s="90" t="s">
        <v>80</v>
      </c>
      <c r="BU95" s="90" t="s">
        <v>81</v>
      </c>
      <c r="BV95" s="90" t="s">
        <v>76</v>
      </c>
      <c r="BW95" s="90" t="s">
        <v>4</v>
      </c>
      <c r="BX95" s="90" t="s">
        <v>77</v>
      </c>
      <c r="CL95" s="90" t="s">
        <v>1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2-138 - Zateplenie obj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9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1:46" s="1" customFormat="1" ht="24.95" customHeight="1">
      <c r="B4" s="20"/>
      <c r="D4" s="21" t="s">
        <v>82</v>
      </c>
      <c r="L4" s="20"/>
      <c r="M4" s="91" t="s">
        <v>9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32"/>
      <c r="B6" s="33"/>
      <c r="C6" s="32"/>
      <c r="D6" s="27" t="s">
        <v>15</v>
      </c>
      <c r="E6" s="32"/>
      <c r="F6" s="32"/>
      <c r="G6" s="32"/>
      <c r="H6" s="32"/>
      <c r="I6" s="32"/>
      <c r="J6" s="32"/>
      <c r="K6" s="32"/>
      <c r="L6" s="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30" customHeight="1">
      <c r="A7" s="32"/>
      <c r="B7" s="33"/>
      <c r="C7" s="32"/>
      <c r="D7" s="32"/>
      <c r="E7" s="223" t="s">
        <v>16</v>
      </c>
      <c r="F7" s="243"/>
      <c r="G7" s="243"/>
      <c r="H7" s="243"/>
      <c r="I7" s="32"/>
      <c r="J7" s="32"/>
      <c r="K7" s="32"/>
      <c r="L7" s="45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17</v>
      </c>
      <c r="E9" s="32"/>
      <c r="F9" s="25" t="s">
        <v>1</v>
      </c>
      <c r="G9" s="32"/>
      <c r="H9" s="32"/>
      <c r="I9" s="27" t="s">
        <v>18</v>
      </c>
      <c r="J9" s="25" t="s">
        <v>1</v>
      </c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19</v>
      </c>
      <c r="E10" s="32"/>
      <c r="F10" s="25" t="s">
        <v>20</v>
      </c>
      <c r="G10" s="32"/>
      <c r="H10" s="32"/>
      <c r="I10" s="27" t="s">
        <v>21</v>
      </c>
      <c r="J10" s="58" t="str">
        <f>'Rekapitulácia stavby'!AN8</f>
        <v>23. 3. 2023</v>
      </c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23</v>
      </c>
      <c r="E12" s="32"/>
      <c r="F12" s="32"/>
      <c r="G12" s="32"/>
      <c r="H12" s="32"/>
      <c r="I12" s="27" t="s">
        <v>24</v>
      </c>
      <c r="J12" s="25" t="str">
        <f>IF('Rekapitulácia stavby'!AN10="","",'Rekapitulácia stavby'!AN10)</f>
        <v/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tr">
        <f>IF('Rekapitulácia stavby'!E11="","",'Rekapitulácia stavby'!E11)</f>
        <v xml:space="preserve"> </v>
      </c>
      <c r="F13" s="32"/>
      <c r="G13" s="32"/>
      <c r="H13" s="32"/>
      <c r="I13" s="27" t="s">
        <v>26</v>
      </c>
      <c r="J13" s="25" t="str">
        <f>IF('Rekapitulácia stavby'!AN11="","",'Rekapitulácia stavby'!AN11)</f>
        <v/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27</v>
      </c>
      <c r="E15" s="32"/>
      <c r="F15" s="32"/>
      <c r="G15" s="32"/>
      <c r="H15" s="32"/>
      <c r="I15" s="27" t="s">
        <v>24</v>
      </c>
      <c r="J15" s="28" t="str">
        <f>'Rekapitulácia stavby'!AN13</f>
        <v>Vyplň údaj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44" t="str">
        <f>'Rekapitulácia stavby'!E14</f>
        <v>Vyplň údaj</v>
      </c>
      <c r="F16" s="204"/>
      <c r="G16" s="204"/>
      <c r="H16" s="204"/>
      <c r="I16" s="27" t="s">
        <v>26</v>
      </c>
      <c r="J16" s="28" t="str">
        <f>'Rekapitulácia stavby'!AN14</f>
        <v>Vyplň údaj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29</v>
      </c>
      <c r="E18" s="32"/>
      <c r="F18" s="32"/>
      <c r="G18" s="32"/>
      <c r="H18" s="32"/>
      <c r="I18" s="27" t="s">
        <v>24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30</v>
      </c>
      <c r="F19" s="32"/>
      <c r="G19" s="32"/>
      <c r="H19" s="32"/>
      <c r="I19" s="27" t="s">
        <v>26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32</v>
      </c>
      <c r="E21" s="32"/>
      <c r="F21" s="32"/>
      <c r="G21" s="32"/>
      <c r="H21" s="32"/>
      <c r="I21" s="27" t="s">
        <v>24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">
        <v>33</v>
      </c>
      <c r="F22" s="32"/>
      <c r="G22" s="32"/>
      <c r="H22" s="32"/>
      <c r="I22" s="27" t="s">
        <v>26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34</v>
      </c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92"/>
      <c r="B25" s="93"/>
      <c r="C25" s="92"/>
      <c r="D25" s="92"/>
      <c r="E25" s="209" t="s">
        <v>1</v>
      </c>
      <c r="F25" s="209"/>
      <c r="G25" s="209"/>
      <c r="H25" s="209"/>
      <c r="I25" s="92"/>
      <c r="J25" s="92"/>
      <c r="K25" s="92"/>
      <c r="L25" s="94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69"/>
      <c r="E27" s="69"/>
      <c r="F27" s="69"/>
      <c r="G27" s="69"/>
      <c r="H27" s="69"/>
      <c r="I27" s="69"/>
      <c r="J27" s="69"/>
      <c r="K27" s="69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5" t="s">
        <v>35</v>
      </c>
      <c r="E28" s="32"/>
      <c r="F28" s="32"/>
      <c r="G28" s="32"/>
      <c r="H28" s="32"/>
      <c r="I28" s="32"/>
      <c r="J28" s="74">
        <f>ROUND(J130, 2)</f>
        <v>0</v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3"/>
      <c r="C30" s="32"/>
      <c r="D30" s="32"/>
      <c r="E30" s="32"/>
      <c r="F30" s="36" t="s">
        <v>37</v>
      </c>
      <c r="G30" s="32"/>
      <c r="H30" s="32"/>
      <c r="I30" s="36" t="s">
        <v>36</v>
      </c>
      <c r="J30" s="36" t="s">
        <v>38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3"/>
      <c r="C31" s="32"/>
      <c r="D31" s="96" t="s">
        <v>39</v>
      </c>
      <c r="E31" s="38" t="s">
        <v>40</v>
      </c>
      <c r="F31" s="97">
        <f>ROUND((SUM(BE130:BE389)),  2)</f>
        <v>0</v>
      </c>
      <c r="G31" s="98"/>
      <c r="H31" s="98"/>
      <c r="I31" s="99">
        <v>0.2</v>
      </c>
      <c r="J31" s="97">
        <f>ROUND(((SUM(BE130:BE389))*I31),  2)</f>
        <v>0</v>
      </c>
      <c r="K31" s="32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8" t="s">
        <v>41</v>
      </c>
      <c r="F32" s="97">
        <f>ROUND((SUM(BF130:BF389)),  2)</f>
        <v>0</v>
      </c>
      <c r="G32" s="98"/>
      <c r="H32" s="98"/>
      <c r="I32" s="99">
        <v>0.2</v>
      </c>
      <c r="J32" s="97">
        <f>ROUND(((SUM(BF130:BF389))*I32), 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32"/>
      <c r="E33" s="27" t="s">
        <v>42</v>
      </c>
      <c r="F33" s="100">
        <f>ROUND((SUM(BG130:BG389)),  2)</f>
        <v>0</v>
      </c>
      <c r="G33" s="32"/>
      <c r="H33" s="32"/>
      <c r="I33" s="101">
        <v>0.2</v>
      </c>
      <c r="J33" s="100">
        <f>0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43</v>
      </c>
      <c r="F34" s="100">
        <f>ROUND((SUM(BH130:BH389)),  2)</f>
        <v>0</v>
      </c>
      <c r="G34" s="32"/>
      <c r="H34" s="32"/>
      <c r="I34" s="101">
        <v>0.2</v>
      </c>
      <c r="J34" s="100">
        <f>0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38" t="s">
        <v>44</v>
      </c>
      <c r="F35" s="97">
        <f>ROUND((SUM(BI130:BI389)),  2)</f>
        <v>0</v>
      </c>
      <c r="G35" s="98"/>
      <c r="H35" s="98"/>
      <c r="I35" s="99">
        <v>0</v>
      </c>
      <c r="J35" s="97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102"/>
      <c r="D37" s="103" t="s">
        <v>45</v>
      </c>
      <c r="E37" s="63"/>
      <c r="F37" s="63"/>
      <c r="G37" s="104" t="s">
        <v>46</v>
      </c>
      <c r="H37" s="105" t="s">
        <v>47</v>
      </c>
      <c r="I37" s="63"/>
      <c r="J37" s="106">
        <f>SUM(J28:J35)</f>
        <v>0</v>
      </c>
      <c r="K37" s="107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48</v>
      </c>
      <c r="E50" s="47"/>
      <c r="F50" s="47"/>
      <c r="G50" s="46" t="s">
        <v>49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50</v>
      </c>
      <c r="E61" s="35"/>
      <c r="F61" s="108" t="s">
        <v>51</v>
      </c>
      <c r="G61" s="48" t="s">
        <v>50</v>
      </c>
      <c r="H61" s="35"/>
      <c r="I61" s="35"/>
      <c r="J61" s="109" t="s">
        <v>51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52</v>
      </c>
      <c r="E65" s="49"/>
      <c r="F65" s="49"/>
      <c r="G65" s="46" t="s">
        <v>53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50</v>
      </c>
      <c r="E76" s="35"/>
      <c r="F76" s="108" t="s">
        <v>51</v>
      </c>
      <c r="G76" s="48" t="s">
        <v>50</v>
      </c>
      <c r="H76" s="35"/>
      <c r="I76" s="35"/>
      <c r="J76" s="109" t="s">
        <v>51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83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30" customHeight="1">
      <c r="A85" s="32"/>
      <c r="B85" s="33"/>
      <c r="C85" s="32"/>
      <c r="D85" s="32"/>
      <c r="E85" s="223" t="str">
        <f>E7</f>
        <v>Zateplenie objektu Domov dôchodcov a Domov sociálnych služieb LUNA - Brezno,p.č.687/51, 52</v>
      </c>
      <c r="F85" s="243"/>
      <c r="G85" s="243"/>
      <c r="H85" s="243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19</v>
      </c>
      <c r="D87" s="32"/>
      <c r="E87" s="32"/>
      <c r="F87" s="25" t="str">
        <f>F10</f>
        <v>Brezno, Fraňa Kráľa 23, 977 01</v>
      </c>
      <c r="G87" s="32"/>
      <c r="H87" s="32"/>
      <c r="I87" s="27" t="s">
        <v>21</v>
      </c>
      <c r="J87" s="58" t="str">
        <f>IF(J10="","",J10)</f>
        <v>23. 3. 2023</v>
      </c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2" customHeight="1">
      <c r="A89" s="32"/>
      <c r="B89" s="33"/>
      <c r="C89" s="27" t="s">
        <v>23</v>
      </c>
      <c r="D89" s="32"/>
      <c r="E89" s="32"/>
      <c r="F89" s="25" t="str">
        <f>E13</f>
        <v xml:space="preserve"> </v>
      </c>
      <c r="G89" s="32"/>
      <c r="H89" s="32"/>
      <c r="I89" s="27" t="s">
        <v>29</v>
      </c>
      <c r="J89" s="30" t="str">
        <f>E19</f>
        <v>Ing.arch.Jozef Troliga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25.7" customHeight="1">
      <c r="A90" s="32"/>
      <c r="B90" s="33"/>
      <c r="C90" s="27" t="s">
        <v>27</v>
      </c>
      <c r="D90" s="32"/>
      <c r="E90" s="32"/>
      <c r="F90" s="25" t="str">
        <f>IF(E16="","",E16)</f>
        <v>Vyplň údaj</v>
      </c>
      <c r="G90" s="32"/>
      <c r="H90" s="32"/>
      <c r="I90" s="27" t="s">
        <v>32</v>
      </c>
      <c r="J90" s="30" t="str">
        <f>E22</f>
        <v>Stavrava, Lucia Čaradová</v>
      </c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10" t="s">
        <v>84</v>
      </c>
      <c r="D92" s="102"/>
      <c r="E92" s="102"/>
      <c r="F92" s="102"/>
      <c r="G92" s="102"/>
      <c r="H92" s="102"/>
      <c r="I92" s="102"/>
      <c r="J92" s="111" t="s">
        <v>85</v>
      </c>
      <c r="K92" s="10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12" t="s">
        <v>86</v>
      </c>
      <c r="D94" s="32"/>
      <c r="E94" s="32"/>
      <c r="F94" s="32"/>
      <c r="G94" s="32"/>
      <c r="H94" s="32"/>
      <c r="I94" s="32"/>
      <c r="J94" s="74">
        <f>J130</f>
        <v>0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87</v>
      </c>
    </row>
    <row r="95" spans="1:47" s="9" customFormat="1" ht="24.95" customHeight="1">
      <c r="B95" s="113"/>
      <c r="D95" s="114" t="s">
        <v>88</v>
      </c>
      <c r="E95" s="115"/>
      <c r="F95" s="115"/>
      <c r="G95" s="115"/>
      <c r="H95" s="115"/>
      <c r="I95" s="115"/>
      <c r="J95" s="116">
        <f>J131</f>
        <v>0</v>
      </c>
      <c r="L95" s="113"/>
    </row>
    <row r="96" spans="1:47" s="10" customFormat="1" ht="19.899999999999999" customHeight="1">
      <c r="B96" s="117"/>
      <c r="D96" s="118" t="s">
        <v>89</v>
      </c>
      <c r="E96" s="119"/>
      <c r="F96" s="119"/>
      <c r="G96" s="119"/>
      <c r="H96" s="119"/>
      <c r="I96" s="119"/>
      <c r="J96" s="120">
        <f>J132</f>
        <v>0</v>
      </c>
      <c r="L96" s="117"/>
    </row>
    <row r="97" spans="2:12" s="10" customFormat="1" ht="19.899999999999999" customHeight="1">
      <c r="B97" s="117"/>
      <c r="D97" s="118" t="s">
        <v>90</v>
      </c>
      <c r="E97" s="119"/>
      <c r="F97" s="119"/>
      <c r="G97" s="119"/>
      <c r="H97" s="119"/>
      <c r="I97" s="119"/>
      <c r="J97" s="120">
        <f>J140</f>
        <v>0</v>
      </c>
      <c r="L97" s="117"/>
    </row>
    <row r="98" spans="2:12" s="10" customFormat="1" ht="19.899999999999999" customHeight="1">
      <c r="B98" s="117"/>
      <c r="D98" s="118" t="s">
        <v>91</v>
      </c>
      <c r="E98" s="119"/>
      <c r="F98" s="119"/>
      <c r="G98" s="119"/>
      <c r="H98" s="119"/>
      <c r="I98" s="119"/>
      <c r="J98" s="120">
        <f>J146</f>
        <v>0</v>
      </c>
      <c r="L98" s="117"/>
    </row>
    <row r="99" spans="2:12" s="10" customFormat="1" ht="19.899999999999999" customHeight="1">
      <c r="B99" s="117"/>
      <c r="D99" s="118" t="s">
        <v>92</v>
      </c>
      <c r="E99" s="119"/>
      <c r="F99" s="119"/>
      <c r="G99" s="119"/>
      <c r="H99" s="119"/>
      <c r="I99" s="119"/>
      <c r="J99" s="120">
        <f>J150</f>
        <v>0</v>
      </c>
      <c r="L99" s="117"/>
    </row>
    <row r="100" spans="2:12" s="10" customFormat="1" ht="19.899999999999999" customHeight="1">
      <c r="B100" s="117"/>
      <c r="D100" s="118" t="s">
        <v>93</v>
      </c>
      <c r="E100" s="119"/>
      <c r="F100" s="119"/>
      <c r="G100" s="119"/>
      <c r="H100" s="119"/>
      <c r="I100" s="119"/>
      <c r="J100" s="120">
        <f>J206</f>
        <v>0</v>
      </c>
      <c r="L100" s="117"/>
    </row>
    <row r="101" spans="2:12" s="10" customFormat="1" ht="19.899999999999999" customHeight="1">
      <c r="B101" s="117"/>
      <c r="D101" s="118" t="s">
        <v>94</v>
      </c>
      <c r="E101" s="119"/>
      <c r="F101" s="119"/>
      <c r="G101" s="119"/>
      <c r="H101" s="119"/>
      <c r="I101" s="119"/>
      <c r="J101" s="120">
        <f>J269</f>
        <v>0</v>
      </c>
      <c r="L101" s="117"/>
    </row>
    <row r="102" spans="2:12" s="9" customFormat="1" ht="24.95" customHeight="1">
      <c r="B102" s="113"/>
      <c r="D102" s="114" t="s">
        <v>95</v>
      </c>
      <c r="E102" s="115"/>
      <c r="F102" s="115"/>
      <c r="G102" s="115"/>
      <c r="H102" s="115"/>
      <c r="I102" s="115"/>
      <c r="J102" s="116">
        <f>J271</f>
        <v>0</v>
      </c>
      <c r="L102" s="113"/>
    </row>
    <row r="103" spans="2:12" s="10" customFormat="1" ht="19.899999999999999" customHeight="1">
      <c r="B103" s="117"/>
      <c r="D103" s="118" t="s">
        <v>96</v>
      </c>
      <c r="E103" s="119"/>
      <c r="F103" s="119"/>
      <c r="G103" s="119"/>
      <c r="H103" s="119"/>
      <c r="I103" s="119"/>
      <c r="J103" s="120">
        <f>J272</f>
        <v>0</v>
      </c>
      <c r="L103" s="117"/>
    </row>
    <row r="104" spans="2:12" s="10" customFormat="1" ht="19.899999999999999" customHeight="1">
      <c r="B104" s="117"/>
      <c r="D104" s="118" t="s">
        <v>97</v>
      </c>
      <c r="E104" s="119"/>
      <c r="F104" s="119"/>
      <c r="G104" s="119"/>
      <c r="H104" s="119"/>
      <c r="I104" s="119"/>
      <c r="J104" s="120">
        <f>J294</f>
        <v>0</v>
      </c>
      <c r="L104" s="117"/>
    </row>
    <row r="105" spans="2:12" s="10" customFormat="1" ht="19.899999999999999" customHeight="1">
      <c r="B105" s="117"/>
      <c r="D105" s="118" t="s">
        <v>98</v>
      </c>
      <c r="E105" s="119"/>
      <c r="F105" s="119"/>
      <c r="G105" s="119"/>
      <c r="H105" s="119"/>
      <c r="I105" s="119"/>
      <c r="J105" s="120">
        <f>J307</f>
        <v>0</v>
      </c>
      <c r="L105" s="117"/>
    </row>
    <row r="106" spans="2:12" s="10" customFormat="1" ht="19.899999999999999" customHeight="1">
      <c r="B106" s="117"/>
      <c r="D106" s="118" t="s">
        <v>99</v>
      </c>
      <c r="E106" s="119"/>
      <c r="F106" s="119"/>
      <c r="G106" s="119"/>
      <c r="H106" s="119"/>
      <c r="I106" s="119"/>
      <c r="J106" s="120">
        <f>J345</f>
        <v>0</v>
      </c>
      <c r="L106" s="117"/>
    </row>
    <row r="107" spans="2:12" s="10" customFormat="1" ht="19.899999999999999" customHeight="1">
      <c r="B107" s="117"/>
      <c r="D107" s="118" t="s">
        <v>100</v>
      </c>
      <c r="E107" s="119"/>
      <c r="F107" s="119"/>
      <c r="G107" s="119"/>
      <c r="H107" s="119"/>
      <c r="I107" s="119"/>
      <c r="J107" s="120">
        <f>J362</f>
        <v>0</v>
      </c>
      <c r="L107" s="117"/>
    </row>
    <row r="108" spans="2:12" s="10" customFormat="1" ht="19.899999999999999" customHeight="1">
      <c r="B108" s="117"/>
      <c r="D108" s="118" t="s">
        <v>101</v>
      </c>
      <c r="E108" s="119"/>
      <c r="F108" s="119"/>
      <c r="G108" s="119"/>
      <c r="H108" s="119"/>
      <c r="I108" s="119"/>
      <c r="J108" s="120">
        <f>J370</f>
        <v>0</v>
      </c>
      <c r="L108" s="117"/>
    </row>
    <row r="109" spans="2:12" s="10" customFormat="1" ht="19.899999999999999" customHeight="1">
      <c r="B109" s="117"/>
      <c r="D109" s="118" t="s">
        <v>102</v>
      </c>
      <c r="E109" s="119"/>
      <c r="F109" s="119"/>
      <c r="G109" s="119"/>
      <c r="H109" s="119"/>
      <c r="I109" s="119"/>
      <c r="J109" s="120">
        <f>J380</f>
        <v>0</v>
      </c>
      <c r="L109" s="117"/>
    </row>
    <row r="110" spans="2:12" s="10" customFormat="1" ht="19.899999999999999" customHeight="1">
      <c r="B110" s="117"/>
      <c r="D110" s="118" t="s">
        <v>103</v>
      </c>
      <c r="E110" s="119"/>
      <c r="F110" s="119"/>
      <c r="G110" s="119"/>
      <c r="H110" s="119"/>
      <c r="I110" s="119"/>
      <c r="J110" s="120">
        <f>J384</f>
        <v>0</v>
      </c>
      <c r="L110" s="117"/>
    </row>
    <row r="111" spans="2:12" s="9" customFormat="1" ht="24.95" customHeight="1">
      <c r="B111" s="113"/>
      <c r="D111" s="114" t="s">
        <v>104</v>
      </c>
      <c r="E111" s="115"/>
      <c r="F111" s="115"/>
      <c r="G111" s="115"/>
      <c r="H111" s="115"/>
      <c r="I111" s="115"/>
      <c r="J111" s="116">
        <f>J387</f>
        <v>0</v>
      </c>
      <c r="L111" s="113"/>
    </row>
    <row r="112" spans="2:12" s="10" customFormat="1" ht="19.899999999999999" customHeight="1">
      <c r="B112" s="117"/>
      <c r="D112" s="118" t="s">
        <v>105</v>
      </c>
      <c r="E112" s="119"/>
      <c r="F112" s="119"/>
      <c r="G112" s="119"/>
      <c r="H112" s="119"/>
      <c r="I112" s="119"/>
      <c r="J112" s="120">
        <f>J388</f>
        <v>0</v>
      </c>
      <c r="L112" s="117"/>
    </row>
    <row r="113" spans="1:31" s="2" customFormat="1" ht="21.7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8" spans="1:31" s="2" customFormat="1" ht="6.95" customHeight="1">
      <c r="A118" s="32"/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4.95" customHeight="1">
      <c r="A119" s="32"/>
      <c r="B119" s="33"/>
      <c r="C119" s="21" t="s">
        <v>106</v>
      </c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15</v>
      </c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30" customHeight="1">
      <c r="A122" s="32"/>
      <c r="B122" s="33"/>
      <c r="C122" s="32"/>
      <c r="D122" s="32"/>
      <c r="E122" s="223" t="str">
        <f>E7</f>
        <v>Zateplenie objektu Domov dôchodcov a Domov sociálnych služieb LUNA - Brezno,p.č.687/51, 52</v>
      </c>
      <c r="F122" s="243"/>
      <c r="G122" s="243"/>
      <c r="H122" s="243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19</v>
      </c>
      <c r="D124" s="32"/>
      <c r="E124" s="32"/>
      <c r="F124" s="25" t="str">
        <f>F10</f>
        <v>Brezno, Fraňa Kráľa 23, 977 01</v>
      </c>
      <c r="G124" s="32"/>
      <c r="H124" s="32"/>
      <c r="I124" s="27" t="s">
        <v>21</v>
      </c>
      <c r="J124" s="58" t="str">
        <f>IF(J10="","",J10)</f>
        <v>23. 3. 2023</v>
      </c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23</v>
      </c>
      <c r="D126" s="32"/>
      <c r="E126" s="32"/>
      <c r="F126" s="25" t="str">
        <f>E13</f>
        <v xml:space="preserve"> </v>
      </c>
      <c r="G126" s="32"/>
      <c r="H126" s="32"/>
      <c r="I126" s="27" t="s">
        <v>29</v>
      </c>
      <c r="J126" s="30" t="str">
        <f>E19</f>
        <v>Ing.arch.Jozef Troliga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25.7" customHeight="1">
      <c r="A127" s="32"/>
      <c r="B127" s="33"/>
      <c r="C127" s="27" t="s">
        <v>27</v>
      </c>
      <c r="D127" s="32"/>
      <c r="E127" s="32"/>
      <c r="F127" s="25" t="str">
        <f>IF(E16="","",E16)</f>
        <v>Vyplň údaj</v>
      </c>
      <c r="G127" s="32"/>
      <c r="H127" s="32"/>
      <c r="I127" s="27" t="s">
        <v>32</v>
      </c>
      <c r="J127" s="30" t="str">
        <f>E22</f>
        <v>Stavrava, Lucia Čaradová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21"/>
      <c r="B129" s="122"/>
      <c r="C129" s="123" t="s">
        <v>107</v>
      </c>
      <c r="D129" s="124" t="s">
        <v>60</v>
      </c>
      <c r="E129" s="124" t="s">
        <v>56</v>
      </c>
      <c r="F129" s="124" t="s">
        <v>57</v>
      </c>
      <c r="G129" s="124" t="s">
        <v>108</v>
      </c>
      <c r="H129" s="124" t="s">
        <v>109</v>
      </c>
      <c r="I129" s="124" t="s">
        <v>110</v>
      </c>
      <c r="J129" s="125" t="s">
        <v>85</v>
      </c>
      <c r="K129" s="126" t="s">
        <v>111</v>
      </c>
      <c r="L129" s="127"/>
      <c r="M129" s="65" t="s">
        <v>1</v>
      </c>
      <c r="N129" s="66" t="s">
        <v>39</v>
      </c>
      <c r="O129" s="66" t="s">
        <v>112</v>
      </c>
      <c r="P129" s="66" t="s">
        <v>113</v>
      </c>
      <c r="Q129" s="66" t="s">
        <v>114</v>
      </c>
      <c r="R129" s="66" t="s">
        <v>115</v>
      </c>
      <c r="S129" s="66" t="s">
        <v>116</v>
      </c>
      <c r="T129" s="67" t="s">
        <v>117</v>
      </c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</row>
    <row r="130" spans="1:65" s="2" customFormat="1" ht="22.9" customHeight="1">
      <c r="A130" s="32"/>
      <c r="B130" s="33"/>
      <c r="C130" s="72" t="s">
        <v>86</v>
      </c>
      <c r="D130" s="32"/>
      <c r="E130" s="32"/>
      <c r="F130" s="32"/>
      <c r="G130" s="32"/>
      <c r="H130" s="32"/>
      <c r="I130" s="32"/>
      <c r="J130" s="128">
        <f>BK130</f>
        <v>0</v>
      </c>
      <c r="K130" s="32"/>
      <c r="L130" s="33"/>
      <c r="M130" s="68"/>
      <c r="N130" s="59"/>
      <c r="O130" s="69"/>
      <c r="P130" s="129">
        <f>P131+P271+P387</f>
        <v>0</v>
      </c>
      <c r="Q130" s="69"/>
      <c r="R130" s="129">
        <f>R131+R271+R387</f>
        <v>618.04979165999998</v>
      </c>
      <c r="S130" s="69"/>
      <c r="T130" s="130">
        <f>T131+T271+T387</f>
        <v>28.765620000000002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74</v>
      </c>
      <c r="AU130" s="17" t="s">
        <v>87</v>
      </c>
      <c r="BK130" s="131">
        <f>BK131+BK271+BK387</f>
        <v>0</v>
      </c>
    </row>
    <row r="131" spans="1:65" s="12" customFormat="1" ht="25.9" customHeight="1">
      <c r="B131" s="132"/>
      <c r="D131" s="133" t="s">
        <v>74</v>
      </c>
      <c r="E131" s="134" t="s">
        <v>118</v>
      </c>
      <c r="F131" s="134" t="s">
        <v>119</v>
      </c>
      <c r="I131" s="135"/>
      <c r="J131" s="136">
        <f>BK131</f>
        <v>0</v>
      </c>
      <c r="L131" s="132"/>
      <c r="M131" s="137"/>
      <c r="N131" s="138"/>
      <c r="O131" s="138"/>
      <c r="P131" s="139">
        <f>P132+P140+P146+P150+P206+P269</f>
        <v>0</v>
      </c>
      <c r="Q131" s="138"/>
      <c r="R131" s="139">
        <f>R132+R140+R146+R150+R206+R269</f>
        <v>602.36819095999999</v>
      </c>
      <c r="S131" s="138"/>
      <c r="T131" s="140">
        <f>T132+T140+T146+T150+T206+T269</f>
        <v>27.177600000000002</v>
      </c>
      <c r="AR131" s="133" t="s">
        <v>80</v>
      </c>
      <c r="AT131" s="141" t="s">
        <v>74</v>
      </c>
      <c r="AU131" s="141" t="s">
        <v>75</v>
      </c>
      <c r="AY131" s="133" t="s">
        <v>120</v>
      </c>
      <c r="BK131" s="142">
        <f>BK132+BK140+BK146+BK150+BK206+BK269</f>
        <v>0</v>
      </c>
    </row>
    <row r="132" spans="1:65" s="12" customFormat="1" ht="22.9" customHeight="1">
      <c r="B132" s="132"/>
      <c r="D132" s="133" t="s">
        <v>74</v>
      </c>
      <c r="E132" s="143" t="s">
        <v>80</v>
      </c>
      <c r="F132" s="143" t="s">
        <v>121</v>
      </c>
      <c r="I132" s="135"/>
      <c r="J132" s="144">
        <f>BK132</f>
        <v>0</v>
      </c>
      <c r="L132" s="132"/>
      <c r="M132" s="137"/>
      <c r="N132" s="138"/>
      <c r="O132" s="138"/>
      <c r="P132" s="139">
        <f>SUM(P133:P139)</f>
        <v>0</v>
      </c>
      <c r="Q132" s="138"/>
      <c r="R132" s="139">
        <f>SUM(R133:R139)</f>
        <v>0</v>
      </c>
      <c r="S132" s="138"/>
      <c r="T132" s="140">
        <f>SUM(T133:T139)</f>
        <v>0</v>
      </c>
      <c r="AR132" s="133" t="s">
        <v>80</v>
      </c>
      <c r="AT132" s="141" t="s">
        <v>74</v>
      </c>
      <c r="AU132" s="141" t="s">
        <v>80</v>
      </c>
      <c r="AY132" s="133" t="s">
        <v>120</v>
      </c>
      <c r="BK132" s="142">
        <f>SUM(BK133:BK139)</f>
        <v>0</v>
      </c>
    </row>
    <row r="133" spans="1:65" s="2" customFormat="1" ht="24.2" customHeight="1">
      <c r="A133" s="32"/>
      <c r="B133" s="145"/>
      <c r="C133" s="146" t="s">
        <v>80</v>
      </c>
      <c r="D133" s="146" t="s">
        <v>122</v>
      </c>
      <c r="E133" s="147" t="s">
        <v>123</v>
      </c>
      <c r="F133" s="148" t="s">
        <v>124</v>
      </c>
      <c r="G133" s="149" t="s">
        <v>125</v>
      </c>
      <c r="H133" s="150">
        <v>265</v>
      </c>
      <c r="I133" s="151"/>
      <c r="J133" s="152">
        <f>ROUND(I133*H133,2)</f>
        <v>0</v>
      </c>
      <c r="K133" s="153"/>
      <c r="L133" s="33"/>
      <c r="M133" s="154" t="s">
        <v>1</v>
      </c>
      <c r="N133" s="155" t="s">
        <v>41</v>
      </c>
      <c r="O133" s="61"/>
      <c r="P133" s="156">
        <f>O133*H133</f>
        <v>0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126</v>
      </c>
      <c r="AT133" s="158" t="s">
        <v>122</v>
      </c>
      <c r="AU133" s="158" t="s">
        <v>127</v>
      </c>
      <c r="AY133" s="17" t="s">
        <v>120</v>
      </c>
      <c r="BE133" s="159">
        <f>IF(N133="základná",J133,0)</f>
        <v>0</v>
      </c>
      <c r="BF133" s="159">
        <f>IF(N133="znížená",J133,0)</f>
        <v>0</v>
      </c>
      <c r="BG133" s="159">
        <f>IF(N133="zákl. prenesená",J133,0)</f>
        <v>0</v>
      </c>
      <c r="BH133" s="159">
        <f>IF(N133="zníž. prenesená",J133,0)</f>
        <v>0</v>
      </c>
      <c r="BI133" s="159">
        <f>IF(N133="nulová",J133,0)</f>
        <v>0</v>
      </c>
      <c r="BJ133" s="17" t="s">
        <v>127</v>
      </c>
      <c r="BK133" s="159">
        <f>ROUND(I133*H133,2)</f>
        <v>0</v>
      </c>
      <c r="BL133" s="17" t="s">
        <v>126</v>
      </c>
      <c r="BM133" s="158" t="s">
        <v>128</v>
      </c>
    </row>
    <row r="134" spans="1:65" s="13" customFormat="1" ht="11.25">
      <c r="B134" s="160"/>
      <c r="D134" s="161" t="s">
        <v>129</v>
      </c>
      <c r="E134" s="162" t="s">
        <v>1</v>
      </c>
      <c r="F134" s="163" t="s">
        <v>130</v>
      </c>
      <c r="H134" s="164">
        <v>265</v>
      </c>
      <c r="I134" s="165"/>
      <c r="L134" s="160"/>
      <c r="M134" s="166"/>
      <c r="N134" s="167"/>
      <c r="O134" s="167"/>
      <c r="P134" s="167"/>
      <c r="Q134" s="167"/>
      <c r="R134" s="167"/>
      <c r="S134" s="167"/>
      <c r="T134" s="168"/>
      <c r="AT134" s="162" t="s">
        <v>129</v>
      </c>
      <c r="AU134" s="162" t="s">
        <v>127</v>
      </c>
      <c r="AV134" s="13" t="s">
        <v>127</v>
      </c>
      <c r="AW134" s="13" t="s">
        <v>31</v>
      </c>
      <c r="AX134" s="13" t="s">
        <v>75</v>
      </c>
      <c r="AY134" s="162" t="s">
        <v>120</v>
      </c>
    </row>
    <row r="135" spans="1:65" s="14" customFormat="1" ht="11.25">
      <c r="B135" s="169"/>
      <c r="D135" s="161" t="s">
        <v>129</v>
      </c>
      <c r="E135" s="170" t="s">
        <v>1</v>
      </c>
      <c r="F135" s="171" t="s">
        <v>131</v>
      </c>
      <c r="H135" s="172">
        <v>265</v>
      </c>
      <c r="I135" s="173"/>
      <c r="L135" s="169"/>
      <c r="M135" s="174"/>
      <c r="N135" s="175"/>
      <c r="O135" s="175"/>
      <c r="P135" s="175"/>
      <c r="Q135" s="175"/>
      <c r="R135" s="175"/>
      <c r="S135" s="175"/>
      <c r="T135" s="176"/>
      <c r="AT135" s="170" t="s">
        <v>129</v>
      </c>
      <c r="AU135" s="170" t="s">
        <v>127</v>
      </c>
      <c r="AV135" s="14" t="s">
        <v>126</v>
      </c>
      <c r="AW135" s="14" t="s">
        <v>31</v>
      </c>
      <c r="AX135" s="14" t="s">
        <v>80</v>
      </c>
      <c r="AY135" s="170" t="s">
        <v>120</v>
      </c>
    </row>
    <row r="136" spans="1:65" s="2" customFormat="1" ht="37.9" customHeight="1">
      <c r="A136" s="32"/>
      <c r="B136" s="145"/>
      <c r="C136" s="146" t="s">
        <v>127</v>
      </c>
      <c r="D136" s="146" t="s">
        <v>122</v>
      </c>
      <c r="E136" s="147" t="s">
        <v>132</v>
      </c>
      <c r="F136" s="148" t="s">
        <v>133</v>
      </c>
      <c r="G136" s="149" t="s">
        <v>125</v>
      </c>
      <c r="H136" s="150">
        <v>265</v>
      </c>
      <c r="I136" s="151"/>
      <c r="J136" s="152">
        <f>ROUND(I136*H136,2)</f>
        <v>0</v>
      </c>
      <c r="K136" s="153"/>
      <c r="L136" s="33"/>
      <c r="M136" s="154" t="s">
        <v>1</v>
      </c>
      <c r="N136" s="155" t="s">
        <v>41</v>
      </c>
      <c r="O136" s="61"/>
      <c r="P136" s="156">
        <f>O136*H136</f>
        <v>0</v>
      </c>
      <c r="Q136" s="156">
        <v>0</v>
      </c>
      <c r="R136" s="156">
        <f>Q136*H136</f>
        <v>0</v>
      </c>
      <c r="S136" s="156">
        <v>0</v>
      </c>
      <c r="T136" s="15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126</v>
      </c>
      <c r="AT136" s="158" t="s">
        <v>122</v>
      </c>
      <c r="AU136" s="158" t="s">
        <v>127</v>
      </c>
      <c r="AY136" s="17" t="s">
        <v>120</v>
      </c>
      <c r="BE136" s="159">
        <f>IF(N136="základná",J136,0)</f>
        <v>0</v>
      </c>
      <c r="BF136" s="159">
        <f>IF(N136="znížená",J136,0)</f>
        <v>0</v>
      </c>
      <c r="BG136" s="159">
        <f>IF(N136="zákl. prenesená",J136,0)</f>
        <v>0</v>
      </c>
      <c r="BH136" s="159">
        <f>IF(N136="zníž. prenesená",J136,0)</f>
        <v>0</v>
      </c>
      <c r="BI136" s="159">
        <f>IF(N136="nulová",J136,0)</f>
        <v>0</v>
      </c>
      <c r="BJ136" s="17" t="s">
        <v>127</v>
      </c>
      <c r="BK136" s="159">
        <f>ROUND(I136*H136,2)</f>
        <v>0</v>
      </c>
      <c r="BL136" s="17" t="s">
        <v>126</v>
      </c>
      <c r="BM136" s="158" t="s">
        <v>134</v>
      </c>
    </row>
    <row r="137" spans="1:65" s="2" customFormat="1" ht="37.9" customHeight="1">
      <c r="A137" s="32"/>
      <c r="B137" s="145"/>
      <c r="C137" s="146" t="s">
        <v>135</v>
      </c>
      <c r="D137" s="146" t="s">
        <v>122</v>
      </c>
      <c r="E137" s="147" t="s">
        <v>136</v>
      </c>
      <c r="F137" s="148" t="s">
        <v>137</v>
      </c>
      <c r="G137" s="149" t="s">
        <v>125</v>
      </c>
      <c r="H137" s="150">
        <v>265</v>
      </c>
      <c r="I137" s="151"/>
      <c r="J137" s="152">
        <f>ROUND(I137*H137,2)</f>
        <v>0</v>
      </c>
      <c r="K137" s="153"/>
      <c r="L137" s="33"/>
      <c r="M137" s="154" t="s">
        <v>1</v>
      </c>
      <c r="N137" s="155" t="s">
        <v>41</v>
      </c>
      <c r="O137" s="61"/>
      <c r="P137" s="156">
        <f>O137*H137</f>
        <v>0</v>
      </c>
      <c r="Q137" s="156">
        <v>0</v>
      </c>
      <c r="R137" s="156">
        <f>Q137*H137</f>
        <v>0</v>
      </c>
      <c r="S137" s="156">
        <v>0</v>
      </c>
      <c r="T137" s="15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126</v>
      </c>
      <c r="AT137" s="158" t="s">
        <v>122</v>
      </c>
      <c r="AU137" s="158" t="s">
        <v>127</v>
      </c>
      <c r="AY137" s="17" t="s">
        <v>120</v>
      </c>
      <c r="BE137" s="159">
        <f>IF(N137="základná",J137,0)</f>
        <v>0</v>
      </c>
      <c r="BF137" s="159">
        <f>IF(N137="znížená",J137,0)</f>
        <v>0</v>
      </c>
      <c r="BG137" s="159">
        <f>IF(N137="zákl. prenesená",J137,0)</f>
        <v>0</v>
      </c>
      <c r="BH137" s="159">
        <f>IF(N137="zníž. prenesená",J137,0)</f>
        <v>0</v>
      </c>
      <c r="BI137" s="159">
        <f>IF(N137="nulová",J137,0)</f>
        <v>0</v>
      </c>
      <c r="BJ137" s="17" t="s">
        <v>127</v>
      </c>
      <c r="BK137" s="159">
        <f>ROUND(I137*H137,2)</f>
        <v>0</v>
      </c>
      <c r="BL137" s="17" t="s">
        <v>126</v>
      </c>
      <c r="BM137" s="158" t="s">
        <v>138</v>
      </c>
    </row>
    <row r="138" spans="1:65" s="2" customFormat="1" ht="24.2" customHeight="1">
      <c r="A138" s="32"/>
      <c r="B138" s="145"/>
      <c r="C138" s="146" t="s">
        <v>126</v>
      </c>
      <c r="D138" s="146" t="s">
        <v>122</v>
      </c>
      <c r="E138" s="147" t="s">
        <v>139</v>
      </c>
      <c r="F138" s="148" t="s">
        <v>140</v>
      </c>
      <c r="G138" s="149" t="s">
        <v>125</v>
      </c>
      <c r="H138" s="150">
        <v>265</v>
      </c>
      <c r="I138" s="151"/>
      <c r="J138" s="152">
        <f>ROUND(I138*H138,2)</f>
        <v>0</v>
      </c>
      <c r="K138" s="153"/>
      <c r="L138" s="33"/>
      <c r="M138" s="154" t="s">
        <v>1</v>
      </c>
      <c r="N138" s="155" t="s">
        <v>41</v>
      </c>
      <c r="O138" s="61"/>
      <c r="P138" s="156">
        <f>O138*H138</f>
        <v>0</v>
      </c>
      <c r="Q138" s="156">
        <v>0</v>
      </c>
      <c r="R138" s="156">
        <f>Q138*H138</f>
        <v>0</v>
      </c>
      <c r="S138" s="156">
        <v>0</v>
      </c>
      <c r="T138" s="15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126</v>
      </c>
      <c r="AT138" s="158" t="s">
        <v>122</v>
      </c>
      <c r="AU138" s="158" t="s">
        <v>127</v>
      </c>
      <c r="AY138" s="17" t="s">
        <v>120</v>
      </c>
      <c r="BE138" s="159">
        <f>IF(N138="základná",J138,0)</f>
        <v>0</v>
      </c>
      <c r="BF138" s="159">
        <f>IF(N138="znížená",J138,0)</f>
        <v>0</v>
      </c>
      <c r="BG138" s="159">
        <f>IF(N138="zákl. prenesená",J138,0)</f>
        <v>0</v>
      </c>
      <c r="BH138" s="159">
        <f>IF(N138="zníž. prenesená",J138,0)</f>
        <v>0</v>
      </c>
      <c r="BI138" s="159">
        <f>IF(N138="nulová",J138,0)</f>
        <v>0</v>
      </c>
      <c r="BJ138" s="17" t="s">
        <v>127</v>
      </c>
      <c r="BK138" s="159">
        <f>ROUND(I138*H138,2)</f>
        <v>0</v>
      </c>
      <c r="BL138" s="17" t="s">
        <v>126</v>
      </c>
      <c r="BM138" s="158" t="s">
        <v>141</v>
      </c>
    </row>
    <row r="139" spans="1:65" s="2" customFormat="1" ht="21.75" customHeight="1">
      <c r="A139" s="32"/>
      <c r="B139" s="145"/>
      <c r="C139" s="146" t="s">
        <v>142</v>
      </c>
      <c r="D139" s="146" t="s">
        <v>122</v>
      </c>
      <c r="E139" s="147" t="s">
        <v>143</v>
      </c>
      <c r="F139" s="148" t="s">
        <v>144</v>
      </c>
      <c r="G139" s="149" t="s">
        <v>125</v>
      </c>
      <c r="H139" s="150">
        <v>265</v>
      </c>
      <c r="I139" s="151"/>
      <c r="J139" s="152">
        <f>ROUND(I139*H139,2)</f>
        <v>0</v>
      </c>
      <c r="K139" s="153"/>
      <c r="L139" s="33"/>
      <c r="M139" s="154" t="s">
        <v>1</v>
      </c>
      <c r="N139" s="155" t="s">
        <v>41</v>
      </c>
      <c r="O139" s="61"/>
      <c r="P139" s="156">
        <f>O139*H139</f>
        <v>0</v>
      </c>
      <c r="Q139" s="156">
        <v>0</v>
      </c>
      <c r="R139" s="156">
        <f>Q139*H139</f>
        <v>0</v>
      </c>
      <c r="S139" s="156">
        <v>0</v>
      </c>
      <c r="T139" s="157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126</v>
      </c>
      <c r="AT139" s="158" t="s">
        <v>122</v>
      </c>
      <c r="AU139" s="158" t="s">
        <v>127</v>
      </c>
      <c r="AY139" s="17" t="s">
        <v>120</v>
      </c>
      <c r="BE139" s="159">
        <f>IF(N139="základná",J139,0)</f>
        <v>0</v>
      </c>
      <c r="BF139" s="159">
        <f>IF(N139="znížená",J139,0)</f>
        <v>0</v>
      </c>
      <c r="BG139" s="159">
        <f>IF(N139="zákl. prenesená",J139,0)</f>
        <v>0</v>
      </c>
      <c r="BH139" s="159">
        <f>IF(N139="zníž. prenesená",J139,0)</f>
        <v>0</v>
      </c>
      <c r="BI139" s="159">
        <f>IF(N139="nulová",J139,0)</f>
        <v>0</v>
      </c>
      <c r="BJ139" s="17" t="s">
        <v>127</v>
      </c>
      <c r="BK139" s="159">
        <f>ROUND(I139*H139,2)</f>
        <v>0</v>
      </c>
      <c r="BL139" s="17" t="s">
        <v>126</v>
      </c>
      <c r="BM139" s="158" t="s">
        <v>145</v>
      </c>
    </row>
    <row r="140" spans="1:65" s="12" customFormat="1" ht="22.9" customHeight="1">
      <c r="B140" s="132"/>
      <c r="D140" s="133" t="s">
        <v>74</v>
      </c>
      <c r="E140" s="143" t="s">
        <v>127</v>
      </c>
      <c r="F140" s="143" t="s">
        <v>146</v>
      </c>
      <c r="I140" s="135"/>
      <c r="J140" s="144">
        <f>BK140</f>
        <v>0</v>
      </c>
      <c r="L140" s="132"/>
      <c r="M140" s="137"/>
      <c r="N140" s="138"/>
      <c r="O140" s="138"/>
      <c r="P140" s="139">
        <f>SUM(P141:P145)</f>
        <v>0</v>
      </c>
      <c r="Q140" s="138"/>
      <c r="R140" s="139">
        <f>SUM(R141:R145)</f>
        <v>64.595603600000004</v>
      </c>
      <c r="S140" s="138"/>
      <c r="T140" s="140">
        <f>SUM(T141:T145)</f>
        <v>0</v>
      </c>
      <c r="AR140" s="133" t="s">
        <v>80</v>
      </c>
      <c r="AT140" s="141" t="s">
        <v>74</v>
      </c>
      <c r="AU140" s="141" t="s">
        <v>80</v>
      </c>
      <c r="AY140" s="133" t="s">
        <v>120</v>
      </c>
      <c r="BK140" s="142">
        <f>SUM(BK141:BK145)</f>
        <v>0</v>
      </c>
    </row>
    <row r="141" spans="1:65" s="2" customFormat="1" ht="16.5" customHeight="1">
      <c r="A141" s="32"/>
      <c r="B141" s="145"/>
      <c r="C141" s="146" t="s">
        <v>147</v>
      </c>
      <c r="D141" s="146" t="s">
        <v>122</v>
      </c>
      <c r="E141" s="147" t="s">
        <v>148</v>
      </c>
      <c r="F141" s="148" t="s">
        <v>149</v>
      </c>
      <c r="G141" s="149" t="s">
        <v>150</v>
      </c>
      <c r="H141" s="150">
        <v>261</v>
      </c>
      <c r="I141" s="151"/>
      <c r="J141" s="152">
        <f>ROUND(I141*H141,2)</f>
        <v>0</v>
      </c>
      <c r="K141" s="153"/>
      <c r="L141" s="33"/>
      <c r="M141" s="154" t="s">
        <v>1</v>
      </c>
      <c r="N141" s="155" t="s">
        <v>41</v>
      </c>
      <c r="O141" s="61"/>
      <c r="P141" s="156">
        <f>O141*H141</f>
        <v>0</v>
      </c>
      <c r="Q141" s="156">
        <v>0.24682999999999999</v>
      </c>
      <c r="R141" s="156">
        <f>Q141*H141</f>
        <v>64.422629999999998</v>
      </c>
      <c r="S141" s="156">
        <v>0</v>
      </c>
      <c r="T141" s="15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126</v>
      </c>
      <c r="AT141" s="158" t="s">
        <v>122</v>
      </c>
      <c r="AU141" s="158" t="s">
        <v>127</v>
      </c>
      <c r="AY141" s="17" t="s">
        <v>120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7" t="s">
        <v>127</v>
      </c>
      <c r="BK141" s="159">
        <f>ROUND(I141*H141,2)</f>
        <v>0</v>
      </c>
      <c r="BL141" s="17" t="s">
        <v>126</v>
      </c>
      <c r="BM141" s="158" t="s">
        <v>151</v>
      </c>
    </row>
    <row r="142" spans="1:65" s="13" customFormat="1" ht="11.25">
      <c r="B142" s="160"/>
      <c r="D142" s="161" t="s">
        <v>129</v>
      </c>
      <c r="E142" s="162" t="s">
        <v>1</v>
      </c>
      <c r="F142" s="163" t="s">
        <v>152</v>
      </c>
      <c r="H142" s="164">
        <v>261</v>
      </c>
      <c r="I142" s="165"/>
      <c r="L142" s="160"/>
      <c r="M142" s="166"/>
      <c r="N142" s="167"/>
      <c r="O142" s="167"/>
      <c r="P142" s="167"/>
      <c r="Q142" s="167"/>
      <c r="R142" s="167"/>
      <c r="S142" s="167"/>
      <c r="T142" s="168"/>
      <c r="AT142" s="162" t="s">
        <v>129</v>
      </c>
      <c r="AU142" s="162" t="s">
        <v>127</v>
      </c>
      <c r="AV142" s="13" t="s">
        <v>127</v>
      </c>
      <c r="AW142" s="13" t="s">
        <v>31</v>
      </c>
      <c r="AX142" s="13" t="s">
        <v>75</v>
      </c>
      <c r="AY142" s="162" t="s">
        <v>120</v>
      </c>
    </row>
    <row r="143" spans="1:65" s="14" customFormat="1" ht="11.25">
      <c r="B143" s="169"/>
      <c r="D143" s="161" t="s">
        <v>129</v>
      </c>
      <c r="E143" s="170" t="s">
        <v>1</v>
      </c>
      <c r="F143" s="171" t="s">
        <v>131</v>
      </c>
      <c r="H143" s="172">
        <v>261</v>
      </c>
      <c r="I143" s="173"/>
      <c r="L143" s="169"/>
      <c r="M143" s="174"/>
      <c r="N143" s="175"/>
      <c r="O143" s="175"/>
      <c r="P143" s="175"/>
      <c r="Q143" s="175"/>
      <c r="R143" s="175"/>
      <c r="S143" s="175"/>
      <c r="T143" s="176"/>
      <c r="AT143" s="170" t="s">
        <v>129</v>
      </c>
      <c r="AU143" s="170" t="s">
        <v>127</v>
      </c>
      <c r="AV143" s="14" t="s">
        <v>126</v>
      </c>
      <c r="AW143" s="14" t="s">
        <v>31</v>
      </c>
      <c r="AX143" s="14" t="s">
        <v>80</v>
      </c>
      <c r="AY143" s="170" t="s">
        <v>120</v>
      </c>
    </row>
    <row r="144" spans="1:65" s="2" customFormat="1" ht="21.75" customHeight="1">
      <c r="A144" s="32"/>
      <c r="B144" s="145"/>
      <c r="C144" s="146" t="s">
        <v>153</v>
      </c>
      <c r="D144" s="146" t="s">
        <v>122</v>
      </c>
      <c r="E144" s="147" t="s">
        <v>154</v>
      </c>
      <c r="F144" s="148" t="s">
        <v>155</v>
      </c>
      <c r="G144" s="149" t="s">
        <v>150</v>
      </c>
      <c r="H144" s="150">
        <v>261</v>
      </c>
      <c r="I144" s="151"/>
      <c r="J144" s="152">
        <f>ROUND(I144*H144,2)</f>
        <v>0</v>
      </c>
      <c r="K144" s="153"/>
      <c r="L144" s="33"/>
      <c r="M144" s="154" t="s">
        <v>1</v>
      </c>
      <c r="N144" s="155" t="s">
        <v>41</v>
      </c>
      <c r="O144" s="61"/>
      <c r="P144" s="156">
        <f>O144*H144</f>
        <v>0</v>
      </c>
      <c r="Q144" s="156">
        <v>1E-4</v>
      </c>
      <c r="R144" s="156">
        <f>Q144*H144</f>
        <v>2.6100000000000002E-2</v>
      </c>
      <c r="S144" s="156">
        <v>0</v>
      </c>
      <c r="T144" s="15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126</v>
      </c>
      <c r="AT144" s="158" t="s">
        <v>122</v>
      </c>
      <c r="AU144" s="158" t="s">
        <v>127</v>
      </c>
      <c r="AY144" s="17" t="s">
        <v>120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7" t="s">
        <v>127</v>
      </c>
      <c r="BK144" s="159">
        <f>ROUND(I144*H144,2)</f>
        <v>0</v>
      </c>
      <c r="BL144" s="17" t="s">
        <v>126</v>
      </c>
      <c r="BM144" s="158" t="s">
        <v>156</v>
      </c>
    </row>
    <row r="145" spans="1:65" s="2" customFormat="1" ht="24.2" customHeight="1">
      <c r="A145" s="32"/>
      <c r="B145" s="145"/>
      <c r="C145" s="146" t="s">
        <v>157</v>
      </c>
      <c r="D145" s="146" t="s">
        <v>122</v>
      </c>
      <c r="E145" s="147" t="s">
        <v>158</v>
      </c>
      <c r="F145" s="148" t="s">
        <v>159</v>
      </c>
      <c r="G145" s="149" t="s">
        <v>160</v>
      </c>
      <c r="H145" s="150">
        <v>3671.84</v>
      </c>
      <c r="I145" s="151"/>
      <c r="J145" s="152">
        <f>ROUND(I145*H145,2)</f>
        <v>0</v>
      </c>
      <c r="K145" s="153"/>
      <c r="L145" s="33"/>
      <c r="M145" s="154" t="s">
        <v>1</v>
      </c>
      <c r="N145" s="155" t="s">
        <v>41</v>
      </c>
      <c r="O145" s="61"/>
      <c r="P145" s="156">
        <f>O145*H145</f>
        <v>0</v>
      </c>
      <c r="Q145" s="156">
        <v>4.0000000000000003E-5</v>
      </c>
      <c r="R145" s="156">
        <f>Q145*H145</f>
        <v>0.14687360000000002</v>
      </c>
      <c r="S145" s="156">
        <v>0</v>
      </c>
      <c r="T145" s="15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126</v>
      </c>
      <c r="AT145" s="158" t="s">
        <v>122</v>
      </c>
      <c r="AU145" s="158" t="s">
        <v>127</v>
      </c>
      <c r="AY145" s="17" t="s">
        <v>120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7" t="s">
        <v>127</v>
      </c>
      <c r="BK145" s="159">
        <f>ROUND(I145*H145,2)</f>
        <v>0</v>
      </c>
      <c r="BL145" s="17" t="s">
        <v>126</v>
      </c>
      <c r="BM145" s="158" t="s">
        <v>161</v>
      </c>
    </row>
    <row r="146" spans="1:65" s="12" customFormat="1" ht="22.9" customHeight="1">
      <c r="B146" s="132"/>
      <c r="D146" s="133" t="s">
        <v>74</v>
      </c>
      <c r="E146" s="143" t="s">
        <v>126</v>
      </c>
      <c r="F146" s="143" t="s">
        <v>162</v>
      </c>
      <c r="I146" s="135"/>
      <c r="J146" s="144">
        <f>BK146</f>
        <v>0</v>
      </c>
      <c r="L146" s="132"/>
      <c r="M146" s="137"/>
      <c r="N146" s="138"/>
      <c r="O146" s="138"/>
      <c r="P146" s="139">
        <f>SUM(P147:P149)</f>
        <v>0</v>
      </c>
      <c r="Q146" s="138"/>
      <c r="R146" s="139">
        <f>SUM(R147:R149)</f>
        <v>125.28</v>
      </c>
      <c r="S146" s="138"/>
      <c r="T146" s="140">
        <f>SUM(T147:T149)</f>
        <v>0</v>
      </c>
      <c r="AR146" s="133" t="s">
        <v>80</v>
      </c>
      <c r="AT146" s="141" t="s">
        <v>74</v>
      </c>
      <c r="AU146" s="141" t="s">
        <v>80</v>
      </c>
      <c r="AY146" s="133" t="s">
        <v>120</v>
      </c>
      <c r="BK146" s="142">
        <f>SUM(BK147:BK149)</f>
        <v>0</v>
      </c>
    </row>
    <row r="147" spans="1:65" s="2" customFormat="1" ht="24.2" customHeight="1">
      <c r="A147" s="32"/>
      <c r="B147" s="145"/>
      <c r="C147" s="146" t="s">
        <v>163</v>
      </c>
      <c r="D147" s="146" t="s">
        <v>122</v>
      </c>
      <c r="E147" s="147" t="s">
        <v>164</v>
      </c>
      <c r="F147" s="148" t="s">
        <v>165</v>
      </c>
      <c r="G147" s="149" t="s">
        <v>125</v>
      </c>
      <c r="H147" s="150">
        <v>125.28</v>
      </c>
      <c r="I147" s="151"/>
      <c r="J147" s="152">
        <f>ROUND(I147*H147,2)</f>
        <v>0</v>
      </c>
      <c r="K147" s="153"/>
      <c r="L147" s="33"/>
      <c r="M147" s="154" t="s">
        <v>1</v>
      </c>
      <c r="N147" s="155" t="s">
        <v>41</v>
      </c>
      <c r="O147" s="61"/>
      <c r="P147" s="156">
        <f>O147*H147</f>
        <v>0</v>
      </c>
      <c r="Q147" s="156">
        <v>1</v>
      </c>
      <c r="R147" s="156">
        <f>Q147*H147</f>
        <v>125.28</v>
      </c>
      <c r="S147" s="156">
        <v>0</v>
      </c>
      <c r="T147" s="15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8" t="s">
        <v>126</v>
      </c>
      <c r="AT147" s="158" t="s">
        <v>122</v>
      </c>
      <c r="AU147" s="158" t="s">
        <v>127</v>
      </c>
      <c r="AY147" s="17" t="s">
        <v>120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7" t="s">
        <v>127</v>
      </c>
      <c r="BK147" s="159">
        <f>ROUND(I147*H147,2)</f>
        <v>0</v>
      </c>
      <c r="BL147" s="17" t="s">
        <v>126</v>
      </c>
      <c r="BM147" s="158" t="s">
        <v>166</v>
      </c>
    </row>
    <row r="148" spans="1:65" s="13" customFormat="1" ht="11.25">
      <c r="B148" s="160"/>
      <c r="D148" s="161" t="s">
        <v>129</v>
      </c>
      <c r="E148" s="162" t="s">
        <v>1</v>
      </c>
      <c r="F148" s="163" t="s">
        <v>167</v>
      </c>
      <c r="H148" s="164">
        <v>125.28</v>
      </c>
      <c r="I148" s="165"/>
      <c r="L148" s="160"/>
      <c r="M148" s="166"/>
      <c r="N148" s="167"/>
      <c r="O148" s="167"/>
      <c r="P148" s="167"/>
      <c r="Q148" s="167"/>
      <c r="R148" s="167"/>
      <c r="S148" s="167"/>
      <c r="T148" s="168"/>
      <c r="AT148" s="162" t="s">
        <v>129</v>
      </c>
      <c r="AU148" s="162" t="s">
        <v>127</v>
      </c>
      <c r="AV148" s="13" t="s">
        <v>127</v>
      </c>
      <c r="AW148" s="13" t="s">
        <v>31</v>
      </c>
      <c r="AX148" s="13" t="s">
        <v>75</v>
      </c>
      <c r="AY148" s="162" t="s">
        <v>120</v>
      </c>
    </row>
    <row r="149" spans="1:65" s="14" customFormat="1" ht="11.25">
      <c r="B149" s="169"/>
      <c r="D149" s="161" t="s">
        <v>129</v>
      </c>
      <c r="E149" s="170" t="s">
        <v>1</v>
      </c>
      <c r="F149" s="171" t="s">
        <v>131</v>
      </c>
      <c r="H149" s="172">
        <v>125.28</v>
      </c>
      <c r="I149" s="173"/>
      <c r="L149" s="169"/>
      <c r="M149" s="174"/>
      <c r="N149" s="175"/>
      <c r="O149" s="175"/>
      <c r="P149" s="175"/>
      <c r="Q149" s="175"/>
      <c r="R149" s="175"/>
      <c r="S149" s="175"/>
      <c r="T149" s="176"/>
      <c r="AT149" s="170" t="s">
        <v>129</v>
      </c>
      <c r="AU149" s="170" t="s">
        <v>127</v>
      </c>
      <c r="AV149" s="14" t="s">
        <v>126</v>
      </c>
      <c r="AW149" s="14" t="s">
        <v>31</v>
      </c>
      <c r="AX149" s="14" t="s">
        <v>80</v>
      </c>
      <c r="AY149" s="170" t="s">
        <v>120</v>
      </c>
    </row>
    <row r="150" spans="1:65" s="12" customFormat="1" ht="22.9" customHeight="1">
      <c r="B150" s="132"/>
      <c r="D150" s="133" t="s">
        <v>74</v>
      </c>
      <c r="E150" s="143" t="s">
        <v>147</v>
      </c>
      <c r="F150" s="143" t="s">
        <v>168</v>
      </c>
      <c r="I150" s="135"/>
      <c r="J150" s="144">
        <f>BK150</f>
        <v>0</v>
      </c>
      <c r="L150" s="132"/>
      <c r="M150" s="137"/>
      <c r="N150" s="138"/>
      <c r="O150" s="138"/>
      <c r="P150" s="139">
        <f>SUM(P151:P205)</f>
        <v>0</v>
      </c>
      <c r="Q150" s="138"/>
      <c r="R150" s="139">
        <f>SUM(R151:R205)</f>
        <v>196.30020235999999</v>
      </c>
      <c r="S150" s="138"/>
      <c r="T150" s="140">
        <f>SUM(T151:T205)</f>
        <v>0</v>
      </c>
      <c r="AR150" s="133" t="s">
        <v>80</v>
      </c>
      <c r="AT150" s="141" t="s">
        <v>74</v>
      </c>
      <c r="AU150" s="141" t="s">
        <v>80</v>
      </c>
      <c r="AY150" s="133" t="s">
        <v>120</v>
      </c>
      <c r="BK150" s="142">
        <f>SUM(BK151:BK205)</f>
        <v>0</v>
      </c>
    </row>
    <row r="151" spans="1:65" s="2" customFormat="1" ht="37.9" customHeight="1">
      <c r="A151" s="32"/>
      <c r="B151" s="145"/>
      <c r="C151" s="146" t="s">
        <v>169</v>
      </c>
      <c r="D151" s="146" t="s">
        <v>122</v>
      </c>
      <c r="E151" s="147" t="s">
        <v>170</v>
      </c>
      <c r="F151" s="148" t="s">
        <v>171</v>
      </c>
      <c r="G151" s="149" t="s">
        <v>160</v>
      </c>
      <c r="H151" s="150">
        <v>904.68</v>
      </c>
      <c r="I151" s="151"/>
      <c r="J151" s="152">
        <f>ROUND(I151*H151,2)</f>
        <v>0</v>
      </c>
      <c r="K151" s="153"/>
      <c r="L151" s="33"/>
      <c r="M151" s="154" t="s">
        <v>1</v>
      </c>
      <c r="N151" s="155" t="s">
        <v>41</v>
      </c>
      <c r="O151" s="61"/>
      <c r="P151" s="156">
        <f>O151*H151</f>
        <v>0</v>
      </c>
      <c r="Q151" s="156">
        <v>1.9000000000000001E-4</v>
      </c>
      <c r="R151" s="156">
        <f>Q151*H151</f>
        <v>0.17188919999999999</v>
      </c>
      <c r="S151" s="156">
        <v>0</v>
      </c>
      <c r="T151" s="15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8" t="s">
        <v>126</v>
      </c>
      <c r="AT151" s="158" t="s">
        <v>122</v>
      </c>
      <c r="AU151" s="158" t="s">
        <v>127</v>
      </c>
      <c r="AY151" s="17" t="s">
        <v>120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7" t="s">
        <v>127</v>
      </c>
      <c r="BK151" s="159">
        <f>ROUND(I151*H151,2)</f>
        <v>0</v>
      </c>
      <c r="BL151" s="17" t="s">
        <v>126</v>
      </c>
      <c r="BM151" s="158" t="s">
        <v>172</v>
      </c>
    </row>
    <row r="152" spans="1:65" s="15" customFormat="1" ht="11.25">
      <c r="B152" s="177"/>
      <c r="D152" s="161" t="s">
        <v>129</v>
      </c>
      <c r="E152" s="178" t="s">
        <v>1</v>
      </c>
      <c r="F152" s="179" t="s">
        <v>173</v>
      </c>
      <c r="H152" s="178" t="s">
        <v>1</v>
      </c>
      <c r="I152" s="180"/>
      <c r="L152" s="177"/>
      <c r="M152" s="181"/>
      <c r="N152" s="182"/>
      <c r="O152" s="182"/>
      <c r="P152" s="182"/>
      <c r="Q152" s="182"/>
      <c r="R152" s="182"/>
      <c r="S152" s="182"/>
      <c r="T152" s="183"/>
      <c r="AT152" s="178" t="s">
        <v>129</v>
      </c>
      <c r="AU152" s="178" t="s">
        <v>127</v>
      </c>
      <c r="AV152" s="15" t="s">
        <v>80</v>
      </c>
      <c r="AW152" s="15" t="s">
        <v>31</v>
      </c>
      <c r="AX152" s="15" t="s">
        <v>75</v>
      </c>
      <c r="AY152" s="178" t="s">
        <v>120</v>
      </c>
    </row>
    <row r="153" spans="1:65" s="13" customFormat="1" ht="11.25">
      <c r="B153" s="160"/>
      <c r="D153" s="161" t="s">
        <v>129</v>
      </c>
      <c r="E153" s="162" t="s">
        <v>1</v>
      </c>
      <c r="F153" s="163" t="s">
        <v>174</v>
      </c>
      <c r="H153" s="164">
        <v>429.84</v>
      </c>
      <c r="I153" s="165"/>
      <c r="L153" s="160"/>
      <c r="M153" s="166"/>
      <c r="N153" s="167"/>
      <c r="O153" s="167"/>
      <c r="P153" s="167"/>
      <c r="Q153" s="167"/>
      <c r="R153" s="167"/>
      <c r="S153" s="167"/>
      <c r="T153" s="168"/>
      <c r="AT153" s="162" t="s">
        <v>129</v>
      </c>
      <c r="AU153" s="162" t="s">
        <v>127</v>
      </c>
      <c r="AV153" s="13" t="s">
        <v>127</v>
      </c>
      <c r="AW153" s="13" t="s">
        <v>31</v>
      </c>
      <c r="AX153" s="13" t="s">
        <v>75</v>
      </c>
      <c r="AY153" s="162" t="s">
        <v>120</v>
      </c>
    </row>
    <row r="154" spans="1:65" s="15" customFormat="1" ht="11.25">
      <c r="B154" s="177"/>
      <c r="D154" s="161" t="s">
        <v>129</v>
      </c>
      <c r="E154" s="178" t="s">
        <v>1</v>
      </c>
      <c r="F154" s="179" t="s">
        <v>175</v>
      </c>
      <c r="H154" s="178" t="s">
        <v>1</v>
      </c>
      <c r="I154" s="180"/>
      <c r="L154" s="177"/>
      <c r="M154" s="181"/>
      <c r="N154" s="182"/>
      <c r="O154" s="182"/>
      <c r="P154" s="182"/>
      <c r="Q154" s="182"/>
      <c r="R154" s="182"/>
      <c r="S154" s="182"/>
      <c r="T154" s="183"/>
      <c r="AT154" s="178" t="s">
        <v>129</v>
      </c>
      <c r="AU154" s="178" t="s">
        <v>127</v>
      </c>
      <c r="AV154" s="15" t="s">
        <v>80</v>
      </c>
      <c r="AW154" s="15" t="s">
        <v>31</v>
      </c>
      <c r="AX154" s="15" t="s">
        <v>75</v>
      </c>
      <c r="AY154" s="178" t="s">
        <v>120</v>
      </c>
    </row>
    <row r="155" spans="1:65" s="13" customFormat="1" ht="11.25">
      <c r="B155" s="160"/>
      <c r="D155" s="161" t="s">
        <v>129</v>
      </c>
      <c r="E155" s="162" t="s">
        <v>1</v>
      </c>
      <c r="F155" s="163" t="s">
        <v>174</v>
      </c>
      <c r="H155" s="164">
        <v>429.84</v>
      </c>
      <c r="I155" s="165"/>
      <c r="L155" s="160"/>
      <c r="M155" s="166"/>
      <c r="N155" s="167"/>
      <c r="O155" s="167"/>
      <c r="P155" s="167"/>
      <c r="Q155" s="167"/>
      <c r="R155" s="167"/>
      <c r="S155" s="167"/>
      <c r="T155" s="168"/>
      <c r="AT155" s="162" t="s">
        <v>129</v>
      </c>
      <c r="AU155" s="162" t="s">
        <v>127</v>
      </c>
      <c r="AV155" s="13" t="s">
        <v>127</v>
      </c>
      <c r="AW155" s="13" t="s">
        <v>31</v>
      </c>
      <c r="AX155" s="13" t="s">
        <v>75</v>
      </c>
      <c r="AY155" s="162" t="s">
        <v>120</v>
      </c>
    </row>
    <row r="156" spans="1:65" s="15" customFormat="1" ht="11.25">
      <c r="B156" s="177"/>
      <c r="D156" s="161" t="s">
        <v>129</v>
      </c>
      <c r="E156" s="178" t="s">
        <v>1</v>
      </c>
      <c r="F156" s="179" t="s">
        <v>176</v>
      </c>
      <c r="H156" s="178" t="s">
        <v>1</v>
      </c>
      <c r="I156" s="180"/>
      <c r="L156" s="177"/>
      <c r="M156" s="181"/>
      <c r="N156" s="182"/>
      <c r="O156" s="182"/>
      <c r="P156" s="182"/>
      <c r="Q156" s="182"/>
      <c r="R156" s="182"/>
      <c r="S156" s="182"/>
      <c r="T156" s="183"/>
      <c r="AT156" s="178" t="s">
        <v>129</v>
      </c>
      <c r="AU156" s="178" t="s">
        <v>127</v>
      </c>
      <c r="AV156" s="15" t="s">
        <v>80</v>
      </c>
      <c r="AW156" s="15" t="s">
        <v>31</v>
      </c>
      <c r="AX156" s="15" t="s">
        <v>75</v>
      </c>
      <c r="AY156" s="178" t="s">
        <v>120</v>
      </c>
    </row>
    <row r="157" spans="1:65" s="13" customFormat="1" ht="11.25">
      <c r="B157" s="160"/>
      <c r="D157" s="161" t="s">
        <v>129</v>
      </c>
      <c r="E157" s="162" t="s">
        <v>1</v>
      </c>
      <c r="F157" s="163" t="s">
        <v>177</v>
      </c>
      <c r="H157" s="164">
        <v>22.5</v>
      </c>
      <c r="I157" s="165"/>
      <c r="L157" s="160"/>
      <c r="M157" s="166"/>
      <c r="N157" s="167"/>
      <c r="O157" s="167"/>
      <c r="P157" s="167"/>
      <c r="Q157" s="167"/>
      <c r="R157" s="167"/>
      <c r="S157" s="167"/>
      <c r="T157" s="168"/>
      <c r="AT157" s="162" t="s">
        <v>129</v>
      </c>
      <c r="AU157" s="162" t="s">
        <v>127</v>
      </c>
      <c r="AV157" s="13" t="s">
        <v>127</v>
      </c>
      <c r="AW157" s="13" t="s">
        <v>31</v>
      </c>
      <c r="AX157" s="13" t="s">
        <v>75</v>
      </c>
      <c r="AY157" s="162" t="s">
        <v>120</v>
      </c>
    </row>
    <row r="158" spans="1:65" s="15" customFormat="1" ht="11.25">
      <c r="B158" s="177"/>
      <c r="D158" s="161" t="s">
        <v>129</v>
      </c>
      <c r="E158" s="178" t="s">
        <v>1</v>
      </c>
      <c r="F158" s="179" t="s">
        <v>178</v>
      </c>
      <c r="H158" s="178" t="s">
        <v>1</v>
      </c>
      <c r="I158" s="180"/>
      <c r="L158" s="177"/>
      <c r="M158" s="181"/>
      <c r="N158" s="182"/>
      <c r="O158" s="182"/>
      <c r="P158" s="182"/>
      <c r="Q158" s="182"/>
      <c r="R158" s="182"/>
      <c r="S158" s="182"/>
      <c r="T158" s="183"/>
      <c r="AT158" s="178" t="s">
        <v>129</v>
      </c>
      <c r="AU158" s="178" t="s">
        <v>127</v>
      </c>
      <c r="AV158" s="15" t="s">
        <v>80</v>
      </c>
      <c r="AW158" s="15" t="s">
        <v>31</v>
      </c>
      <c r="AX158" s="15" t="s">
        <v>75</v>
      </c>
      <c r="AY158" s="178" t="s">
        <v>120</v>
      </c>
    </row>
    <row r="159" spans="1:65" s="13" customFormat="1" ht="11.25">
      <c r="B159" s="160"/>
      <c r="D159" s="161" t="s">
        <v>129</v>
      </c>
      <c r="E159" s="162" t="s">
        <v>1</v>
      </c>
      <c r="F159" s="163" t="s">
        <v>177</v>
      </c>
      <c r="H159" s="164">
        <v>22.5</v>
      </c>
      <c r="I159" s="165"/>
      <c r="L159" s="160"/>
      <c r="M159" s="166"/>
      <c r="N159" s="167"/>
      <c r="O159" s="167"/>
      <c r="P159" s="167"/>
      <c r="Q159" s="167"/>
      <c r="R159" s="167"/>
      <c r="S159" s="167"/>
      <c r="T159" s="168"/>
      <c r="AT159" s="162" t="s">
        <v>129</v>
      </c>
      <c r="AU159" s="162" t="s">
        <v>127</v>
      </c>
      <c r="AV159" s="13" t="s">
        <v>127</v>
      </c>
      <c r="AW159" s="13" t="s">
        <v>31</v>
      </c>
      <c r="AX159" s="13" t="s">
        <v>75</v>
      </c>
      <c r="AY159" s="162" t="s">
        <v>120</v>
      </c>
    </row>
    <row r="160" spans="1:65" s="14" customFormat="1" ht="11.25">
      <c r="B160" s="169"/>
      <c r="D160" s="161" t="s">
        <v>129</v>
      </c>
      <c r="E160" s="170" t="s">
        <v>1</v>
      </c>
      <c r="F160" s="171" t="s">
        <v>131</v>
      </c>
      <c r="H160" s="172">
        <v>904.68</v>
      </c>
      <c r="I160" s="173"/>
      <c r="L160" s="169"/>
      <c r="M160" s="174"/>
      <c r="N160" s="175"/>
      <c r="O160" s="175"/>
      <c r="P160" s="175"/>
      <c r="Q160" s="175"/>
      <c r="R160" s="175"/>
      <c r="S160" s="175"/>
      <c r="T160" s="176"/>
      <c r="AT160" s="170" t="s">
        <v>129</v>
      </c>
      <c r="AU160" s="170" t="s">
        <v>127</v>
      </c>
      <c r="AV160" s="14" t="s">
        <v>126</v>
      </c>
      <c r="AW160" s="14" t="s">
        <v>31</v>
      </c>
      <c r="AX160" s="14" t="s">
        <v>80</v>
      </c>
      <c r="AY160" s="170" t="s">
        <v>120</v>
      </c>
    </row>
    <row r="161" spans="1:65" s="2" customFormat="1" ht="24.2" customHeight="1">
      <c r="A161" s="32"/>
      <c r="B161" s="145"/>
      <c r="C161" s="146" t="s">
        <v>179</v>
      </c>
      <c r="D161" s="146" t="s">
        <v>122</v>
      </c>
      <c r="E161" s="147" t="s">
        <v>180</v>
      </c>
      <c r="F161" s="148" t="s">
        <v>181</v>
      </c>
      <c r="G161" s="149" t="s">
        <v>160</v>
      </c>
      <c r="H161" s="150">
        <v>3671.84</v>
      </c>
      <c r="I161" s="151"/>
      <c r="J161" s="152">
        <f>ROUND(I161*H161,2)</f>
        <v>0</v>
      </c>
      <c r="K161" s="153"/>
      <c r="L161" s="33"/>
      <c r="M161" s="154" t="s">
        <v>1</v>
      </c>
      <c r="N161" s="155" t="s">
        <v>41</v>
      </c>
      <c r="O161" s="61"/>
      <c r="P161" s="156">
        <f>O161*H161</f>
        <v>0</v>
      </c>
      <c r="Q161" s="156">
        <v>9.6299999999999997E-3</v>
      </c>
      <c r="R161" s="156">
        <f>Q161*H161</f>
        <v>35.359819199999997</v>
      </c>
      <c r="S161" s="156">
        <v>0</v>
      </c>
      <c r="T161" s="15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126</v>
      </c>
      <c r="AT161" s="158" t="s">
        <v>122</v>
      </c>
      <c r="AU161" s="158" t="s">
        <v>127</v>
      </c>
      <c r="AY161" s="17" t="s">
        <v>120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7" t="s">
        <v>127</v>
      </c>
      <c r="BK161" s="159">
        <f>ROUND(I161*H161,2)</f>
        <v>0</v>
      </c>
      <c r="BL161" s="17" t="s">
        <v>126</v>
      </c>
      <c r="BM161" s="158" t="s">
        <v>182</v>
      </c>
    </row>
    <row r="162" spans="1:65" s="2" customFormat="1" ht="24.2" customHeight="1">
      <c r="A162" s="32"/>
      <c r="B162" s="145"/>
      <c r="C162" s="146" t="s">
        <v>183</v>
      </c>
      <c r="D162" s="146" t="s">
        <v>122</v>
      </c>
      <c r="E162" s="147" t="s">
        <v>184</v>
      </c>
      <c r="F162" s="148" t="s">
        <v>185</v>
      </c>
      <c r="G162" s="149" t="s">
        <v>160</v>
      </c>
      <c r="H162" s="150">
        <v>3671.84</v>
      </c>
      <c r="I162" s="151"/>
      <c r="J162" s="152">
        <f>ROUND(I162*H162,2)</f>
        <v>0</v>
      </c>
      <c r="K162" s="153"/>
      <c r="L162" s="33"/>
      <c r="M162" s="154" t="s">
        <v>1</v>
      </c>
      <c r="N162" s="155" t="s">
        <v>41</v>
      </c>
      <c r="O162" s="61"/>
      <c r="P162" s="156">
        <f>O162*H162</f>
        <v>0</v>
      </c>
      <c r="Q162" s="156">
        <v>2.0000000000000001E-4</v>
      </c>
      <c r="R162" s="156">
        <f>Q162*H162</f>
        <v>0.73436800000000002</v>
      </c>
      <c r="S162" s="156">
        <v>0</v>
      </c>
      <c r="T162" s="15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8" t="s">
        <v>126</v>
      </c>
      <c r="AT162" s="158" t="s">
        <v>122</v>
      </c>
      <c r="AU162" s="158" t="s">
        <v>127</v>
      </c>
      <c r="AY162" s="17" t="s">
        <v>120</v>
      </c>
      <c r="BE162" s="159">
        <f>IF(N162="základná",J162,0)</f>
        <v>0</v>
      </c>
      <c r="BF162" s="159">
        <f>IF(N162="znížená",J162,0)</f>
        <v>0</v>
      </c>
      <c r="BG162" s="159">
        <f>IF(N162="zákl. prenesená",J162,0)</f>
        <v>0</v>
      </c>
      <c r="BH162" s="159">
        <f>IF(N162="zníž. prenesená",J162,0)</f>
        <v>0</v>
      </c>
      <c r="BI162" s="159">
        <f>IF(N162="nulová",J162,0)</f>
        <v>0</v>
      </c>
      <c r="BJ162" s="17" t="s">
        <v>127</v>
      </c>
      <c r="BK162" s="159">
        <f>ROUND(I162*H162,2)</f>
        <v>0</v>
      </c>
      <c r="BL162" s="17" t="s">
        <v>126</v>
      </c>
      <c r="BM162" s="158" t="s">
        <v>186</v>
      </c>
    </row>
    <row r="163" spans="1:65" s="13" customFormat="1" ht="11.25">
      <c r="B163" s="160"/>
      <c r="D163" s="161" t="s">
        <v>129</v>
      </c>
      <c r="E163" s="162" t="s">
        <v>1</v>
      </c>
      <c r="F163" s="163" t="s">
        <v>187</v>
      </c>
      <c r="H163" s="164">
        <v>3671.84</v>
      </c>
      <c r="I163" s="165"/>
      <c r="L163" s="160"/>
      <c r="M163" s="166"/>
      <c r="N163" s="167"/>
      <c r="O163" s="167"/>
      <c r="P163" s="167"/>
      <c r="Q163" s="167"/>
      <c r="R163" s="167"/>
      <c r="S163" s="167"/>
      <c r="T163" s="168"/>
      <c r="AT163" s="162" t="s">
        <v>129</v>
      </c>
      <c r="AU163" s="162" t="s">
        <v>127</v>
      </c>
      <c r="AV163" s="13" t="s">
        <v>127</v>
      </c>
      <c r="AW163" s="13" t="s">
        <v>31</v>
      </c>
      <c r="AX163" s="13" t="s">
        <v>75</v>
      </c>
      <c r="AY163" s="162" t="s">
        <v>120</v>
      </c>
    </row>
    <row r="164" spans="1:65" s="14" customFormat="1" ht="11.25">
      <c r="B164" s="169"/>
      <c r="D164" s="161" t="s">
        <v>129</v>
      </c>
      <c r="E164" s="170" t="s">
        <v>1</v>
      </c>
      <c r="F164" s="171" t="s">
        <v>131</v>
      </c>
      <c r="H164" s="172">
        <v>3671.84</v>
      </c>
      <c r="I164" s="173"/>
      <c r="L164" s="169"/>
      <c r="M164" s="174"/>
      <c r="N164" s="175"/>
      <c r="O164" s="175"/>
      <c r="P164" s="175"/>
      <c r="Q164" s="175"/>
      <c r="R164" s="175"/>
      <c r="S164" s="175"/>
      <c r="T164" s="176"/>
      <c r="AT164" s="170" t="s">
        <v>129</v>
      </c>
      <c r="AU164" s="170" t="s">
        <v>127</v>
      </c>
      <c r="AV164" s="14" t="s">
        <v>126</v>
      </c>
      <c r="AW164" s="14" t="s">
        <v>31</v>
      </c>
      <c r="AX164" s="14" t="s">
        <v>80</v>
      </c>
      <c r="AY164" s="170" t="s">
        <v>120</v>
      </c>
    </row>
    <row r="165" spans="1:65" s="2" customFormat="1" ht="24.2" customHeight="1">
      <c r="A165" s="32"/>
      <c r="B165" s="145"/>
      <c r="C165" s="146" t="s">
        <v>188</v>
      </c>
      <c r="D165" s="146" t="s">
        <v>122</v>
      </c>
      <c r="E165" s="147" t="s">
        <v>189</v>
      </c>
      <c r="F165" s="148" t="s">
        <v>190</v>
      </c>
      <c r="G165" s="149" t="s">
        <v>160</v>
      </c>
      <c r="H165" s="150">
        <v>3671.84</v>
      </c>
      <c r="I165" s="151"/>
      <c r="J165" s="152">
        <f>ROUND(I165*H165,2)</f>
        <v>0</v>
      </c>
      <c r="K165" s="153"/>
      <c r="L165" s="33"/>
      <c r="M165" s="154" t="s">
        <v>1</v>
      </c>
      <c r="N165" s="155" t="s">
        <v>41</v>
      </c>
      <c r="O165" s="61"/>
      <c r="P165" s="156">
        <f>O165*H165</f>
        <v>0</v>
      </c>
      <c r="Q165" s="156">
        <v>3.3E-3</v>
      </c>
      <c r="R165" s="156">
        <f>Q165*H165</f>
        <v>12.117072</v>
      </c>
      <c r="S165" s="156">
        <v>0</v>
      </c>
      <c r="T165" s="15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126</v>
      </c>
      <c r="AT165" s="158" t="s">
        <v>122</v>
      </c>
      <c r="AU165" s="158" t="s">
        <v>127</v>
      </c>
      <c r="AY165" s="17" t="s">
        <v>120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7" t="s">
        <v>127</v>
      </c>
      <c r="BK165" s="159">
        <f>ROUND(I165*H165,2)</f>
        <v>0</v>
      </c>
      <c r="BL165" s="17" t="s">
        <v>126</v>
      </c>
      <c r="BM165" s="158" t="s">
        <v>191</v>
      </c>
    </row>
    <row r="166" spans="1:65" s="2" customFormat="1" ht="24.2" customHeight="1">
      <c r="A166" s="32"/>
      <c r="B166" s="145"/>
      <c r="C166" s="146" t="s">
        <v>192</v>
      </c>
      <c r="D166" s="146" t="s">
        <v>122</v>
      </c>
      <c r="E166" s="147" t="s">
        <v>193</v>
      </c>
      <c r="F166" s="148" t="s">
        <v>194</v>
      </c>
      <c r="G166" s="149" t="s">
        <v>160</v>
      </c>
      <c r="H166" s="150">
        <v>104.4</v>
      </c>
      <c r="I166" s="151"/>
      <c r="J166" s="152">
        <f>ROUND(I166*H166,2)</f>
        <v>0</v>
      </c>
      <c r="K166" s="153"/>
      <c r="L166" s="33"/>
      <c r="M166" s="154" t="s">
        <v>1</v>
      </c>
      <c r="N166" s="155" t="s">
        <v>41</v>
      </c>
      <c r="O166" s="61"/>
      <c r="P166" s="156">
        <f>O166*H166</f>
        <v>0</v>
      </c>
      <c r="Q166" s="156">
        <v>4.1799999999999997E-3</v>
      </c>
      <c r="R166" s="156">
        <f>Q166*H166</f>
        <v>0.436392</v>
      </c>
      <c r="S166" s="156">
        <v>0</v>
      </c>
      <c r="T166" s="157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8" t="s">
        <v>126</v>
      </c>
      <c r="AT166" s="158" t="s">
        <v>122</v>
      </c>
      <c r="AU166" s="158" t="s">
        <v>127</v>
      </c>
      <c r="AY166" s="17" t="s">
        <v>120</v>
      </c>
      <c r="BE166" s="159">
        <f>IF(N166="základná",J166,0)</f>
        <v>0</v>
      </c>
      <c r="BF166" s="159">
        <f>IF(N166="znížená",J166,0)</f>
        <v>0</v>
      </c>
      <c r="BG166" s="159">
        <f>IF(N166="zákl. prenesená",J166,0)</f>
        <v>0</v>
      </c>
      <c r="BH166" s="159">
        <f>IF(N166="zníž. prenesená",J166,0)</f>
        <v>0</v>
      </c>
      <c r="BI166" s="159">
        <f>IF(N166="nulová",J166,0)</f>
        <v>0</v>
      </c>
      <c r="BJ166" s="17" t="s">
        <v>127</v>
      </c>
      <c r="BK166" s="159">
        <f>ROUND(I166*H166,2)</f>
        <v>0</v>
      </c>
      <c r="BL166" s="17" t="s">
        <v>126</v>
      </c>
      <c r="BM166" s="158" t="s">
        <v>195</v>
      </c>
    </row>
    <row r="167" spans="1:65" s="13" customFormat="1" ht="11.25">
      <c r="B167" s="160"/>
      <c r="D167" s="161" t="s">
        <v>129</v>
      </c>
      <c r="E167" s="162" t="s">
        <v>1</v>
      </c>
      <c r="F167" s="163" t="s">
        <v>196</v>
      </c>
      <c r="H167" s="164">
        <v>104.4</v>
      </c>
      <c r="I167" s="165"/>
      <c r="L167" s="160"/>
      <c r="M167" s="166"/>
      <c r="N167" s="167"/>
      <c r="O167" s="167"/>
      <c r="P167" s="167"/>
      <c r="Q167" s="167"/>
      <c r="R167" s="167"/>
      <c r="S167" s="167"/>
      <c r="T167" s="168"/>
      <c r="AT167" s="162" t="s">
        <v>129</v>
      </c>
      <c r="AU167" s="162" t="s">
        <v>127</v>
      </c>
      <c r="AV167" s="13" t="s">
        <v>127</v>
      </c>
      <c r="AW167" s="13" t="s">
        <v>31</v>
      </c>
      <c r="AX167" s="13" t="s">
        <v>75</v>
      </c>
      <c r="AY167" s="162" t="s">
        <v>120</v>
      </c>
    </row>
    <row r="168" spans="1:65" s="14" customFormat="1" ht="11.25">
      <c r="B168" s="169"/>
      <c r="D168" s="161" t="s">
        <v>129</v>
      </c>
      <c r="E168" s="170" t="s">
        <v>1</v>
      </c>
      <c r="F168" s="171" t="s">
        <v>131</v>
      </c>
      <c r="H168" s="172">
        <v>104.4</v>
      </c>
      <c r="I168" s="173"/>
      <c r="L168" s="169"/>
      <c r="M168" s="174"/>
      <c r="N168" s="175"/>
      <c r="O168" s="175"/>
      <c r="P168" s="175"/>
      <c r="Q168" s="175"/>
      <c r="R168" s="175"/>
      <c r="S168" s="175"/>
      <c r="T168" s="176"/>
      <c r="AT168" s="170" t="s">
        <v>129</v>
      </c>
      <c r="AU168" s="170" t="s">
        <v>127</v>
      </c>
      <c r="AV168" s="14" t="s">
        <v>126</v>
      </c>
      <c r="AW168" s="14" t="s">
        <v>31</v>
      </c>
      <c r="AX168" s="14" t="s">
        <v>80</v>
      </c>
      <c r="AY168" s="170" t="s">
        <v>120</v>
      </c>
    </row>
    <row r="169" spans="1:65" s="2" customFormat="1" ht="24.2" customHeight="1">
      <c r="A169" s="32"/>
      <c r="B169" s="145"/>
      <c r="C169" s="146" t="s">
        <v>197</v>
      </c>
      <c r="D169" s="146" t="s">
        <v>122</v>
      </c>
      <c r="E169" s="147" t="s">
        <v>198</v>
      </c>
      <c r="F169" s="148" t="s">
        <v>199</v>
      </c>
      <c r="G169" s="149" t="s">
        <v>160</v>
      </c>
      <c r="H169" s="150">
        <v>104.4</v>
      </c>
      <c r="I169" s="151"/>
      <c r="J169" s="152">
        <f>ROUND(I169*H169,2)</f>
        <v>0</v>
      </c>
      <c r="K169" s="153"/>
      <c r="L169" s="33"/>
      <c r="M169" s="154" t="s">
        <v>1</v>
      </c>
      <c r="N169" s="155" t="s">
        <v>41</v>
      </c>
      <c r="O169" s="61"/>
      <c r="P169" s="156">
        <f>O169*H169</f>
        <v>0</v>
      </c>
      <c r="Q169" s="156">
        <v>5.1500000000000001E-3</v>
      </c>
      <c r="R169" s="156">
        <f>Q169*H169</f>
        <v>0.53766000000000003</v>
      </c>
      <c r="S169" s="156">
        <v>0</v>
      </c>
      <c r="T169" s="15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8" t="s">
        <v>126</v>
      </c>
      <c r="AT169" s="158" t="s">
        <v>122</v>
      </c>
      <c r="AU169" s="158" t="s">
        <v>127</v>
      </c>
      <c r="AY169" s="17" t="s">
        <v>120</v>
      </c>
      <c r="BE169" s="159">
        <f>IF(N169="základná",J169,0)</f>
        <v>0</v>
      </c>
      <c r="BF169" s="159">
        <f>IF(N169="znížená",J169,0)</f>
        <v>0</v>
      </c>
      <c r="BG169" s="159">
        <f>IF(N169="zákl. prenesená",J169,0)</f>
        <v>0</v>
      </c>
      <c r="BH169" s="159">
        <f>IF(N169="zníž. prenesená",J169,0)</f>
        <v>0</v>
      </c>
      <c r="BI169" s="159">
        <f>IF(N169="nulová",J169,0)</f>
        <v>0</v>
      </c>
      <c r="BJ169" s="17" t="s">
        <v>127</v>
      </c>
      <c r="BK169" s="159">
        <f>ROUND(I169*H169,2)</f>
        <v>0</v>
      </c>
      <c r="BL169" s="17" t="s">
        <v>126</v>
      </c>
      <c r="BM169" s="158" t="s">
        <v>200</v>
      </c>
    </row>
    <row r="170" spans="1:65" s="2" customFormat="1" ht="16.5" customHeight="1">
      <c r="A170" s="32"/>
      <c r="B170" s="145"/>
      <c r="C170" s="146" t="s">
        <v>201</v>
      </c>
      <c r="D170" s="146" t="s">
        <v>122</v>
      </c>
      <c r="E170" s="147" t="s">
        <v>202</v>
      </c>
      <c r="F170" s="148" t="s">
        <v>203</v>
      </c>
      <c r="G170" s="149" t="s">
        <v>150</v>
      </c>
      <c r="H170" s="150">
        <v>976.32</v>
      </c>
      <c r="I170" s="151"/>
      <c r="J170" s="152">
        <f>ROUND(I170*H170,2)</f>
        <v>0</v>
      </c>
      <c r="K170" s="153"/>
      <c r="L170" s="33"/>
      <c r="M170" s="154" t="s">
        <v>1</v>
      </c>
      <c r="N170" s="155" t="s">
        <v>41</v>
      </c>
      <c r="O170" s="61"/>
      <c r="P170" s="156">
        <f>O170*H170</f>
        <v>0</v>
      </c>
      <c r="Q170" s="156">
        <v>5.2999999999999998E-4</v>
      </c>
      <c r="R170" s="156">
        <f>Q170*H170</f>
        <v>0.51744959999999995</v>
      </c>
      <c r="S170" s="156">
        <v>0</v>
      </c>
      <c r="T170" s="15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8" t="s">
        <v>126</v>
      </c>
      <c r="AT170" s="158" t="s">
        <v>122</v>
      </c>
      <c r="AU170" s="158" t="s">
        <v>127</v>
      </c>
      <c r="AY170" s="17" t="s">
        <v>120</v>
      </c>
      <c r="BE170" s="159">
        <f>IF(N170="základná",J170,0)</f>
        <v>0</v>
      </c>
      <c r="BF170" s="159">
        <f>IF(N170="znížená",J170,0)</f>
        <v>0</v>
      </c>
      <c r="BG170" s="159">
        <f>IF(N170="zákl. prenesená",J170,0)</f>
        <v>0</v>
      </c>
      <c r="BH170" s="159">
        <f>IF(N170="zníž. prenesená",J170,0)</f>
        <v>0</v>
      </c>
      <c r="BI170" s="159">
        <f>IF(N170="nulová",J170,0)</f>
        <v>0</v>
      </c>
      <c r="BJ170" s="17" t="s">
        <v>127</v>
      </c>
      <c r="BK170" s="159">
        <f>ROUND(I170*H170,2)</f>
        <v>0</v>
      </c>
      <c r="BL170" s="17" t="s">
        <v>126</v>
      </c>
      <c r="BM170" s="158" t="s">
        <v>204</v>
      </c>
    </row>
    <row r="171" spans="1:65" s="13" customFormat="1" ht="11.25">
      <c r="B171" s="160"/>
      <c r="D171" s="161" t="s">
        <v>129</v>
      </c>
      <c r="E171" s="162" t="s">
        <v>1</v>
      </c>
      <c r="F171" s="163" t="s">
        <v>205</v>
      </c>
      <c r="H171" s="164">
        <v>976.32</v>
      </c>
      <c r="I171" s="165"/>
      <c r="L171" s="160"/>
      <c r="M171" s="166"/>
      <c r="N171" s="167"/>
      <c r="O171" s="167"/>
      <c r="P171" s="167"/>
      <c r="Q171" s="167"/>
      <c r="R171" s="167"/>
      <c r="S171" s="167"/>
      <c r="T171" s="168"/>
      <c r="AT171" s="162" t="s">
        <v>129</v>
      </c>
      <c r="AU171" s="162" t="s">
        <v>127</v>
      </c>
      <c r="AV171" s="13" t="s">
        <v>127</v>
      </c>
      <c r="AW171" s="13" t="s">
        <v>31</v>
      </c>
      <c r="AX171" s="13" t="s">
        <v>75</v>
      </c>
      <c r="AY171" s="162" t="s">
        <v>120</v>
      </c>
    </row>
    <row r="172" spans="1:65" s="14" customFormat="1" ht="11.25">
      <c r="B172" s="169"/>
      <c r="D172" s="161" t="s">
        <v>129</v>
      </c>
      <c r="E172" s="170" t="s">
        <v>1</v>
      </c>
      <c r="F172" s="171" t="s">
        <v>131</v>
      </c>
      <c r="H172" s="172">
        <v>976.32</v>
      </c>
      <c r="I172" s="173"/>
      <c r="L172" s="169"/>
      <c r="M172" s="174"/>
      <c r="N172" s="175"/>
      <c r="O172" s="175"/>
      <c r="P172" s="175"/>
      <c r="Q172" s="175"/>
      <c r="R172" s="175"/>
      <c r="S172" s="175"/>
      <c r="T172" s="176"/>
      <c r="AT172" s="170" t="s">
        <v>129</v>
      </c>
      <c r="AU172" s="170" t="s">
        <v>127</v>
      </c>
      <c r="AV172" s="14" t="s">
        <v>126</v>
      </c>
      <c r="AW172" s="14" t="s">
        <v>31</v>
      </c>
      <c r="AX172" s="14" t="s">
        <v>80</v>
      </c>
      <c r="AY172" s="170" t="s">
        <v>120</v>
      </c>
    </row>
    <row r="173" spans="1:65" s="2" customFormat="1" ht="24.2" customHeight="1">
      <c r="A173" s="32"/>
      <c r="B173" s="145"/>
      <c r="C173" s="146" t="s">
        <v>206</v>
      </c>
      <c r="D173" s="146" t="s">
        <v>122</v>
      </c>
      <c r="E173" s="147" t="s">
        <v>207</v>
      </c>
      <c r="F173" s="148" t="s">
        <v>208</v>
      </c>
      <c r="G173" s="149" t="s">
        <v>160</v>
      </c>
      <c r="H173" s="150">
        <v>143.376</v>
      </c>
      <c r="I173" s="151"/>
      <c r="J173" s="152">
        <f>ROUND(I173*H173,2)</f>
        <v>0</v>
      </c>
      <c r="K173" s="153"/>
      <c r="L173" s="33"/>
      <c r="M173" s="154" t="s">
        <v>1</v>
      </c>
      <c r="N173" s="155" t="s">
        <v>41</v>
      </c>
      <c r="O173" s="61"/>
      <c r="P173" s="156">
        <f>O173*H173</f>
        <v>0</v>
      </c>
      <c r="Q173" s="156">
        <v>1.976E-2</v>
      </c>
      <c r="R173" s="156">
        <f>Q173*H173</f>
        <v>2.8331097600000001</v>
      </c>
      <c r="S173" s="156">
        <v>0</v>
      </c>
      <c r="T173" s="15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8" t="s">
        <v>126</v>
      </c>
      <c r="AT173" s="158" t="s">
        <v>122</v>
      </c>
      <c r="AU173" s="158" t="s">
        <v>127</v>
      </c>
      <c r="AY173" s="17" t="s">
        <v>120</v>
      </c>
      <c r="BE173" s="159">
        <f>IF(N173="základná",J173,0)</f>
        <v>0</v>
      </c>
      <c r="BF173" s="159">
        <f>IF(N173="znížená",J173,0)</f>
        <v>0</v>
      </c>
      <c r="BG173" s="159">
        <f>IF(N173="zákl. prenesená",J173,0)</f>
        <v>0</v>
      </c>
      <c r="BH173" s="159">
        <f>IF(N173="zníž. prenesená",J173,0)</f>
        <v>0</v>
      </c>
      <c r="BI173" s="159">
        <f>IF(N173="nulová",J173,0)</f>
        <v>0</v>
      </c>
      <c r="BJ173" s="17" t="s">
        <v>127</v>
      </c>
      <c r="BK173" s="159">
        <f>ROUND(I173*H173,2)</f>
        <v>0</v>
      </c>
      <c r="BL173" s="17" t="s">
        <v>126</v>
      </c>
      <c r="BM173" s="158" t="s">
        <v>209</v>
      </c>
    </row>
    <row r="174" spans="1:65" s="13" customFormat="1" ht="11.25">
      <c r="B174" s="160"/>
      <c r="D174" s="161" t="s">
        <v>129</v>
      </c>
      <c r="E174" s="162" t="s">
        <v>1</v>
      </c>
      <c r="F174" s="163" t="s">
        <v>210</v>
      </c>
      <c r="H174" s="164">
        <v>143.376</v>
      </c>
      <c r="I174" s="165"/>
      <c r="L174" s="160"/>
      <c r="M174" s="166"/>
      <c r="N174" s="167"/>
      <c r="O174" s="167"/>
      <c r="P174" s="167"/>
      <c r="Q174" s="167"/>
      <c r="R174" s="167"/>
      <c r="S174" s="167"/>
      <c r="T174" s="168"/>
      <c r="AT174" s="162" t="s">
        <v>129</v>
      </c>
      <c r="AU174" s="162" t="s">
        <v>127</v>
      </c>
      <c r="AV174" s="13" t="s">
        <v>127</v>
      </c>
      <c r="AW174" s="13" t="s">
        <v>31</v>
      </c>
      <c r="AX174" s="13" t="s">
        <v>75</v>
      </c>
      <c r="AY174" s="162" t="s">
        <v>120</v>
      </c>
    </row>
    <row r="175" spans="1:65" s="14" customFormat="1" ht="11.25">
      <c r="B175" s="169"/>
      <c r="D175" s="161" t="s">
        <v>129</v>
      </c>
      <c r="E175" s="170" t="s">
        <v>1</v>
      </c>
      <c r="F175" s="171" t="s">
        <v>131</v>
      </c>
      <c r="H175" s="172">
        <v>143.376</v>
      </c>
      <c r="I175" s="173"/>
      <c r="L175" s="169"/>
      <c r="M175" s="174"/>
      <c r="N175" s="175"/>
      <c r="O175" s="175"/>
      <c r="P175" s="175"/>
      <c r="Q175" s="175"/>
      <c r="R175" s="175"/>
      <c r="S175" s="175"/>
      <c r="T175" s="176"/>
      <c r="AT175" s="170" t="s">
        <v>129</v>
      </c>
      <c r="AU175" s="170" t="s">
        <v>127</v>
      </c>
      <c r="AV175" s="14" t="s">
        <v>126</v>
      </c>
      <c r="AW175" s="14" t="s">
        <v>31</v>
      </c>
      <c r="AX175" s="14" t="s">
        <v>80</v>
      </c>
      <c r="AY175" s="170" t="s">
        <v>120</v>
      </c>
    </row>
    <row r="176" spans="1:65" s="2" customFormat="1" ht="24.2" customHeight="1">
      <c r="A176" s="32"/>
      <c r="B176" s="145"/>
      <c r="C176" s="146" t="s">
        <v>211</v>
      </c>
      <c r="D176" s="146" t="s">
        <v>122</v>
      </c>
      <c r="E176" s="147" t="s">
        <v>212</v>
      </c>
      <c r="F176" s="148" t="s">
        <v>213</v>
      </c>
      <c r="G176" s="149" t="s">
        <v>160</v>
      </c>
      <c r="H176" s="150">
        <v>129.54</v>
      </c>
      <c r="I176" s="151"/>
      <c r="J176" s="152">
        <f>ROUND(I176*H176,2)</f>
        <v>0</v>
      </c>
      <c r="K176" s="153"/>
      <c r="L176" s="33"/>
      <c r="M176" s="154" t="s">
        <v>1</v>
      </c>
      <c r="N176" s="155" t="s">
        <v>41</v>
      </c>
      <c r="O176" s="61"/>
      <c r="P176" s="156">
        <f>O176*H176</f>
        <v>0</v>
      </c>
      <c r="Q176" s="156">
        <v>2.3959999999999999E-2</v>
      </c>
      <c r="R176" s="156">
        <f>Q176*H176</f>
        <v>3.1037783999999995</v>
      </c>
      <c r="S176" s="156">
        <v>0</v>
      </c>
      <c r="T176" s="15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8" t="s">
        <v>126</v>
      </c>
      <c r="AT176" s="158" t="s">
        <v>122</v>
      </c>
      <c r="AU176" s="158" t="s">
        <v>127</v>
      </c>
      <c r="AY176" s="17" t="s">
        <v>120</v>
      </c>
      <c r="BE176" s="159">
        <f>IF(N176="základná",J176,0)</f>
        <v>0</v>
      </c>
      <c r="BF176" s="159">
        <f>IF(N176="znížená",J176,0)</f>
        <v>0</v>
      </c>
      <c r="BG176" s="159">
        <f>IF(N176="zákl. prenesená",J176,0)</f>
        <v>0</v>
      </c>
      <c r="BH176" s="159">
        <f>IF(N176="zníž. prenesená",J176,0)</f>
        <v>0</v>
      </c>
      <c r="BI176" s="159">
        <f>IF(N176="nulová",J176,0)</f>
        <v>0</v>
      </c>
      <c r="BJ176" s="17" t="s">
        <v>127</v>
      </c>
      <c r="BK176" s="159">
        <f>ROUND(I176*H176,2)</f>
        <v>0</v>
      </c>
      <c r="BL176" s="17" t="s">
        <v>126</v>
      </c>
      <c r="BM176" s="158" t="s">
        <v>214</v>
      </c>
    </row>
    <row r="177" spans="1:65" s="13" customFormat="1" ht="11.25">
      <c r="B177" s="160"/>
      <c r="D177" s="161" t="s">
        <v>129</v>
      </c>
      <c r="E177" s="162" t="s">
        <v>1</v>
      </c>
      <c r="F177" s="163" t="s">
        <v>215</v>
      </c>
      <c r="H177" s="164">
        <v>129.54</v>
      </c>
      <c r="I177" s="165"/>
      <c r="L177" s="160"/>
      <c r="M177" s="166"/>
      <c r="N177" s="167"/>
      <c r="O177" s="167"/>
      <c r="P177" s="167"/>
      <c r="Q177" s="167"/>
      <c r="R177" s="167"/>
      <c r="S177" s="167"/>
      <c r="T177" s="168"/>
      <c r="AT177" s="162" t="s">
        <v>129</v>
      </c>
      <c r="AU177" s="162" t="s">
        <v>127</v>
      </c>
      <c r="AV177" s="13" t="s">
        <v>127</v>
      </c>
      <c r="AW177" s="13" t="s">
        <v>31</v>
      </c>
      <c r="AX177" s="13" t="s">
        <v>75</v>
      </c>
      <c r="AY177" s="162" t="s">
        <v>120</v>
      </c>
    </row>
    <row r="178" spans="1:65" s="14" customFormat="1" ht="11.25">
      <c r="B178" s="169"/>
      <c r="D178" s="161" t="s">
        <v>129</v>
      </c>
      <c r="E178" s="170" t="s">
        <v>1</v>
      </c>
      <c r="F178" s="171" t="s">
        <v>131</v>
      </c>
      <c r="H178" s="172">
        <v>129.54</v>
      </c>
      <c r="I178" s="173"/>
      <c r="L178" s="169"/>
      <c r="M178" s="174"/>
      <c r="N178" s="175"/>
      <c r="O178" s="175"/>
      <c r="P178" s="175"/>
      <c r="Q178" s="175"/>
      <c r="R178" s="175"/>
      <c r="S178" s="175"/>
      <c r="T178" s="176"/>
      <c r="AT178" s="170" t="s">
        <v>129</v>
      </c>
      <c r="AU178" s="170" t="s">
        <v>127</v>
      </c>
      <c r="AV178" s="14" t="s">
        <v>126</v>
      </c>
      <c r="AW178" s="14" t="s">
        <v>31</v>
      </c>
      <c r="AX178" s="14" t="s">
        <v>80</v>
      </c>
      <c r="AY178" s="170" t="s">
        <v>120</v>
      </c>
    </row>
    <row r="179" spans="1:65" s="2" customFormat="1" ht="37.9" customHeight="1">
      <c r="A179" s="32"/>
      <c r="B179" s="145"/>
      <c r="C179" s="146" t="s">
        <v>216</v>
      </c>
      <c r="D179" s="146" t="s">
        <v>122</v>
      </c>
      <c r="E179" s="147" t="s">
        <v>217</v>
      </c>
      <c r="F179" s="148" t="s">
        <v>218</v>
      </c>
      <c r="G179" s="149" t="s">
        <v>160</v>
      </c>
      <c r="H179" s="150">
        <v>333.72</v>
      </c>
      <c r="I179" s="151"/>
      <c r="J179" s="152">
        <f>ROUND(I179*H179,2)</f>
        <v>0</v>
      </c>
      <c r="K179" s="153"/>
      <c r="L179" s="33"/>
      <c r="M179" s="154" t="s">
        <v>1</v>
      </c>
      <c r="N179" s="155" t="s">
        <v>41</v>
      </c>
      <c r="O179" s="61"/>
      <c r="P179" s="156">
        <f>O179*H179</f>
        <v>0</v>
      </c>
      <c r="Q179" s="156">
        <v>2.759E-2</v>
      </c>
      <c r="R179" s="156">
        <f>Q179*H179</f>
        <v>9.2073347999999999</v>
      </c>
      <c r="S179" s="156">
        <v>0</v>
      </c>
      <c r="T179" s="15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8" t="s">
        <v>126</v>
      </c>
      <c r="AT179" s="158" t="s">
        <v>122</v>
      </c>
      <c r="AU179" s="158" t="s">
        <v>127</v>
      </c>
      <c r="AY179" s="17" t="s">
        <v>120</v>
      </c>
      <c r="BE179" s="159">
        <f>IF(N179="základná",J179,0)</f>
        <v>0</v>
      </c>
      <c r="BF179" s="159">
        <f>IF(N179="znížená",J179,0)</f>
        <v>0</v>
      </c>
      <c r="BG179" s="159">
        <f>IF(N179="zákl. prenesená",J179,0)</f>
        <v>0</v>
      </c>
      <c r="BH179" s="159">
        <f>IF(N179="zníž. prenesená",J179,0)</f>
        <v>0</v>
      </c>
      <c r="BI179" s="159">
        <f>IF(N179="nulová",J179,0)</f>
        <v>0</v>
      </c>
      <c r="BJ179" s="17" t="s">
        <v>127</v>
      </c>
      <c r="BK179" s="159">
        <f>ROUND(I179*H179,2)</f>
        <v>0</v>
      </c>
      <c r="BL179" s="17" t="s">
        <v>126</v>
      </c>
      <c r="BM179" s="158" t="s">
        <v>219</v>
      </c>
    </row>
    <row r="180" spans="1:65" s="15" customFormat="1" ht="11.25">
      <c r="B180" s="177"/>
      <c r="D180" s="161" t="s">
        <v>129</v>
      </c>
      <c r="E180" s="178" t="s">
        <v>1</v>
      </c>
      <c r="F180" s="179" t="s">
        <v>220</v>
      </c>
      <c r="H180" s="178" t="s">
        <v>1</v>
      </c>
      <c r="I180" s="180"/>
      <c r="L180" s="177"/>
      <c r="M180" s="181"/>
      <c r="N180" s="182"/>
      <c r="O180" s="182"/>
      <c r="P180" s="182"/>
      <c r="Q180" s="182"/>
      <c r="R180" s="182"/>
      <c r="S180" s="182"/>
      <c r="T180" s="183"/>
      <c r="AT180" s="178" t="s">
        <v>129</v>
      </c>
      <c r="AU180" s="178" t="s">
        <v>127</v>
      </c>
      <c r="AV180" s="15" t="s">
        <v>80</v>
      </c>
      <c r="AW180" s="15" t="s">
        <v>31</v>
      </c>
      <c r="AX180" s="15" t="s">
        <v>75</v>
      </c>
      <c r="AY180" s="178" t="s">
        <v>120</v>
      </c>
    </row>
    <row r="181" spans="1:65" s="13" customFormat="1" ht="11.25">
      <c r="B181" s="160"/>
      <c r="D181" s="161" t="s">
        <v>129</v>
      </c>
      <c r="E181" s="162" t="s">
        <v>1</v>
      </c>
      <c r="F181" s="163" t="s">
        <v>221</v>
      </c>
      <c r="H181" s="164">
        <v>179.52</v>
      </c>
      <c r="I181" s="165"/>
      <c r="L181" s="160"/>
      <c r="M181" s="166"/>
      <c r="N181" s="167"/>
      <c r="O181" s="167"/>
      <c r="P181" s="167"/>
      <c r="Q181" s="167"/>
      <c r="R181" s="167"/>
      <c r="S181" s="167"/>
      <c r="T181" s="168"/>
      <c r="AT181" s="162" t="s">
        <v>129</v>
      </c>
      <c r="AU181" s="162" t="s">
        <v>127</v>
      </c>
      <c r="AV181" s="13" t="s">
        <v>127</v>
      </c>
      <c r="AW181" s="13" t="s">
        <v>31</v>
      </c>
      <c r="AX181" s="13" t="s">
        <v>75</v>
      </c>
      <c r="AY181" s="162" t="s">
        <v>120</v>
      </c>
    </row>
    <row r="182" spans="1:65" s="15" customFormat="1" ht="11.25">
      <c r="B182" s="177"/>
      <c r="D182" s="161" t="s">
        <v>129</v>
      </c>
      <c r="E182" s="178" t="s">
        <v>1</v>
      </c>
      <c r="F182" s="179" t="s">
        <v>222</v>
      </c>
      <c r="H182" s="178" t="s">
        <v>1</v>
      </c>
      <c r="I182" s="180"/>
      <c r="L182" s="177"/>
      <c r="M182" s="181"/>
      <c r="N182" s="182"/>
      <c r="O182" s="182"/>
      <c r="P182" s="182"/>
      <c r="Q182" s="182"/>
      <c r="R182" s="182"/>
      <c r="S182" s="182"/>
      <c r="T182" s="183"/>
      <c r="AT182" s="178" t="s">
        <v>129</v>
      </c>
      <c r="AU182" s="178" t="s">
        <v>127</v>
      </c>
      <c r="AV182" s="15" t="s">
        <v>80</v>
      </c>
      <c r="AW182" s="15" t="s">
        <v>31</v>
      </c>
      <c r="AX182" s="15" t="s">
        <v>75</v>
      </c>
      <c r="AY182" s="178" t="s">
        <v>120</v>
      </c>
    </row>
    <row r="183" spans="1:65" s="13" customFormat="1" ht="11.25">
      <c r="B183" s="160"/>
      <c r="D183" s="161" t="s">
        <v>129</v>
      </c>
      <c r="E183" s="162" t="s">
        <v>1</v>
      </c>
      <c r="F183" s="163" t="s">
        <v>223</v>
      </c>
      <c r="H183" s="164">
        <v>154.19999999999999</v>
      </c>
      <c r="I183" s="165"/>
      <c r="L183" s="160"/>
      <c r="M183" s="166"/>
      <c r="N183" s="167"/>
      <c r="O183" s="167"/>
      <c r="P183" s="167"/>
      <c r="Q183" s="167"/>
      <c r="R183" s="167"/>
      <c r="S183" s="167"/>
      <c r="T183" s="168"/>
      <c r="AT183" s="162" t="s">
        <v>129</v>
      </c>
      <c r="AU183" s="162" t="s">
        <v>127</v>
      </c>
      <c r="AV183" s="13" t="s">
        <v>127</v>
      </c>
      <c r="AW183" s="13" t="s">
        <v>31</v>
      </c>
      <c r="AX183" s="13" t="s">
        <v>75</v>
      </c>
      <c r="AY183" s="162" t="s">
        <v>120</v>
      </c>
    </row>
    <row r="184" spans="1:65" s="14" customFormat="1" ht="11.25">
      <c r="B184" s="169"/>
      <c r="D184" s="161" t="s">
        <v>129</v>
      </c>
      <c r="E184" s="170" t="s">
        <v>1</v>
      </c>
      <c r="F184" s="171" t="s">
        <v>131</v>
      </c>
      <c r="H184" s="172">
        <v>333.72</v>
      </c>
      <c r="I184" s="173"/>
      <c r="L184" s="169"/>
      <c r="M184" s="174"/>
      <c r="N184" s="175"/>
      <c r="O184" s="175"/>
      <c r="P184" s="175"/>
      <c r="Q184" s="175"/>
      <c r="R184" s="175"/>
      <c r="S184" s="175"/>
      <c r="T184" s="176"/>
      <c r="AT184" s="170" t="s">
        <v>129</v>
      </c>
      <c r="AU184" s="170" t="s">
        <v>127</v>
      </c>
      <c r="AV184" s="14" t="s">
        <v>126</v>
      </c>
      <c r="AW184" s="14" t="s">
        <v>31</v>
      </c>
      <c r="AX184" s="14" t="s">
        <v>80</v>
      </c>
      <c r="AY184" s="170" t="s">
        <v>120</v>
      </c>
    </row>
    <row r="185" spans="1:65" s="2" customFormat="1" ht="24.2" customHeight="1">
      <c r="A185" s="32"/>
      <c r="B185" s="145"/>
      <c r="C185" s="146" t="s">
        <v>7</v>
      </c>
      <c r="D185" s="146" t="s">
        <v>122</v>
      </c>
      <c r="E185" s="147" t="s">
        <v>224</v>
      </c>
      <c r="F185" s="148" t="s">
        <v>225</v>
      </c>
      <c r="G185" s="149" t="s">
        <v>160</v>
      </c>
      <c r="H185" s="150">
        <v>517.58000000000004</v>
      </c>
      <c r="I185" s="151"/>
      <c r="J185" s="152">
        <f>ROUND(I185*H185,2)</f>
        <v>0</v>
      </c>
      <c r="K185" s="153"/>
      <c r="L185" s="33"/>
      <c r="M185" s="154" t="s">
        <v>1</v>
      </c>
      <c r="N185" s="155" t="s">
        <v>41</v>
      </c>
      <c r="O185" s="61"/>
      <c r="P185" s="156">
        <f>O185*H185</f>
        <v>0</v>
      </c>
      <c r="Q185" s="156">
        <v>1.7510000000000001E-2</v>
      </c>
      <c r="R185" s="156">
        <f>Q185*H185</f>
        <v>9.0628258000000006</v>
      </c>
      <c r="S185" s="156">
        <v>0</v>
      </c>
      <c r="T185" s="15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8" t="s">
        <v>126</v>
      </c>
      <c r="AT185" s="158" t="s">
        <v>122</v>
      </c>
      <c r="AU185" s="158" t="s">
        <v>127</v>
      </c>
      <c r="AY185" s="17" t="s">
        <v>120</v>
      </c>
      <c r="BE185" s="159">
        <f>IF(N185="základná",J185,0)</f>
        <v>0</v>
      </c>
      <c r="BF185" s="159">
        <f>IF(N185="znížená",J185,0)</f>
        <v>0</v>
      </c>
      <c r="BG185" s="159">
        <f>IF(N185="zákl. prenesená",J185,0)</f>
        <v>0</v>
      </c>
      <c r="BH185" s="159">
        <f>IF(N185="zníž. prenesená",J185,0)</f>
        <v>0</v>
      </c>
      <c r="BI185" s="159">
        <f>IF(N185="nulová",J185,0)</f>
        <v>0</v>
      </c>
      <c r="BJ185" s="17" t="s">
        <v>127</v>
      </c>
      <c r="BK185" s="159">
        <f>ROUND(I185*H185,2)</f>
        <v>0</v>
      </c>
      <c r="BL185" s="17" t="s">
        <v>126</v>
      </c>
      <c r="BM185" s="158" t="s">
        <v>226</v>
      </c>
    </row>
    <row r="186" spans="1:65" s="15" customFormat="1" ht="11.25">
      <c r="B186" s="177"/>
      <c r="D186" s="161" t="s">
        <v>129</v>
      </c>
      <c r="E186" s="178" t="s">
        <v>1</v>
      </c>
      <c r="F186" s="179" t="s">
        <v>227</v>
      </c>
      <c r="H186" s="178" t="s">
        <v>1</v>
      </c>
      <c r="I186" s="180"/>
      <c r="L186" s="177"/>
      <c r="M186" s="181"/>
      <c r="N186" s="182"/>
      <c r="O186" s="182"/>
      <c r="P186" s="182"/>
      <c r="Q186" s="182"/>
      <c r="R186" s="182"/>
      <c r="S186" s="182"/>
      <c r="T186" s="183"/>
      <c r="AT186" s="178" t="s">
        <v>129</v>
      </c>
      <c r="AU186" s="178" t="s">
        <v>127</v>
      </c>
      <c r="AV186" s="15" t="s">
        <v>80</v>
      </c>
      <c r="AW186" s="15" t="s">
        <v>31</v>
      </c>
      <c r="AX186" s="15" t="s">
        <v>75</v>
      </c>
      <c r="AY186" s="178" t="s">
        <v>120</v>
      </c>
    </row>
    <row r="187" spans="1:65" s="13" customFormat="1" ht="11.25">
      <c r="B187" s="160"/>
      <c r="D187" s="161" t="s">
        <v>129</v>
      </c>
      <c r="E187" s="162" t="s">
        <v>1</v>
      </c>
      <c r="F187" s="163" t="s">
        <v>228</v>
      </c>
      <c r="H187" s="164">
        <v>243.04</v>
      </c>
      <c r="I187" s="165"/>
      <c r="L187" s="160"/>
      <c r="M187" s="166"/>
      <c r="N187" s="167"/>
      <c r="O187" s="167"/>
      <c r="P187" s="167"/>
      <c r="Q187" s="167"/>
      <c r="R187" s="167"/>
      <c r="S187" s="167"/>
      <c r="T187" s="168"/>
      <c r="AT187" s="162" t="s">
        <v>129</v>
      </c>
      <c r="AU187" s="162" t="s">
        <v>127</v>
      </c>
      <c r="AV187" s="13" t="s">
        <v>127</v>
      </c>
      <c r="AW187" s="13" t="s">
        <v>31</v>
      </c>
      <c r="AX187" s="13" t="s">
        <v>75</v>
      </c>
      <c r="AY187" s="162" t="s">
        <v>120</v>
      </c>
    </row>
    <row r="188" spans="1:65" s="15" customFormat="1" ht="11.25">
      <c r="B188" s="177"/>
      <c r="D188" s="161" t="s">
        <v>129</v>
      </c>
      <c r="E188" s="178" t="s">
        <v>1</v>
      </c>
      <c r="F188" s="179" t="s">
        <v>229</v>
      </c>
      <c r="H188" s="178" t="s">
        <v>1</v>
      </c>
      <c r="I188" s="180"/>
      <c r="L188" s="177"/>
      <c r="M188" s="181"/>
      <c r="N188" s="182"/>
      <c r="O188" s="182"/>
      <c r="P188" s="182"/>
      <c r="Q188" s="182"/>
      <c r="R188" s="182"/>
      <c r="S188" s="182"/>
      <c r="T188" s="183"/>
      <c r="AT188" s="178" t="s">
        <v>129</v>
      </c>
      <c r="AU188" s="178" t="s">
        <v>127</v>
      </c>
      <c r="AV188" s="15" t="s">
        <v>80</v>
      </c>
      <c r="AW188" s="15" t="s">
        <v>31</v>
      </c>
      <c r="AX188" s="15" t="s">
        <v>75</v>
      </c>
      <c r="AY188" s="178" t="s">
        <v>120</v>
      </c>
    </row>
    <row r="189" spans="1:65" s="13" customFormat="1" ht="11.25">
      <c r="B189" s="160"/>
      <c r="D189" s="161" t="s">
        <v>129</v>
      </c>
      <c r="E189" s="162" t="s">
        <v>1</v>
      </c>
      <c r="F189" s="163" t="s">
        <v>228</v>
      </c>
      <c r="H189" s="164">
        <v>243.04</v>
      </c>
      <c r="I189" s="165"/>
      <c r="L189" s="160"/>
      <c r="M189" s="166"/>
      <c r="N189" s="167"/>
      <c r="O189" s="167"/>
      <c r="P189" s="167"/>
      <c r="Q189" s="167"/>
      <c r="R189" s="167"/>
      <c r="S189" s="167"/>
      <c r="T189" s="168"/>
      <c r="AT189" s="162" t="s">
        <v>129</v>
      </c>
      <c r="AU189" s="162" t="s">
        <v>127</v>
      </c>
      <c r="AV189" s="13" t="s">
        <v>127</v>
      </c>
      <c r="AW189" s="13" t="s">
        <v>31</v>
      </c>
      <c r="AX189" s="13" t="s">
        <v>75</v>
      </c>
      <c r="AY189" s="162" t="s">
        <v>120</v>
      </c>
    </row>
    <row r="190" spans="1:65" s="15" customFormat="1" ht="11.25">
      <c r="B190" s="177"/>
      <c r="D190" s="161" t="s">
        <v>129</v>
      </c>
      <c r="E190" s="178" t="s">
        <v>1</v>
      </c>
      <c r="F190" s="179" t="s">
        <v>230</v>
      </c>
      <c r="H190" s="178" t="s">
        <v>1</v>
      </c>
      <c r="I190" s="180"/>
      <c r="L190" s="177"/>
      <c r="M190" s="181"/>
      <c r="N190" s="182"/>
      <c r="O190" s="182"/>
      <c r="P190" s="182"/>
      <c r="Q190" s="182"/>
      <c r="R190" s="182"/>
      <c r="S190" s="182"/>
      <c r="T190" s="183"/>
      <c r="AT190" s="178" t="s">
        <v>129</v>
      </c>
      <c r="AU190" s="178" t="s">
        <v>127</v>
      </c>
      <c r="AV190" s="15" t="s">
        <v>80</v>
      </c>
      <c r="AW190" s="15" t="s">
        <v>31</v>
      </c>
      <c r="AX190" s="15" t="s">
        <v>75</v>
      </c>
      <c r="AY190" s="178" t="s">
        <v>120</v>
      </c>
    </row>
    <row r="191" spans="1:65" s="13" customFormat="1" ht="11.25">
      <c r="B191" s="160"/>
      <c r="D191" s="161" t="s">
        <v>129</v>
      </c>
      <c r="E191" s="162" t="s">
        <v>1</v>
      </c>
      <c r="F191" s="163" t="s">
        <v>231</v>
      </c>
      <c r="H191" s="164">
        <v>31.5</v>
      </c>
      <c r="I191" s="165"/>
      <c r="L191" s="160"/>
      <c r="M191" s="166"/>
      <c r="N191" s="167"/>
      <c r="O191" s="167"/>
      <c r="P191" s="167"/>
      <c r="Q191" s="167"/>
      <c r="R191" s="167"/>
      <c r="S191" s="167"/>
      <c r="T191" s="168"/>
      <c r="AT191" s="162" t="s">
        <v>129</v>
      </c>
      <c r="AU191" s="162" t="s">
        <v>127</v>
      </c>
      <c r="AV191" s="13" t="s">
        <v>127</v>
      </c>
      <c r="AW191" s="13" t="s">
        <v>31</v>
      </c>
      <c r="AX191" s="13" t="s">
        <v>75</v>
      </c>
      <c r="AY191" s="162" t="s">
        <v>120</v>
      </c>
    </row>
    <row r="192" spans="1:65" s="14" customFormat="1" ht="11.25">
      <c r="B192" s="169"/>
      <c r="D192" s="161" t="s">
        <v>129</v>
      </c>
      <c r="E192" s="170" t="s">
        <v>1</v>
      </c>
      <c r="F192" s="171" t="s">
        <v>131</v>
      </c>
      <c r="H192" s="172">
        <v>517.57999999999993</v>
      </c>
      <c r="I192" s="173"/>
      <c r="L192" s="169"/>
      <c r="M192" s="174"/>
      <c r="N192" s="175"/>
      <c r="O192" s="175"/>
      <c r="P192" s="175"/>
      <c r="Q192" s="175"/>
      <c r="R192" s="175"/>
      <c r="S192" s="175"/>
      <c r="T192" s="176"/>
      <c r="AT192" s="170" t="s">
        <v>129</v>
      </c>
      <c r="AU192" s="170" t="s">
        <v>127</v>
      </c>
      <c r="AV192" s="14" t="s">
        <v>126</v>
      </c>
      <c r="AW192" s="14" t="s">
        <v>31</v>
      </c>
      <c r="AX192" s="14" t="s">
        <v>80</v>
      </c>
      <c r="AY192" s="170" t="s">
        <v>120</v>
      </c>
    </row>
    <row r="193" spans="1:65" s="2" customFormat="1" ht="24.2" customHeight="1">
      <c r="A193" s="32"/>
      <c r="B193" s="145"/>
      <c r="C193" s="146" t="s">
        <v>232</v>
      </c>
      <c r="D193" s="146" t="s">
        <v>122</v>
      </c>
      <c r="E193" s="147" t="s">
        <v>233</v>
      </c>
      <c r="F193" s="148" t="s">
        <v>234</v>
      </c>
      <c r="G193" s="149" t="s">
        <v>160</v>
      </c>
      <c r="H193" s="150">
        <v>2820.54</v>
      </c>
      <c r="I193" s="151"/>
      <c r="J193" s="152">
        <f>ROUND(I193*H193,2)</f>
        <v>0</v>
      </c>
      <c r="K193" s="153"/>
      <c r="L193" s="33"/>
      <c r="M193" s="154" t="s">
        <v>1</v>
      </c>
      <c r="N193" s="155" t="s">
        <v>41</v>
      </c>
      <c r="O193" s="61"/>
      <c r="P193" s="156">
        <f>O193*H193</f>
        <v>0</v>
      </c>
      <c r="Q193" s="156">
        <v>4.0660000000000002E-2</v>
      </c>
      <c r="R193" s="156">
        <f>Q193*H193</f>
        <v>114.6831564</v>
      </c>
      <c r="S193" s="156">
        <v>0</v>
      </c>
      <c r="T193" s="157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8" t="s">
        <v>126</v>
      </c>
      <c r="AT193" s="158" t="s">
        <v>122</v>
      </c>
      <c r="AU193" s="158" t="s">
        <v>127</v>
      </c>
      <c r="AY193" s="17" t="s">
        <v>120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7" t="s">
        <v>127</v>
      </c>
      <c r="BK193" s="159">
        <f>ROUND(I193*H193,2)</f>
        <v>0</v>
      </c>
      <c r="BL193" s="17" t="s">
        <v>126</v>
      </c>
      <c r="BM193" s="158" t="s">
        <v>235</v>
      </c>
    </row>
    <row r="194" spans="1:65" s="15" customFormat="1" ht="11.25">
      <c r="B194" s="177"/>
      <c r="D194" s="161" t="s">
        <v>129</v>
      </c>
      <c r="E194" s="178" t="s">
        <v>1</v>
      </c>
      <c r="F194" s="179" t="s">
        <v>236</v>
      </c>
      <c r="H194" s="178" t="s">
        <v>1</v>
      </c>
      <c r="I194" s="180"/>
      <c r="L194" s="177"/>
      <c r="M194" s="181"/>
      <c r="N194" s="182"/>
      <c r="O194" s="182"/>
      <c r="P194" s="182"/>
      <c r="Q194" s="182"/>
      <c r="R194" s="182"/>
      <c r="S194" s="182"/>
      <c r="T194" s="183"/>
      <c r="AT194" s="178" t="s">
        <v>129</v>
      </c>
      <c r="AU194" s="178" t="s">
        <v>127</v>
      </c>
      <c r="AV194" s="15" t="s">
        <v>80</v>
      </c>
      <c r="AW194" s="15" t="s">
        <v>31</v>
      </c>
      <c r="AX194" s="15" t="s">
        <v>75</v>
      </c>
      <c r="AY194" s="178" t="s">
        <v>120</v>
      </c>
    </row>
    <row r="195" spans="1:65" s="13" customFormat="1" ht="11.25">
      <c r="B195" s="160"/>
      <c r="D195" s="161" t="s">
        <v>129</v>
      </c>
      <c r="E195" s="162" t="s">
        <v>1</v>
      </c>
      <c r="F195" s="163" t="s">
        <v>237</v>
      </c>
      <c r="H195" s="164">
        <v>1066.17</v>
      </c>
      <c r="I195" s="165"/>
      <c r="L195" s="160"/>
      <c r="M195" s="166"/>
      <c r="N195" s="167"/>
      <c r="O195" s="167"/>
      <c r="P195" s="167"/>
      <c r="Q195" s="167"/>
      <c r="R195" s="167"/>
      <c r="S195" s="167"/>
      <c r="T195" s="168"/>
      <c r="AT195" s="162" t="s">
        <v>129</v>
      </c>
      <c r="AU195" s="162" t="s">
        <v>127</v>
      </c>
      <c r="AV195" s="13" t="s">
        <v>127</v>
      </c>
      <c r="AW195" s="13" t="s">
        <v>31</v>
      </c>
      <c r="AX195" s="13" t="s">
        <v>75</v>
      </c>
      <c r="AY195" s="162" t="s">
        <v>120</v>
      </c>
    </row>
    <row r="196" spans="1:65" s="15" customFormat="1" ht="11.25">
      <c r="B196" s="177"/>
      <c r="D196" s="161" t="s">
        <v>129</v>
      </c>
      <c r="E196" s="178" t="s">
        <v>1</v>
      </c>
      <c r="F196" s="179" t="s">
        <v>238</v>
      </c>
      <c r="H196" s="178" t="s">
        <v>1</v>
      </c>
      <c r="I196" s="180"/>
      <c r="L196" s="177"/>
      <c r="M196" s="181"/>
      <c r="N196" s="182"/>
      <c r="O196" s="182"/>
      <c r="P196" s="182"/>
      <c r="Q196" s="182"/>
      <c r="R196" s="182"/>
      <c r="S196" s="182"/>
      <c r="T196" s="183"/>
      <c r="AT196" s="178" t="s">
        <v>129</v>
      </c>
      <c r="AU196" s="178" t="s">
        <v>127</v>
      </c>
      <c r="AV196" s="15" t="s">
        <v>80</v>
      </c>
      <c r="AW196" s="15" t="s">
        <v>31</v>
      </c>
      <c r="AX196" s="15" t="s">
        <v>75</v>
      </c>
      <c r="AY196" s="178" t="s">
        <v>120</v>
      </c>
    </row>
    <row r="197" spans="1:65" s="13" customFormat="1" ht="11.25">
      <c r="B197" s="160"/>
      <c r="D197" s="161" t="s">
        <v>129</v>
      </c>
      <c r="E197" s="162" t="s">
        <v>1</v>
      </c>
      <c r="F197" s="163" t="s">
        <v>237</v>
      </c>
      <c r="H197" s="164">
        <v>1066.17</v>
      </c>
      <c r="I197" s="165"/>
      <c r="L197" s="160"/>
      <c r="M197" s="166"/>
      <c r="N197" s="167"/>
      <c r="O197" s="167"/>
      <c r="P197" s="167"/>
      <c r="Q197" s="167"/>
      <c r="R197" s="167"/>
      <c r="S197" s="167"/>
      <c r="T197" s="168"/>
      <c r="AT197" s="162" t="s">
        <v>129</v>
      </c>
      <c r="AU197" s="162" t="s">
        <v>127</v>
      </c>
      <c r="AV197" s="13" t="s">
        <v>127</v>
      </c>
      <c r="AW197" s="13" t="s">
        <v>31</v>
      </c>
      <c r="AX197" s="13" t="s">
        <v>75</v>
      </c>
      <c r="AY197" s="162" t="s">
        <v>120</v>
      </c>
    </row>
    <row r="198" spans="1:65" s="15" customFormat="1" ht="11.25">
      <c r="B198" s="177"/>
      <c r="D198" s="161" t="s">
        <v>129</v>
      </c>
      <c r="E198" s="178" t="s">
        <v>1</v>
      </c>
      <c r="F198" s="179" t="s">
        <v>239</v>
      </c>
      <c r="H198" s="178" t="s">
        <v>1</v>
      </c>
      <c r="I198" s="180"/>
      <c r="L198" s="177"/>
      <c r="M198" s="181"/>
      <c r="N198" s="182"/>
      <c r="O198" s="182"/>
      <c r="P198" s="182"/>
      <c r="Q198" s="182"/>
      <c r="R198" s="182"/>
      <c r="S198" s="182"/>
      <c r="T198" s="183"/>
      <c r="AT198" s="178" t="s">
        <v>129</v>
      </c>
      <c r="AU198" s="178" t="s">
        <v>127</v>
      </c>
      <c r="AV198" s="15" t="s">
        <v>80</v>
      </c>
      <c r="AW198" s="15" t="s">
        <v>31</v>
      </c>
      <c r="AX198" s="15" t="s">
        <v>75</v>
      </c>
      <c r="AY198" s="178" t="s">
        <v>120</v>
      </c>
    </row>
    <row r="199" spans="1:65" s="13" customFormat="1" ht="11.25">
      <c r="B199" s="160"/>
      <c r="D199" s="161" t="s">
        <v>129</v>
      </c>
      <c r="E199" s="162" t="s">
        <v>1</v>
      </c>
      <c r="F199" s="163" t="s">
        <v>240</v>
      </c>
      <c r="H199" s="164">
        <v>344.1</v>
      </c>
      <c r="I199" s="165"/>
      <c r="L199" s="160"/>
      <c r="M199" s="166"/>
      <c r="N199" s="167"/>
      <c r="O199" s="167"/>
      <c r="P199" s="167"/>
      <c r="Q199" s="167"/>
      <c r="R199" s="167"/>
      <c r="S199" s="167"/>
      <c r="T199" s="168"/>
      <c r="AT199" s="162" t="s">
        <v>129</v>
      </c>
      <c r="AU199" s="162" t="s">
        <v>127</v>
      </c>
      <c r="AV199" s="13" t="s">
        <v>127</v>
      </c>
      <c r="AW199" s="13" t="s">
        <v>31</v>
      </c>
      <c r="AX199" s="13" t="s">
        <v>75</v>
      </c>
      <c r="AY199" s="162" t="s">
        <v>120</v>
      </c>
    </row>
    <row r="200" spans="1:65" s="15" customFormat="1" ht="11.25">
      <c r="B200" s="177"/>
      <c r="D200" s="161" t="s">
        <v>129</v>
      </c>
      <c r="E200" s="178" t="s">
        <v>1</v>
      </c>
      <c r="F200" s="179" t="s">
        <v>241</v>
      </c>
      <c r="H200" s="178" t="s">
        <v>1</v>
      </c>
      <c r="I200" s="180"/>
      <c r="L200" s="177"/>
      <c r="M200" s="181"/>
      <c r="N200" s="182"/>
      <c r="O200" s="182"/>
      <c r="P200" s="182"/>
      <c r="Q200" s="182"/>
      <c r="R200" s="182"/>
      <c r="S200" s="182"/>
      <c r="T200" s="183"/>
      <c r="AT200" s="178" t="s">
        <v>129</v>
      </c>
      <c r="AU200" s="178" t="s">
        <v>127</v>
      </c>
      <c r="AV200" s="15" t="s">
        <v>80</v>
      </c>
      <c r="AW200" s="15" t="s">
        <v>31</v>
      </c>
      <c r="AX200" s="15" t="s">
        <v>75</v>
      </c>
      <c r="AY200" s="178" t="s">
        <v>120</v>
      </c>
    </row>
    <row r="201" spans="1:65" s="13" customFormat="1" ht="11.25">
      <c r="B201" s="160"/>
      <c r="D201" s="161" t="s">
        <v>129</v>
      </c>
      <c r="E201" s="162" t="s">
        <v>1</v>
      </c>
      <c r="F201" s="163" t="s">
        <v>240</v>
      </c>
      <c r="H201" s="164">
        <v>344.1</v>
      </c>
      <c r="I201" s="165"/>
      <c r="L201" s="160"/>
      <c r="M201" s="166"/>
      <c r="N201" s="167"/>
      <c r="O201" s="167"/>
      <c r="P201" s="167"/>
      <c r="Q201" s="167"/>
      <c r="R201" s="167"/>
      <c r="S201" s="167"/>
      <c r="T201" s="168"/>
      <c r="AT201" s="162" t="s">
        <v>129</v>
      </c>
      <c r="AU201" s="162" t="s">
        <v>127</v>
      </c>
      <c r="AV201" s="13" t="s">
        <v>127</v>
      </c>
      <c r="AW201" s="13" t="s">
        <v>31</v>
      </c>
      <c r="AX201" s="13" t="s">
        <v>75</v>
      </c>
      <c r="AY201" s="162" t="s">
        <v>120</v>
      </c>
    </row>
    <row r="202" spans="1:65" s="14" customFormat="1" ht="11.25">
      <c r="B202" s="169"/>
      <c r="D202" s="161" t="s">
        <v>129</v>
      </c>
      <c r="E202" s="170" t="s">
        <v>1</v>
      </c>
      <c r="F202" s="171" t="s">
        <v>131</v>
      </c>
      <c r="H202" s="172">
        <v>2820.54</v>
      </c>
      <c r="I202" s="173"/>
      <c r="L202" s="169"/>
      <c r="M202" s="174"/>
      <c r="N202" s="175"/>
      <c r="O202" s="175"/>
      <c r="P202" s="175"/>
      <c r="Q202" s="175"/>
      <c r="R202" s="175"/>
      <c r="S202" s="175"/>
      <c r="T202" s="176"/>
      <c r="AT202" s="170" t="s">
        <v>129</v>
      </c>
      <c r="AU202" s="170" t="s">
        <v>127</v>
      </c>
      <c r="AV202" s="14" t="s">
        <v>126</v>
      </c>
      <c r="AW202" s="14" t="s">
        <v>31</v>
      </c>
      <c r="AX202" s="14" t="s">
        <v>80</v>
      </c>
      <c r="AY202" s="170" t="s">
        <v>120</v>
      </c>
    </row>
    <row r="203" spans="1:65" s="2" customFormat="1" ht="33" customHeight="1">
      <c r="A203" s="32"/>
      <c r="B203" s="145"/>
      <c r="C203" s="146" t="s">
        <v>242</v>
      </c>
      <c r="D203" s="146" t="s">
        <v>122</v>
      </c>
      <c r="E203" s="147" t="s">
        <v>243</v>
      </c>
      <c r="F203" s="148" t="s">
        <v>244</v>
      </c>
      <c r="G203" s="149" t="s">
        <v>160</v>
      </c>
      <c r="H203" s="150">
        <v>95.36</v>
      </c>
      <c r="I203" s="151"/>
      <c r="J203" s="152">
        <f>ROUND(I203*H203,2)</f>
        <v>0</v>
      </c>
      <c r="K203" s="153"/>
      <c r="L203" s="33"/>
      <c r="M203" s="154" t="s">
        <v>1</v>
      </c>
      <c r="N203" s="155" t="s">
        <v>41</v>
      </c>
      <c r="O203" s="61"/>
      <c r="P203" s="156">
        <f>O203*H203</f>
        <v>0</v>
      </c>
      <c r="Q203" s="156">
        <v>7.9020000000000007E-2</v>
      </c>
      <c r="R203" s="156">
        <f>Q203*H203</f>
        <v>7.5353472000000004</v>
      </c>
      <c r="S203" s="156">
        <v>0</v>
      </c>
      <c r="T203" s="15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8" t="s">
        <v>126</v>
      </c>
      <c r="AT203" s="158" t="s">
        <v>122</v>
      </c>
      <c r="AU203" s="158" t="s">
        <v>127</v>
      </c>
      <c r="AY203" s="17" t="s">
        <v>120</v>
      </c>
      <c r="BE203" s="159">
        <f>IF(N203="základná",J203,0)</f>
        <v>0</v>
      </c>
      <c r="BF203" s="159">
        <f>IF(N203="znížená",J203,0)</f>
        <v>0</v>
      </c>
      <c r="BG203" s="159">
        <f>IF(N203="zákl. prenesená",J203,0)</f>
        <v>0</v>
      </c>
      <c r="BH203" s="159">
        <f>IF(N203="zníž. prenesená",J203,0)</f>
        <v>0</v>
      </c>
      <c r="BI203" s="159">
        <f>IF(N203="nulová",J203,0)</f>
        <v>0</v>
      </c>
      <c r="BJ203" s="17" t="s">
        <v>127</v>
      </c>
      <c r="BK203" s="159">
        <f>ROUND(I203*H203,2)</f>
        <v>0</v>
      </c>
      <c r="BL203" s="17" t="s">
        <v>126</v>
      </c>
      <c r="BM203" s="158" t="s">
        <v>245</v>
      </c>
    </row>
    <row r="204" spans="1:65" s="13" customFormat="1" ht="11.25">
      <c r="B204" s="160"/>
      <c r="D204" s="161" t="s">
        <v>129</v>
      </c>
      <c r="E204" s="162" t="s">
        <v>1</v>
      </c>
      <c r="F204" s="163" t="s">
        <v>246</v>
      </c>
      <c r="H204" s="164">
        <v>95.36</v>
      </c>
      <c r="I204" s="165"/>
      <c r="L204" s="160"/>
      <c r="M204" s="166"/>
      <c r="N204" s="167"/>
      <c r="O204" s="167"/>
      <c r="P204" s="167"/>
      <c r="Q204" s="167"/>
      <c r="R204" s="167"/>
      <c r="S204" s="167"/>
      <c r="T204" s="168"/>
      <c r="AT204" s="162" t="s">
        <v>129</v>
      </c>
      <c r="AU204" s="162" t="s">
        <v>127</v>
      </c>
      <c r="AV204" s="13" t="s">
        <v>127</v>
      </c>
      <c r="AW204" s="13" t="s">
        <v>31</v>
      </c>
      <c r="AX204" s="13" t="s">
        <v>75</v>
      </c>
      <c r="AY204" s="162" t="s">
        <v>120</v>
      </c>
    </row>
    <row r="205" spans="1:65" s="14" customFormat="1" ht="11.25">
      <c r="B205" s="169"/>
      <c r="D205" s="161" t="s">
        <v>129</v>
      </c>
      <c r="E205" s="170" t="s">
        <v>1</v>
      </c>
      <c r="F205" s="171" t="s">
        <v>131</v>
      </c>
      <c r="H205" s="172">
        <v>95.36</v>
      </c>
      <c r="I205" s="173"/>
      <c r="L205" s="169"/>
      <c r="M205" s="174"/>
      <c r="N205" s="175"/>
      <c r="O205" s="175"/>
      <c r="P205" s="175"/>
      <c r="Q205" s="175"/>
      <c r="R205" s="175"/>
      <c r="S205" s="175"/>
      <c r="T205" s="176"/>
      <c r="AT205" s="170" t="s">
        <v>129</v>
      </c>
      <c r="AU205" s="170" t="s">
        <v>127</v>
      </c>
      <c r="AV205" s="14" t="s">
        <v>126</v>
      </c>
      <c r="AW205" s="14" t="s">
        <v>31</v>
      </c>
      <c r="AX205" s="14" t="s">
        <v>80</v>
      </c>
      <c r="AY205" s="170" t="s">
        <v>120</v>
      </c>
    </row>
    <row r="206" spans="1:65" s="12" customFormat="1" ht="22.9" customHeight="1">
      <c r="B206" s="132"/>
      <c r="D206" s="133" t="s">
        <v>74</v>
      </c>
      <c r="E206" s="143" t="s">
        <v>163</v>
      </c>
      <c r="F206" s="143" t="s">
        <v>247</v>
      </c>
      <c r="I206" s="135"/>
      <c r="J206" s="144">
        <f>BK206</f>
        <v>0</v>
      </c>
      <c r="L206" s="132"/>
      <c r="M206" s="137"/>
      <c r="N206" s="138"/>
      <c r="O206" s="138"/>
      <c r="P206" s="139">
        <f>SUM(P207:P268)</f>
        <v>0</v>
      </c>
      <c r="Q206" s="138"/>
      <c r="R206" s="139">
        <f>SUM(R207:R268)</f>
        <v>216.19238500000006</v>
      </c>
      <c r="S206" s="138"/>
      <c r="T206" s="140">
        <f>SUM(T207:T268)</f>
        <v>27.177600000000002</v>
      </c>
      <c r="AR206" s="133" t="s">
        <v>80</v>
      </c>
      <c r="AT206" s="141" t="s">
        <v>74</v>
      </c>
      <c r="AU206" s="141" t="s">
        <v>80</v>
      </c>
      <c r="AY206" s="133" t="s">
        <v>120</v>
      </c>
      <c r="BK206" s="142">
        <f>SUM(BK207:BK268)</f>
        <v>0</v>
      </c>
    </row>
    <row r="207" spans="1:65" s="2" customFormat="1" ht="37.9" customHeight="1">
      <c r="A207" s="32"/>
      <c r="B207" s="145"/>
      <c r="C207" s="146" t="s">
        <v>248</v>
      </c>
      <c r="D207" s="146" t="s">
        <v>122</v>
      </c>
      <c r="E207" s="147" t="s">
        <v>249</v>
      </c>
      <c r="F207" s="148" t="s">
        <v>250</v>
      </c>
      <c r="G207" s="149" t="s">
        <v>150</v>
      </c>
      <c r="H207" s="150">
        <v>232.2</v>
      </c>
      <c r="I207" s="151"/>
      <c r="J207" s="152">
        <f>ROUND(I207*H207,2)</f>
        <v>0</v>
      </c>
      <c r="K207" s="153"/>
      <c r="L207" s="33"/>
      <c r="M207" s="154" t="s">
        <v>1</v>
      </c>
      <c r="N207" s="155" t="s">
        <v>41</v>
      </c>
      <c r="O207" s="61"/>
      <c r="P207" s="156">
        <f>O207*H207</f>
        <v>0</v>
      </c>
      <c r="Q207" s="156">
        <v>9.8530000000000006E-2</v>
      </c>
      <c r="R207" s="156">
        <f>Q207*H207</f>
        <v>22.878665999999999</v>
      </c>
      <c r="S207" s="156">
        <v>0</v>
      </c>
      <c r="T207" s="157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8" t="s">
        <v>126</v>
      </c>
      <c r="AT207" s="158" t="s">
        <v>122</v>
      </c>
      <c r="AU207" s="158" t="s">
        <v>127</v>
      </c>
      <c r="AY207" s="17" t="s">
        <v>120</v>
      </c>
      <c r="BE207" s="159">
        <f>IF(N207="základná",J207,0)</f>
        <v>0</v>
      </c>
      <c r="BF207" s="159">
        <f>IF(N207="znížená",J207,0)</f>
        <v>0</v>
      </c>
      <c r="BG207" s="159">
        <f>IF(N207="zákl. prenesená",J207,0)</f>
        <v>0</v>
      </c>
      <c r="BH207" s="159">
        <f>IF(N207="zníž. prenesená",J207,0)</f>
        <v>0</v>
      </c>
      <c r="BI207" s="159">
        <f>IF(N207="nulová",J207,0)</f>
        <v>0</v>
      </c>
      <c r="BJ207" s="17" t="s">
        <v>127</v>
      </c>
      <c r="BK207" s="159">
        <f>ROUND(I207*H207,2)</f>
        <v>0</v>
      </c>
      <c r="BL207" s="17" t="s">
        <v>126</v>
      </c>
      <c r="BM207" s="158" t="s">
        <v>251</v>
      </c>
    </row>
    <row r="208" spans="1:65" s="13" customFormat="1" ht="11.25">
      <c r="B208" s="160"/>
      <c r="D208" s="161" t="s">
        <v>129</v>
      </c>
      <c r="E208" s="162" t="s">
        <v>1</v>
      </c>
      <c r="F208" s="163" t="s">
        <v>252</v>
      </c>
      <c r="H208" s="164">
        <v>116.1</v>
      </c>
      <c r="I208" s="165"/>
      <c r="L208" s="160"/>
      <c r="M208" s="166"/>
      <c r="N208" s="167"/>
      <c r="O208" s="167"/>
      <c r="P208" s="167"/>
      <c r="Q208" s="167"/>
      <c r="R208" s="167"/>
      <c r="S208" s="167"/>
      <c r="T208" s="168"/>
      <c r="AT208" s="162" t="s">
        <v>129</v>
      </c>
      <c r="AU208" s="162" t="s">
        <v>127</v>
      </c>
      <c r="AV208" s="13" t="s">
        <v>127</v>
      </c>
      <c r="AW208" s="13" t="s">
        <v>31</v>
      </c>
      <c r="AX208" s="13" t="s">
        <v>75</v>
      </c>
      <c r="AY208" s="162" t="s">
        <v>120</v>
      </c>
    </row>
    <row r="209" spans="1:65" s="13" customFormat="1" ht="11.25">
      <c r="B209" s="160"/>
      <c r="D209" s="161" t="s">
        <v>129</v>
      </c>
      <c r="E209" s="162" t="s">
        <v>1</v>
      </c>
      <c r="F209" s="163" t="s">
        <v>252</v>
      </c>
      <c r="H209" s="164">
        <v>116.1</v>
      </c>
      <c r="I209" s="165"/>
      <c r="L209" s="160"/>
      <c r="M209" s="166"/>
      <c r="N209" s="167"/>
      <c r="O209" s="167"/>
      <c r="P209" s="167"/>
      <c r="Q209" s="167"/>
      <c r="R209" s="167"/>
      <c r="S209" s="167"/>
      <c r="T209" s="168"/>
      <c r="AT209" s="162" t="s">
        <v>129</v>
      </c>
      <c r="AU209" s="162" t="s">
        <v>127</v>
      </c>
      <c r="AV209" s="13" t="s">
        <v>127</v>
      </c>
      <c r="AW209" s="13" t="s">
        <v>31</v>
      </c>
      <c r="AX209" s="13" t="s">
        <v>75</v>
      </c>
      <c r="AY209" s="162" t="s">
        <v>120</v>
      </c>
    </row>
    <row r="210" spans="1:65" s="14" customFormat="1" ht="11.25">
      <c r="B210" s="169"/>
      <c r="D210" s="161" t="s">
        <v>129</v>
      </c>
      <c r="E210" s="170" t="s">
        <v>1</v>
      </c>
      <c r="F210" s="171" t="s">
        <v>131</v>
      </c>
      <c r="H210" s="172">
        <v>232.2</v>
      </c>
      <c r="I210" s="173"/>
      <c r="L210" s="169"/>
      <c r="M210" s="174"/>
      <c r="N210" s="175"/>
      <c r="O210" s="175"/>
      <c r="P210" s="175"/>
      <c r="Q210" s="175"/>
      <c r="R210" s="175"/>
      <c r="S210" s="175"/>
      <c r="T210" s="176"/>
      <c r="AT210" s="170" t="s">
        <v>129</v>
      </c>
      <c r="AU210" s="170" t="s">
        <v>127</v>
      </c>
      <c r="AV210" s="14" t="s">
        <v>126</v>
      </c>
      <c r="AW210" s="14" t="s">
        <v>31</v>
      </c>
      <c r="AX210" s="14" t="s">
        <v>80</v>
      </c>
      <c r="AY210" s="170" t="s">
        <v>120</v>
      </c>
    </row>
    <row r="211" spans="1:65" s="2" customFormat="1" ht="16.5" customHeight="1">
      <c r="A211" s="32"/>
      <c r="B211" s="145"/>
      <c r="C211" s="184" t="s">
        <v>253</v>
      </c>
      <c r="D211" s="184" t="s">
        <v>254</v>
      </c>
      <c r="E211" s="185" t="s">
        <v>255</v>
      </c>
      <c r="F211" s="186" t="s">
        <v>256</v>
      </c>
      <c r="G211" s="187" t="s">
        <v>257</v>
      </c>
      <c r="H211" s="188">
        <v>234.52199999999999</v>
      </c>
      <c r="I211" s="189"/>
      <c r="J211" s="190">
        <f>ROUND(I211*H211,2)</f>
        <v>0</v>
      </c>
      <c r="K211" s="191"/>
      <c r="L211" s="192"/>
      <c r="M211" s="193" t="s">
        <v>1</v>
      </c>
      <c r="N211" s="194" t="s">
        <v>41</v>
      </c>
      <c r="O211" s="61"/>
      <c r="P211" s="156">
        <f>O211*H211</f>
        <v>0</v>
      </c>
      <c r="Q211" s="156">
        <v>2.35E-2</v>
      </c>
      <c r="R211" s="156">
        <f>Q211*H211</f>
        <v>5.5112670000000001</v>
      </c>
      <c r="S211" s="156">
        <v>0</v>
      </c>
      <c r="T211" s="157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8" t="s">
        <v>157</v>
      </c>
      <c r="AT211" s="158" t="s">
        <v>254</v>
      </c>
      <c r="AU211" s="158" t="s">
        <v>127</v>
      </c>
      <c r="AY211" s="17" t="s">
        <v>120</v>
      </c>
      <c r="BE211" s="159">
        <f>IF(N211="základná",J211,0)</f>
        <v>0</v>
      </c>
      <c r="BF211" s="159">
        <f>IF(N211="znížená",J211,0)</f>
        <v>0</v>
      </c>
      <c r="BG211" s="159">
        <f>IF(N211="zákl. prenesená",J211,0)</f>
        <v>0</v>
      </c>
      <c r="BH211" s="159">
        <f>IF(N211="zníž. prenesená",J211,0)</f>
        <v>0</v>
      </c>
      <c r="BI211" s="159">
        <f>IF(N211="nulová",J211,0)</f>
        <v>0</v>
      </c>
      <c r="BJ211" s="17" t="s">
        <v>127</v>
      </c>
      <c r="BK211" s="159">
        <f>ROUND(I211*H211,2)</f>
        <v>0</v>
      </c>
      <c r="BL211" s="17" t="s">
        <v>126</v>
      </c>
      <c r="BM211" s="158" t="s">
        <v>258</v>
      </c>
    </row>
    <row r="212" spans="1:65" s="13" customFormat="1" ht="11.25">
      <c r="B212" s="160"/>
      <c r="D212" s="161" t="s">
        <v>129</v>
      </c>
      <c r="F212" s="163" t="s">
        <v>259</v>
      </c>
      <c r="H212" s="164">
        <v>234.52199999999999</v>
      </c>
      <c r="I212" s="165"/>
      <c r="L212" s="160"/>
      <c r="M212" s="166"/>
      <c r="N212" s="167"/>
      <c r="O212" s="167"/>
      <c r="P212" s="167"/>
      <c r="Q212" s="167"/>
      <c r="R212" s="167"/>
      <c r="S212" s="167"/>
      <c r="T212" s="168"/>
      <c r="AT212" s="162" t="s">
        <v>129</v>
      </c>
      <c r="AU212" s="162" t="s">
        <v>127</v>
      </c>
      <c r="AV212" s="13" t="s">
        <v>127</v>
      </c>
      <c r="AW212" s="13" t="s">
        <v>3</v>
      </c>
      <c r="AX212" s="13" t="s">
        <v>80</v>
      </c>
      <c r="AY212" s="162" t="s">
        <v>120</v>
      </c>
    </row>
    <row r="213" spans="1:65" s="2" customFormat="1" ht="37.9" customHeight="1">
      <c r="A213" s="32"/>
      <c r="B213" s="145"/>
      <c r="C213" s="146" t="s">
        <v>260</v>
      </c>
      <c r="D213" s="146" t="s">
        <v>122</v>
      </c>
      <c r="E213" s="147" t="s">
        <v>261</v>
      </c>
      <c r="F213" s="148" t="s">
        <v>262</v>
      </c>
      <c r="G213" s="149" t="s">
        <v>160</v>
      </c>
      <c r="H213" s="150">
        <v>3886</v>
      </c>
      <c r="I213" s="151"/>
      <c r="J213" s="152">
        <f>ROUND(I213*H213,2)</f>
        <v>0</v>
      </c>
      <c r="K213" s="153"/>
      <c r="L213" s="33"/>
      <c r="M213" s="154" t="s">
        <v>1</v>
      </c>
      <c r="N213" s="155" t="s">
        <v>41</v>
      </c>
      <c r="O213" s="61"/>
      <c r="P213" s="156">
        <f>O213*H213</f>
        <v>0</v>
      </c>
      <c r="Q213" s="156">
        <v>2.3990000000000001E-2</v>
      </c>
      <c r="R213" s="156">
        <f>Q213*H213</f>
        <v>93.22514000000001</v>
      </c>
      <c r="S213" s="156">
        <v>0</v>
      </c>
      <c r="T213" s="15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8" t="s">
        <v>126</v>
      </c>
      <c r="AT213" s="158" t="s">
        <v>122</v>
      </c>
      <c r="AU213" s="158" t="s">
        <v>127</v>
      </c>
      <c r="AY213" s="17" t="s">
        <v>120</v>
      </c>
      <c r="BE213" s="159">
        <f>IF(N213="základná",J213,0)</f>
        <v>0</v>
      </c>
      <c r="BF213" s="159">
        <f>IF(N213="znížená",J213,0)</f>
        <v>0</v>
      </c>
      <c r="BG213" s="159">
        <f>IF(N213="zákl. prenesená",J213,0)</f>
        <v>0</v>
      </c>
      <c r="BH213" s="159">
        <f>IF(N213="zníž. prenesená",J213,0)</f>
        <v>0</v>
      </c>
      <c r="BI213" s="159">
        <f>IF(N213="nulová",J213,0)</f>
        <v>0</v>
      </c>
      <c r="BJ213" s="17" t="s">
        <v>127</v>
      </c>
      <c r="BK213" s="159">
        <f>ROUND(I213*H213,2)</f>
        <v>0</v>
      </c>
      <c r="BL213" s="17" t="s">
        <v>126</v>
      </c>
      <c r="BM213" s="158" t="s">
        <v>263</v>
      </c>
    </row>
    <row r="214" spans="1:65" s="13" customFormat="1" ht="11.25">
      <c r="B214" s="160"/>
      <c r="D214" s="161" t="s">
        <v>129</v>
      </c>
      <c r="E214" s="162" t="s">
        <v>1</v>
      </c>
      <c r="F214" s="163" t="s">
        <v>264</v>
      </c>
      <c r="H214" s="164">
        <v>3886</v>
      </c>
      <c r="I214" s="165"/>
      <c r="L214" s="160"/>
      <c r="M214" s="166"/>
      <c r="N214" s="167"/>
      <c r="O214" s="167"/>
      <c r="P214" s="167"/>
      <c r="Q214" s="167"/>
      <c r="R214" s="167"/>
      <c r="S214" s="167"/>
      <c r="T214" s="168"/>
      <c r="AT214" s="162" t="s">
        <v>129</v>
      </c>
      <c r="AU214" s="162" t="s">
        <v>127</v>
      </c>
      <c r="AV214" s="13" t="s">
        <v>127</v>
      </c>
      <c r="AW214" s="13" t="s">
        <v>31</v>
      </c>
      <c r="AX214" s="13" t="s">
        <v>75</v>
      </c>
      <c r="AY214" s="162" t="s">
        <v>120</v>
      </c>
    </row>
    <row r="215" spans="1:65" s="14" customFormat="1" ht="11.25">
      <c r="B215" s="169"/>
      <c r="D215" s="161" t="s">
        <v>129</v>
      </c>
      <c r="E215" s="170" t="s">
        <v>1</v>
      </c>
      <c r="F215" s="171" t="s">
        <v>131</v>
      </c>
      <c r="H215" s="172">
        <v>3886</v>
      </c>
      <c r="I215" s="173"/>
      <c r="L215" s="169"/>
      <c r="M215" s="174"/>
      <c r="N215" s="175"/>
      <c r="O215" s="175"/>
      <c r="P215" s="175"/>
      <c r="Q215" s="175"/>
      <c r="R215" s="175"/>
      <c r="S215" s="175"/>
      <c r="T215" s="176"/>
      <c r="AT215" s="170" t="s">
        <v>129</v>
      </c>
      <c r="AU215" s="170" t="s">
        <v>127</v>
      </c>
      <c r="AV215" s="14" t="s">
        <v>126</v>
      </c>
      <c r="AW215" s="14" t="s">
        <v>31</v>
      </c>
      <c r="AX215" s="14" t="s">
        <v>80</v>
      </c>
      <c r="AY215" s="170" t="s">
        <v>120</v>
      </c>
    </row>
    <row r="216" spans="1:65" s="2" customFormat="1" ht="44.25" customHeight="1">
      <c r="A216" s="32"/>
      <c r="B216" s="145"/>
      <c r="C216" s="146" t="s">
        <v>265</v>
      </c>
      <c r="D216" s="146" t="s">
        <v>122</v>
      </c>
      <c r="E216" s="147" t="s">
        <v>266</v>
      </c>
      <c r="F216" s="148" t="s">
        <v>267</v>
      </c>
      <c r="G216" s="149" t="s">
        <v>160</v>
      </c>
      <c r="H216" s="150">
        <v>11658</v>
      </c>
      <c r="I216" s="151"/>
      <c r="J216" s="152">
        <f>ROUND(I216*H216,2)</f>
        <v>0</v>
      </c>
      <c r="K216" s="153"/>
      <c r="L216" s="33"/>
      <c r="M216" s="154" t="s">
        <v>1</v>
      </c>
      <c r="N216" s="155" t="s">
        <v>41</v>
      </c>
      <c r="O216" s="61"/>
      <c r="P216" s="156">
        <f>O216*H216</f>
        <v>0</v>
      </c>
      <c r="Q216" s="156">
        <v>0</v>
      </c>
      <c r="R216" s="156">
        <f>Q216*H216</f>
        <v>0</v>
      </c>
      <c r="S216" s="156">
        <v>0</v>
      </c>
      <c r="T216" s="157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8" t="s">
        <v>126</v>
      </c>
      <c r="AT216" s="158" t="s">
        <v>122</v>
      </c>
      <c r="AU216" s="158" t="s">
        <v>127</v>
      </c>
      <c r="AY216" s="17" t="s">
        <v>120</v>
      </c>
      <c r="BE216" s="159">
        <f>IF(N216="základná",J216,0)</f>
        <v>0</v>
      </c>
      <c r="BF216" s="159">
        <f>IF(N216="znížená",J216,0)</f>
        <v>0</v>
      </c>
      <c r="BG216" s="159">
        <f>IF(N216="zákl. prenesená",J216,0)</f>
        <v>0</v>
      </c>
      <c r="BH216" s="159">
        <f>IF(N216="zníž. prenesená",J216,0)</f>
        <v>0</v>
      </c>
      <c r="BI216" s="159">
        <f>IF(N216="nulová",J216,0)</f>
        <v>0</v>
      </c>
      <c r="BJ216" s="17" t="s">
        <v>127</v>
      </c>
      <c r="BK216" s="159">
        <f>ROUND(I216*H216,2)</f>
        <v>0</v>
      </c>
      <c r="BL216" s="17" t="s">
        <v>126</v>
      </c>
      <c r="BM216" s="158" t="s">
        <v>268</v>
      </c>
    </row>
    <row r="217" spans="1:65" s="13" customFormat="1" ht="11.25">
      <c r="B217" s="160"/>
      <c r="D217" s="161" t="s">
        <v>129</v>
      </c>
      <c r="E217" s="162" t="s">
        <v>1</v>
      </c>
      <c r="F217" s="163" t="s">
        <v>269</v>
      </c>
      <c r="H217" s="164">
        <v>11658</v>
      </c>
      <c r="I217" s="165"/>
      <c r="L217" s="160"/>
      <c r="M217" s="166"/>
      <c r="N217" s="167"/>
      <c r="O217" s="167"/>
      <c r="P217" s="167"/>
      <c r="Q217" s="167"/>
      <c r="R217" s="167"/>
      <c r="S217" s="167"/>
      <c r="T217" s="168"/>
      <c r="AT217" s="162" t="s">
        <v>129</v>
      </c>
      <c r="AU217" s="162" t="s">
        <v>127</v>
      </c>
      <c r="AV217" s="13" t="s">
        <v>127</v>
      </c>
      <c r="AW217" s="13" t="s">
        <v>31</v>
      </c>
      <c r="AX217" s="13" t="s">
        <v>75</v>
      </c>
      <c r="AY217" s="162" t="s">
        <v>120</v>
      </c>
    </row>
    <row r="218" spans="1:65" s="14" customFormat="1" ht="11.25">
      <c r="B218" s="169"/>
      <c r="D218" s="161" t="s">
        <v>129</v>
      </c>
      <c r="E218" s="170" t="s">
        <v>1</v>
      </c>
      <c r="F218" s="171" t="s">
        <v>131</v>
      </c>
      <c r="H218" s="172">
        <v>11658</v>
      </c>
      <c r="I218" s="173"/>
      <c r="L218" s="169"/>
      <c r="M218" s="174"/>
      <c r="N218" s="175"/>
      <c r="O218" s="175"/>
      <c r="P218" s="175"/>
      <c r="Q218" s="175"/>
      <c r="R218" s="175"/>
      <c r="S218" s="175"/>
      <c r="T218" s="176"/>
      <c r="AT218" s="170" t="s">
        <v>129</v>
      </c>
      <c r="AU218" s="170" t="s">
        <v>127</v>
      </c>
      <c r="AV218" s="14" t="s">
        <v>126</v>
      </c>
      <c r="AW218" s="14" t="s">
        <v>31</v>
      </c>
      <c r="AX218" s="14" t="s">
        <v>80</v>
      </c>
      <c r="AY218" s="170" t="s">
        <v>120</v>
      </c>
    </row>
    <row r="219" spans="1:65" s="2" customFormat="1" ht="37.9" customHeight="1">
      <c r="A219" s="32"/>
      <c r="B219" s="145"/>
      <c r="C219" s="146" t="s">
        <v>270</v>
      </c>
      <c r="D219" s="146" t="s">
        <v>122</v>
      </c>
      <c r="E219" s="147" t="s">
        <v>271</v>
      </c>
      <c r="F219" s="148" t="s">
        <v>272</v>
      </c>
      <c r="G219" s="149" t="s">
        <v>160</v>
      </c>
      <c r="H219" s="150">
        <v>3886</v>
      </c>
      <c r="I219" s="151"/>
      <c r="J219" s="152">
        <f>ROUND(I219*H219,2)</f>
        <v>0</v>
      </c>
      <c r="K219" s="153"/>
      <c r="L219" s="33"/>
      <c r="M219" s="154" t="s">
        <v>1</v>
      </c>
      <c r="N219" s="155" t="s">
        <v>41</v>
      </c>
      <c r="O219" s="61"/>
      <c r="P219" s="156">
        <f>O219*H219</f>
        <v>0</v>
      </c>
      <c r="Q219" s="156">
        <v>2.3990000000000001E-2</v>
      </c>
      <c r="R219" s="156">
        <f>Q219*H219</f>
        <v>93.22514000000001</v>
      </c>
      <c r="S219" s="156">
        <v>0</v>
      </c>
      <c r="T219" s="157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8" t="s">
        <v>126</v>
      </c>
      <c r="AT219" s="158" t="s">
        <v>122</v>
      </c>
      <c r="AU219" s="158" t="s">
        <v>127</v>
      </c>
      <c r="AY219" s="17" t="s">
        <v>120</v>
      </c>
      <c r="BE219" s="159">
        <f>IF(N219="základná",J219,0)</f>
        <v>0</v>
      </c>
      <c r="BF219" s="159">
        <f>IF(N219="znížená",J219,0)</f>
        <v>0</v>
      </c>
      <c r="BG219" s="159">
        <f>IF(N219="zákl. prenesená",J219,0)</f>
        <v>0</v>
      </c>
      <c r="BH219" s="159">
        <f>IF(N219="zníž. prenesená",J219,0)</f>
        <v>0</v>
      </c>
      <c r="BI219" s="159">
        <f>IF(N219="nulová",J219,0)</f>
        <v>0</v>
      </c>
      <c r="BJ219" s="17" t="s">
        <v>127</v>
      </c>
      <c r="BK219" s="159">
        <f>ROUND(I219*H219,2)</f>
        <v>0</v>
      </c>
      <c r="BL219" s="17" t="s">
        <v>126</v>
      </c>
      <c r="BM219" s="158" t="s">
        <v>273</v>
      </c>
    </row>
    <row r="220" spans="1:65" s="2" customFormat="1" ht="16.5" customHeight="1">
      <c r="A220" s="32"/>
      <c r="B220" s="145"/>
      <c r="C220" s="146" t="s">
        <v>274</v>
      </c>
      <c r="D220" s="146" t="s">
        <v>122</v>
      </c>
      <c r="E220" s="147" t="s">
        <v>275</v>
      </c>
      <c r="F220" s="148" t="s">
        <v>276</v>
      </c>
      <c r="G220" s="149" t="s">
        <v>160</v>
      </c>
      <c r="H220" s="150">
        <v>3886</v>
      </c>
      <c r="I220" s="151"/>
      <c r="J220" s="152">
        <f>ROUND(I220*H220,2)</f>
        <v>0</v>
      </c>
      <c r="K220" s="153"/>
      <c r="L220" s="33"/>
      <c r="M220" s="154" t="s">
        <v>1</v>
      </c>
      <c r="N220" s="155" t="s">
        <v>41</v>
      </c>
      <c r="O220" s="61"/>
      <c r="P220" s="156">
        <f>O220*H220</f>
        <v>0</v>
      </c>
      <c r="Q220" s="156">
        <v>5.0000000000000002E-5</v>
      </c>
      <c r="R220" s="156">
        <f>Q220*H220</f>
        <v>0.1943</v>
      </c>
      <c r="S220" s="156">
        <v>0</v>
      </c>
      <c r="T220" s="157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8" t="s">
        <v>126</v>
      </c>
      <c r="AT220" s="158" t="s">
        <v>122</v>
      </c>
      <c r="AU220" s="158" t="s">
        <v>127</v>
      </c>
      <c r="AY220" s="17" t="s">
        <v>120</v>
      </c>
      <c r="BE220" s="159">
        <f>IF(N220="základná",J220,0)</f>
        <v>0</v>
      </c>
      <c r="BF220" s="159">
        <f>IF(N220="znížená",J220,0)</f>
        <v>0</v>
      </c>
      <c r="BG220" s="159">
        <f>IF(N220="zákl. prenesená",J220,0)</f>
        <v>0</v>
      </c>
      <c r="BH220" s="159">
        <f>IF(N220="zníž. prenesená",J220,0)</f>
        <v>0</v>
      </c>
      <c r="BI220" s="159">
        <f>IF(N220="nulová",J220,0)</f>
        <v>0</v>
      </c>
      <c r="BJ220" s="17" t="s">
        <v>127</v>
      </c>
      <c r="BK220" s="159">
        <f>ROUND(I220*H220,2)</f>
        <v>0</v>
      </c>
      <c r="BL220" s="17" t="s">
        <v>126</v>
      </c>
      <c r="BM220" s="158" t="s">
        <v>277</v>
      </c>
    </row>
    <row r="221" spans="1:65" s="2" customFormat="1" ht="24.2" customHeight="1">
      <c r="A221" s="32"/>
      <c r="B221" s="145"/>
      <c r="C221" s="146" t="s">
        <v>278</v>
      </c>
      <c r="D221" s="146" t="s">
        <v>122</v>
      </c>
      <c r="E221" s="147" t="s">
        <v>279</v>
      </c>
      <c r="F221" s="148" t="s">
        <v>280</v>
      </c>
      <c r="G221" s="149" t="s">
        <v>150</v>
      </c>
      <c r="H221" s="150">
        <v>24</v>
      </c>
      <c r="I221" s="151"/>
      <c r="J221" s="152">
        <f>ROUND(I221*H221,2)</f>
        <v>0</v>
      </c>
      <c r="K221" s="153"/>
      <c r="L221" s="33"/>
      <c r="M221" s="154" t="s">
        <v>1</v>
      </c>
      <c r="N221" s="155" t="s">
        <v>41</v>
      </c>
      <c r="O221" s="61"/>
      <c r="P221" s="156">
        <f>O221*H221</f>
        <v>0</v>
      </c>
      <c r="Q221" s="156">
        <v>3.0200000000000001E-3</v>
      </c>
      <c r="R221" s="156">
        <f>Q221*H221</f>
        <v>7.2480000000000003E-2</v>
      </c>
      <c r="S221" s="156">
        <v>0</v>
      </c>
      <c r="T221" s="157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8" t="s">
        <v>126</v>
      </c>
      <c r="AT221" s="158" t="s">
        <v>122</v>
      </c>
      <c r="AU221" s="158" t="s">
        <v>127</v>
      </c>
      <c r="AY221" s="17" t="s">
        <v>120</v>
      </c>
      <c r="BE221" s="159">
        <f>IF(N221="základná",J221,0)</f>
        <v>0</v>
      </c>
      <c r="BF221" s="159">
        <f>IF(N221="znížená",J221,0)</f>
        <v>0</v>
      </c>
      <c r="BG221" s="159">
        <f>IF(N221="zákl. prenesená",J221,0)</f>
        <v>0</v>
      </c>
      <c r="BH221" s="159">
        <f>IF(N221="zníž. prenesená",J221,0)</f>
        <v>0</v>
      </c>
      <c r="BI221" s="159">
        <f>IF(N221="nulová",J221,0)</f>
        <v>0</v>
      </c>
      <c r="BJ221" s="17" t="s">
        <v>127</v>
      </c>
      <c r="BK221" s="159">
        <f>ROUND(I221*H221,2)</f>
        <v>0</v>
      </c>
      <c r="BL221" s="17" t="s">
        <v>126</v>
      </c>
      <c r="BM221" s="158" t="s">
        <v>281</v>
      </c>
    </row>
    <row r="222" spans="1:65" s="13" customFormat="1" ht="11.25">
      <c r="B222" s="160"/>
      <c r="D222" s="161" t="s">
        <v>129</v>
      </c>
      <c r="E222" s="162" t="s">
        <v>1</v>
      </c>
      <c r="F222" s="163" t="s">
        <v>282</v>
      </c>
      <c r="H222" s="164">
        <v>24</v>
      </c>
      <c r="I222" s="165"/>
      <c r="L222" s="160"/>
      <c r="M222" s="166"/>
      <c r="N222" s="167"/>
      <c r="O222" s="167"/>
      <c r="P222" s="167"/>
      <c r="Q222" s="167"/>
      <c r="R222" s="167"/>
      <c r="S222" s="167"/>
      <c r="T222" s="168"/>
      <c r="AT222" s="162" t="s">
        <v>129</v>
      </c>
      <c r="AU222" s="162" t="s">
        <v>127</v>
      </c>
      <c r="AV222" s="13" t="s">
        <v>127</v>
      </c>
      <c r="AW222" s="13" t="s">
        <v>31</v>
      </c>
      <c r="AX222" s="13" t="s">
        <v>75</v>
      </c>
      <c r="AY222" s="162" t="s">
        <v>120</v>
      </c>
    </row>
    <row r="223" spans="1:65" s="14" customFormat="1" ht="11.25">
      <c r="B223" s="169"/>
      <c r="D223" s="161" t="s">
        <v>129</v>
      </c>
      <c r="E223" s="170" t="s">
        <v>1</v>
      </c>
      <c r="F223" s="171" t="s">
        <v>131</v>
      </c>
      <c r="H223" s="172">
        <v>24</v>
      </c>
      <c r="I223" s="173"/>
      <c r="L223" s="169"/>
      <c r="M223" s="174"/>
      <c r="N223" s="175"/>
      <c r="O223" s="175"/>
      <c r="P223" s="175"/>
      <c r="Q223" s="175"/>
      <c r="R223" s="175"/>
      <c r="S223" s="175"/>
      <c r="T223" s="176"/>
      <c r="AT223" s="170" t="s">
        <v>129</v>
      </c>
      <c r="AU223" s="170" t="s">
        <v>127</v>
      </c>
      <c r="AV223" s="14" t="s">
        <v>126</v>
      </c>
      <c r="AW223" s="14" t="s">
        <v>31</v>
      </c>
      <c r="AX223" s="14" t="s">
        <v>80</v>
      </c>
      <c r="AY223" s="170" t="s">
        <v>120</v>
      </c>
    </row>
    <row r="224" spans="1:65" s="2" customFormat="1" ht="24.2" customHeight="1">
      <c r="A224" s="32"/>
      <c r="B224" s="145"/>
      <c r="C224" s="146" t="s">
        <v>283</v>
      </c>
      <c r="D224" s="146" t="s">
        <v>122</v>
      </c>
      <c r="E224" s="147" t="s">
        <v>284</v>
      </c>
      <c r="F224" s="148" t="s">
        <v>285</v>
      </c>
      <c r="G224" s="149" t="s">
        <v>150</v>
      </c>
      <c r="H224" s="150">
        <v>72</v>
      </c>
      <c r="I224" s="151"/>
      <c r="J224" s="152">
        <f>ROUND(I224*H224,2)</f>
        <v>0</v>
      </c>
      <c r="K224" s="153"/>
      <c r="L224" s="33"/>
      <c r="M224" s="154" t="s">
        <v>1</v>
      </c>
      <c r="N224" s="155" t="s">
        <v>41</v>
      </c>
      <c r="O224" s="61"/>
      <c r="P224" s="156">
        <f>O224*H224</f>
        <v>0</v>
      </c>
      <c r="Q224" s="156">
        <v>1.7600000000000001E-3</v>
      </c>
      <c r="R224" s="156">
        <f>Q224*H224</f>
        <v>0.12672</v>
      </c>
      <c r="S224" s="156">
        <v>0</v>
      </c>
      <c r="T224" s="157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8" t="s">
        <v>126</v>
      </c>
      <c r="AT224" s="158" t="s">
        <v>122</v>
      </c>
      <c r="AU224" s="158" t="s">
        <v>127</v>
      </c>
      <c r="AY224" s="17" t="s">
        <v>120</v>
      </c>
      <c r="BE224" s="159">
        <f>IF(N224="základná",J224,0)</f>
        <v>0</v>
      </c>
      <c r="BF224" s="159">
        <f>IF(N224="znížená",J224,0)</f>
        <v>0</v>
      </c>
      <c r="BG224" s="159">
        <f>IF(N224="zákl. prenesená",J224,0)</f>
        <v>0</v>
      </c>
      <c r="BH224" s="159">
        <f>IF(N224="zníž. prenesená",J224,0)</f>
        <v>0</v>
      </c>
      <c r="BI224" s="159">
        <f>IF(N224="nulová",J224,0)</f>
        <v>0</v>
      </c>
      <c r="BJ224" s="17" t="s">
        <v>127</v>
      </c>
      <c r="BK224" s="159">
        <f>ROUND(I224*H224,2)</f>
        <v>0</v>
      </c>
      <c r="BL224" s="17" t="s">
        <v>126</v>
      </c>
      <c r="BM224" s="158" t="s">
        <v>286</v>
      </c>
    </row>
    <row r="225" spans="1:65" s="13" customFormat="1" ht="11.25">
      <c r="B225" s="160"/>
      <c r="D225" s="161" t="s">
        <v>129</v>
      </c>
      <c r="E225" s="162" t="s">
        <v>1</v>
      </c>
      <c r="F225" s="163" t="s">
        <v>287</v>
      </c>
      <c r="H225" s="164">
        <v>72</v>
      </c>
      <c r="I225" s="165"/>
      <c r="L225" s="160"/>
      <c r="M225" s="166"/>
      <c r="N225" s="167"/>
      <c r="O225" s="167"/>
      <c r="P225" s="167"/>
      <c r="Q225" s="167"/>
      <c r="R225" s="167"/>
      <c r="S225" s="167"/>
      <c r="T225" s="168"/>
      <c r="AT225" s="162" t="s">
        <v>129</v>
      </c>
      <c r="AU225" s="162" t="s">
        <v>127</v>
      </c>
      <c r="AV225" s="13" t="s">
        <v>127</v>
      </c>
      <c r="AW225" s="13" t="s">
        <v>31</v>
      </c>
      <c r="AX225" s="13" t="s">
        <v>75</v>
      </c>
      <c r="AY225" s="162" t="s">
        <v>120</v>
      </c>
    </row>
    <row r="226" spans="1:65" s="14" customFormat="1" ht="11.25">
      <c r="B226" s="169"/>
      <c r="D226" s="161" t="s">
        <v>129</v>
      </c>
      <c r="E226" s="170" t="s">
        <v>1</v>
      </c>
      <c r="F226" s="171" t="s">
        <v>131</v>
      </c>
      <c r="H226" s="172">
        <v>72</v>
      </c>
      <c r="I226" s="173"/>
      <c r="L226" s="169"/>
      <c r="M226" s="174"/>
      <c r="N226" s="175"/>
      <c r="O226" s="175"/>
      <c r="P226" s="175"/>
      <c r="Q226" s="175"/>
      <c r="R226" s="175"/>
      <c r="S226" s="175"/>
      <c r="T226" s="176"/>
      <c r="AT226" s="170" t="s">
        <v>129</v>
      </c>
      <c r="AU226" s="170" t="s">
        <v>127</v>
      </c>
      <c r="AV226" s="14" t="s">
        <v>126</v>
      </c>
      <c r="AW226" s="14" t="s">
        <v>31</v>
      </c>
      <c r="AX226" s="14" t="s">
        <v>80</v>
      </c>
      <c r="AY226" s="170" t="s">
        <v>120</v>
      </c>
    </row>
    <row r="227" spans="1:65" s="2" customFormat="1" ht="16.5" customHeight="1">
      <c r="A227" s="32"/>
      <c r="B227" s="145"/>
      <c r="C227" s="146" t="s">
        <v>288</v>
      </c>
      <c r="D227" s="146" t="s">
        <v>122</v>
      </c>
      <c r="E227" s="147" t="s">
        <v>289</v>
      </c>
      <c r="F227" s="148" t="s">
        <v>290</v>
      </c>
      <c r="G227" s="149" t="s">
        <v>150</v>
      </c>
      <c r="H227" s="150">
        <v>225</v>
      </c>
      <c r="I227" s="151"/>
      <c r="J227" s="152">
        <f>ROUND(I227*H227,2)</f>
        <v>0</v>
      </c>
      <c r="K227" s="153"/>
      <c r="L227" s="33"/>
      <c r="M227" s="154" t="s">
        <v>1</v>
      </c>
      <c r="N227" s="155" t="s">
        <v>41</v>
      </c>
      <c r="O227" s="61"/>
      <c r="P227" s="156">
        <f>O227*H227</f>
        <v>0</v>
      </c>
      <c r="Q227" s="156">
        <v>5.0000000000000001E-4</v>
      </c>
      <c r="R227" s="156">
        <f>Q227*H227</f>
        <v>0.1125</v>
      </c>
      <c r="S227" s="156">
        <v>0</v>
      </c>
      <c r="T227" s="157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8" t="s">
        <v>126</v>
      </c>
      <c r="AT227" s="158" t="s">
        <v>122</v>
      </c>
      <c r="AU227" s="158" t="s">
        <v>127</v>
      </c>
      <c r="AY227" s="17" t="s">
        <v>120</v>
      </c>
      <c r="BE227" s="159">
        <f>IF(N227="základná",J227,0)</f>
        <v>0</v>
      </c>
      <c r="BF227" s="159">
        <f>IF(N227="znížená",J227,0)</f>
        <v>0</v>
      </c>
      <c r="BG227" s="159">
        <f>IF(N227="zákl. prenesená",J227,0)</f>
        <v>0</v>
      </c>
      <c r="BH227" s="159">
        <f>IF(N227="zníž. prenesená",J227,0)</f>
        <v>0</v>
      </c>
      <c r="BI227" s="159">
        <f>IF(N227="nulová",J227,0)</f>
        <v>0</v>
      </c>
      <c r="BJ227" s="17" t="s">
        <v>127</v>
      </c>
      <c r="BK227" s="159">
        <f>ROUND(I227*H227,2)</f>
        <v>0</v>
      </c>
      <c r="BL227" s="17" t="s">
        <v>126</v>
      </c>
      <c r="BM227" s="158" t="s">
        <v>291</v>
      </c>
    </row>
    <row r="228" spans="1:65" s="13" customFormat="1" ht="11.25">
      <c r="B228" s="160"/>
      <c r="D228" s="161" t="s">
        <v>129</v>
      </c>
      <c r="E228" s="162" t="s">
        <v>1</v>
      </c>
      <c r="F228" s="163" t="s">
        <v>292</v>
      </c>
      <c r="H228" s="164">
        <v>225</v>
      </c>
      <c r="I228" s="165"/>
      <c r="L228" s="160"/>
      <c r="M228" s="166"/>
      <c r="N228" s="167"/>
      <c r="O228" s="167"/>
      <c r="P228" s="167"/>
      <c r="Q228" s="167"/>
      <c r="R228" s="167"/>
      <c r="S228" s="167"/>
      <c r="T228" s="168"/>
      <c r="AT228" s="162" t="s">
        <v>129</v>
      </c>
      <c r="AU228" s="162" t="s">
        <v>127</v>
      </c>
      <c r="AV228" s="13" t="s">
        <v>127</v>
      </c>
      <c r="AW228" s="13" t="s">
        <v>31</v>
      </c>
      <c r="AX228" s="13" t="s">
        <v>75</v>
      </c>
      <c r="AY228" s="162" t="s">
        <v>120</v>
      </c>
    </row>
    <row r="229" spans="1:65" s="14" customFormat="1" ht="11.25">
      <c r="B229" s="169"/>
      <c r="D229" s="161" t="s">
        <v>129</v>
      </c>
      <c r="E229" s="170" t="s">
        <v>1</v>
      </c>
      <c r="F229" s="171" t="s">
        <v>131</v>
      </c>
      <c r="H229" s="172">
        <v>225</v>
      </c>
      <c r="I229" s="173"/>
      <c r="L229" s="169"/>
      <c r="M229" s="174"/>
      <c r="N229" s="175"/>
      <c r="O229" s="175"/>
      <c r="P229" s="175"/>
      <c r="Q229" s="175"/>
      <c r="R229" s="175"/>
      <c r="S229" s="175"/>
      <c r="T229" s="176"/>
      <c r="AT229" s="170" t="s">
        <v>129</v>
      </c>
      <c r="AU229" s="170" t="s">
        <v>127</v>
      </c>
      <c r="AV229" s="14" t="s">
        <v>126</v>
      </c>
      <c r="AW229" s="14" t="s">
        <v>31</v>
      </c>
      <c r="AX229" s="14" t="s">
        <v>80</v>
      </c>
      <c r="AY229" s="170" t="s">
        <v>120</v>
      </c>
    </row>
    <row r="230" spans="1:65" s="2" customFormat="1" ht="24.2" customHeight="1">
      <c r="A230" s="32"/>
      <c r="B230" s="145"/>
      <c r="C230" s="146" t="s">
        <v>293</v>
      </c>
      <c r="D230" s="146" t="s">
        <v>122</v>
      </c>
      <c r="E230" s="147" t="s">
        <v>294</v>
      </c>
      <c r="F230" s="148" t="s">
        <v>295</v>
      </c>
      <c r="G230" s="149" t="s">
        <v>150</v>
      </c>
      <c r="H230" s="150">
        <v>225</v>
      </c>
      <c r="I230" s="151"/>
      <c r="J230" s="152">
        <f>ROUND(I230*H230,2)</f>
        <v>0</v>
      </c>
      <c r="K230" s="153"/>
      <c r="L230" s="33"/>
      <c r="M230" s="154" t="s">
        <v>1</v>
      </c>
      <c r="N230" s="155" t="s">
        <v>41</v>
      </c>
      <c r="O230" s="61"/>
      <c r="P230" s="156">
        <f>O230*H230</f>
        <v>0</v>
      </c>
      <c r="Q230" s="156">
        <v>3.0000000000000001E-5</v>
      </c>
      <c r="R230" s="156">
        <f>Q230*H230</f>
        <v>6.7499999999999999E-3</v>
      </c>
      <c r="S230" s="156">
        <v>0</v>
      </c>
      <c r="T230" s="157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8" t="s">
        <v>126</v>
      </c>
      <c r="AT230" s="158" t="s">
        <v>122</v>
      </c>
      <c r="AU230" s="158" t="s">
        <v>127</v>
      </c>
      <c r="AY230" s="17" t="s">
        <v>120</v>
      </c>
      <c r="BE230" s="159">
        <f>IF(N230="základná",J230,0)</f>
        <v>0</v>
      </c>
      <c r="BF230" s="159">
        <f>IF(N230="znížená",J230,0)</f>
        <v>0</v>
      </c>
      <c r="BG230" s="159">
        <f>IF(N230="zákl. prenesená",J230,0)</f>
        <v>0</v>
      </c>
      <c r="BH230" s="159">
        <f>IF(N230="zníž. prenesená",J230,0)</f>
        <v>0</v>
      </c>
      <c r="BI230" s="159">
        <f>IF(N230="nulová",J230,0)</f>
        <v>0</v>
      </c>
      <c r="BJ230" s="17" t="s">
        <v>127</v>
      </c>
      <c r="BK230" s="159">
        <f>ROUND(I230*H230,2)</f>
        <v>0</v>
      </c>
      <c r="BL230" s="17" t="s">
        <v>126</v>
      </c>
      <c r="BM230" s="158" t="s">
        <v>296</v>
      </c>
    </row>
    <row r="231" spans="1:65" s="2" customFormat="1" ht="16.5" customHeight="1">
      <c r="A231" s="32"/>
      <c r="B231" s="145"/>
      <c r="C231" s="146" t="s">
        <v>297</v>
      </c>
      <c r="D231" s="146" t="s">
        <v>122</v>
      </c>
      <c r="E231" s="147" t="s">
        <v>298</v>
      </c>
      <c r="F231" s="148" t="s">
        <v>299</v>
      </c>
      <c r="G231" s="149" t="s">
        <v>150</v>
      </c>
      <c r="H231" s="150">
        <v>50.6</v>
      </c>
      <c r="I231" s="151"/>
      <c r="J231" s="152">
        <f>ROUND(I231*H231,2)</f>
        <v>0</v>
      </c>
      <c r="K231" s="153"/>
      <c r="L231" s="33"/>
      <c r="M231" s="154" t="s">
        <v>1</v>
      </c>
      <c r="N231" s="155" t="s">
        <v>41</v>
      </c>
      <c r="O231" s="61"/>
      <c r="P231" s="156">
        <f>O231*H231</f>
        <v>0</v>
      </c>
      <c r="Q231" s="156">
        <v>1.4999999999999999E-4</v>
      </c>
      <c r="R231" s="156">
        <f>Q231*H231</f>
        <v>7.5899999999999995E-3</v>
      </c>
      <c r="S231" s="156">
        <v>0</v>
      </c>
      <c r="T231" s="157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8" t="s">
        <v>126</v>
      </c>
      <c r="AT231" s="158" t="s">
        <v>122</v>
      </c>
      <c r="AU231" s="158" t="s">
        <v>127</v>
      </c>
      <c r="AY231" s="17" t="s">
        <v>120</v>
      </c>
      <c r="BE231" s="159">
        <f>IF(N231="základná",J231,0)</f>
        <v>0</v>
      </c>
      <c r="BF231" s="159">
        <f>IF(N231="znížená",J231,0)</f>
        <v>0</v>
      </c>
      <c r="BG231" s="159">
        <f>IF(N231="zákl. prenesená",J231,0)</f>
        <v>0</v>
      </c>
      <c r="BH231" s="159">
        <f>IF(N231="zníž. prenesená",J231,0)</f>
        <v>0</v>
      </c>
      <c r="BI231" s="159">
        <f>IF(N231="nulová",J231,0)</f>
        <v>0</v>
      </c>
      <c r="BJ231" s="17" t="s">
        <v>127</v>
      </c>
      <c r="BK231" s="159">
        <f>ROUND(I231*H231,2)</f>
        <v>0</v>
      </c>
      <c r="BL231" s="17" t="s">
        <v>126</v>
      </c>
      <c r="BM231" s="158" t="s">
        <v>300</v>
      </c>
    </row>
    <row r="232" spans="1:65" s="13" customFormat="1" ht="11.25">
      <c r="B232" s="160"/>
      <c r="D232" s="161" t="s">
        <v>129</v>
      </c>
      <c r="E232" s="162" t="s">
        <v>1</v>
      </c>
      <c r="F232" s="163" t="s">
        <v>301</v>
      </c>
      <c r="H232" s="164">
        <v>50.6</v>
      </c>
      <c r="I232" s="165"/>
      <c r="L232" s="160"/>
      <c r="M232" s="166"/>
      <c r="N232" s="167"/>
      <c r="O232" s="167"/>
      <c r="P232" s="167"/>
      <c r="Q232" s="167"/>
      <c r="R232" s="167"/>
      <c r="S232" s="167"/>
      <c r="T232" s="168"/>
      <c r="AT232" s="162" t="s">
        <v>129</v>
      </c>
      <c r="AU232" s="162" t="s">
        <v>127</v>
      </c>
      <c r="AV232" s="13" t="s">
        <v>127</v>
      </c>
      <c r="AW232" s="13" t="s">
        <v>31</v>
      </c>
      <c r="AX232" s="13" t="s">
        <v>75</v>
      </c>
      <c r="AY232" s="162" t="s">
        <v>120</v>
      </c>
    </row>
    <row r="233" spans="1:65" s="14" customFormat="1" ht="11.25">
      <c r="B233" s="169"/>
      <c r="D233" s="161" t="s">
        <v>129</v>
      </c>
      <c r="E233" s="170" t="s">
        <v>1</v>
      </c>
      <c r="F233" s="171" t="s">
        <v>131</v>
      </c>
      <c r="H233" s="172">
        <v>50.6</v>
      </c>
      <c r="I233" s="173"/>
      <c r="L233" s="169"/>
      <c r="M233" s="174"/>
      <c r="N233" s="175"/>
      <c r="O233" s="175"/>
      <c r="P233" s="175"/>
      <c r="Q233" s="175"/>
      <c r="R233" s="175"/>
      <c r="S233" s="175"/>
      <c r="T233" s="176"/>
      <c r="AT233" s="170" t="s">
        <v>129</v>
      </c>
      <c r="AU233" s="170" t="s">
        <v>127</v>
      </c>
      <c r="AV233" s="14" t="s">
        <v>126</v>
      </c>
      <c r="AW233" s="14" t="s">
        <v>31</v>
      </c>
      <c r="AX233" s="14" t="s">
        <v>80</v>
      </c>
      <c r="AY233" s="170" t="s">
        <v>120</v>
      </c>
    </row>
    <row r="234" spans="1:65" s="2" customFormat="1" ht="16.5" customHeight="1">
      <c r="A234" s="32"/>
      <c r="B234" s="145"/>
      <c r="C234" s="146" t="s">
        <v>302</v>
      </c>
      <c r="D234" s="146" t="s">
        <v>122</v>
      </c>
      <c r="E234" s="147" t="s">
        <v>303</v>
      </c>
      <c r="F234" s="148" t="s">
        <v>304</v>
      </c>
      <c r="G234" s="149" t="s">
        <v>150</v>
      </c>
      <c r="H234" s="150">
        <v>514.79999999999995</v>
      </c>
      <c r="I234" s="151"/>
      <c r="J234" s="152">
        <f>ROUND(I234*H234,2)</f>
        <v>0</v>
      </c>
      <c r="K234" s="153"/>
      <c r="L234" s="33"/>
      <c r="M234" s="154" t="s">
        <v>1</v>
      </c>
      <c r="N234" s="155" t="s">
        <v>41</v>
      </c>
      <c r="O234" s="61"/>
      <c r="P234" s="156">
        <f>O234*H234</f>
        <v>0</v>
      </c>
      <c r="Q234" s="156">
        <v>2.5999999999999998E-4</v>
      </c>
      <c r="R234" s="156">
        <f>Q234*H234</f>
        <v>0.13384799999999997</v>
      </c>
      <c r="S234" s="156">
        <v>0</v>
      </c>
      <c r="T234" s="157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8" t="s">
        <v>126</v>
      </c>
      <c r="AT234" s="158" t="s">
        <v>122</v>
      </c>
      <c r="AU234" s="158" t="s">
        <v>127</v>
      </c>
      <c r="AY234" s="17" t="s">
        <v>120</v>
      </c>
      <c r="BE234" s="159">
        <f>IF(N234="základná",J234,0)</f>
        <v>0</v>
      </c>
      <c r="BF234" s="159">
        <f>IF(N234="znížená",J234,0)</f>
        <v>0</v>
      </c>
      <c r="BG234" s="159">
        <f>IF(N234="zákl. prenesená",J234,0)</f>
        <v>0</v>
      </c>
      <c r="BH234" s="159">
        <f>IF(N234="zníž. prenesená",J234,0)</f>
        <v>0</v>
      </c>
      <c r="BI234" s="159">
        <f>IF(N234="nulová",J234,0)</f>
        <v>0</v>
      </c>
      <c r="BJ234" s="17" t="s">
        <v>127</v>
      </c>
      <c r="BK234" s="159">
        <f>ROUND(I234*H234,2)</f>
        <v>0</v>
      </c>
      <c r="BL234" s="17" t="s">
        <v>126</v>
      </c>
      <c r="BM234" s="158" t="s">
        <v>305</v>
      </c>
    </row>
    <row r="235" spans="1:65" s="13" customFormat="1" ht="11.25">
      <c r="B235" s="160"/>
      <c r="D235" s="161" t="s">
        <v>129</v>
      </c>
      <c r="E235" s="162" t="s">
        <v>1</v>
      </c>
      <c r="F235" s="163" t="s">
        <v>306</v>
      </c>
      <c r="H235" s="164">
        <v>514.79999999999995</v>
      </c>
      <c r="I235" s="165"/>
      <c r="L235" s="160"/>
      <c r="M235" s="166"/>
      <c r="N235" s="167"/>
      <c r="O235" s="167"/>
      <c r="P235" s="167"/>
      <c r="Q235" s="167"/>
      <c r="R235" s="167"/>
      <c r="S235" s="167"/>
      <c r="T235" s="168"/>
      <c r="AT235" s="162" t="s">
        <v>129</v>
      </c>
      <c r="AU235" s="162" t="s">
        <v>127</v>
      </c>
      <c r="AV235" s="13" t="s">
        <v>127</v>
      </c>
      <c r="AW235" s="13" t="s">
        <v>31</v>
      </c>
      <c r="AX235" s="13" t="s">
        <v>75</v>
      </c>
      <c r="AY235" s="162" t="s">
        <v>120</v>
      </c>
    </row>
    <row r="236" spans="1:65" s="14" customFormat="1" ht="11.25">
      <c r="B236" s="169"/>
      <c r="D236" s="161" t="s">
        <v>129</v>
      </c>
      <c r="E236" s="170" t="s">
        <v>1</v>
      </c>
      <c r="F236" s="171" t="s">
        <v>131</v>
      </c>
      <c r="H236" s="172">
        <v>514.79999999999995</v>
      </c>
      <c r="I236" s="173"/>
      <c r="L236" s="169"/>
      <c r="M236" s="174"/>
      <c r="N236" s="175"/>
      <c r="O236" s="175"/>
      <c r="P236" s="175"/>
      <c r="Q236" s="175"/>
      <c r="R236" s="175"/>
      <c r="S236" s="175"/>
      <c r="T236" s="176"/>
      <c r="AT236" s="170" t="s">
        <v>129</v>
      </c>
      <c r="AU236" s="170" t="s">
        <v>127</v>
      </c>
      <c r="AV236" s="14" t="s">
        <v>126</v>
      </c>
      <c r="AW236" s="14" t="s">
        <v>31</v>
      </c>
      <c r="AX236" s="14" t="s">
        <v>80</v>
      </c>
      <c r="AY236" s="170" t="s">
        <v>120</v>
      </c>
    </row>
    <row r="237" spans="1:65" s="2" customFormat="1" ht="16.5" customHeight="1">
      <c r="A237" s="32"/>
      <c r="B237" s="145"/>
      <c r="C237" s="146" t="s">
        <v>307</v>
      </c>
      <c r="D237" s="146" t="s">
        <v>122</v>
      </c>
      <c r="E237" s="147" t="s">
        <v>308</v>
      </c>
      <c r="F237" s="148" t="s">
        <v>309</v>
      </c>
      <c r="G237" s="149" t="s">
        <v>150</v>
      </c>
      <c r="H237" s="150">
        <v>514.79999999999995</v>
      </c>
      <c r="I237" s="151"/>
      <c r="J237" s="152">
        <f>ROUND(I237*H237,2)</f>
        <v>0</v>
      </c>
      <c r="K237" s="153"/>
      <c r="L237" s="33"/>
      <c r="M237" s="154" t="s">
        <v>1</v>
      </c>
      <c r="N237" s="155" t="s">
        <v>41</v>
      </c>
      <c r="O237" s="61"/>
      <c r="P237" s="156">
        <f>O237*H237</f>
        <v>0</v>
      </c>
      <c r="Q237" s="156">
        <v>1.6000000000000001E-4</v>
      </c>
      <c r="R237" s="156">
        <f>Q237*H237</f>
        <v>8.2367999999999997E-2</v>
      </c>
      <c r="S237" s="156">
        <v>0</v>
      </c>
      <c r="T237" s="157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8" t="s">
        <v>126</v>
      </c>
      <c r="AT237" s="158" t="s">
        <v>122</v>
      </c>
      <c r="AU237" s="158" t="s">
        <v>127</v>
      </c>
      <c r="AY237" s="17" t="s">
        <v>120</v>
      </c>
      <c r="BE237" s="159">
        <f>IF(N237="základná",J237,0)</f>
        <v>0</v>
      </c>
      <c r="BF237" s="159">
        <f>IF(N237="znížená",J237,0)</f>
        <v>0</v>
      </c>
      <c r="BG237" s="159">
        <f>IF(N237="zákl. prenesená",J237,0)</f>
        <v>0</v>
      </c>
      <c r="BH237" s="159">
        <f>IF(N237="zníž. prenesená",J237,0)</f>
        <v>0</v>
      </c>
      <c r="BI237" s="159">
        <f>IF(N237="nulová",J237,0)</f>
        <v>0</v>
      </c>
      <c r="BJ237" s="17" t="s">
        <v>127</v>
      </c>
      <c r="BK237" s="159">
        <f>ROUND(I237*H237,2)</f>
        <v>0</v>
      </c>
      <c r="BL237" s="17" t="s">
        <v>126</v>
      </c>
      <c r="BM237" s="158" t="s">
        <v>310</v>
      </c>
    </row>
    <row r="238" spans="1:65" s="2" customFormat="1" ht="16.5" customHeight="1">
      <c r="A238" s="32"/>
      <c r="B238" s="145"/>
      <c r="C238" s="146" t="s">
        <v>311</v>
      </c>
      <c r="D238" s="146" t="s">
        <v>122</v>
      </c>
      <c r="E238" s="147" t="s">
        <v>312</v>
      </c>
      <c r="F238" s="148" t="s">
        <v>313</v>
      </c>
      <c r="G238" s="149" t="s">
        <v>150</v>
      </c>
      <c r="H238" s="150">
        <v>1884.8</v>
      </c>
      <c r="I238" s="151"/>
      <c r="J238" s="152">
        <f>ROUND(I238*H238,2)</f>
        <v>0</v>
      </c>
      <c r="K238" s="153"/>
      <c r="L238" s="33"/>
      <c r="M238" s="154" t="s">
        <v>1</v>
      </c>
      <c r="N238" s="155" t="s">
        <v>41</v>
      </c>
      <c r="O238" s="61"/>
      <c r="P238" s="156">
        <f>O238*H238</f>
        <v>0</v>
      </c>
      <c r="Q238" s="156">
        <v>6.9999999999999994E-5</v>
      </c>
      <c r="R238" s="156">
        <f>Q238*H238</f>
        <v>0.131936</v>
      </c>
      <c r="S238" s="156">
        <v>0</v>
      </c>
      <c r="T238" s="157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8" t="s">
        <v>126</v>
      </c>
      <c r="AT238" s="158" t="s">
        <v>122</v>
      </c>
      <c r="AU238" s="158" t="s">
        <v>127</v>
      </c>
      <c r="AY238" s="17" t="s">
        <v>120</v>
      </c>
      <c r="BE238" s="159">
        <f>IF(N238="základná",J238,0)</f>
        <v>0</v>
      </c>
      <c r="BF238" s="159">
        <f>IF(N238="znížená",J238,0)</f>
        <v>0</v>
      </c>
      <c r="BG238" s="159">
        <f>IF(N238="zákl. prenesená",J238,0)</f>
        <v>0</v>
      </c>
      <c r="BH238" s="159">
        <f>IF(N238="zníž. prenesená",J238,0)</f>
        <v>0</v>
      </c>
      <c r="BI238" s="159">
        <f>IF(N238="nulová",J238,0)</f>
        <v>0</v>
      </c>
      <c r="BJ238" s="17" t="s">
        <v>127</v>
      </c>
      <c r="BK238" s="159">
        <f>ROUND(I238*H238,2)</f>
        <v>0</v>
      </c>
      <c r="BL238" s="17" t="s">
        <v>126</v>
      </c>
      <c r="BM238" s="158" t="s">
        <v>314</v>
      </c>
    </row>
    <row r="239" spans="1:65" s="13" customFormat="1" ht="11.25">
      <c r="B239" s="160"/>
      <c r="D239" s="161" t="s">
        <v>129</v>
      </c>
      <c r="E239" s="162" t="s">
        <v>1</v>
      </c>
      <c r="F239" s="163" t="s">
        <v>315</v>
      </c>
      <c r="H239" s="164">
        <v>1884.8</v>
      </c>
      <c r="I239" s="165"/>
      <c r="L239" s="160"/>
      <c r="M239" s="166"/>
      <c r="N239" s="167"/>
      <c r="O239" s="167"/>
      <c r="P239" s="167"/>
      <c r="Q239" s="167"/>
      <c r="R239" s="167"/>
      <c r="S239" s="167"/>
      <c r="T239" s="168"/>
      <c r="AT239" s="162" t="s">
        <v>129</v>
      </c>
      <c r="AU239" s="162" t="s">
        <v>127</v>
      </c>
      <c r="AV239" s="13" t="s">
        <v>127</v>
      </c>
      <c r="AW239" s="13" t="s">
        <v>31</v>
      </c>
      <c r="AX239" s="13" t="s">
        <v>75</v>
      </c>
      <c r="AY239" s="162" t="s">
        <v>120</v>
      </c>
    </row>
    <row r="240" spans="1:65" s="14" customFormat="1" ht="11.25">
      <c r="B240" s="169"/>
      <c r="D240" s="161" t="s">
        <v>129</v>
      </c>
      <c r="E240" s="170" t="s">
        <v>1</v>
      </c>
      <c r="F240" s="171" t="s">
        <v>131</v>
      </c>
      <c r="H240" s="172">
        <v>1884.8</v>
      </c>
      <c r="I240" s="173"/>
      <c r="L240" s="169"/>
      <c r="M240" s="174"/>
      <c r="N240" s="175"/>
      <c r="O240" s="175"/>
      <c r="P240" s="175"/>
      <c r="Q240" s="175"/>
      <c r="R240" s="175"/>
      <c r="S240" s="175"/>
      <c r="T240" s="176"/>
      <c r="AT240" s="170" t="s">
        <v>129</v>
      </c>
      <c r="AU240" s="170" t="s">
        <v>127</v>
      </c>
      <c r="AV240" s="14" t="s">
        <v>126</v>
      </c>
      <c r="AW240" s="14" t="s">
        <v>31</v>
      </c>
      <c r="AX240" s="14" t="s">
        <v>80</v>
      </c>
      <c r="AY240" s="170" t="s">
        <v>120</v>
      </c>
    </row>
    <row r="241" spans="1:65" s="2" customFormat="1" ht="16.5" customHeight="1">
      <c r="A241" s="32"/>
      <c r="B241" s="145"/>
      <c r="C241" s="146" t="s">
        <v>316</v>
      </c>
      <c r="D241" s="146" t="s">
        <v>122</v>
      </c>
      <c r="E241" s="147" t="s">
        <v>317</v>
      </c>
      <c r="F241" s="148" t="s">
        <v>318</v>
      </c>
      <c r="G241" s="149" t="s">
        <v>150</v>
      </c>
      <c r="H241" s="150">
        <v>116</v>
      </c>
      <c r="I241" s="151"/>
      <c r="J241" s="152">
        <f>ROUND(I241*H241,2)</f>
        <v>0</v>
      </c>
      <c r="K241" s="153"/>
      <c r="L241" s="33"/>
      <c r="M241" s="154" t="s">
        <v>1</v>
      </c>
      <c r="N241" s="155" t="s">
        <v>41</v>
      </c>
      <c r="O241" s="61"/>
      <c r="P241" s="156">
        <f>O241*H241</f>
        <v>0</v>
      </c>
      <c r="Q241" s="156">
        <v>1.6000000000000001E-4</v>
      </c>
      <c r="R241" s="156">
        <f>Q241*H241</f>
        <v>1.856E-2</v>
      </c>
      <c r="S241" s="156">
        <v>0</v>
      </c>
      <c r="T241" s="157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8" t="s">
        <v>126</v>
      </c>
      <c r="AT241" s="158" t="s">
        <v>122</v>
      </c>
      <c r="AU241" s="158" t="s">
        <v>127</v>
      </c>
      <c r="AY241" s="17" t="s">
        <v>120</v>
      </c>
      <c r="BE241" s="159">
        <f>IF(N241="základná",J241,0)</f>
        <v>0</v>
      </c>
      <c r="BF241" s="159">
        <f>IF(N241="znížená",J241,0)</f>
        <v>0</v>
      </c>
      <c r="BG241" s="159">
        <f>IF(N241="zákl. prenesená",J241,0)</f>
        <v>0</v>
      </c>
      <c r="BH241" s="159">
        <f>IF(N241="zníž. prenesená",J241,0)</f>
        <v>0</v>
      </c>
      <c r="BI241" s="159">
        <f>IF(N241="nulová",J241,0)</f>
        <v>0</v>
      </c>
      <c r="BJ241" s="17" t="s">
        <v>127</v>
      </c>
      <c r="BK241" s="159">
        <f>ROUND(I241*H241,2)</f>
        <v>0</v>
      </c>
      <c r="BL241" s="17" t="s">
        <v>126</v>
      </c>
      <c r="BM241" s="158" t="s">
        <v>319</v>
      </c>
    </row>
    <row r="242" spans="1:65" s="13" customFormat="1" ht="11.25">
      <c r="B242" s="160"/>
      <c r="D242" s="161" t="s">
        <v>129</v>
      </c>
      <c r="E242" s="162" t="s">
        <v>1</v>
      </c>
      <c r="F242" s="163" t="s">
        <v>320</v>
      </c>
      <c r="H242" s="164">
        <v>116</v>
      </c>
      <c r="I242" s="165"/>
      <c r="L242" s="160"/>
      <c r="M242" s="166"/>
      <c r="N242" s="167"/>
      <c r="O242" s="167"/>
      <c r="P242" s="167"/>
      <c r="Q242" s="167"/>
      <c r="R242" s="167"/>
      <c r="S242" s="167"/>
      <c r="T242" s="168"/>
      <c r="AT242" s="162" t="s">
        <v>129</v>
      </c>
      <c r="AU242" s="162" t="s">
        <v>127</v>
      </c>
      <c r="AV242" s="13" t="s">
        <v>127</v>
      </c>
      <c r="AW242" s="13" t="s">
        <v>31</v>
      </c>
      <c r="AX242" s="13" t="s">
        <v>75</v>
      </c>
      <c r="AY242" s="162" t="s">
        <v>120</v>
      </c>
    </row>
    <row r="243" spans="1:65" s="14" customFormat="1" ht="11.25">
      <c r="B243" s="169"/>
      <c r="D243" s="161" t="s">
        <v>129</v>
      </c>
      <c r="E243" s="170" t="s">
        <v>1</v>
      </c>
      <c r="F243" s="171" t="s">
        <v>131</v>
      </c>
      <c r="H243" s="172">
        <v>116</v>
      </c>
      <c r="I243" s="173"/>
      <c r="L243" s="169"/>
      <c r="M243" s="174"/>
      <c r="N243" s="175"/>
      <c r="O243" s="175"/>
      <c r="P243" s="175"/>
      <c r="Q243" s="175"/>
      <c r="R243" s="175"/>
      <c r="S243" s="175"/>
      <c r="T243" s="176"/>
      <c r="AT243" s="170" t="s">
        <v>129</v>
      </c>
      <c r="AU243" s="170" t="s">
        <v>127</v>
      </c>
      <c r="AV243" s="14" t="s">
        <v>126</v>
      </c>
      <c r="AW243" s="14" t="s">
        <v>31</v>
      </c>
      <c r="AX243" s="14" t="s">
        <v>80</v>
      </c>
      <c r="AY243" s="170" t="s">
        <v>120</v>
      </c>
    </row>
    <row r="244" spans="1:65" s="2" customFormat="1" ht="37.9" customHeight="1">
      <c r="A244" s="32"/>
      <c r="B244" s="145"/>
      <c r="C244" s="146" t="s">
        <v>321</v>
      </c>
      <c r="D244" s="146" t="s">
        <v>122</v>
      </c>
      <c r="E244" s="147" t="s">
        <v>322</v>
      </c>
      <c r="F244" s="148" t="s">
        <v>323</v>
      </c>
      <c r="G244" s="149" t="s">
        <v>257</v>
      </c>
      <c r="H244" s="150">
        <v>1280</v>
      </c>
      <c r="I244" s="151"/>
      <c r="J244" s="152">
        <f>ROUND(I244*H244,2)</f>
        <v>0</v>
      </c>
      <c r="K244" s="153"/>
      <c r="L244" s="33"/>
      <c r="M244" s="154" t="s">
        <v>1</v>
      </c>
      <c r="N244" s="155" t="s">
        <v>41</v>
      </c>
      <c r="O244" s="61"/>
      <c r="P244" s="156">
        <f>O244*H244</f>
        <v>0</v>
      </c>
      <c r="Q244" s="156">
        <v>2.0000000000000001E-4</v>
      </c>
      <c r="R244" s="156">
        <f>Q244*H244</f>
        <v>0.25600000000000001</v>
      </c>
      <c r="S244" s="156">
        <v>0</v>
      </c>
      <c r="T244" s="157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8" t="s">
        <v>126</v>
      </c>
      <c r="AT244" s="158" t="s">
        <v>122</v>
      </c>
      <c r="AU244" s="158" t="s">
        <v>127</v>
      </c>
      <c r="AY244" s="17" t="s">
        <v>120</v>
      </c>
      <c r="BE244" s="159">
        <f>IF(N244="základná",J244,0)</f>
        <v>0</v>
      </c>
      <c r="BF244" s="159">
        <f>IF(N244="znížená",J244,0)</f>
        <v>0</v>
      </c>
      <c r="BG244" s="159">
        <f>IF(N244="zákl. prenesená",J244,0)</f>
        <v>0</v>
      </c>
      <c r="BH244" s="159">
        <f>IF(N244="zníž. prenesená",J244,0)</f>
        <v>0</v>
      </c>
      <c r="BI244" s="159">
        <f>IF(N244="nulová",J244,0)</f>
        <v>0</v>
      </c>
      <c r="BJ244" s="17" t="s">
        <v>127</v>
      </c>
      <c r="BK244" s="159">
        <f>ROUND(I244*H244,2)</f>
        <v>0</v>
      </c>
      <c r="BL244" s="17" t="s">
        <v>126</v>
      </c>
      <c r="BM244" s="158" t="s">
        <v>324</v>
      </c>
    </row>
    <row r="245" spans="1:65" s="13" customFormat="1" ht="11.25">
      <c r="B245" s="160"/>
      <c r="D245" s="161" t="s">
        <v>129</v>
      </c>
      <c r="E245" s="162" t="s">
        <v>1</v>
      </c>
      <c r="F245" s="163" t="s">
        <v>325</v>
      </c>
      <c r="H245" s="164">
        <v>1280</v>
      </c>
      <c r="I245" s="165"/>
      <c r="L245" s="160"/>
      <c r="M245" s="166"/>
      <c r="N245" s="167"/>
      <c r="O245" s="167"/>
      <c r="P245" s="167"/>
      <c r="Q245" s="167"/>
      <c r="R245" s="167"/>
      <c r="S245" s="167"/>
      <c r="T245" s="168"/>
      <c r="AT245" s="162" t="s">
        <v>129</v>
      </c>
      <c r="AU245" s="162" t="s">
        <v>127</v>
      </c>
      <c r="AV245" s="13" t="s">
        <v>127</v>
      </c>
      <c r="AW245" s="13" t="s">
        <v>31</v>
      </c>
      <c r="AX245" s="13" t="s">
        <v>75</v>
      </c>
      <c r="AY245" s="162" t="s">
        <v>120</v>
      </c>
    </row>
    <row r="246" spans="1:65" s="14" customFormat="1" ht="11.25">
      <c r="B246" s="169"/>
      <c r="D246" s="161" t="s">
        <v>129</v>
      </c>
      <c r="E246" s="170" t="s">
        <v>1</v>
      </c>
      <c r="F246" s="171" t="s">
        <v>131</v>
      </c>
      <c r="H246" s="172">
        <v>1280</v>
      </c>
      <c r="I246" s="173"/>
      <c r="L246" s="169"/>
      <c r="M246" s="174"/>
      <c r="N246" s="175"/>
      <c r="O246" s="175"/>
      <c r="P246" s="175"/>
      <c r="Q246" s="175"/>
      <c r="R246" s="175"/>
      <c r="S246" s="175"/>
      <c r="T246" s="176"/>
      <c r="AT246" s="170" t="s">
        <v>129</v>
      </c>
      <c r="AU246" s="170" t="s">
        <v>127</v>
      </c>
      <c r="AV246" s="14" t="s">
        <v>126</v>
      </c>
      <c r="AW246" s="14" t="s">
        <v>31</v>
      </c>
      <c r="AX246" s="14" t="s">
        <v>80</v>
      </c>
      <c r="AY246" s="170" t="s">
        <v>120</v>
      </c>
    </row>
    <row r="247" spans="1:65" s="2" customFormat="1" ht="24.2" customHeight="1">
      <c r="A247" s="32"/>
      <c r="B247" s="145"/>
      <c r="C247" s="184" t="s">
        <v>326</v>
      </c>
      <c r="D247" s="184" t="s">
        <v>254</v>
      </c>
      <c r="E247" s="185" t="s">
        <v>327</v>
      </c>
      <c r="F247" s="186" t="s">
        <v>328</v>
      </c>
      <c r="G247" s="187" t="s">
        <v>329</v>
      </c>
      <c r="H247" s="188">
        <v>0.192</v>
      </c>
      <c r="I247" s="189"/>
      <c r="J247" s="190">
        <f>ROUND(I247*H247,2)</f>
        <v>0</v>
      </c>
      <c r="K247" s="191"/>
      <c r="L247" s="192"/>
      <c r="M247" s="193" t="s">
        <v>1</v>
      </c>
      <c r="N247" s="194" t="s">
        <v>41</v>
      </c>
      <c r="O247" s="61"/>
      <c r="P247" s="156">
        <f>O247*H247</f>
        <v>0</v>
      </c>
      <c r="Q247" s="156">
        <v>1</v>
      </c>
      <c r="R247" s="156">
        <f>Q247*H247</f>
        <v>0.192</v>
      </c>
      <c r="S247" s="156">
        <v>0</v>
      </c>
      <c r="T247" s="15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8" t="s">
        <v>157</v>
      </c>
      <c r="AT247" s="158" t="s">
        <v>254</v>
      </c>
      <c r="AU247" s="158" t="s">
        <v>127</v>
      </c>
      <c r="AY247" s="17" t="s">
        <v>120</v>
      </c>
      <c r="BE247" s="159">
        <f>IF(N247="základná",J247,0)</f>
        <v>0</v>
      </c>
      <c r="BF247" s="159">
        <f>IF(N247="znížená",J247,0)</f>
        <v>0</v>
      </c>
      <c r="BG247" s="159">
        <f>IF(N247="zákl. prenesená",J247,0)</f>
        <v>0</v>
      </c>
      <c r="BH247" s="159">
        <f>IF(N247="zníž. prenesená",J247,0)</f>
        <v>0</v>
      </c>
      <c r="BI247" s="159">
        <f>IF(N247="nulová",J247,0)</f>
        <v>0</v>
      </c>
      <c r="BJ247" s="17" t="s">
        <v>127</v>
      </c>
      <c r="BK247" s="159">
        <f>ROUND(I247*H247,2)</f>
        <v>0</v>
      </c>
      <c r="BL247" s="17" t="s">
        <v>126</v>
      </c>
      <c r="BM247" s="158" t="s">
        <v>330</v>
      </c>
    </row>
    <row r="248" spans="1:65" s="13" customFormat="1" ht="11.25">
      <c r="B248" s="160"/>
      <c r="D248" s="161" t="s">
        <v>129</v>
      </c>
      <c r="E248" s="162" t="s">
        <v>1</v>
      </c>
      <c r="F248" s="163" t="s">
        <v>331</v>
      </c>
      <c r="H248" s="164">
        <v>0.192</v>
      </c>
      <c r="I248" s="165"/>
      <c r="L248" s="160"/>
      <c r="M248" s="166"/>
      <c r="N248" s="167"/>
      <c r="O248" s="167"/>
      <c r="P248" s="167"/>
      <c r="Q248" s="167"/>
      <c r="R248" s="167"/>
      <c r="S248" s="167"/>
      <c r="T248" s="168"/>
      <c r="AT248" s="162" t="s">
        <v>129</v>
      </c>
      <c r="AU248" s="162" t="s">
        <v>127</v>
      </c>
      <c r="AV248" s="13" t="s">
        <v>127</v>
      </c>
      <c r="AW248" s="13" t="s">
        <v>31</v>
      </c>
      <c r="AX248" s="13" t="s">
        <v>75</v>
      </c>
      <c r="AY248" s="162" t="s">
        <v>120</v>
      </c>
    </row>
    <row r="249" spans="1:65" s="14" customFormat="1" ht="11.25">
      <c r="B249" s="169"/>
      <c r="D249" s="161" t="s">
        <v>129</v>
      </c>
      <c r="E249" s="170" t="s">
        <v>1</v>
      </c>
      <c r="F249" s="171" t="s">
        <v>131</v>
      </c>
      <c r="H249" s="172">
        <v>0.192</v>
      </c>
      <c r="I249" s="173"/>
      <c r="L249" s="169"/>
      <c r="M249" s="174"/>
      <c r="N249" s="175"/>
      <c r="O249" s="175"/>
      <c r="P249" s="175"/>
      <c r="Q249" s="175"/>
      <c r="R249" s="175"/>
      <c r="S249" s="175"/>
      <c r="T249" s="176"/>
      <c r="AT249" s="170" t="s">
        <v>129</v>
      </c>
      <c r="AU249" s="170" t="s">
        <v>127</v>
      </c>
      <c r="AV249" s="14" t="s">
        <v>126</v>
      </c>
      <c r="AW249" s="14" t="s">
        <v>31</v>
      </c>
      <c r="AX249" s="14" t="s">
        <v>80</v>
      </c>
      <c r="AY249" s="170" t="s">
        <v>120</v>
      </c>
    </row>
    <row r="250" spans="1:65" s="2" customFormat="1" ht="37.9" customHeight="1">
      <c r="A250" s="32"/>
      <c r="B250" s="145"/>
      <c r="C250" s="146" t="s">
        <v>332</v>
      </c>
      <c r="D250" s="146" t="s">
        <v>122</v>
      </c>
      <c r="E250" s="147" t="s">
        <v>333</v>
      </c>
      <c r="F250" s="148" t="s">
        <v>334</v>
      </c>
      <c r="G250" s="149" t="s">
        <v>125</v>
      </c>
      <c r="H250" s="150">
        <v>9.5359999999999996</v>
      </c>
      <c r="I250" s="151"/>
      <c r="J250" s="152">
        <f>ROUND(I250*H250,2)</f>
        <v>0</v>
      </c>
      <c r="K250" s="153"/>
      <c r="L250" s="33"/>
      <c r="M250" s="154" t="s">
        <v>1</v>
      </c>
      <c r="N250" s="155" t="s">
        <v>41</v>
      </c>
      <c r="O250" s="61"/>
      <c r="P250" s="156">
        <f>O250*H250</f>
        <v>0</v>
      </c>
      <c r="Q250" s="156">
        <v>0</v>
      </c>
      <c r="R250" s="156">
        <f>Q250*H250</f>
        <v>0</v>
      </c>
      <c r="S250" s="156">
        <v>2.2000000000000002</v>
      </c>
      <c r="T250" s="157">
        <f>S250*H250</f>
        <v>20.979200000000002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58" t="s">
        <v>126</v>
      </c>
      <c r="AT250" s="158" t="s">
        <v>122</v>
      </c>
      <c r="AU250" s="158" t="s">
        <v>127</v>
      </c>
      <c r="AY250" s="17" t="s">
        <v>120</v>
      </c>
      <c r="BE250" s="159">
        <f>IF(N250="základná",J250,0)</f>
        <v>0</v>
      </c>
      <c r="BF250" s="159">
        <f>IF(N250="znížená",J250,0)</f>
        <v>0</v>
      </c>
      <c r="BG250" s="159">
        <f>IF(N250="zákl. prenesená",J250,0)</f>
        <v>0</v>
      </c>
      <c r="BH250" s="159">
        <f>IF(N250="zníž. prenesená",J250,0)</f>
        <v>0</v>
      </c>
      <c r="BI250" s="159">
        <f>IF(N250="nulová",J250,0)</f>
        <v>0</v>
      </c>
      <c r="BJ250" s="17" t="s">
        <v>127</v>
      </c>
      <c r="BK250" s="159">
        <f>ROUND(I250*H250,2)</f>
        <v>0</v>
      </c>
      <c r="BL250" s="17" t="s">
        <v>126</v>
      </c>
      <c r="BM250" s="158" t="s">
        <v>335</v>
      </c>
    </row>
    <row r="251" spans="1:65" s="13" customFormat="1" ht="11.25">
      <c r="B251" s="160"/>
      <c r="D251" s="161" t="s">
        <v>129</v>
      </c>
      <c r="E251" s="162" t="s">
        <v>1</v>
      </c>
      <c r="F251" s="163" t="s">
        <v>336</v>
      </c>
      <c r="H251" s="164">
        <v>9.5359999999999996</v>
      </c>
      <c r="I251" s="165"/>
      <c r="L251" s="160"/>
      <c r="M251" s="166"/>
      <c r="N251" s="167"/>
      <c r="O251" s="167"/>
      <c r="P251" s="167"/>
      <c r="Q251" s="167"/>
      <c r="R251" s="167"/>
      <c r="S251" s="167"/>
      <c r="T251" s="168"/>
      <c r="AT251" s="162" t="s">
        <v>129</v>
      </c>
      <c r="AU251" s="162" t="s">
        <v>127</v>
      </c>
      <c r="AV251" s="13" t="s">
        <v>127</v>
      </c>
      <c r="AW251" s="13" t="s">
        <v>31</v>
      </c>
      <c r="AX251" s="13" t="s">
        <v>75</v>
      </c>
      <c r="AY251" s="162" t="s">
        <v>120</v>
      </c>
    </row>
    <row r="252" spans="1:65" s="14" customFormat="1" ht="11.25">
      <c r="B252" s="169"/>
      <c r="D252" s="161" t="s">
        <v>129</v>
      </c>
      <c r="E252" s="170" t="s">
        <v>1</v>
      </c>
      <c r="F252" s="171" t="s">
        <v>131</v>
      </c>
      <c r="H252" s="172">
        <v>9.5359999999999996</v>
      </c>
      <c r="I252" s="173"/>
      <c r="L252" s="169"/>
      <c r="M252" s="174"/>
      <c r="N252" s="175"/>
      <c r="O252" s="175"/>
      <c r="P252" s="175"/>
      <c r="Q252" s="175"/>
      <c r="R252" s="175"/>
      <c r="S252" s="175"/>
      <c r="T252" s="176"/>
      <c r="AT252" s="170" t="s">
        <v>129</v>
      </c>
      <c r="AU252" s="170" t="s">
        <v>127</v>
      </c>
      <c r="AV252" s="14" t="s">
        <v>126</v>
      </c>
      <c r="AW252" s="14" t="s">
        <v>31</v>
      </c>
      <c r="AX252" s="14" t="s">
        <v>80</v>
      </c>
      <c r="AY252" s="170" t="s">
        <v>120</v>
      </c>
    </row>
    <row r="253" spans="1:65" s="2" customFormat="1" ht="33" customHeight="1">
      <c r="A253" s="32"/>
      <c r="B253" s="145"/>
      <c r="C253" s="146" t="s">
        <v>337</v>
      </c>
      <c r="D253" s="146" t="s">
        <v>122</v>
      </c>
      <c r="E253" s="147" t="s">
        <v>338</v>
      </c>
      <c r="F253" s="148" t="s">
        <v>339</v>
      </c>
      <c r="G253" s="149" t="s">
        <v>160</v>
      </c>
      <c r="H253" s="150">
        <v>95.36</v>
      </c>
      <c r="I253" s="151"/>
      <c r="J253" s="152">
        <f>ROUND(I253*H253,2)</f>
        <v>0</v>
      </c>
      <c r="K253" s="153"/>
      <c r="L253" s="33"/>
      <c r="M253" s="154" t="s">
        <v>1</v>
      </c>
      <c r="N253" s="155" t="s">
        <v>41</v>
      </c>
      <c r="O253" s="61"/>
      <c r="P253" s="156">
        <f>O253*H253</f>
        <v>0</v>
      </c>
      <c r="Q253" s="156">
        <v>0</v>
      </c>
      <c r="R253" s="156">
        <f>Q253*H253</f>
        <v>0</v>
      </c>
      <c r="S253" s="156">
        <v>6.5000000000000002E-2</v>
      </c>
      <c r="T253" s="157">
        <f>S253*H253</f>
        <v>6.1984000000000004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8" t="s">
        <v>126</v>
      </c>
      <c r="AT253" s="158" t="s">
        <v>122</v>
      </c>
      <c r="AU253" s="158" t="s">
        <v>127</v>
      </c>
      <c r="AY253" s="17" t="s">
        <v>120</v>
      </c>
      <c r="BE253" s="159">
        <f>IF(N253="základná",J253,0)</f>
        <v>0</v>
      </c>
      <c r="BF253" s="159">
        <f>IF(N253="znížená",J253,0)</f>
        <v>0</v>
      </c>
      <c r="BG253" s="159">
        <f>IF(N253="zákl. prenesená",J253,0)</f>
        <v>0</v>
      </c>
      <c r="BH253" s="159">
        <f>IF(N253="zníž. prenesená",J253,0)</f>
        <v>0</v>
      </c>
      <c r="BI253" s="159">
        <f>IF(N253="nulová",J253,0)</f>
        <v>0</v>
      </c>
      <c r="BJ253" s="17" t="s">
        <v>127</v>
      </c>
      <c r="BK253" s="159">
        <f>ROUND(I253*H253,2)</f>
        <v>0</v>
      </c>
      <c r="BL253" s="17" t="s">
        <v>126</v>
      </c>
      <c r="BM253" s="158" t="s">
        <v>340</v>
      </c>
    </row>
    <row r="254" spans="1:65" s="2" customFormat="1" ht="16.5" customHeight="1">
      <c r="A254" s="32"/>
      <c r="B254" s="145"/>
      <c r="C254" s="146" t="s">
        <v>341</v>
      </c>
      <c r="D254" s="146" t="s">
        <v>122</v>
      </c>
      <c r="E254" s="147" t="s">
        <v>342</v>
      </c>
      <c r="F254" s="148" t="s">
        <v>343</v>
      </c>
      <c r="G254" s="149" t="s">
        <v>257</v>
      </c>
      <c r="H254" s="150">
        <v>8</v>
      </c>
      <c r="I254" s="151"/>
      <c r="J254" s="152">
        <f>ROUND(I254*H254,2)</f>
        <v>0</v>
      </c>
      <c r="K254" s="153"/>
      <c r="L254" s="33"/>
      <c r="M254" s="154" t="s">
        <v>1</v>
      </c>
      <c r="N254" s="155" t="s">
        <v>41</v>
      </c>
      <c r="O254" s="61"/>
      <c r="P254" s="156">
        <f>O254*H254</f>
        <v>0</v>
      </c>
      <c r="Q254" s="156">
        <v>1.58E-3</v>
      </c>
      <c r="R254" s="156">
        <f>Q254*H254</f>
        <v>1.264E-2</v>
      </c>
      <c r="S254" s="156">
        <v>0</v>
      </c>
      <c r="T254" s="157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8" t="s">
        <v>126</v>
      </c>
      <c r="AT254" s="158" t="s">
        <v>122</v>
      </c>
      <c r="AU254" s="158" t="s">
        <v>127</v>
      </c>
      <c r="AY254" s="17" t="s">
        <v>120</v>
      </c>
      <c r="BE254" s="159">
        <f>IF(N254="základná",J254,0)</f>
        <v>0</v>
      </c>
      <c r="BF254" s="159">
        <f>IF(N254="znížená",J254,0)</f>
        <v>0</v>
      </c>
      <c r="BG254" s="159">
        <f>IF(N254="zákl. prenesená",J254,0)</f>
        <v>0</v>
      </c>
      <c r="BH254" s="159">
        <f>IF(N254="zníž. prenesená",J254,0)</f>
        <v>0</v>
      </c>
      <c r="BI254" s="159">
        <f>IF(N254="nulová",J254,0)</f>
        <v>0</v>
      </c>
      <c r="BJ254" s="17" t="s">
        <v>127</v>
      </c>
      <c r="BK254" s="159">
        <f>ROUND(I254*H254,2)</f>
        <v>0</v>
      </c>
      <c r="BL254" s="17" t="s">
        <v>126</v>
      </c>
      <c r="BM254" s="158" t="s">
        <v>344</v>
      </c>
    </row>
    <row r="255" spans="1:65" s="2" customFormat="1" ht="16.5" customHeight="1">
      <c r="A255" s="32"/>
      <c r="B255" s="145"/>
      <c r="C255" s="146" t="s">
        <v>345</v>
      </c>
      <c r="D255" s="146" t="s">
        <v>122</v>
      </c>
      <c r="E255" s="147" t="s">
        <v>346</v>
      </c>
      <c r="F255" s="148" t="s">
        <v>347</v>
      </c>
      <c r="G255" s="149" t="s">
        <v>150</v>
      </c>
      <c r="H255" s="150">
        <v>32</v>
      </c>
      <c r="I255" s="151"/>
      <c r="J255" s="152">
        <f>ROUND(I255*H255,2)</f>
        <v>0</v>
      </c>
      <c r="K255" s="153"/>
      <c r="L255" s="33"/>
      <c r="M255" s="154" t="s">
        <v>1</v>
      </c>
      <c r="N255" s="155" t="s">
        <v>41</v>
      </c>
      <c r="O255" s="61"/>
      <c r="P255" s="156">
        <f>O255*H255</f>
        <v>0</v>
      </c>
      <c r="Q255" s="156">
        <v>1.3999999999999999E-4</v>
      </c>
      <c r="R255" s="156">
        <f>Q255*H255</f>
        <v>4.4799999999999996E-3</v>
      </c>
      <c r="S255" s="156">
        <v>0</v>
      </c>
      <c r="T255" s="157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8" t="s">
        <v>126</v>
      </c>
      <c r="AT255" s="158" t="s">
        <v>122</v>
      </c>
      <c r="AU255" s="158" t="s">
        <v>127</v>
      </c>
      <c r="AY255" s="17" t="s">
        <v>120</v>
      </c>
      <c r="BE255" s="159">
        <f>IF(N255="základná",J255,0)</f>
        <v>0</v>
      </c>
      <c r="BF255" s="159">
        <f>IF(N255="znížená",J255,0)</f>
        <v>0</v>
      </c>
      <c r="BG255" s="159">
        <f>IF(N255="zákl. prenesená",J255,0)</f>
        <v>0</v>
      </c>
      <c r="BH255" s="159">
        <f>IF(N255="zníž. prenesená",J255,0)</f>
        <v>0</v>
      </c>
      <c r="BI255" s="159">
        <f>IF(N255="nulová",J255,0)</f>
        <v>0</v>
      </c>
      <c r="BJ255" s="17" t="s">
        <v>127</v>
      </c>
      <c r="BK255" s="159">
        <f>ROUND(I255*H255,2)</f>
        <v>0</v>
      </c>
      <c r="BL255" s="17" t="s">
        <v>126</v>
      </c>
      <c r="BM255" s="158" t="s">
        <v>348</v>
      </c>
    </row>
    <row r="256" spans="1:65" s="13" customFormat="1" ht="11.25">
      <c r="B256" s="160"/>
      <c r="D256" s="161" t="s">
        <v>129</v>
      </c>
      <c r="E256" s="162" t="s">
        <v>1</v>
      </c>
      <c r="F256" s="163" t="s">
        <v>349</v>
      </c>
      <c r="H256" s="164">
        <v>32</v>
      </c>
      <c r="I256" s="165"/>
      <c r="L256" s="160"/>
      <c r="M256" s="166"/>
      <c r="N256" s="167"/>
      <c r="O256" s="167"/>
      <c r="P256" s="167"/>
      <c r="Q256" s="167"/>
      <c r="R256" s="167"/>
      <c r="S256" s="167"/>
      <c r="T256" s="168"/>
      <c r="AT256" s="162" t="s">
        <v>129</v>
      </c>
      <c r="AU256" s="162" t="s">
        <v>127</v>
      </c>
      <c r="AV256" s="13" t="s">
        <v>127</v>
      </c>
      <c r="AW256" s="13" t="s">
        <v>31</v>
      </c>
      <c r="AX256" s="13" t="s">
        <v>75</v>
      </c>
      <c r="AY256" s="162" t="s">
        <v>120</v>
      </c>
    </row>
    <row r="257" spans="1:65" s="14" customFormat="1" ht="11.25">
      <c r="B257" s="169"/>
      <c r="D257" s="161" t="s">
        <v>129</v>
      </c>
      <c r="E257" s="170" t="s">
        <v>1</v>
      </c>
      <c r="F257" s="171" t="s">
        <v>131</v>
      </c>
      <c r="H257" s="172">
        <v>32</v>
      </c>
      <c r="I257" s="173"/>
      <c r="L257" s="169"/>
      <c r="M257" s="174"/>
      <c r="N257" s="175"/>
      <c r="O257" s="175"/>
      <c r="P257" s="175"/>
      <c r="Q257" s="175"/>
      <c r="R257" s="175"/>
      <c r="S257" s="175"/>
      <c r="T257" s="176"/>
      <c r="AT257" s="170" t="s">
        <v>129</v>
      </c>
      <c r="AU257" s="170" t="s">
        <v>127</v>
      </c>
      <c r="AV257" s="14" t="s">
        <v>126</v>
      </c>
      <c r="AW257" s="14" t="s">
        <v>31</v>
      </c>
      <c r="AX257" s="14" t="s">
        <v>80</v>
      </c>
      <c r="AY257" s="170" t="s">
        <v>120</v>
      </c>
    </row>
    <row r="258" spans="1:65" s="2" customFormat="1" ht="21.75" customHeight="1">
      <c r="A258" s="32"/>
      <c r="B258" s="145"/>
      <c r="C258" s="146" t="s">
        <v>350</v>
      </c>
      <c r="D258" s="146" t="s">
        <v>122</v>
      </c>
      <c r="E258" s="147" t="s">
        <v>351</v>
      </c>
      <c r="F258" s="148" t="s">
        <v>352</v>
      </c>
      <c r="G258" s="149" t="s">
        <v>150</v>
      </c>
      <c r="H258" s="150">
        <v>112</v>
      </c>
      <c r="I258" s="151"/>
      <c r="J258" s="152">
        <f>ROUND(I258*H258,2)</f>
        <v>0</v>
      </c>
      <c r="K258" s="153"/>
      <c r="L258" s="33"/>
      <c r="M258" s="154" t="s">
        <v>1</v>
      </c>
      <c r="N258" s="155" t="s">
        <v>41</v>
      </c>
      <c r="O258" s="61"/>
      <c r="P258" s="156">
        <f>O258*H258</f>
        <v>0</v>
      </c>
      <c r="Q258" s="156">
        <v>0</v>
      </c>
      <c r="R258" s="156">
        <f>Q258*H258</f>
        <v>0</v>
      </c>
      <c r="S258" s="156">
        <v>0</v>
      </c>
      <c r="T258" s="157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58" t="s">
        <v>126</v>
      </c>
      <c r="AT258" s="158" t="s">
        <v>122</v>
      </c>
      <c r="AU258" s="158" t="s">
        <v>127</v>
      </c>
      <c r="AY258" s="17" t="s">
        <v>120</v>
      </c>
      <c r="BE258" s="159">
        <f>IF(N258="základná",J258,0)</f>
        <v>0</v>
      </c>
      <c r="BF258" s="159">
        <f>IF(N258="znížená",J258,0)</f>
        <v>0</v>
      </c>
      <c r="BG258" s="159">
        <f>IF(N258="zákl. prenesená",J258,0)</f>
        <v>0</v>
      </c>
      <c r="BH258" s="159">
        <f>IF(N258="zníž. prenesená",J258,0)</f>
        <v>0</v>
      </c>
      <c r="BI258" s="159">
        <f>IF(N258="nulová",J258,0)</f>
        <v>0</v>
      </c>
      <c r="BJ258" s="17" t="s">
        <v>127</v>
      </c>
      <c r="BK258" s="159">
        <f>ROUND(I258*H258,2)</f>
        <v>0</v>
      </c>
      <c r="BL258" s="17" t="s">
        <v>126</v>
      </c>
      <c r="BM258" s="158" t="s">
        <v>353</v>
      </c>
    </row>
    <row r="259" spans="1:65" s="13" customFormat="1" ht="11.25">
      <c r="B259" s="160"/>
      <c r="D259" s="161" t="s">
        <v>129</v>
      </c>
      <c r="E259" s="162" t="s">
        <v>1</v>
      </c>
      <c r="F259" s="163" t="s">
        <v>354</v>
      </c>
      <c r="H259" s="164">
        <v>112</v>
      </c>
      <c r="I259" s="165"/>
      <c r="L259" s="160"/>
      <c r="M259" s="166"/>
      <c r="N259" s="167"/>
      <c r="O259" s="167"/>
      <c r="P259" s="167"/>
      <c r="Q259" s="167"/>
      <c r="R259" s="167"/>
      <c r="S259" s="167"/>
      <c r="T259" s="168"/>
      <c r="AT259" s="162" t="s">
        <v>129</v>
      </c>
      <c r="AU259" s="162" t="s">
        <v>127</v>
      </c>
      <c r="AV259" s="13" t="s">
        <v>127</v>
      </c>
      <c r="AW259" s="13" t="s">
        <v>31</v>
      </c>
      <c r="AX259" s="13" t="s">
        <v>75</v>
      </c>
      <c r="AY259" s="162" t="s">
        <v>120</v>
      </c>
    </row>
    <row r="260" spans="1:65" s="14" customFormat="1" ht="11.25">
      <c r="B260" s="169"/>
      <c r="D260" s="161" t="s">
        <v>129</v>
      </c>
      <c r="E260" s="170" t="s">
        <v>1</v>
      </c>
      <c r="F260" s="171" t="s">
        <v>131</v>
      </c>
      <c r="H260" s="172">
        <v>112</v>
      </c>
      <c r="I260" s="173"/>
      <c r="L260" s="169"/>
      <c r="M260" s="174"/>
      <c r="N260" s="175"/>
      <c r="O260" s="175"/>
      <c r="P260" s="175"/>
      <c r="Q260" s="175"/>
      <c r="R260" s="175"/>
      <c r="S260" s="175"/>
      <c r="T260" s="176"/>
      <c r="AT260" s="170" t="s">
        <v>129</v>
      </c>
      <c r="AU260" s="170" t="s">
        <v>127</v>
      </c>
      <c r="AV260" s="14" t="s">
        <v>126</v>
      </c>
      <c r="AW260" s="14" t="s">
        <v>31</v>
      </c>
      <c r="AX260" s="14" t="s">
        <v>80</v>
      </c>
      <c r="AY260" s="170" t="s">
        <v>120</v>
      </c>
    </row>
    <row r="261" spans="1:65" s="2" customFormat="1" ht="21.75" customHeight="1">
      <c r="A261" s="32"/>
      <c r="B261" s="145"/>
      <c r="C261" s="146" t="s">
        <v>355</v>
      </c>
      <c r="D261" s="146" t="s">
        <v>122</v>
      </c>
      <c r="E261" s="147" t="s">
        <v>356</v>
      </c>
      <c r="F261" s="148" t="s">
        <v>357</v>
      </c>
      <c r="G261" s="149" t="s">
        <v>329</v>
      </c>
      <c r="H261" s="150">
        <v>28.765999999999998</v>
      </c>
      <c r="I261" s="151"/>
      <c r="J261" s="152">
        <f>ROUND(I261*H261,2)</f>
        <v>0</v>
      </c>
      <c r="K261" s="153"/>
      <c r="L261" s="33"/>
      <c r="M261" s="154" t="s">
        <v>1</v>
      </c>
      <c r="N261" s="155" t="s">
        <v>41</v>
      </c>
      <c r="O261" s="61"/>
      <c r="P261" s="156">
        <f>O261*H261</f>
        <v>0</v>
      </c>
      <c r="Q261" s="156">
        <v>0</v>
      </c>
      <c r="R261" s="156">
        <f>Q261*H261</f>
        <v>0</v>
      </c>
      <c r="S261" s="156">
        <v>0</v>
      </c>
      <c r="T261" s="157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8" t="s">
        <v>126</v>
      </c>
      <c r="AT261" s="158" t="s">
        <v>122</v>
      </c>
      <c r="AU261" s="158" t="s">
        <v>127</v>
      </c>
      <c r="AY261" s="17" t="s">
        <v>120</v>
      </c>
      <c r="BE261" s="159">
        <f>IF(N261="základná",J261,0)</f>
        <v>0</v>
      </c>
      <c r="BF261" s="159">
        <f>IF(N261="znížená",J261,0)</f>
        <v>0</v>
      </c>
      <c r="BG261" s="159">
        <f>IF(N261="zákl. prenesená",J261,0)</f>
        <v>0</v>
      </c>
      <c r="BH261" s="159">
        <f>IF(N261="zníž. prenesená",J261,0)</f>
        <v>0</v>
      </c>
      <c r="BI261" s="159">
        <f>IF(N261="nulová",J261,0)</f>
        <v>0</v>
      </c>
      <c r="BJ261" s="17" t="s">
        <v>127</v>
      </c>
      <c r="BK261" s="159">
        <f>ROUND(I261*H261,2)</f>
        <v>0</v>
      </c>
      <c r="BL261" s="17" t="s">
        <v>126</v>
      </c>
      <c r="BM261" s="158" t="s">
        <v>358</v>
      </c>
    </row>
    <row r="262" spans="1:65" s="2" customFormat="1" ht="33" customHeight="1">
      <c r="A262" s="32"/>
      <c r="B262" s="145"/>
      <c r="C262" s="146" t="s">
        <v>359</v>
      </c>
      <c r="D262" s="146" t="s">
        <v>122</v>
      </c>
      <c r="E262" s="147" t="s">
        <v>360</v>
      </c>
      <c r="F262" s="148" t="s">
        <v>361</v>
      </c>
      <c r="G262" s="149" t="s">
        <v>329</v>
      </c>
      <c r="H262" s="150">
        <v>28.765999999999998</v>
      </c>
      <c r="I262" s="151"/>
      <c r="J262" s="152">
        <f>ROUND(I262*H262,2)</f>
        <v>0</v>
      </c>
      <c r="K262" s="153"/>
      <c r="L262" s="33"/>
      <c r="M262" s="154" t="s">
        <v>1</v>
      </c>
      <c r="N262" s="155" t="s">
        <v>41</v>
      </c>
      <c r="O262" s="61"/>
      <c r="P262" s="156">
        <f>O262*H262</f>
        <v>0</v>
      </c>
      <c r="Q262" s="156">
        <v>0</v>
      </c>
      <c r="R262" s="156">
        <f>Q262*H262</f>
        <v>0</v>
      </c>
      <c r="S262" s="156">
        <v>0</v>
      </c>
      <c r="T262" s="157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8" t="s">
        <v>126</v>
      </c>
      <c r="AT262" s="158" t="s">
        <v>122</v>
      </c>
      <c r="AU262" s="158" t="s">
        <v>127</v>
      </c>
      <c r="AY262" s="17" t="s">
        <v>120</v>
      </c>
      <c r="BE262" s="159">
        <f>IF(N262="základná",J262,0)</f>
        <v>0</v>
      </c>
      <c r="BF262" s="159">
        <f>IF(N262="znížená",J262,0)</f>
        <v>0</v>
      </c>
      <c r="BG262" s="159">
        <f>IF(N262="zákl. prenesená",J262,0)</f>
        <v>0</v>
      </c>
      <c r="BH262" s="159">
        <f>IF(N262="zníž. prenesená",J262,0)</f>
        <v>0</v>
      </c>
      <c r="BI262" s="159">
        <f>IF(N262="nulová",J262,0)</f>
        <v>0</v>
      </c>
      <c r="BJ262" s="17" t="s">
        <v>127</v>
      </c>
      <c r="BK262" s="159">
        <f>ROUND(I262*H262,2)</f>
        <v>0</v>
      </c>
      <c r="BL262" s="17" t="s">
        <v>126</v>
      </c>
      <c r="BM262" s="158" t="s">
        <v>362</v>
      </c>
    </row>
    <row r="263" spans="1:65" s="2" customFormat="1" ht="33" customHeight="1">
      <c r="A263" s="32"/>
      <c r="B263" s="145"/>
      <c r="C263" s="146" t="s">
        <v>363</v>
      </c>
      <c r="D263" s="146" t="s">
        <v>122</v>
      </c>
      <c r="E263" s="147" t="s">
        <v>364</v>
      </c>
      <c r="F263" s="148" t="s">
        <v>365</v>
      </c>
      <c r="G263" s="149" t="s">
        <v>329</v>
      </c>
      <c r="H263" s="150">
        <v>28.765999999999998</v>
      </c>
      <c r="I263" s="151"/>
      <c r="J263" s="152">
        <f>ROUND(I263*H263,2)</f>
        <v>0</v>
      </c>
      <c r="K263" s="153"/>
      <c r="L263" s="33"/>
      <c r="M263" s="154" t="s">
        <v>1</v>
      </c>
      <c r="N263" s="155" t="s">
        <v>41</v>
      </c>
      <c r="O263" s="61"/>
      <c r="P263" s="156">
        <f>O263*H263</f>
        <v>0</v>
      </c>
      <c r="Q263" s="156">
        <v>0</v>
      </c>
      <c r="R263" s="156">
        <f>Q263*H263</f>
        <v>0</v>
      </c>
      <c r="S263" s="156">
        <v>0</v>
      </c>
      <c r="T263" s="15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58" t="s">
        <v>126</v>
      </c>
      <c r="AT263" s="158" t="s">
        <v>122</v>
      </c>
      <c r="AU263" s="158" t="s">
        <v>127</v>
      </c>
      <c r="AY263" s="17" t="s">
        <v>120</v>
      </c>
      <c r="BE263" s="159">
        <f>IF(N263="základná",J263,0)</f>
        <v>0</v>
      </c>
      <c r="BF263" s="159">
        <f>IF(N263="znížená",J263,0)</f>
        <v>0</v>
      </c>
      <c r="BG263" s="159">
        <f>IF(N263="zákl. prenesená",J263,0)</f>
        <v>0</v>
      </c>
      <c r="BH263" s="159">
        <f>IF(N263="zníž. prenesená",J263,0)</f>
        <v>0</v>
      </c>
      <c r="BI263" s="159">
        <f>IF(N263="nulová",J263,0)</f>
        <v>0</v>
      </c>
      <c r="BJ263" s="17" t="s">
        <v>127</v>
      </c>
      <c r="BK263" s="159">
        <f>ROUND(I263*H263,2)</f>
        <v>0</v>
      </c>
      <c r="BL263" s="17" t="s">
        <v>126</v>
      </c>
      <c r="BM263" s="158" t="s">
        <v>366</v>
      </c>
    </row>
    <row r="264" spans="1:65" s="2" customFormat="1" ht="24.2" customHeight="1">
      <c r="A264" s="32"/>
      <c r="B264" s="145"/>
      <c r="C264" s="146" t="s">
        <v>367</v>
      </c>
      <c r="D264" s="146" t="s">
        <v>122</v>
      </c>
      <c r="E264" s="147" t="s">
        <v>368</v>
      </c>
      <c r="F264" s="148" t="s">
        <v>369</v>
      </c>
      <c r="G264" s="149" t="s">
        <v>329</v>
      </c>
      <c r="H264" s="150">
        <v>143.83000000000001</v>
      </c>
      <c r="I264" s="151"/>
      <c r="J264" s="152">
        <f>ROUND(I264*H264,2)</f>
        <v>0</v>
      </c>
      <c r="K264" s="153"/>
      <c r="L264" s="33"/>
      <c r="M264" s="154" t="s">
        <v>1</v>
      </c>
      <c r="N264" s="155" t="s">
        <v>41</v>
      </c>
      <c r="O264" s="61"/>
      <c r="P264" s="156">
        <f>O264*H264</f>
        <v>0</v>
      </c>
      <c r="Q264" s="156">
        <v>0</v>
      </c>
      <c r="R264" s="156">
        <f>Q264*H264</f>
        <v>0</v>
      </c>
      <c r="S264" s="156">
        <v>0</v>
      </c>
      <c r="T264" s="157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8" t="s">
        <v>126</v>
      </c>
      <c r="AT264" s="158" t="s">
        <v>122</v>
      </c>
      <c r="AU264" s="158" t="s">
        <v>127</v>
      </c>
      <c r="AY264" s="17" t="s">
        <v>120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7" t="s">
        <v>127</v>
      </c>
      <c r="BK264" s="159">
        <f>ROUND(I264*H264,2)</f>
        <v>0</v>
      </c>
      <c r="BL264" s="17" t="s">
        <v>126</v>
      </c>
      <c r="BM264" s="158" t="s">
        <v>370</v>
      </c>
    </row>
    <row r="265" spans="1:65" s="13" customFormat="1" ht="11.25">
      <c r="B265" s="160"/>
      <c r="D265" s="161" t="s">
        <v>129</v>
      </c>
      <c r="E265" s="162" t="s">
        <v>1</v>
      </c>
      <c r="F265" s="163" t="s">
        <v>371</v>
      </c>
      <c r="H265" s="164">
        <v>143.83000000000001</v>
      </c>
      <c r="I265" s="165"/>
      <c r="L265" s="160"/>
      <c r="M265" s="166"/>
      <c r="N265" s="167"/>
      <c r="O265" s="167"/>
      <c r="P265" s="167"/>
      <c r="Q265" s="167"/>
      <c r="R265" s="167"/>
      <c r="S265" s="167"/>
      <c r="T265" s="168"/>
      <c r="AT265" s="162" t="s">
        <v>129</v>
      </c>
      <c r="AU265" s="162" t="s">
        <v>127</v>
      </c>
      <c r="AV265" s="13" t="s">
        <v>127</v>
      </c>
      <c r="AW265" s="13" t="s">
        <v>31</v>
      </c>
      <c r="AX265" s="13" t="s">
        <v>75</v>
      </c>
      <c r="AY265" s="162" t="s">
        <v>120</v>
      </c>
    </row>
    <row r="266" spans="1:65" s="14" customFormat="1" ht="11.25">
      <c r="B266" s="169"/>
      <c r="D266" s="161" t="s">
        <v>129</v>
      </c>
      <c r="E266" s="170" t="s">
        <v>1</v>
      </c>
      <c r="F266" s="171" t="s">
        <v>131</v>
      </c>
      <c r="H266" s="172">
        <v>143.83000000000001</v>
      </c>
      <c r="I266" s="173"/>
      <c r="L266" s="169"/>
      <c r="M266" s="174"/>
      <c r="N266" s="175"/>
      <c r="O266" s="175"/>
      <c r="P266" s="175"/>
      <c r="Q266" s="175"/>
      <c r="R266" s="175"/>
      <c r="S266" s="175"/>
      <c r="T266" s="176"/>
      <c r="AT266" s="170" t="s">
        <v>129</v>
      </c>
      <c r="AU266" s="170" t="s">
        <v>127</v>
      </c>
      <c r="AV266" s="14" t="s">
        <v>126</v>
      </c>
      <c r="AW266" s="14" t="s">
        <v>31</v>
      </c>
      <c r="AX266" s="14" t="s">
        <v>80</v>
      </c>
      <c r="AY266" s="170" t="s">
        <v>120</v>
      </c>
    </row>
    <row r="267" spans="1:65" s="2" customFormat="1" ht="24.2" customHeight="1">
      <c r="A267" s="32"/>
      <c r="B267" s="145"/>
      <c r="C267" s="146" t="s">
        <v>372</v>
      </c>
      <c r="D267" s="146" t="s">
        <v>122</v>
      </c>
      <c r="E267" s="147" t="s">
        <v>373</v>
      </c>
      <c r="F267" s="148" t="s">
        <v>374</v>
      </c>
      <c r="G267" s="149" t="s">
        <v>329</v>
      </c>
      <c r="H267" s="150">
        <v>28.765999999999998</v>
      </c>
      <c r="I267" s="151"/>
      <c r="J267" s="152">
        <f>ROUND(I267*H267,2)</f>
        <v>0</v>
      </c>
      <c r="K267" s="153"/>
      <c r="L267" s="33"/>
      <c r="M267" s="154" t="s">
        <v>1</v>
      </c>
      <c r="N267" s="155" t="s">
        <v>41</v>
      </c>
      <c r="O267" s="61"/>
      <c r="P267" s="156">
        <f>O267*H267</f>
        <v>0</v>
      </c>
      <c r="Q267" s="156">
        <v>0</v>
      </c>
      <c r="R267" s="156">
        <f>Q267*H267</f>
        <v>0</v>
      </c>
      <c r="S267" s="156">
        <v>0</v>
      </c>
      <c r="T267" s="15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58" t="s">
        <v>126</v>
      </c>
      <c r="AT267" s="158" t="s">
        <v>122</v>
      </c>
      <c r="AU267" s="158" t="s">
        <v>127</v>
      </c>
      <c r="AY267" s="17" t="s">
        <v>120</v>
      </c>
      <c r="BE267" s="159">
        <f>IF(N267="základná",J267,0)</f>
        <v>0</v>
      </c>
      <c r="BF267" s="159">
        <f>IF(N267="znížená",J267,0)</f>
        <v>0</v>
      </c>
      <c r="BG267" s="159">
        <f>IF(N267="zákl. prenesená",J267,0)</f>
        <v>0</v>
      </c>
      <c r="BH267" s="159">
        <f>IF(N267="zníž. prenesená",J267,0)</f>
        <v>0</v>
      </c>
      <c r="BI267" s="159">
        <f>IF(N267="nulová",J267,0)</f>
        <v>0</v>
      </c>
      <c r="BJ267" s="17" t="s">
        <v>127</v>
      </c>
      <c r="BK267" s="159">
        <f>ROUND(I267*H267,2)</f>
        <v>0</v>
      </c>
      <c r="BL267" s="17" t="s">
        <v>126</v>
      </c>
      <c r="BM267" s="158" t="s">
        <v>375</v>
      </c>
    </row>
    <row r="268" spans="1:65" s="2" customFormat="1" ht="24.2" customHeight="1">
      <c r="A268" s="32"/>
      <c r="B268" s="145"/>
      <c r="C268" s="146" t="s">
        <v>376</v>
      </c>
      <c r="D268" s="146" t="s">
        <v>122</v>
      </c>
      <c r="E268" s="147" t="s">
        <v>377</v>
      </c>
      <c r="F268" s="148" t="s">
        <v>378</v>
      </c>
      <c r="G268" s="149" t="s">
        <v>329</v>
      </c>
      <c r="H268" s="150">
        <v>28.765999999999998</v>
      </c>
      <c r="I268" s="151"/>
      <c r="J268" s="152">
        <f>ROUND(I268*H268,2)</f>
        <v>0</v>
      </c>
      <c r="K268" s="153"/>
      <c r="L268" s="33"/>
      <c r="M268" s="154" t="s">
        <v>1</v>
      </c>
      <c r="N268" s="155" t="s">
        <v>41</v>
      </c>
      <c r="O268" s="61"/>
      <c r="P268" s="156">
        <f>O268*H268</f>
        <v>0</v>
      </c>
      <c r="Q268" s="156">
        <v>0</v>
      </c>
      <c r="R268" s="156">
        <f>Q268*H268</f>
        <v>0</v>
      </c>
      <c r="S268" s="156">
        <v>0</v>
      </c>
      <c r="T268" s="157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8" t="s">
        <v>126</v>
      </c>
      <c r="AT268" s="158" t="s">
        <v>122</v>
      </c>
      <c r="AU268" s="158" t="s">
        <v>127</v>
      </c>
      <c r="AY268" s="17" t="s">
        <v>120</v>
      </c>
      <c r="BE268" s="159">
        <f>IF(N268="základná",J268,0)</f>
        <v>0</v>
      </c>
      <c r="BF268" s="159">
        <f>IF(N268="znížená",J268,0)</f>
        <v>0</v>
      </c>
      <c r="BG268" s="159">
        <f>IF(N268="zákl. prenesená",J268,0)</f>
        <v>0</v>
      </c>
      <c r="BH268" s="159">
        <f>IF(N268="zníž. prenesená",J268,0)</f>
        <v>0</v>
      </c>
      <c r="BI268" s="159">
        <f>IF(N268="nulová",J268,0)</f>
        <v>0</v>
      </c>
      <c r="BJ268" s="17" t="s">
        <v>127</v>
      </c>
      <c r="BK268" s="159">
        <f>ROUND(I268*H268,2)</f>
        <v>0</v>
      </c>
      <c r="BL268" s="17" t="s">
        <v>126</v>
      </c>
      <c r="BM268" s="158" t="s">
        <v>379</v>
      </c>
    </row>
    <row r="269" spans="1:65" s="12" customFormat="1" ht="22.9" customHeight="1">
      <c r="B269" s="132"/>
      <c r="D269" s="133" t="s">
        <v>74</v>
      </c>
      <c r="E269" s="143" t="s">
        <v>380</v>
      </c>
      <c r="F269" s="143" t="s">
        <v>381</v>
      </c>
      <c r="I269" s="135"/>
      <c r="J269" s="144">
        <f>BK269</f>
        <v>0</v>
      </c>
      <c r="L269" s="132"/>
      <c r="M269" s="137"/>
      <c r="N269" s="138"/>
      <c r="O269" s="138"/>
      <c r="P269" s="139">
        <f>P270</f>
        <v>0</v>
      </c>
      <c r="Q269" s="138"/>
      <c r="R269" s="139">
        <f>R270</f>
        <v>0</v>
      </c>
      <c r="S269" s="138"/>
      <c r="T269" s="140">
        <f>T270</f>
        <v>0</v>
      </c>
      <c r="AR269" s="133" t="s">
        <v>80</v>
      </c>
      <c r="AT269" s="141" t="s">
        <v>74</v>
      </c>
      <c r="AU269" s="141" t="s">
        <v>80</v>
      </c>
      <c r="AY269" s="133" t="s">
        <v>120</v>
      </c>
      <c r="BK269" s="142">
        <f>BK270</f>
        <v>0</v>
      </c>
    </row>
    <row r="270" spans="1:65" s="2" customFormat="1" ht="24.2" customHeight="1">
      <c r="A270" s="32"/>
      <c r="B270" s="145"/>
      <c r="C270" s="146" t="s">
        <v>382</v>
      </c>
      <c r="D270" s="146" t="s">
        <v>122</v>
      </c>
      <c r="E270" s="147" t="s">
        <v>383</v>
      </c>
      <c r="F270" s="148" t="s">
        <v>384</v>
      </c>
      <c r="G270" s="149" t="s">
        <v>329</v>
      </c>
      <c r="H270" s="150">
        <v>602.36800000000005</v>
      </c>
      <c r="I270" s="151"/>
      <c r="J270" s="152">
        <f>ROUND(I270*H270,2)</f>
        <v>0</v>
      </c>
      <c r="K270" s="153"/>
      <c r="L270" s="33"/>
      <c r="M270" s="154" t="s">
        <v>1</v>
      </c>
      <c r="N270" s="155" t="s">
        <v>41</v>
      </c>
      <c r="O270" s="61"/>
      <c r="P270" s="156">
        <f>O270*H270</f>
        <v>0</v>
      </c>
      <c r="Q270" s="156">
        <v>0</v>
      </c>
      <c r="R270" s="156">
        <f>Q270*H270</f>
        <v>0</v>
      </c>
      <c r="S270" s="156">
        <v>0</v>
      </c>
      <c r="T270" s="157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58" t="s">
        <v>126</v>
      </c>
      <c r="AT270" s="158" t="s">
        <v>122</v>
      </c>
      <c r="AU270" s="158" t="s">
        <v>127</v>
      </c>
      <c r="AY270" s="17" t="s">
        <v>120</v>
      </c>
      <c r="BE270" s="159">
        <f>IF(N270="základná",J270,0)</f>
        <v>0</v>
      </c>
      <c r="BF270" s="159">
        <f>IF(N270="znížená",J270,0)</f>
        <v>0</v>
      </c>
      <c r="BG270" s="159">
        <f>IF(N270="zákl. prenesená",J270,0)</f>
        <v>0</v>
      </c>
      <c r="BH270" s="159">
        <f>IF(N270="zníž. prenesená",J270,0)</f>
        <v>0</v>
      </c>
      <c r="BI270" s="159">
        <f>IF(N270="nulová",J270,0)</f>
        <v>0</v>
      </c>
      <c r="BJ270" s="17" t="s">
        <v>127</v>
      </c>
      <c r="BK270" s="159">
        <f>ROUND(I270*H270,2)</f>
        <v>0</v>
      </c>
      <c r="BL270" s="17" t="s">
        <v>126</v>
      </c>
      <c r="BM270" s="158" t="s">
        <v>385</v>
      </c>
    </row>
    <row r="271" spans="1:65" s="12" customFormat="1" ht="25.9" customHeight="1">
      <c r="B271" s="132"/>
      <c r="D271" s="133" t="s">
        <v>74</v>
      </c>
      <c r="E271" s="134" t="s">
        <v>386</v>
      </c>
      <c r="F271" s="134" t="s">
        <v>387</v>
      </c>
      <c r="I271" s="135"/>
      <c r="J271" s="136">
        <f>BK271</f>
        <v>0</v>
      </c>
      <c r="L271" s="132"/>
      <c r="M271" s="137"/>
      <c r="N271" s="138"/>
      <c r="O271" s="138"/>
      <c r="P271" s="139">
        <f>P272+P294+P307+P345+P362+P370+P380+P384</f>
        <v>0</v>
      </c>
      <c r="Q271" s="138"/>
      <c r="R271" s="139">
        <f>R272+R294+R307+R345+R362+R370+R380+R384</f>
        <v>15.681600700000001</v>
      </c>
      <c r="S271" s="138"/>
      <c r="T271" s="140">
        <f>T272+T294+T307+T345+T362+T370+T380+T384</f>
        <v>1.58802</v>
      </c>
      <c r="AR271" s="133" t="s">
        <v>127</v>
      </c>
      <c r="AT271" s="141" t="s">
        <v>74</v>
      </c>
      <c r="AU271" s="141" t="s">
        <v>75</v>
      </c>
      <c r="AY271" s="133" t="s">
        <v>120</v>
      </c>
      <c r="BK271" s="142">
        <f>BK272+BK294+BK307+BK345+BK362+BK370+BK380+BK384</f>
        <v>0</v>
      </c>
    </row>
    <row r="272" spans="1:65" s="12" customFormat="1" ht="22.9" customHeight="1">
      <c r="B272" s="132"/>
      <c r="D272" s="133" t="s">
        <v>74</v>
      </c>
      <c r="E272" s="143" t="s">
        <v>388</v>
      </c>
      <c r="F272" s="143" t="s">
        <v>389</v>
      </c>
      <c r="I272" s="135"/>
      <c r="J272" s="144">
        <f>BK272</f>
        <v>0</v>
      </c>
      <c r="L272" s="132"/>
      <c r="M272" s="137"/>
      <c r="N272" s="138"/>
      <c r="O272" s="138"/>
      <c r="P272" s="139">
        <f>SUM(P273:P293)</f>
        <v>0</v>
      </c>
      <c r="Q272" s="138"/>
      <c r="R272" s="139">
        <f>SUM(R273:R293)</f>
        <v>2.8004541999999999</v>
      </c>
      <c r="S272" s="138"/>
      <c r="T272" s="140">
        <f>SUM(T273:T293)</f>
        <v>0</v>
      </c>
      <c r="AR272" s="133" t="s">
        <v>127</v>
      </c>
      <c r="AT272" s="141" t="s">
        <v>74</v>
      </c>
      <c r="AU272" s="141" t="s">
        <v>80</v>
      </c>
      <c r="AY272" s="133" t="s">
        <v>120</v>
      </c>
      <c r="BK272" s="142">
        <f>SUM(BK273:BK293)</f>
        <v>0</v>
      </c>
    </row>
    <row r="273" spans="1:65" s="2" customFormat="1" ht="24.2" customHeight="1">
      <c r="A273" s="32"/>
      <c r="B273" s="145"/>
      <c r="C273" s="146" t="s">
        <v>390</v>
      </c>
      <c r="D273" s="146" t="s">
        <v>122</v>
      </c>
      <c r="E273" s="147" t="s">
        <v>391</v>
      </c>
      <c r="F273" s="148" t="s">
        <v>392</v>
      </c>
      <c r="G273" s="149" t="s">
        <v>160</v>
      </c>
      <c r="H273" s="150">
        <v>95.36</v>
      </c>
      <c r="I273" s="151"/>
      <c r="J273" s="152">
        <f>ROUND(I273*H273,2)</f>
        <v>0</v>
      </c>
      <c r="K273" s="153"/>
      <c r="L273" s="33"/>
      <c r="M273" s="154" t="s">
        <v>1</v>
      </c>
      <c r="N273" s="155" t="s">
        <v>41</v>
      </c>
      <c r="O273" s="61"/>
      <c r="P273" s="156">
        <f>O273*H273</f>
        <v>0</v>
      </c>
      <c r="Q273" s="156">
        <v>2.2000000000000001E-4</v>
      </c>
      <c r="R273" s="156">
        <f>Q273*H273</f>
        <v>2.09792E-2</v>
      </c>
      <c r="S273" s="156">
        <v>0</v>
      </c>
      <c r="T273" s="15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8" t="s">
        <v>201</v>
      </c>
      <c r="AT273" s="158" t="s">
        <v>122</v>
      </c>
      <c r="AU273" s="158" t="s">
        <v>127</v>
      </c>
      <c r="AY273" s="17" t="s">
        <v>120</v>
      </c>
      <c r="BE273" s="159">
        <f>IF(N273="základná",J273,0)</f>
        <v>0</v>
      </c>
      <c r="BF273" s="159">
        <f>IF(N273="znížená",J273,0)</f>
        <v>0</v>
      </c>
      <c r="BG273" s="159">
        <f>IF(N273="zákl. prenesená",J273,0)</f>
        <v>0</v>
      </c>
      <c r="BH273" s="159">
        <f>IF(N273="zníž. prenesená",J273,0)</f>
        <v>0</v>
      </c>
      <c r="BI273" s="159">
        <f>IF(N273="nulová",J273,0)</f>
        <v>0</v>
      </c>
      <c r="BJ273" s="17" t="s">
        <v>127</v>
      </c>
      <c r="BK273" s="159">
        <f>ROUND(I273*H273,2)</f>
        <v>0</v>
      </c>
      <c r="BL273" s="17" t="s">
        <v>201</v>
      </c>
      <c r="BM273" s="158" t="s">
        <v>393</v>
      </c>
    </row>
    <row r="274" spans="1:65" s="13" customFormat="1" ht="11.25">
      <c r="B274" s="160"/>
      <c r="D274" s="161" t="s">
        <v>129</v>
      </c>
      <c r="E274" s="162" t="s">
        <v>1</v>
      </c>
      <c r="F274" s="163" t="s">
        <v>246</v>
      </c>
      <c r="H274" s="164">
        <v>95.36</v>
      </c>
      <c r="I274" s="165"/>
      <c r="L274" s="160"/>
      <c r="M274" s="166"/>
      <c r="N274" s="167"/>
      <c r="O274" s="167"/>
      <c r="P274" s="167"/>
      <c r="Q274" s="167"/>
      <c r="R274" s="167"/>
      <c r="S274" s="167"/>
      <c r="T274" s="168"/>
      <c r="AT274" s="162" t="s">
        <v>129</v>
      </c>
      <c r="AU274" s="162" t="s">
        <v>127</v>
      </c>
      <c r="AV274" s="13" t="s">
        <v>127</v>
      </c>
      <c r="AW274" s="13" t="s">
        <v>31</v>
      </c>
      <c r="AX274" s="13" t="s">
        <v>75</v>
      </c>
      <c r="AY274" s="162" t="s">
        <v>120</v>
      </c>
    </row>
    <row r="275" spans="1:65" s="14" customFormat="1" ht="11.25">
      <c r="B275" s="169"/>
      <c r="D275" s="161" t="s">
        <v>129</v>
      </c>
      <c r="E275" s="170" t="s">
        <v>1</v>
      </c>
      <c r="F275" s="171" t="s">
        <v>131</v>
      </c>
      <c r="H275" s="172">
        <v>95.36</v>
      </c>
      <c r="I275" s="173"/>
      <c r="L275" s="169"/>
      <c r="M275" s="174"/>
      <c r="N275" s="175"/>
      <c r="O275" s="175"/>
      <c r="P275" s="175"/>
      <c r="Q275" s="175"/>
      <c r="R275" s="175"/>
      <c r="S275" s="175"/>
      <c r="T275" s="176"/>
      <c r="AT275" s="170" t="s">
        <v>129</v>
      </c>
      <c r="AU275" s="170" t="s">
        <v>127</v>
      </c>
      <c r="AV275" s="14" t="s">
        <v>126</v>
      </c>
      <c r="AW275" s="14" t="s">
        <v>31</v>
      </c>
      <c r="AX275" s="14" t="s">
        <v>80</v>
      </c>
      <c r="AY275" s="170" t="s">
        <v>120</v>
      </c>
    </row>
    <row r="276" spans="1:65" s="2" customFormat="1" ht="44.25" customHeight="1">
      <c r="A276" s="32"/>
      <c r="B276" s="145"/>
      <c r="C276" s="146" t="s">
        <v>394</v>
      </c>
      <c r="D276" s="146" t="s">
        <v>122</v>
      </c>
      <c r="E276" s="147" t="s">
        <v>395</v>
      </c>
      <c r="F276" s="148" t="s">
        <v>396</v>
      </c>
      <c r="G276" s="149" t="s">
        <v>160</v>
      </c>
      <c r="H276" s="150">
        <v>261</v>
      </c>
      <c r="I276" s="151"/>
      <c r="J276" s="152">
        <f>ROUND(I276*H276,2)</f>
        <v>0</v>
      </c>
      <c r="K276" s="153"/>
      <c r="L276" s="33"/>
      <c r="M276" s="154" t="s">
        <v>1</v>
      </c>
      <c r="N276" s="155" t="s">
        <v>41</v>
      </c>
      <c r="O276" s="61"/>
      <c r="P276" s="156">
        <f>O276*H276</f>
        <v>0</v>
      </c>
      <c r="Q276" s="156">
        <v>2.2000000000000001E-3</v>
      </c>
      <c r="R276" s="156">
        <f>Q276*H276</f>
        <v>0.57420000000000004</v>
      </c>
      <c r="S276" s="156">
        <v>0</v>
      </c>
      <c r="T276" s="157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58" t="s">
        <v>201</v>
      </c>
      <c r="AT276" s="158" t="s">
        <v>122</v>
      </c>
      <c r="AU276" s="158" t="s">
        <v>127</v>
      </c>
      <c r="AY276" s="17" t="s">
        <v>120</v>
      </c>
      <c r="BE276" s="159">
        <f>IF(N276="základná",J276,0)</f>
        <v>0</v>
      </c>
      <c r="BF276" s="159">
        <f>IF(N276="znížená",J276,0)</f>
        <v>0</v>
      </c>
      <c r="BG276" s="159">
        <f>IF(N276="zákl. prenesená",J276,0)</f>
        <v>0</v>
      </c>
      <c r="BH276" s="159">
        <f>IF(N276="zníž. prenesená",J276,0)</f>
        <v>0</v>
      </c>
      <c r="BI276" s="159">
        <f>IF(N276="nulová",J276,0)</f>
        <v>0</v>
      </c>
      <c r="BJ276" s="17" t="s">
        <v>127</v>
      </c>
      <c r="BK276" s="159">
        <f>ROUND(I276*H276,2)</f>
        <v>0</v>
      </c>
      <c r="BL276" s="17" t="s">
        <v>201</v>
      </c>
      <c r="BM276" s="158" t="s">
        <v>397</v>
      </c>
    </row>
    <row r="277" spans="1:65" s="13" customFormat="1" ht="11.25">
      <c r="B277" s="160"/>
      <c r="D277" s="161" t="s">
        <v>129</v>
      </c>
      <c r="E277" s="162" t="s">
        <v>1</v>
      </c>
      <c r="F277" s="163" t="s">
        <v>398</v>
      </c>
      <c r="H277" s="164">
        <v>261</v>
      </c>
      <c r="I277" s="165"/>
      <c r="L277" s="160"/>
      <c r="M277" s="166"/>
      <c r="N277" s="167"/>
      <c r="O277" s="167"/>
      <c r="P277" s="167"/>
      <c r="Q277" s="167"/>
      <c r="R277" s="167"/>
      <c r="S277" s="167"/>
      <c r="T277" s="168"/>
      <c r="AT277" s="162" t="s">
        <v>129</v>
      </c>
      <c r="AU277" s="162" t="s">
        <v>127</v>
      </c>
      <c r="AV277" s="13" t="s">
        <v>127</v>
      </c>
      <c r="AW277" s="13" t="s">
        <v>31</v>
      </c>
      <c r="AX277" s="13" t="s">
        <v>75</v>
      </c>
      <c r="AY277" s="162" t="s">
        <v>120</v>
      </c>
    </row>
    <row r="278" spans="1:65" s="14" customFormat="1" ht="11.25">
      <c r="B278" s="169"/>
      <c r="D278" s="161" t="s">
        <v>129</v>
      </c>
      <c r="E278" s="170" t="s">
        <v>1</v>
      </c>
      <c r="F278" s="171" t="s">
        <v>131</v>
      </c>
      <c r="H278" s="172">
        <v>261</v>
      </c>
      <c r="I278" s="173"/>
      <c r="L278" s="169"/>
      <c r="M278" s="174"/>
      <c r="N278" s="175"/>
      <c r="O278" s="175"/>
      <c r="P278" s="175"/>
      <c r="Q278" s="175"/>
      <c r="R278" s="175"/>
      <c r="S278" s="175"/>
      <c r="T278" s="176"/>
      <c r="AT278" s="170" t="s">
        <v>129</v>
      </c>
      <c r="AU278" s="170" t="s">
        <v>127</v>
      </c>
      <c r="AV278" s="14" t="s">
        <v>126</v>
      </c>
      <c r="AW278" s="14" t="s">
        <v>31</v>
      </c>
      <c r="AX278" s="14" t="s">
        <v>80</v>
      </c>
      <c r="AY278" s="170" t="s">
        <v>120</v>
      </c>
    </row>
    <row r="279" spans="1:65" s="2" customFormat="1" ht="33" customHeight="1">
      <c r="A279" s="32"/>
      <c r="B279" s="145"/>
      <c r="C279" s="146" t="s">
        <v>399</v>
      </c>
      <c r="D279" s="146" t="s">
        <v>122</v>
      </c>
      <c r="E279" s="147" t="s">
        <v>400</v>
      </c>
      <c r="F279" s="148" t="s">
        <v>401</v>
      </c>
      <c r="G279" s="149" t="s">
        <v>160</v>
      </c>
      <c r="H279" s="150">
        <v>95.36</v>
      </c>
      <c r="I279" s="151"/>
      <c r="J279" s="152">
        <f>ROUND(I279*H279,2)</f>
        <v>0</v>
      </c>
      <c r="K279" s="153"/>
      <c r="L279" s="33"/>
      <c r="M279" s="154" t="s">
        <v>1</v>
      </c>
      <c r="N279" s="155" t="s">
        <v>41</v>
      </c>
      <c r="O279" s="61"/>
      <c r="P279" s="156">
        <f>O279*H279</f>
        <v>0</v>
      </c>
      <c r="Q279" s="156">
        <v>0</v>
      </c>
      <c r="R279" s="156">
        <f>Q279*H279</f>
        <v>0</v>
      </c>
      <c r="S279" s="156">
        <v>0</v>
      </c>
      <c r="T279" s="157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58" t="s">
        <v>201</v>
      </c>
      <c r="AT279" s="158" t="s">
        <v>122</v>
      </c>
      <c r="AU279" s="158" t="s">
        <v>127</v>
      </c>
      <c r="AY279" s="17" t="s">
        <v>120</v>
      </c>
      <c r="BE279" s="159">
        <f>IF(N279="základná",J279,0)</f>
        <v>0</v>
      </c>
      <c r="BF279" s="159">
        <f>IF(N279="znížená",J279,0)</f>
        <v>0</v>
      </c>
      <c r="BG279" s="159">
        <f>IF(N279="zákl. prenesená",J279,0)</f>
        <v>0</v>
      </c>
      <c r="BH279" s="159">
        <f>IF(N279="zníž. prenesená",J279,0)</f>
        <v>0</v>
      </c>
      <c r="BI279" s="159">
        <f>IF(N279="nulová",J279,0)</f>
        <v>0</v>
      </c>
      <c r="BJ279" s="17" t="s">
        <v>127</v>
      </c>
      <c r="BK279" s="159">
        <f>ROUND(I279*H279,2)</f>
        <v>0</v>
      </c>
      <c r="BL279" s="17" t="s">
        <v>201</v>
      </c>
      <c r="BM279" s="158" t="s">
        <v>402</v>
      </c>
    </row>
    <row r="280" spans="1:65" s="13" customFormat="1" ht="11.25">
      <c r="B280" s="160"/>
      <c r="D280" s="161" t="s">
        <v>129</v>
      </c>
      <c r="E280" s="162" t="s">
        <v>1</v>
      </c>
      <c r="F280" s="163" t="s">
        <v>246</v>
      </c>
      <c r="H280" s="164">
        <v>95.36</v>
      </c>
      <c r="I280" s="165"/>
      <c r="L280" s="160"/>
      <c r="M280" s="166"/>
      <c r="N280" s="167"/>
      <c r="O280" s="167"/>
      <c r="P280" s="167"/>
      <c r="Q280" s="167"/>
      <c r="R280" s="167"/>
      <c r="S280" s="167"/>
      <c r="T280" s="168"/>
      <c r="AT280" s="162" t="s">
        <v>129</v>
      </c>
      <c r="AU280" s="162" t="s">
        <v>127</v>
      </c>
      <c r="AV280" s="13" t="s">
        <v>127</v>
      </c>
      <c r="AW280" s="13" t="s">
        <v>31</v>
      </c>
      <c r="AX280" s="13" t="s">
        <v>75</v>
      </c>
      <c r="AY280" s="162" t="s">
        <v>120</v>
      </c>
    </row>
    <row r="281" spans="1:65" s="14" customFormat="1" ht="11.25">
      <c r="B281" s="169"/>
      <c r="D281" s="161" t="s">
        <v>129</v>
      </c>
      <c r="E281" s="170" t="s">
        <v>1</v>
      </c>
      <c r="F281" s="171" t="s">
        <v>131</v>
      </c>
      <c r="H281" s="172">
        <v>95.36</v>
      </c>
      <c r="I281" s="173"/>
      <c r="L281" s="169"/>
      <c r="M281" s="174"/>
      <c r="N281" s="175"/>
      <c r="O281" s="175"/>
      <c r="P281" s="175"/>
      <c r="Q281" s="175"/>
      <c r="R281" s="175"/>
      <c r="S281" s="175"/>
      <c r="T281" s="176"/>
      <c r="AT281" s="170" t="s">
        <v>129</v>
      </c>
      <c r="AU281" s="170" t="s">
        <v>127</v>
      </c>
      <c r="AV281" s="14" t="s">
        <v>126</v>
      </c>
      <c r="AW281" s="14" t="s">
        <v>31</v>
      </c>
      <c r="AX281" s="14" t="s">
        <v>80</v>
      </c>
      <c r="AY281" s="170" t="s">
        <v>120</v>
      </c>
    </row>
    <row r="282" spans="1:65" s="2" customFormat="1" ht="21.75" customHeight="1">
      <c r="A282" s="32"/>
      <c r="B282" s="145"/>
      <c r="C282" s="184" t="s">
        <v>403</v>
      </c>
      <c r="D282" s="184" t="s">
        <v>254</v>
      </c>
      <c r="E282" s="185" t="s">
        <v>404</v>
      </c>
      <c r="F282" s="186" t="s">
        <v>405</v>
      </c>
      <c r="G282" s="187" t="s">
        <v>406</v>
      </c>
      <c r="H282" s="188">
        <v>220</v>
      </c>
      <c r="I282" s="189"/>
      <c r="J282" s="190">
        <f>ROUND(I282*H282,2)</f>
        <v>0</v>
      </c>
      <c r="K282" s="191"/>
      <c r="L282" s="192"/>
      <c r="M282" s="193" t="s">
        <v>1</v>
      </c>
      <c r="N282" s="194" t="s">
        <v>41</v>
      </c>
      <c r="O282" s="61"/>
      <c r="P282" s="156">
        <f>O282*H282</f>
        <v>0</v>
      </c>
      <c r="Q282" s="156">
        <v>1E-3</v>
      </c>
      <c r="R282" s="156">
        <f>Q282*H282</f>
        <v>0.22</v>
      </c>
      <c r="S282" s="156">
        <v>0</v>
      </c>
      <c r="T282" s="157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58" t="s">
        <v>293</v>
      </c>
      <c r="AT282" s="158" t="s">
        <v>254</v>
      </c>
      <c r="AU282" s="158" t="s">
        <v>127</v>
      </c>
      <c r="AY282" s="17" t="s">
        <v>120</v>
      </c>
      <c r="BE282" s="159">
        <f>IF(N282="základná",J282,0)</f>
        <v>0</v>
      </c>
      <c r="BF282" s="159">
        <f>IF(N282="znížená",J282,0)</f>
        <v>0</v>
      </c>
      <c r="BG282" s="159">
        <f>IF(N282="zákl. prenesená",J282,0)</f>
        <v>0</v>
      </c>
      <c r="BH282" s="159">
        <f>IF(N282="zníž. prenesená",J282,0)</f>
        <v>0</v>
      </c>
      <c r="BI282" s="159">
        <f>IF(N282="nulová",J282,0)</f>
        <v>0</v>
      </c>
      <c r="BJ282" s="17" t="s">
        <v>127</v>
      </c>
      <c r="BK282" s="159">
        <f>ROUND(I282*H282,2)</f>
        <v>0</v>
      </c>
      <c r="BL282" s="17" t="s">
        <v>201</v>
      </c>
      <c r="BM282" s="158" t="s">
        <v>407</v>
      </c>
    </row>
    <row r="283" spans="1:65" s="13" customFormat="1" ht="11.25">
      <c r="B283" s="160"/>
      <c r="D283" s="161" t="s">
        <v>129</v>
      </c>
      <c r="F283" s="163" t="s">
        <v>408</v>
      </c>
      <c r="H283" s="164">
        <v>220</v>
      </c>
      <c r="I283" s="165"/>
      <c r="L283" s="160"/>
      <c r="M283" s="166"/>
      <c r="N283" s="167"/>
      <c r="O283" s="167"/>
      <c r="P283" s="167"/>
      <c r="Q283" s="167"/>
      <c r="R283" s="167"/>
      <c r="S283" s="167"/>
      <c r="T283" s="168"/>
      <c r="AT283" s="162" t="s">
        <v>129</v>
      </c>
      <c r="AU283" s="162" t="s">
        <v>127</v>
      </c>
      <c r="AV283" s="13" t="s">
        <v>127</v>
      </c>
      <c r="AW283" s="13" t="s">
        <v>3</v>
      </c>
      <c r="AX283" s="13" t="s">
        <v>80</v>
      </c>
      <c r="AY283" s="162" t="s">
        <v>120</v>
      </c>
    </row>
    <row r="284" spans="1:65" s="2" customFormat="1" ht="33" customHeight="1">
      <c r="A284" s="32"/>
      <c r="B284" s="145"/>
      <c r="C284" s="146" t="s">
        <v>409</v>
      </c>
      <c r="D284" s="146" t="s">
        <v>122</v>
      </c>
      <c r="E284" s="147" t="s">
        <v>410</v>
      </c>
      <c r="F284" s="148" t="s">
        <v>411</v>
      </c>
      <c r="G284" s="149" t="s">
        <v>160</v>
      </c>
      <c r="H284" s="150">
        <v>95.36</v>
      </c>
      <c r="I284" s="151"/>
      <c r="J284" s="152">
        <f>ROUND(I284*H284,2)</f>
        <v>0</v>
      </c>
      <c r="K284" s="153"/>
      <c r="L284" s="33"/>
      <c r="M284" s="154" t="s">
        <v>1</v>
      </c>
      <c r="N284" s="155" t="s">
        <v>41</v>
      </c>
      <c r="O284" s="61"/>
      <c r="P284" s="156">
        <f>O284*H284</f>
        <v>0</v>
      </c>
      <c r="Q284" s="156">
        <v>0</v>
      </c>
      <c r="R284" s="156">
        <f>Q284*H284</f>
        <v>0</v>
      </c>
      <c r="S284" s="156">
        <v>0</v>
      </c>
      <c r="T284" s="157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8" t="s">
        <v>201</v>
      </c>
      <c r="AT284" s="158" t="s">
        <v>122</v>
      </c>
      <c r="AU284" s="158" t="s">
        <v>127</v>
      </c>
      <c r="AY284" s="17" t="s">
        <v>120</v>
      </c>
      <c r="BE284" s="159">
        <f>IF(N284="základná",J284,0)</f>
        <v>0</v>
      </c>
      <c r="BF284" s="159">
        <f>IF(N284="znížená",J284,0)</f>
        <v>0</v>
      </c>
      <c r="BG284" s="159">
        <f>IF(N284="zákl. prenesená",J284,0)</f>
        <v>0</v>
      </c>
      <c r="BH284" s="159">
        <f>IF(N284="zníž. prenesená",J284,0)</f>
        <v>0</v>
      </c>
      <c r="BI284" s="159">
        <f>IF(N284="nulová",J284,0)</f>
        <v>0</v>
      </c>
      <c r="BJ284" s="17" t="s">
        <v>127</v>
      </c>
      <c r="BK284" s="159">
        <f>ROUND(I284*H284,2)</f>
        <v>0</v>
      </c>
      <c r="BL284" s="17" t="s">
        <v>201</v>
      </c>
      <c r="BM284" s="158" t="s">
        <v>412</v>
      </c>
    </row>
    <row r="285" spans="1:65" s="13" customFormat="1" ht="11.25">
      <c r="B285" s="160"/>
      <c r="D285" s="161" t="s">
        <v>129</v>
      </c>
      <c r="E285" s="162" t="s">
        <v>1</v>
      </c>
      <c r="F285" s="163" t="s">
        <v>246</v>
      </c>
      <c r="H285" s="164">
        <v>95.36</v>
      </c>
      <c r="I285" s="165"/>
      <c r="L285" s="160"/>
      <c r="M285" s="166"/>
      <c r="N285" s="167"/>
      <c r="O285" s="167"/>
      <c r="P285" s="167"/>
      <c r="Q285" s="167"/>
      <c r="R285" s="167"/>
      <c r="S285" s="167"/>
      <c r="T285" s="168"/>
      <c r="AT285" s="162" t="s">
        <v>129</v>
      </c>
      <c r="AU285" s="162" t="s">
        <v>127</v>
      </c>
      <c r="AV285" s="13" t="s">
        <v>127</v>
      </c>
      <c r="AW285" s="13" t="s">
        <v>31</v>
      </c>
      <c r="AX285" s="13" t="s">
        <v>75</v>
      </c>
      <c r="AY285" s="162" t="s">
        <v>120</v>
      </c>
    </row>
    <row r="286" spans="1:65" s="14" customFormat="1" ht="11.25">
      <c r="B286" s="169"/>
      <c r="D286" s="161" t="s">
        <v>129</v>
      </c>
      <c r="E286" s="170" t="s">
        <v>1</v>
      </c>
      <c r="F286" s="171" t="s">
        <v>131</v>
      </c>
      <c r="H286" s="172">
        <v>95.36</v>
      </c>
      <c r="I286" s="173"/>
      <c r="L286" s="169"/>
      <c r="M286" s="174"/>
      <c r="N286" s="175"/>
      <c r="O286" s="175"/>
      <c r="P286" s="175"/>
      <c r="Q286" s="175"/>
      <c r="R286" s="175"/>
      <c r="S286" s="175"/>
      <c r="T286" s="176"/>
      <c r="AT286" s="170" t="s">
        <v>129</v>
      </c>
      <c r="AU286" s="170" t="s">
        <v>127</v>
      </c>
      <c r="AV286" s="14" t="s">
        <v>126</v>
      </c>
      <c r="AW286" s="14" t="s">
        <v>31</v>
      </c>
      <c r="AX286" s="14" t="s">
        <v>80</v>
      </c>
      <c r="AY286" s="170" t="s">
        <v>120</v>
      </c>
    </row>
    <row r="287" spans="1:65" s="2" customFormat="1" ht="16.5" customHeight="1">
      <c r="A287" s="32"/>
      <c r="B287" s="145"/>
      <c r="C287" s="184" t="s">
        <v>413</v>
      </c>
      <c r="D287" s="184" t="s">
        <v>254</v>
      </c>
      <c r="E287" s="185" t="s">
        <v>414</v>
      </c>
      <c r="F287" s="186" t="s">
        <v>415</v>
      </c>
      <c r="G287" s="187" t="s">
        <v>406</v>
      </c>
      <c r="H287" s="188">
        <v>103</v>
      </c>
      <c r="I287" s="189"/>
      <c r="J287" s="190">
        <f>ROUND(I287*H287,2)</f>
        <v>0</v>
      </c>
      <c r="K287" s="191"/>
      <c r="L287" s="192"/>
      <c r="M287" s="193" t="s">
        <v>1</v>
      </c>
      <c r="N287" s="194" t="s">
        <v>41</v>
      </c>
      <c r="O287" s="61"/>
      <c r="P287" s="156">
        <f>O287*H287</f>
        <v>0</v>
      </c>
      <c r="Q287" s="156">
        <v>1E-3</v>
      </c>
      <c r="R287" s="156">
        <f>Q287*H287</f>
        <v>0.10300000000000001</v>
      </c>
      <c r="S287" s="156">
        <v>0</v>
      </c>
      <c r="T287" s="157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58" t="s">
        <v>293</v>
      </c>
      <c r="AT287" s="158" t="s">
        <v>254</v>
      </c>
      <c r="AU287" s="158" t="s">
        <v>127</v>
      </c>
      <c r="AY287" s="17" t="s">
        <v>120</v>
      </c>
      <c r="BE287" s="159">
        <f>IF(N287="základná",J287,0)</f>
        <v>0</v>
      </c>
      <c r="BF287" s="159">
        <f>IF(N287="znížená",J287,0)</f>
        <v>0</v>
      </c>
      <c r="BG287" s="159">
        <f>IF(N287="zákl. prenesená",J287,0)</f>
        <v>0</v>
      </c>
      <c r="BH287" s="159">
        <f>IF(N287="zníž. prenesená",J287,0)</f>
        <v>0</v>
      </c>
      <c r="BI287" s="159">
        <f>IF(N287="nulová",J287,0)</f>
        <v>0</v>
      </c>
      <c r="BJ287" s="17" t="s">
        <v>127</v>
      </c>
      <c r="BK287" s="159">
        <f>ROUND(I287*H287,2)</f>
        <v>0</v>
      </c>
      <c r="BL287" s="17" t="s">
        <v>201</v>
      </c>
      <c r="BM287" s="158" t="s">
        <v>416</v>
      </c>
    </row>
    <row r="288" spans="1:65" s="13" customFormat="1" ht="11.25">
      <c r="B288" s="160"/>
      <c r="D288" s="161" t="s">
        <v>129</v>
      </c>
      <c r="F288" s="163" t="s">
        <v>417</v>
      </c>
      <c r="H288" s="164">
        <v>103</v>
      </c>
      <c r="I288" s="165"/>
      <c r="L288" s="160"/>
      <c r="M288" s="166"/>
      <c r="N288" s="167"/>
      <c r="O288" s="167"/>
      <c r="P288" s="167"/>
      <c r="Q288" s="167"/>
      <c r="R288" s="167"/>
      <c r="S288" s="167"/>
      <c r="T288" s="168"/>
      <c r="AT288" s="162" t="s">
        <v>129</v>
      </c>
      <c r="AU288" s="162" t="s">
        <v>127</v>
      </c>
      <c r="AV288" s="13" t="s">
        <v>127</v>
      </c>
      <c r="AW288" s="13" t="s">
        <v>3</v>
      </c>
      <c r="AX288" s="13" t="s">
        <v>80</v>
      </c>
      <c r="AY288" s="162" t="s">
        <v>120</v>
      </c>
    </row>
    <row r="289" spans="1:65" s="2" customFormat="1" ht="24.2" customHeight="1">
      <c r="A289" s="32"/>
      <c r="B289" s="145"/>
      <c r="C289" s="184" t="s">
        <v>418</v>
      </c>
      <c r="D289" s="184" t="s">
        <v>254</v>
      </c>
      <c r="E289" s="185" t="s">
        <v>419</v>
      </c>
      <c r="F289" s="186" t="s">
        <v>420</v>
      </c>
      <c r="G289" s="187" t="s">
        <v>406</v>
      </c>
      <c r="H289" s="188">
        <v>1680</v>
      </c>
      <c r="I289" s="189"/>
      <c r="J289" s="190">
        <f>ROUND(I289*H289,2)</f>
        <v>0</v>
      </c>
      <c r="K289" s="191"/>
      <c r="L289" s="192"/>
      <c r="M289" s="193" t="s">
        <v>1</v>
      </c>
      <c r="N289" s="194" t="s">
        <v>41</v>
      </c>
      <c r="O289" s="61"/>
      <c r="P289" s="156">
        <f>O289*H289</f>
        <v>0</v>
      </c>
      <c r="Q289" s="156">
        <v>1E-3</v>
      </c>
      <c r="R289" s="156">
        <f>Q289*H289</f>
        <v>1.68</v>
      </c>
      <c r="S289" s="156">
        <v>0</v>
      </c>
      <c r="T289" s="157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58" t="s">
        <v>293</v>
      </c>
      <c r="AT289" s="158" t="s">
        <v>254</v>
      </c>
      <c r="AU289" s="158" t="s">
        <v>127</v>
      </c>
      <c r="AY289" s="17" t="s">
        <v>120</v>
      </c>
      <c r="BE289" s="159">
        <f>IF(N289="základná",J289,0)</f>
        <v>0</v>
      </c>
      <c r="BF289" s="159">
        <f>IF(N289="znížená",J289,0)</f>
        <v>0</v>
      </c>
      <c r="BG289" s="159">
        <f>IF(N289="zákl. prenesená",J289,0)</f>
        <v>0</v>
      </c>
      <c r="BH289" s="159">
        <f>IF(N289="zníž. prenesená",J289,0)</f>
        <v>0</v>
      </c>
      <c r="BI289" s="159">
        <f>IF(N289="nulová",J289,0)</f>
        <v>0</v>
      </c>
      <c r="BJ289" s="17" t="s">
        <v>127</v>
      </c>
      <c r="BK289" s="159">
        <f>ROUND(I289*H289,2)</f>
        <v>0</v>
      </c>
      <c r="BL289" s="17" t="s">
        <v>201</v>
      </c>
      <c r="BM289" s="158" t="s">
        <v>421</v>
      </c>
    </row>
    <row r="290" spans="1:65" s="2" customFormat="1" ht="24.2" customHeight="1">
      <c r="A290" s="32"/>
      <c r="B290" s="145"/>
      <c r="C290" s="146" t="s">
        <v>422</v>
      </c>
      <c r="D290" s="146" t="s">
        <v>122</v>
      </c>
      <c r="E290" s="147" t="s">
        <v>423</v>
      </c>
      <c r="F290" s="148" t="s">
        <v>424</v>
      </c>
      <c r="G290" s="149" t="s">
        <v>160</v>
      </c>
      <c r="H290" s="150">
        <v>130.5</v>
      </c>
      <c r="I290" s="151"/>
      <c r="J290" s="152">
        <f>ROUND(I290*H290,2)</f>
        <v>0</v>
      </c>
      <c r="K290" s="153"/>
      <c r="L290" s="33"/>
      <c r="M290" s="154" t="s">
        <v>1</v>
      </c>
      <c r="N290" s="155" t="s">
        <v>41</v>
      </c>
      <c r="O290" s="61"/>
      <c r="P290" s="156">
        <f>O290*H290</f>
        <v>0</v>
      </c>
      <c r="Q290" s="156">
        <v>1.5499999999999999E-3</v>
      </c>
      <c r="R290" s="156">
        <f>Q290*H290</f>
        <v>0.20227499999999998</v>
      </c>
      <c r="S290" s="156">
        <v>0</v>
      </c>
      <c r="T290" s="157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8" t="s">
        <v>201</v>
      </c>
      <c r="AT290" s="158" t="s">
        <v>122</v>
      </c>
      <c r="AU290" s="158" t="s">
        <v>127</v>
      </c>
      <c r="AY290" s="17" t="s">
        <v>120</v>
      </c>
      <c r="BE290" s="159">
        <f>IF(N290="základná",J290,0)</f>
        <v>0</v>
      </c>
      <c r="BF290" s="159">
        <f>IF(N290="znížená",J290,0)</f>
        <v>0</v>
      </c>
      <c r="BG290" s="159">
        <f>IF(N290="zákl. prenesená",J290,0)</f>
        <v>0</v>
      </c>
      <c r="BH290" s="159">
        <f>IF(N290="zníž. prenesená",J290,0)</f>
        <v>0</v>
      </c>
      <c r="BI290" s="159">
        <f>IF(N290="nulová",J290,0)</f>
        <v>0</v>
      </c>
      <c r="BJ290" s="17" t="s">
        <v>127</v>
      </c>
      <c r="BK290" s="159">
        <f>ROUND(I290*H290,2)</f>
        <v>0</v>
      </c>
      <c r="BL290" s="17" t="s">
        <v>201</v>
      </c>
      <c r="BM290" s="158" t="s">
        <v>425</v>
      </c>
    </row>
    <row r="291" spans="1:65" s="13" customFormat="1" ht="11.25">
      <c r="B291" s="160"/>
      <c r="D291" s="161" t="s">
        <v>129</v>
      </c>
      <c r="E291" s="162" t="s">
        <v>1</v>
      </c>
      <c r="F291" s="163" t="s">
        <v>426</v>
      </c>
      <c r="H291" s="164">
        <v>130.5</v>
      </c>
      <c r="I291" s="165"/>
      <c r="L291" s="160"/>
      <c r="M291" s="166"/>
      <c r="N291" s="167"/>
      <c r="O291" s="167"/>
      <c r="P291" s="167"/>
      <c r="Q291" s="167"/>
      <c r="R291" s="167"/>
      <c r="S291" s="167"/>
      <c r="T291" s="168"/>
      <c r="AT291" s="162" t="s">
        <v>129</v>
      </c>
      <c r="AU291" s="162" t="s">
        <v>127</v>
      </c>
      <c r="AV291" s="13" t="s">
        <v>127</v>
      </c>
      <c r="AW291" s="13" t="s">
        <v>31</v>
      </c>
      <c r="AX291" s="13" t="s">
        <v>75</v>
      </c>
      <c r="AY291" s="162" t="s">
        <v>120</v>
      </c>
    </row>
    <row r="292" spans="1:65" s="14" customFormat="1" ht="11.25">
      <c r="B292" s="169"/>
      <c r="D292" s="161" t="s">
        <v>129</v>
      </c>
      <c r="E292" s="170" t="s">
        <v>1</v>
      </c>
      <c r="F292" s="171" t="s">
        <v>131</v>
      </c>
      <c r="H292" s="172">
        <v>130.5</v>
      </c>
      <c r="I292" s="173"/>
      <c r="L292" s="169"/>
      <c r="M292" s="174"/>
      <c r="N292" s="175"/>
      <c r="O292" s="175"/>
      <c r="P292" s="175"/>
      <c r="Q292" s="175"/>
      <c r="R292" s="175"/>
      <c r="S292" s="175"/>
      <c r="T292" s="176"/>
      <c r="AT292" s="170" t="s">
        <v>129</v>
      </c>
      <c r="AU292" s="170" t="s">
        <v>127</v>
      </c>
      <c r="AV292" s="14" t="s">
        <v>126</v>
      </c>
      <c r="AW292" s="14" t="s">
        <v>31</v>
      </c>
      <c r="AX292" s="14" t="s">
        <v>80</v>
      </c>
      <c r="AY292" s="170" t="s">
        <v>120</v>
      </c>
    </row>
    <row r="293" spans="1:65" s="2" customFormat="1" ht="24.2" customHeight="1">
      <c r="A293" s="32"/>
      <c r="B293" s="145"/>
      <c r="C293" s="146" t="s">
        <v>427</v>
      </c>
      <c r="D293" s="146" t="s">
        <v>122</v>
      </c>
      <c r="E293" s="147" t="s">
        <v>428</v>
      </c>
      <c r="F293" s="148" t="s">
        <v>429</v>
      </c>
      <c r="G293" s="149" t="s">
        <v>329</v>
      </c>
      <c r="H293" s="150">
        <v>2.8</v>
      </c>
      <c r="I293" s="151"/>
      <c r="J293" s="152">
        <f>ROUND(I293*H293,2)</f>
        <v>0</v>
      </c>
      <c r="K293" s="153"/>
      <c r="L293" s="33"/>
      <c r="M293" s="154" t="s">
        <v>1</v>
      </c>
      <c r="N293" s="155" t="s">
        <v>41</v>
      </c>
      <c r="O293" s="61"/>
      <c r="P293" s="156">
        <f>O293*H293</f>
        <v>0</v>
      </c>
      <c r="Q293" s="156">
        <v>0</v>
      </c>
      <c r="R293" s="156">
        <f>Q293*H293</f>
        <v>0</v>
      </c>
      <c r="S293" s="156">
        <v>0</v>
      </c>
      <c r="T293" s="157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58" t="s">
        <v>201</v>
      </c>
      <c r="AT293" s="158" t="s">
        <v>122</v>
      </c>
      <c r="AU293" s="158" t="s">
        <v>127</v>
      </c>
      <c r="AY293" s="17" t="s">
        <v>120</v>
      </c>
      <c r="BE293" s="159">
        <f>IF(N293="základná",J293,0)</f>
        <v>0</v>
      </c>
      <c r="BF293" s="159">
        <f>IF(N293="znížená",J293,0)</f>
        <v>0</v>
      </c>
      <c r="BG293" s="159">
        <f>IF(N293="zákl. prenesená",J293,0)</f>
        <v>0</v>
      </c>
      <c r="BH293" s="159">
        <f>IF(N293="zníž. prenesená",J293,0)</f>
        <v>0</v>
      </c>
      <c r="BI293" s="159">
        <f>IF(N293="nulová",J293,0)</f>
        <v>0</v>
      </c>
      <c r="BJ293" s="17" t="s">
        <v>127</v>
      </c>
      <c r="BK293" s="159">
        <f>ROUND(I293*H293,2)</f>
        <v>0</v>
      </c>
      <c r="BL293" s="17" t="s">
        <v>201</v>
      </c>
      <c r="BM293" s="158" t="s">
        <v>430</v>
      </c>
    </row>
    <row r="294" spans="1:65" s="12" customFormat="1" ht="22.9" customHeight="1">
      <c r="B294" s="132"/>
      <c r="D294" s="133" t="s">
        <v>74</v>
      </c>
      <c r="E294" s="143" t="s">
        <v>431</v>
      </c>
      <c r="F294" s="143" t="s">
        <v>432</v>
      </c>
      <c r="I294" s="135"/>
      <c r="J294" s="144">
        <f>BK294</f>
        <v>0</v>
      </c>
      <c r="L294" s="132"/>
      <c r="M294" s="137"/>
      <c r="N294" s="138"/>
      <c r="O294" s="138"/>
      <c r="P294" s="139">
        <f>SUM(P295:P306)</f>
        <v>0</v>
      </c>
      <c r="Q294" s="138"/>
      <c r="R294" s="139">
        <f>SUM(R295:R306)</f>
        <v>2.1997971999999999</v>
      </c>
      <c r="S294" s="138"/>
      <c r="T294" s="140">
        <f>SUM(T295:T306)</f>
        <v>0</v>
      </c>
      <c r="AR294" s="133" t="s">
        <v>127</v>
      </c>
      <c r="AT294" s="141" t="s">
        <v>74</v>
      </c>
      <c r="AU294" s="141" t="s">
        <v>80</v>
      </c>
      <c r="AY294" s="133" t="s">
        <v>120</v>
      </c>
      <c r="BK294" s="142">
        <f>SUM(BK295:BK306)</f>
        <v>0</v>
      </c>
    </row>
    <row r="295" spans="1:65" s="2" customFormat="1" ht="24.2" customHeight="1">
      <c r="A295" s="32"/>
      <c r="B295" s="145"/>
      <c r="C295" s="146" t="s">
        <v>433</v>
      </c>
      <c r="D295" s="146" t="s">
        <v>122</v>
      </c>
      <c r="E295" s="147" t="s">
        <v>434</v>
      </c>
      <c r="F295" s="148" t="s">
        <v>435</v>
      </c>
      <c r="G295" s="149" t="s">
        <v>160</v>
      </c>
      <c r="H295" s="150">
        <v>95.36</v>
      </c>
      <c r="I295" s="151"/>
      <c r="J295" s="152">
        <f>ROUND(I295*H295,2)</f>
        <v>0</v>
      </c>
      <c r="K295" s="153"/>
      <c r="L295" s="33"/>
      <c r="M295" s="154" t="s">
        <v>1</v>
      </c>
      <c r="N295" s="155" t="s">
        <v>41</v>
      </c>
      <c r="O295" s="61"/>
      <c r="P295" s="156">
        <f>O295*H295</f>
        <v>0</v>
      </c>
      <c r="Q295" s="156">
        <v>3.5000000000000001E-3</v>
      </c>
      <c r="R295" s="156">
        <f>Q295*H295</f>
        <v>0.33376</v>
      </c>
      <c r="S295" s="156">
        <v>0</v>
      </c>
      <c r="T295" s="157">
        <f>S295*H295</f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58" t="s">
        <v>201</v>
      </c>
      <c r="AT295" s="158" t="s">
        <v>122</v>
      </c>
      <c r="AU295" s="158" t="s">
        <v>127</v>
      </c>
      <c r="AY295" s="17" t="s">
        <v>120</v>
      </c>
      <c r="BE295" s="159">
        <f>IF(N295="základná",J295,0)</f>
        <v>0</v>
      </c>
      <c r="BF295" s="159">
        <f>IF(N295="znížená",J295,0)</f>
        <v>0</v>
      </c>
      <c r="BG295" s="159">
        <f>IF(N295="zákl. prenesená",J295,0)</f>
        <v>0</v>
      </c>
      <c r="BH295" s="159">
        <f>IF(N295="zníž. prenesená",J295,0)</f>
        <v>0</v>
      </c>
      <c r="BI295" s="159">
        <f>IF(N295="nulová",J295,0)</f>
        <v>0</v>
      </c>
      <c r="BJ295" s="17" t="s">
        <v>127</v>
      </c>
      <c r="BK295" s="159">
        <f>ROUND(I295*H295,2)</f>
        <v>0</v>
      </c>
      <c r="BL295" s="17" t="s">
        <v>201</v>
      </c>
      <c r="BM295" s="158" t="s">
        <v>436</v>
      </c>
    </row>
    <row r="296" spans="1:65" s="13" customFormat="1" ht="11.25">
      <c r="B296" s="160"/>
      <c r="D296" s="161" t="s">
        <v>129</v>
      </c>
      <c r="E296" s="162" t="s">
        <v>1</v>
      </c>
      <c r="F296" s="163" t="s">
        <v>246</v>
      </c>
      <c r="H296" s="164">
        <v>95.36</v>
      </c>
      <c r="I296" s="165"/>
      <c r="L296" s="160"/>
      <c r="M296" s="166"/>
      <c r="N296" s="167"/>
      <c r="O296" s="167"/>
      <c r="P296" s="167"/>
      <c r="Q296" s="167"/>
      <c r="R296" s="167"/>
      <c r="S296" s="167"/>
      <c r="T296" s="168"/>
      <c r="AT296" s="162" t="s">
        <v>129</v>
      </c>
      <c r="AU296" s="162" t="s">
        <v>127</v>
      </c>
      <c r="AV296" s="13" t="s">
        <v>127</v>
      </c>
      <c r="AW296" s="13" t="s">
        <v>31</v>
      </c>
      <c r="AX296" s="13" t="s">
        <v>75</v>
      </c>
      <c r="AY296" s="162" t="s">
        <v>120</v>
      </c>
    </row>
    <row r="297" spans="1:65" s="14" customFormat="1" ht="11.25">
      <c r="B297" s="169"/>
      <c r="D297" s="161" t="s">
        <v>129</v>
      </c>
      <c r="E297" s="170" t="s">
        <v>1</v>
      </c>
      <c r="F297" s="171" t="s">
        <v>131</v>
      </c>
      <c r="H297" s="172">
        <v>95.36</v>
      </c>
      <c r="I297" s="173"/>
      <c r="L297" s="169"/>
      <c r="M297" s="174"/>
      <c r="N297" s="175"/>
      <c r="O297" s="175"/>
      <c r="P297" s="175"/>
      <c r="Q297" s="175"/>
      <c r="R297" s="175"/>
      <c r="S297" s="175"/>
      <c r="T297" s="176"/>
      <c r="AT297" s="170" t="s">
        <v>129</v>
      </c>
      <c r="AU297" s="170" t="s">
        <v>127</v>
      </c>
      <c r="AV297" s="14" t="s">
        <v>126</v>
      </c>
      <c r="AW297" s="14" t="s">
        <v>31</v>
      </c>
      <c r="AX297" s="14" t="s">
        <v>80</v>
      </c>
      <c r="AY297" s="170" t="s">
        <v>120</v>
      </c>
    </row>
    <row r="298" spans="1:65" s="2" customFormat="1" ht="16.5" customHeight="1">
      <c r="A298" s="32"/>
      <c r="B298" s="145"/>
      <c r="C298" s="184" t="s">
        <v>437</v>
      </c>
      <c r="D298" s="184" t="s">
        <v>254</v>
      </c>
      <c r="E298" s="185" t="s">
        <v>438</v>
      </c>
      <c r="F298" s="186" t="s">
        <v>439</v>
      </c>
      <c r="G298" s="187" t="s">
        <v>160</v>
      </c>
      <c r="H298" s="188">
        <v>102.131</v>
      </c>
      <c r="I298" s="189"/>
      <c r="J298" s="190">
        <f>ROUND(I298*H298,2)</f>
        <v>0</v>
      </c>
      <c r="K298" s="191"/>
      <c r="L298" s="192"/>
      <c r="M298" s="193" t="s">
        <v>1</v>
      </c>
      <c r="N298" s="194" t="s">
        <v>41</v>
      </c>
      <c r="O298" s="61"/>
      <c r="P298" s="156">
        <f>O298*H298</f>
        <v>0</v>
      </c>
      <c r="Q298" s="156">
        <v>1.1999999999999999E-3</v>
      </c>
      <c r="R298" s="156">
        <f>Q298*H298</f>
        <v>0.12255719999999999</v>
      </c>
      <c r="S298" s="156">
        <v>0</v>
      </c>
      <c r="T298" s="157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8" t="s">
        <v>293</v>
      </c>
      <c r="AT298" s="158" t="s">
        <v>254</v>
      </c>
      <c r="AU298" s="158" t="s">
        <v>127</v>
      </c>
      <c r="AY298" s="17" t="s">
        <v>120</v>
      </c>
      <c r="BE298" s="159">
        <f>IF(N298="základná",J298,0)</f>
        <v>0</v>
      </c>
      <c r="BF298" s="159">
        <f>IF(N298="znížená",J298,0)</f>
        <v>0</v>
      </c>
      <c r="BG298" s="159">
        <f>IF(N298="zákl. prenesená",J298,0)</f>
        <v>0</v>
      </c>
      <c r="BH298" s="159">
        <f>IF(N298="zníž. prenesená",J298,0)</f>
        <v>0</v>
      </c>
      <c r="BI298" s="159">
        <f>IF(N298="nulová",J298,0)</f>
        <v>0</v>
      </c>
      <c r="BJ298" s="17" t="s">
        <v>127</v>
      </c>
      <c r="BK298" s="159">
        <f>ROUND(I298*H298,2)</f>
        <v>0</v>
      </c>
      <c r="BL298" s="17" t="s">
        <v>201</v>
      </c>
      <c r="BM298" s="158" t="s">
        <v>440</v>
      </c>
    </row>
    <row r="299" spans="1:65" s="13" customFormat="1" ht="11.25">
      <c r="B299" s="160"/>
      <c r="D299" s="161" t="s">
        <v>129</v>
      </c>
      <c r="E299" s="162" t="s">
        <v>1</v>
      </c>
      <c r="F299" s="163" t="s">
        <v>441</v>
      </c>
      <c r="H299" s="164">
        <v>100.128</v>
      </c>
      <c r="I299" s="165"/>
      <c r="L299" s="160"/>
      <c r="M299" s="166"/>
      <c r="N299" s="167"/>
      <c r="O299" s="167"/>
      <c r="P299" s="167"/>
      <c r="Q299" s="167"/>
      <c r="R299" s="167"/>
      <c r="S299" s="167"/>
      <c r="T299" s="168"/>
      <c r="AT299" s="162" t="s">
        <v>129</v>
      </c>
      <c r="AU299" s="162" t="s">
        <v>127</v>
      </c>
      <c r="AV299" s="13" t="s">
        <v>127</v>
      </c>
      <c r="AW299" s="13" t="s">
        <v>31</v>
      </c>
      <c r="AX299" s="13" t="s">
        <v>75</v>
      </c>
      <c r="AY299" s="162" t="s">
        <v>120</v>
      </c>
    </row>
    <row r="300" spans="1:65" s="14" customFormat="1" ht="11.25">
      <c r="B300" s="169"/>
      <c r="D300" s="161" t="s">
        <v>129</v>
      </c>
      <c r="E300" s="170" t="s">
        <v>1</v>
      </c>
      <c r="F300" s="171" t="s">
        <v>131</v>
      </c>
      <c r="H300" s="172">
        <v>100.128</v>
      </c>
      <c r="I300" s="173"/>
      <c r="L300" s="169"/>
      <c r="M300" s="174"/>
      <c r="N300" s="175"/>
      <c r="O300" s="175"/>
      <c r="P300" s="175"/>
      <c r="Q300" s="175"/>
      <c r="R300" s="175"/>
      <c r="S300" s="175"/>
      <c r="T300" s="176"/>
      <c r="AT300" s="170" t="s">
        <v>129</v>
      </c>
      <c r="AU300" s="170" t="s">
        <v>127</v>
      </c>
      <c r="AV300" s="14" t="s">
        <v>126</v>
      </c>
      <c r="AW300" s="14" t="s">
        <v>31</v>
      </c>
      <c r="AX300" s="14" t="s">
        <v>80</v>
      </c>
      <c r="AY300" s="170" t="s">
        <v>120</v>
      </c>
    </row>
    <row r="301" spans="1:65" s="13" customFormat="1" ht="11.25">
      <c r="B301" s="160"/>
      <c r="D301" s="161" t="s">
        <v>129</v>
      </c>
      <c r="F301" s="163" t="s">
        <v>442</v>
      </c>
      <c r="H301" s="164">
        <v>102.131</v>
      </c>
      <c r="I301" s="165"/>
      <c r="L301" s="160"/>
      <c r="M301" s="166"/>
      <c r="N301" s="167"/>
      <c r="O301" s="167"/>
      <c r="P301" s="167"/>
      <c r="Q301" s="167"/>
      <c r="R301" s="167"/>
      <c r="S301" s="167"/>
      <c r="T301" s="168"/>
      <c r="AT301" s="162" t="s">
        <v>129</v>
      </c>
      <c r="AU301" s="162" t="s">
        <v>127</v>
      </c>
      <c r="AV301" s="13" t="s">
        <v>127</v>
      </c>
      <c r="AW301" s="13" t="s">
        <v>3</v>
      </c>
      <c r="AX301" s="13" t="s">
        <v>80</v>
      </c>
      <c r="AY301" s="162" t="s">
        <v>120</v>
      </c>
    </row>
    <row r="302" spans="1:65" s="2" customFormat="1" ht="24.2" customHeight="1">
      <c r="A302" s="32"/>
      <c r="B302" s="145"/>
      <c r="C302" s="146" t="s">
        <v>443</v>
      </c>
      <c r="D302" s="146" t="s">
        <v>122</v>
      </c>
      <c r="E302" s="147" t="s">
        <v>444</v>
      </c>
      <c r="F302" s="148" t="s">
        <v>445</v>
      </c>
      <c r="G302" s="149" t="s">
        <v>160</v>
      </c>
      <c r="H302" s="150">
        <v>261</v>
      </c>
      <c r="I302" s="151"/>
      <c r="J302" s="152">
        <f>ROUND(I302*H302,2)</f>
        <v>0</v>
      </c>
      <c r="K302" s="153"/>
      <c r="L302" s="33"/>
      <c r="M302" s="154" t="s">
        <v>1</v>
      </c>
      <c r="N302" s="155" t="s">
        <v>41</v>
      </c>
      <c r="O302" s="61"/>
      <c r="P302" s="156">
        <f>O302*H302</f>
        <v>0</v>
      </c>
      <c r="Q302" s="156">
        <v>3.62E-3</v>
      </c>
      <c r="R302" s="156">
        <f>Q302*H302</f>
        <v>0.94481999999999999</v>
      </c>
      <c r="S302" s="156">
        <v>0</v>
      </c>
      <c r="T302" s="157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58" t="s">
        <v>201</v>
      </c>
      <c r="AT302" s="158" t="s">
        <v>122</v>
      </c>
      <c r="AU302" s="158" t="s">
        <v>127</v>
      </c>
      <c r="AY302" s="17" t="s">
        <v>120</v>
      </c>
      <c r="BE302" s="159">
        <f>IF(N302="základná",J302,0)</f>
        <v>0</v>
      </c>
      <c r="BF302" s="159">
        <f>IF(N302="znížená",J302,0)</f>
        <v>0</v>
      </c>
      <c r="BG302" s="159">
        <f>IF(N302="zákl. prenesená",J302,0)</f>
        <v>0</v>
      </c>
      <c r="BH302" s="159">
        <f>IF(N302="zníž. prenesená",J302,0)</f>
        <v>0</v>
      </c>
      <c r="BI302" s="159">
        <f>IF(N302="nulová",J302,0)</f>
        <v>0</v>
      </c>
      <c r="BJ302" s="17" t="s">
        <v>127</v>
      </c>
      <c r="BK302" s="159">
        <f>ROUND(I302*H302,2)</f>
        <v>0</v>
      </c>
      <c r="BL302" s="17" t="s">
        <v>201</v>
      </c>
      <c r="BM302" s="158" t="s">
        <v>446</v>
      </c>
    </row>
    <row r="303" spans="1:65" s="13" customFormat="1" ht="11.25">
      <c r="B303" s="160"/>
      <c r="D303" s="161" t="s">
        <v>129</v>
      </c>
      <c r="E303" s="162" t="s">
        <v>1</v>
      </c>
      <c r="F303" s="163" t="s">
        <v>447</v>
      </c>
      <c r="H303" s="164">
        <v>130.5</v>
      </c>
      <c r="I303" s="165"/>
      <c r="L303" s="160"/>
      <c r="M303" s="166"/>
      <c r="N303" s="167"/>
      <c r="O303" s="167"/>
      <c r="P303" s="167"/>
      <c r="Q303" s="167"/>
      <c r="R303" s="167"/>
      <c r="S303" s="167"/>
      <c r="T303" s="168"/>
      <c r="AT303" s="162" t="s">
        <v>129</v>
      </c>
      <c r="AU303" s="162" t="s">
        <v>127</v>
      </c>
      <c r="AV303" s="13" t="s">
        <v>127</v>
      </c>
      <c r="AW303" s="13" t="s">
        <v>31</v>
      </c>
      <c r="AX303" s="13" t="s">
        <v>75</v>
      </c>
      <c r="AY303" s="162" t="s">
        <v>120</v>
      </c>
    </row>
    <row r="304" spans="1:65" s="13" customFormat="1" ht="11.25">
      <c r="B304" s="160"/>
      <c r="D304" s="161" t="s">
        <v>129</v>
      </c>
      <c r="E304" s="162" t="s">
        <v>1</v>
      </c>
      <c r="F304" s="163" t="s">
        <v>447</v>
      </c>
      <c r="H304" s="164">
        <v>130.5</v>
      </c>
      <c r="I304" s="165"/>
      <c r="L304" s="160"/>
      <c r="M304" s="166"/>
      <c r="N304" s="167"/>
      <c r="O304" s="167"/>
      <c r="P304" s="167"/>
      <c r="Q304" s="167"/>
      <c r="R304" s="167"/>
      <c r="S304" s="167"/>
      <c r="T304" s="168"/>
      <c r="AT304" s="162" t="s">
        <v>129</v>
      </c>
      <c r="AU304" s="162" t="s">
        <v>127</v>
      </c>
      <c r="AV304" s="13" t="s">
        <v>127</v>
      </c>
      <c r="AW304" s="13" t="s">
        <v>31</v>
      </c>
      <c r="AX304" s="13" t="s">
        <v>75</v>
      </c>
      <c r="AY304" s="162" t="s">
        <v>120</v>
      </c>
    </row>
    <row r="305" spans="1:65" s="14" customFormat="1" ht="11.25">
      <c r="B305" s="169"/>
      <c r="D305" s="161" t="s">
        <v>129</v>
      </c>
      <c r="E305" s="170" t="s">
        <v>1</v>
      </c>
      <c r="F305" s="171" t="s">
        <v>131</v>
      </c>
      <c r="H305" s="172">
        <v>261</v>
      </c>
      <c r="I305" s="173"/>
      <c r="L305" s="169"/>
      <c r="M305" s="174"/>
      <c r="N305" s="175"/>
      <c r="O305" s="175"/>
      <c r="P305" s="175"/>
      <c r="Q305" s="175"/>
      <c r="R305" s="175"/>
      <c r="S305" s="175"/>
      <c r="T305" s="176"/>
      <c r="AT305" s="170" t="s">
        <v>129</v>
      </c>
      <c r="AU305" s="170" t="s">
        <v>127</v>
      </c>
      <c r="AV305" s="14" t="s">
        <v>126</v>
      </c>
      <c r="AW305" s="14" t="s">
        <v>31</v>
      </c>
      <c r="AX305" s="14" t="s">
        <v>80</v>
      </c>
      <c r="AY305" s="170" t="s">
        <v>120</v>
      </c>
    </row>
    <row r="306" spans="1:65" s="2" customFormat="1" ht="33" customHeight="1">
      <c r="A306" s="32"/>
      <c r="B306" s="145"/>
      <c r="C306" s="184" t="s">
        <v>448</v>
      </c>
      <c r="D306" s="184" t="s">
        <v>254</v>
      </c>
      <c r="E306" s="185" t="s">
        <v>449</v>
      </c>
      <c r="F306" s="186" t="s">
        <v>450</v>
      </c>
      <c r="G306" s="187" t="s">
        <v>160</v>
      </c>
      <c r="H306" s="188">
        <v>266.22000000000003</v>
      </c>
      <c r="I306" s="189"/>
      <c r="J306" s="190">
        <f>ROUND(I306*H306,2)</f>
        <v>0</v>
      </c>
      <c r="K306" s="191"/>
      <c r="L306" s="192"/>
      <c r="M306" s="193" t="s">
        <v>1</v>
      </c>
      <c r="N306" s="194" t="s">
        <v>41</v>
      </c>
      <c r="O306" s="61"/>
      <c r="P306" s="156">
        <f>O306*H306</f>
        <v>0</v>
      </c>
      <c r="Q306" s="156">
        <v>3.0000000000000001E-3</v>
      </c>
      <c r="R306" s="156">
        <f>Q306*H306</f>
        <v>0.79866000000000015</v>
      </c>
      <c r="S306" s="156">
        <v>0</v>
      </c>
      <c r="T306" s="157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8" t="s">
        <v>293</v>
      </c>
      <c r="AT306" s="158" t="s">
        <v>254</v>
      </c>
      <c r="AU306" s="158" t="s">
        <v>127</v>
      </c>
      <c r="AY306" s="17" t="s">
        <v>120</v>
      </c>
      <c r="BE306" s="159">
        <f>IF(N306="základná",J306,0)</f>
        <v>0</v>
      </c>
      <c r="BF306" s="159">
        <f>IF(N306="znížená",J306,0)</f>
        <v>0</v>
      </c>
      <c r="BG306" s="159">
        <f>IF(N306="zákl. prenesená",J306,0)</f>
        <v>0</v>
      </c>
      <c r="BH306" s="159">
        <f>IF(N306="zníž. prenesená",J306,0)</f>
        <v>0</v>
      </c>
      <c r="BI306" s="159">
        <f>IF(N306="nulová",J306,0)</f>
        <v>0</v>
      </c>
      <c r="BJ306" s="17" t="s">
        <v>127</v>
      </c>
      <c r="BK306" s="159">
        <f>ROUND(I306*H306,2)</f>
        <v>0</v>
      </c>
      <c r="BL306" s="17" t="s">
        <v>201</v>
      </c>
      <c r="BM306" s="158" t="s">
        <v>451</v>
      </c>
    </row>
    <row r="307" spans="1:65" s="12" customFormat="1" ht="22.9" customHeight="1">
      <c r="B307" s="132"/>
      <c r="D307" s="133" t="s">
        <v>74</v>
      </c>
      <c r="E307" s="143" t="s">
        <v>452</v>
      </c>
      <c r="F307" s="143" t="s">
        <v>453</v>
      </c>
      <c r="I307" s="135"/>
      <c r="J307" s="144">
        <f>BK307</f>
        <v>0</v>
      </c>
      <c r="L307" s="132"/>
      <c r="M307" s="137"/>
      <c r="N307" s="138"/>
      <c r="O307" s="138"/>
      <c r="P307" s="139">
        <f>SUM(P308:P344)</f>
        <v>0</v>
      </c>
      <c r="Q307" s="138"/>
      <c r="R307" s="139">
        <f>SUM(R308:R344)</f>
        <v>1.9591175999999999</v>
      </c>
      <c r="S307" s="138"/>
      <c r="T307" s="140">
        <f>SUM(T308:T344)</f>
        <v>1.39602</v>
      </c>
      <c r="AR307" s="133" t="s">
        <v>127</v>
      </c>
      <c r="AT307" s="141" t="s">
        <v>74</v>
      </c>
      <c r="AU307" s="141" t="s">
        <v>80</v>
      </c>
      <c r="AY307" s="133" t="s">
        <v>120</v>
      </c>
      <c r="BK307" s="142">
        <f>SUM(BK308:BK344)</f>
        <v>0</v>
      </c>
    </row>
    <row r="308" spans="1:65" s="2" customFormat="1" ht="24.2" customHeight="1">
      <c r="A308" s="32"/>
      <c r="B308" s="145"/>
      <c r="C308" s="146" t="s">
        <v>454</v>
      </c>
      <c r="D308" s="146" t="s">
        <v>122</v>
      </c>
      <c r="E308" s="147" t="s">
        <v>455</v>
      </c>
      <c r="F308" s="148" t="s">
        <v>456</v>
      </c>
      <c r="G308" s="149" t="s">
        <v>160</v>
      </c>
      <c r="H308" s="150">
        <v>21.76</v>
      </c>
      <c r="I308" s="151"/>
      <c r="J308" s="152">
        <f>ROUND(I308*H308,2)</f>
        <v>0</v>
      </c>
      <c r="K308" s="153"/>
      <c r="L308" s="33"/>
      <c r="M308" s="154" t="s">
        <v>1</v>
      </c>
      <c r="N308" s="155" t="s">
        <v>41</v>
      </c>
      <c r="O308" s="61"/>
      <c r="P308" s="156">
        <f>O308*H308</f>
        <v>0</v>
      </c>
      <c r="Q308" s="156">
        <v>6.0400000000000002E-3</v>
      </c>
      <c r="R308" s="156">
        <f>Q308*H308</f>
        <v>0.1314304</v>
      </c>
      <c r="S308" s="156">
        <v>0</v>
      </c>
      <c r="T308" s="157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58" t="s">
        <v>201</v>
      </c>
      <c r="AT308" s="158" t="s">
        <v>122</v>
      </c>
      <c r="AU308" s="158" t="s">
        <v>127</v>
      </c>
      <c r="AY308" s="17" t="s">
        <v>120</v>
      </c>
      <c r="BE308" s="159">
        <f>IF(N308="základná",J308,0)</f>
        <v>0</v>
      </c>
      <c r="BF308" s="159">
        <f>IF(N308="znížená",J308,0)</f>
        <v>0</v>
      </c>
      <c r="BG308" s="159">
        <f>IF(N308="zákl. prenesená",J308,0)</f>
        <v>0</v>
      </c>
      <c r="BH308" s="159">
        <f>IF(N308="zníž. prenesená",J308,0)</f>
        <v>0</v>
      </c>
      <c r="BI308" s="159">
        <f>IF(N308="nulová",J308,0)</f>
        <v>0</v>
      </c>
      <c r="BJ308" s="17" t="s">
        <v>127</v>
      </c>
      <c r="BK308" s="159">
        <f>ROUND(I308*H308,2)</f>
        <v>0</v>
      </c>
      <c r="BL308" s="17" t="s">
        <v>201</v>
      </c>
      <c r="BM308" s="158" t="s">
        <v>457</v>
      </c>
    </row>
    <row r="309" spans="1:65" s="13" customFormat="1" ht="11.25">
      <c r="B309" s="160"/>
      <c r="D309" s="161" t="s">
        <v>129</v>
      </c>
      <c r="E309" s="162" t="s">
        <v>1</v>
      </c>
      <c r="F309" s="163" t="s">
        <v>458</v>
      </c>
      <c r="H309" s="164">
        <v>21.76</v>
      </c>
      <c r="I309" s="165"/>
      <c r="L309" s="160"/>
      <c r="M309" s="166"/>
      <c r="N309" s="167"/>
      <c r="O309" s="167"/>
      <c r="P309" s="167"/>
      <c r="Q309" s="167"/>
      <c r="R309" s="167"/>
      <c r="S309" s="167"/>
      <c r="T309" s="168"/>
      <c r="AT309" s="162" t="s">
        <v>129</v>
      </c>
      <c r="AU309" s="162" t="s">
        <v>127</v>
      </c>
      <c r="AV309" s="13" t="s">
        <v>127</v>
      </c>
      <c r="AW309" s="13" t="s">
        <v>31</v>
      </c>
      <c r="AX309" s="13" t="s">
        <v>75</v>
      </c>
      <c r="AY309" s="162" t="s">
        <v>120</v>
      </c>
    </row>
    <row r="310" spans="1:65" s="14" customFormat="1" ht="11.25">
      <c r="B310" s="169"/>
      <c r="D310" s="161" t="s">
        <v>129</v>
      </c>
      <c r="E310" s="170" t="s">
        <v>1</v>
      </c>
      <c r="F310" s="171" t="s">
        <v>131</v>
      </c>
      <c r="H310" s="172">
        <v>21.76</v>
      </c>
      <c r="I310" s="173"/>
      <c r="L310" s="169"/>
      <c r="M310" s="174"/>
      <c r="N310" s="175"/>
      <c r="O310" s="175"/>
      <c r="P310" s="175"/>
      <c r="Q310" s="175"/>
      <c r="R310" s="175"/>
      <c r="S310" s="175"/>
      <c r="T310" s="176"/>
      <c r="AT310" s="170" t="s">
        <v>129</v>
      </c>
      <c r="AU310" s="170" t="s">
        <v>127</v>
      </c>
      <c r="AV310" s="14" t="s">
        <v>126</v>
      </c>
      <c r="AW310" s="14" t="s">
        <v>31</v>
      </c>
      <c r="AX310" s="14" t="s">
        <v>80</v>
      </c>
      <c r="AY310" s="170" t="s">
        <v>120</v>
      </c>
    </row>
    <row r="311" spans="1:65" s="2" customFormat="1" ht="33" customHeight="1">
      <c r="A311" s="32"/>
      <c r="B311" s="145"/>
      <c r="C311" s="146" t="s">
        <v>459</v>
      </c>
      <c r="D311" s="146" t="s">
        <v>122</v>
      </c>
      <c r="E311" s="147" t="s">
        <v>460</v>
      </c>
      <c r="F311" s="148" t="s">
        <v>461</v>
      </c>
      <c r="G311" s="149" t="s">
        <v>150</v>
      </c>
      <c r="H311" s="150">
        <v>30</v>
      </c>
      <c r="I311" s="151"/>
      <c r="J311" s="152">
        <f>ROUND(I311*H311,2)</f>
        <v>0</v>
      </c>
      <c r="K311" s="153"/>
      <c r="L311" s="33"/>
      <c r="M311" s="154" t="s">
        <v>1</v>
      </c>
      <c r="N311" s="155" t="s">
        <v>41</v>
      </c>
      <c r="O311" s="61"/>
      <c r="P311" s="156">
        <f>O311*H311</f>
        <v>0</v>
      </c>
      <c r="Q311" s="156">
        <v>1.5299999999999999E-3</v>
      </c>
      <c r="R311" s="156">
        <f>Q311*H311</f>
        <v>4.5899999999999996E-2</v>
      </c>
      <c r="S311" s="156">
        <v>0</v>
      </c>
      <c r="T311" s="157">
        <f>S311*H311</f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58" t="s">
        <v>201</v>
      </c>
      <c r="AT311" s="158" t="s">
        <v>122</v>
      </c>
      <c r="AU311" s="158" t="s">
        <v>127</v>
      </c>
      <c r="AY311" s="17" t="s">
        <v>120</v>
      </c>
      <c r="BE311" s="159">
        <f>IF(N311="základná",J311,0)</f>
        <v>0</v>
      </c>
      <c r="BF311" s="159">
        <f>IF(N311="znížená",J311,0)</f>
        <v>0</v>
      </c>
      <c r="BG311" s="159">
        <f>IF(N311="zákl. prenesená",J311,0)</f>
        <v>0</v>
      </c>
      <c r="BH311" s="159">
        <f>IF(N311="zníž. prenesená",J311,0)</f>
        <v>0</v>
      </c>
      <c r="BI311" s="159">
        <f>IF(N311="nulová",J311,0)</f>
        <v>0</v>
      </c>
      <c r="BJ311" s="17" t="s">
        <v>127</v>
      </c>
      <c r="BK311" s="159">
        <f>ROUND(I311*H311,2)</f>
        <v>0</v>
      </c>
      <c r="BL311" s="17" t="s">
        <v>201</v>
      </c>
      <c r="BM311" s="158" t="s">
        <v>462</v>
      </c>
    </row>
    <row r="312" spans="1:65" s="13" customFormat="1" ht="11.25">
      <c r="B312" s="160"/>
      <c r="D312" s="161" t="s">
        <v>129</v>
      </c>
      <c r="E312" s="162" t="s">
        <v>1</v>
      </c>
      <c r="F312" s="163" t="s">
        <v>463</v>
      </c>
      <c r="H312" s="164">
        <v>30</v>
      </c>
      <c r="I312" s="165"/>
      <c r="L312" s="160"/>
      <c r="M312" s="166"/>
      <c r="N312" s="167"/>
      <c r="O312" s="167"/>
      <c r="P312" s="167"/>
      <c r="Q312" s="167"/>
      <c r="R312" s="167"/>
      <c r="S312" s="167"/>
      <c r="T312" s="168"/>
      <c r="AT312" s="162" t="s">
        <v>129</v>
      </c>
      <c r="AU312" s="162" t="s">
        <v>127</v>
      </c>
      <c r="AV312" s="13" t="s">
        <v>127</v>
      </c>
      <c r="AW312" s="13" t="s">
        <v>31</v>
      </c>
      <c r="AX312" s="13" t="s">
        <v>75</v>
      </c>
      <c r="AY312" s="162" t="s">
        <v>120</v>
      </c>
    </row>
    <row r="313" spans="1:65" s="14" customFormat="1" ht="11.25">
      <c r="B313" s="169"/>
      <c r="D313" s="161" t="s">
        <v>129</v>
      </c>
      <c r="E313" s="170" t="s">
        <v>1</v>
      </c>
      <c r="F313" s="171" t="s">
        <v>131</v>
      </c>
      <c r="H313" s="172">
        <v>30</v>
      </c>
      <c r="I313" s="173"/>
      <c r="L313" s="169"/>
      <c r="M313" s="174"/>
      <c r="N313" s="175"/>
      <c r="O313" s="175"/>
      <c r="P313" s="175"/>
      <c r="Q313" s="175"/>
      <c r="R313" s="175"/>
      <c r="S313" s="175"/>
      <c r="T313" s="176"/>
      <c r="AT313" s="170" t="s">
        <v>129</v>
      </c>
      <c r="AU313" s="170" t="s">
        <v>127</v>
      </c>
      <c r="AV313" s="14" t="s">
        <v>126</v>
      </c>
      <c r="AW313" s="14" t="s">
        <v>31</v>
      </c>
      <c r="AX313" s="14" t="s">
        <v>80</v>
      </c>
      <c r="AY313" s="170" t="s">
        <v>120</v>
      </c>
    </row>
    <row r="314" spans="1:65" s="2" customFormat="1" ht="33" customHeight="1">
      <c r="A314" s="32"/>
      <c r="B314" s="145"/>
      <c r="C314" s="146" t="s">
        <v>464</v>
      </c>
      <c r="D314" s="146" t="s">
        <v>122</v>
      </c>
      <c r="E314" s="147" t="s">
        <v>465</v>
      </c>
      <c r="F314" s="148" t="s">
        <v>466</v>
      </c>
      <c r="G314" s="149" t="s">
        <v>150</v>
      </c>
      <c r="H314" s="150">
        <v>38.4</v>
      </c>
      <c r="I314" s="151"/>
      <c r="J314" s="152">
        <f>ROUND(I314*H314,2)</f>
        <v>0</v>
      </c>
      <c r="K314" s="153"/>
      <c r="L314" s="33"/>
      <c r="M314" s="154" t="s">
        <v>1</v>
      </c>
      <c r="N314" s="155" t="s">
        <v>41</v>
      </c>
      <c r="O314" s="61"/>
      <c r="P314" s="156">
        <f>O314*H314</f>
        <v>0</v>
      </c>
      <c r="Q314" s="156">
        <v>1.5299999999999999E-3</v>
      </c>
      <c r="R314" s="156">
        <f>Q314*H314</f>
        <v>5.8751999999999992E-2</v>
      </c>
      <c r="S314" s="156">
        <v>0</v>
      </c>
      <c r="T314" s="157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8" t="s">
        <v>201</v>
      </c>
      <c r="AT314" s="158" t="s">
        <v>122</v>
      </c>
      <c r="AU314" s="158" t="s">
        <v>127</v>
      </c>
      <c r="AY314" s="17" t="s">
        <v>120</v>
      </c>
      <c r="BE314" s="159">
        <f>IF(N314="základná",J314,0)</f>
        <v>0</v>
      </c>
      <c r="BF314" s="159">
        <f>IF(N314="znížená",J314,0)</f>
        <v>0</v>
      </c>
      <c r="BG314" s="159">
        <f>IF(N314="zákl. prenesená",J314,0)</f>
        <v>0</v>
      </c>
      <c r="BH314" s="159">
        <f>IF(N314="zníž. prenesená",J314,0)</f>
        <v>0</v>
      </c>
      <c r="BI314" s="159">
        <f>IF(N314="nulová",J314,0)</f>
        <v>0</v>
      </c>
      <c r="BJ314" s="17" t="s">
        <v>127</v>
      </c>
      <c r="BK314" s="159">
        <f>ROUND(I314*H314,2)</f>
        <v>0</v>
      </c>
      <c r="BL314" s="17" t="s">
        <v>201</v>
      </c>
      <c r="BM314" s="158" t="s">
        <v>467</v>
      </c>
    </row>
    <row r="315" spans="1:65" s="13" customFormat="1" ht="11.25">
      <c r="B315" s="160"/>
      <c r="D315" s="161" t="s">
        <v>129</v>
      </c>
      <c r="E315" s="162" t="s">
        <v>1</v>
      </c>
      <c r="F315" s="163" t="s">
        <v>468</v>
      </c>
      <c r="H315" s="164">
        <v>38.4</v>
      </c>
      <c r="I315" s="165"/>
      <c r="L315" s="160"/>
      <c r="M315" s="166"/>
      <c r="N315" s="167"/>
      <c r="O315" s="167"/>
      <c r="P315" s="167"/>
      <c r="Q315" s="167"/>
      <c r="R315" s="167"/>
      <c r="S315" s="167"/>
      <c r="T315" s="168"/>
      <c r="AT315" s="162" t="s">
        <v>129</v>
      </c>
      <c r="AU315" s="162" t="s">
        <v>127</v>
      </c>
      <c r="AV315" s="13" t="s">
        <v>127</v>
      </c>
      <c r="AW315" s="13" t="s">
        <v>31</v>
      </c>
      <c r="AX315" s="13" t="s">
        <v>75</v>
      </c>
      <c r="AY315" s="162" t="s">
        <v>120</v>
      </c>
    </row>
    <row r="316" spans="1:65" s="14" customFormat="1" ht="11.25">
      <c r="B316" s="169"/>
      <c r="D316" s="161" t="s">
        <v>129</v>
      </c>
      <c r="E316" s="170" t="s">
        <v>1</v>
      </c>
      <c r="F316" s="171" t="s">
        <v>131</v>
      </c>
      <c r="H316" s="172">
        <v>38.4</v>
      </c>
      <c r="I316" s="173"/>
      <c r="L316" s="169"/>
      <c r="M316" s="174"/>
      <c r="N316" s="175"/>
      <c r="O316" s="175"/>
      <c r="P316" s="175"/>
      <c r="Q316" s="175"/>
      <c r="R316" s="175"/>
      <c r="S316" s="175"/>
      <c r="T316" s="176"/>
      <c r="AT316" s="170" t="s">
        <v>129</v>
      </c>
      <c r="AU316" s="170" t="s">
        <v>127</v>
      </c>
      <c r="AV316" s="14" t="s">
        <v>126</v>
      </c>
      <c r="AW316" s="14" t="s">
        <v>31</v>
      </c>
      <c r="AX316" s="14" t="s">
        <v>80</v>
      </c>
      <c r="AY316" s="170" t="s">
        <v>120</v>
      </c>
    </row>
    <row r="317" spans="1:65" s="2" customFormat="1" ht="33" customHeight="1">
      <c r="A317" s="32"/>
      <c r="B317" s="145"/>
      <c r="C317" s="146" t="s">
        <v>469</v>
      </c>
      <c r="D317" s="146" t="s">
        <v>122</v>
      </c>
      <c r="E317" s="147" t="s">
        <v>470</v>
      </c>
      <c r="F317" s="148" t="s">
        <v>471</v>
      </c>
      <c r="G317" s="149" t="s">
        <v>150</v>
      </c>
      <c r="H317" s="150">
        <v>163.19999999999999</v>
      </c>
      <c r="I317" s="151"/>
      <c r="J317" s="152">
        <f>ROUND(I317*H317,2)</f>
        <v>0</v>
      </c>
      <c r="K317" s="153"/>
      <c r="L317" s="33"/>
      <c r="M317" s="154" t="s">
        <v>1</v>
      </c>
      <c r="N317" s="155" t="s">
        <v>41</v>
      </c>
      <c r="O317" s="61"/>
      <c r="P317" s="156">
        <f>O317*H317</f>
        <v>0</v>
      </c>
      <c r="Q317" s="156">
        <v>1.9599999999999999E-3</v>
      </c>
      <c r="R317" s="156">
        <f>Q317*H317</f>
        <v>0.31987199999999999</v>
      </c>
      <c r="S317" s="156">
        <v>0</v>
      </c>
      <c r="T317" s="157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58" t="s">
        <v>201</v>
      </c>
      <c r="AT317" s="158" t="s">
        <v>122</v>
      </c>
      <c r="AU317" s="158" t="s">
        <v>127</v>
      </c>
      <c r="AY317" s="17" t="s">
        <v>120</v>
      </c>
      <c r="BE317" s="159">
        <f>IF(N317="základná",J317,0)</f>
        <v>0</v>
      </c>
      <c r="BF317" s="159">
        <f>IF(N317="znížená",J317,0)</f>
        <v>0</v>
      </c>
      <c r="BG317" s="159">
        <f>IF(N317="zákl. prenesená",J317,0)</f>
        <v>0</v>
      </c>
      <c r="BH317" s="159">
        <f>IF(N317="zníž. prenesená",J317,0)</f>
        <v>0</v>
      </c>
      <c r="BI317" s="159">
        <f>IF(N317="nulová",J317,0)</f>
        <v>0</v>
      </c>
      <c r="BJ317" s="17" t="s">
        <v>127</v>
      </c>
      <c r="BK317" s="159">
        <f>ROUND(I317*H317,2)</f>
        <v>0</v>
      </c>
      <c r="BL317" s="17" t="s">
        <v>201</v>
      </c>
      <c r="BM317" s="158" t="s">
        <v>472</v>
      </c>
    </row>
    <row r="318" spans="1:65" s="13" customFormat="1" ht="11.25">
      <c r="B318" s="160"/>
      <c r="D318" s="161" t="s">
        <v>129</v>
      </c>
      <c r="E318" s="162" t="s">
        <v>1</v>
      </c>
      <c r="F318" s="163" t="s">
        <v>473</v>
      </c>
      <c r="H318" s="164">
        <v>163.19999999999999</v>
      </c>
      <c r="I318" s="165"/>
      <c r="L318" s="160"/>
      <c r="M318" s="166"/>
      <c r="N318" s="167"/>
      <c r="O318" s="167"/>
      <c r="P318" s="167"/>
      <c r="Q318" s="167"/>
      <c r="R318" s="167"/>
      <c r="S318" s="167"/>
      <c r="T318" s="168"/>
      <c r="AT318" s="162" t="s">
        <v>129</v>
      </c>
      <c r="AU318" s="162" t="s">
        <v>127</v>
      </c>
      <c r="AV318" s="13" t="s">
        <v>127</v>
      </c>
      <c r="AW318" s="13" t="s">
        <v>31</v>
      </c>
      <c r="AX318" s="13" t="s">
        <v>75</v>
      </c>
      <c r="AY318" s="162" t="s">
        <v>120</v>
      </c>
    </row>
    <row r="319" spans="1:65" s="14" customFormat="1" ht="11.25">
      <c r="B319" s="169"/>
      <c r="D319" s="161" t="s">
        <v>129</v>
      </c>
      <c r="E319" s="170" t="s">
        <v>1</v>
      </c>
      <c r="F319" s="171" t="s">
        <v>131</v>
      </c>
      <c r="H319" s="172">
        <v>163.19999999999999</v>
      </c>
      <c r="I319" s="173"/>
      <c r="L319" s="169"/>
      <c r="M319" s="174"/>
      <c r="N319" s="175"/>
      <c r="O319" s="175"/>
      <c r="P319" s="175"/>
      <c r="Q319" s="175"/>
      <c r="R319" s="175"/>
      <c r="S319" s="175"/>
      <c r="T319" s="176"/>
      <c r="AT319" s="170" t="s">
        <v>129</v>
      </c>
      <c r="AU319" s="170" t="s">
        <v>127</v>
      </c>
      <c r="AV319" s="14" t="s">
        <v>126</v>
      </c>
      <c r="AW319" s="14" t="s">
        <v>31</v>
      </c>
      <c r="AX319" s="14" t="s">
        <v>80</v>
      </c>
      <c r="AY319" s="170" t="s">
        <v>120</v>
      </c>
    </row>
    <row r="320" spans="1:65" s="2" customFormat="1" ht="33" customHeight="1">
      <c r="A320" s="32"/>
      <c r="B320" s="145"/>
      <c r="C320" s="146" t="s">
        <v>474</v>
      </c>
      <c r="D320" s="146" t="s">
        <v>122</v>
      </c>
      <c r="E320" s="147" t="s">
        <v>475</v>
      </c>
      <c r="F320" s="148" t="s">
        <v>476</v>
      </c>
      <c r="G320" s="149" t="s">
        <v>150</v>
      </c>
      <c r="H320" s="150">
        <v>283.2</v>
      </c>
      <c r="I320" s="151"/>
      <c r="J320" s="152">
        <f>ROUND(I320*H320,2)</f>
        <v>0</v>
      </c>
      <c r="K320" s="153"/>
      <c r="L320" s="33"/>
      <c r="M320" s="154" t="s">
        <v>1</v>
      </c>
      <c r="N320" s="155" t="s">
        <v>41</v>
      </c>
      <c r="O320" s="61"/>
      <c r="P320" s="156">
        <f>O320*H320</f>
        <v>0</v>
      </c>
      <c r="Q320" s="156">
        <v>1.9599999999999999E-3</v>
      </c>
      <c r="R320" s="156">
        <f>Q320*H320</f>
        <v>0.55507200000000001</v>
      </c>
      <c r="S320" s="156">
        <v>0</v>
      </c>
      <c r="T320" s="157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58" t="s">
        <v>201</v>
      </c>
      <c r="AT320" s="158" t="s">
        <v>122</v>
      </c>
      <c r="AU320" s="158" t="s">
        <v>127</v>
      </c>
      <c r="AY320" s="17" t="s">
        <v>120</v>
      </c>
      <c r="BE320" s="159">
        <f>IF(N320="základná",J320,0)</f>
        <v>0</v>
      </c>
      <c r="BF320" s="159">
        <f>IF(N320="znížená",J320,0)</f>
        <v>0</v>
      </c>
      <c r="BG320" s="159">
        <f>IF(N320="zákl. prenesená",J320,0)</f>
        <v>0</v>
      </c>
      <c r="BH320" s="159">
        <f>IF(N320="zníž. prenesená",J320,0)</f>
        <v>0</v>
      </c>
      <c r="BI320" s="159">
        <f>IF(N320="nulová",J320,0)</f>
        <v>0</v>
      </c>
      <c r="BJ320" s="17" t="s">
        <v>127</v>
      </c>
      <c r="BK320" s="159">
        <f>ROUND(I320*H320,2)</f>
        <v>0</v>
      </c>
      <c r="BL320" s="17" t="s">
        <v>201</v>
      </c>
      <c r="BM320" s="158" t="s">
        <v>477</v>
      </c>
    </row>
    <row r="321" spans="1:65" s="13" customFormat="1" ht="11.25">
      <c r="B321" s="160"/>
      <c r="D321" s="161" t="s">
        <v>129</v>
      </c>
      <c r="E321" s="162" t="s">
        <v>1</v>
      </c>
      <c r="F321" s="163" t="s">
        <v>478</v>
      </c>
      <c r="H321" s="164">
        <v>283.2</v>
      </c>
      <c r="I321" s="165"/>
      <c r="L321" s="160"/>
      <c r="M321" s="166"/>
      <c r="N321" s="167"/>
      <c r="O321" s="167"/>
      <c r="P321" s="167"/>
      <c r="Q321" s="167"/>
      <c r="R321" s="167"/>
      <c r="S321" s="167"/>
      <c r="T321" s="168"/>
      <c r="AT321" s="162" t="s">
        <v>129</v>
      </c>
      <c r="AU321" s="162" t="s">
        <v>127</v>
      </c>
      <c r="AV321" s="13" t="s">
        <v>127</v>
      </c>
      <c r="AW321" s="13" t="s">
        <v>31</v>
      </c>
      <c r="AX321" s="13" t="s">
        <v>75</v>
      </c>
      <c r="AY321" s="162" t="s">
        <v>120</v>
      </c>
    </row>
    <row r="322" spans="1:65" s="14" customFormat="1" ht="11.25">
      <c r="B322" s="169"/>
      <c r="D322" s="161" t="s">
        <v>129</v>
      </c>
      <c r="E322" s="170" t="s">
        <v>1</v>
      </c>
      <c r="F322" s="171" t="s">
        <v>131</v>
      </c>
      <c r="H322" s="172">
        <v>283.2</v>
      </c>
      <c r="I322" s="173"/>
      <c r="L322" s="169"/>
      <c r="M322" s="174"/>
      <c r="N322" s="175"/>
      <c r="O322" s="175"/>
      <c r="P322" s="175"/>
      <c r="Q322" s="175"/>
      <c r="R322" s="175"/>
      <c r="S322" s="175"/>
      <c r="T322" s="176"/>
      <c r="AT322" s="170" t="s">
        <v>129</v>
      </c>
      <c r="AU322" s="170" t="s">
        <v>127</v>
      </c>
      <c r="AV322" s="14" t="s">
        <v>126</v>
      </c>
      <c r="AW322" s="14" t="s">
        <v>31</v>
      </c>
      <c r="AX322" s="14" t="s">
        <v>80</v>
      </c>
      <c r="AY322" s="170" t="s">
        <v>120</v>
      </c>
    </row>
    <row r="323" spans="1:65" s="2" customFormat="1" ht="24.2" customHeight="1">
      <c r="A323" s="32"/>
      <c r="B323" s="145"/>
      <c r="C323" s="146" t="s">
        <v>479</v>
      </c>
      <c r="D323" s="146" t="s">
        <v>122</v>
      </c>
      <c r="E323" s="147" t="s">
        <v>480</v>
      </c>
      <c r="F323" s="148" t="s">
        <v>481</v>
      </c>
      <c r="G323" s="149" t="s">
        <v>150</v>
      </c>
      <c r="H323" s="150">
        <v>514.79999999999995</v>
      </c>
      <c r="I323" s="151"/>
      <c r="J323" s="152">
        <f>ROUND(I323*H323,2)</f>
        <v>0</v>
      </c>
      <c r="K323" s="153"/>
      <c r="L323" s="33"/>
      <c r="M323" s="154" t="s">
        <v>1</v>
      </c>
      <c r="N323" s="155" t="s">
        <v>41</v>
      </c>
      <c r="O323" s="61"/>
      <c r="P323" s="156">
        <f>O323*H323</f>
        <v>0</v>
      </c>
      <c r="Q323" s="156">
        <v>0</v>
      </c>
      <c r="R323" s="156">
        <f>Q323*H323</f>
        <v>0</v>
      </c>
      <c r="S323" s="156">
        <v>1.3500000000000001E-3</v>
      </c>
      <c r="T323" s="157">
        <f>S323*H323</f>
        <v>0.69497999999999993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8" t="s">
        <v>201</v>
      </c>
      <c r="AT323" s="158" t="s">
        <v>122</v>
      </c>
      <c r="AU323" s="158" t="s">
        <v>127</v>
      </c>
      <c r="AY323" s="17" t="s">
        <v>120</v>
      </c>
      <c r="BE323" s="159">
        <f>IF(N323="základná",J323,0)</f>
        <v>0</v>
      </c>
      <c r="BF323" s="159">
        <f>IF(N323="znížená",J323,0)</f>
        <v>0</v>
      </c>
      <c r="BG323" s="159">
        <f>IF(N323="zákl. prenesená",J323,0)</f>
        <v>0</v>
      </c>
      <c r="BH323" s="159">
        <f>IF(N323="zníž. prenesená",J323,0)</f>
        <v>0</v>
      </c>
      <c r="BI323" s="159">
        <f>IF(N323="nulová",J323,0)</f>
        <v>0</v>
      </c>
      <c r="BJ323" s="17" t="s">
        <v>127</v>
      </c>
      <c r="BK323" s="159">
        <f>ROUND(I323*H323,2)</f>
        <v>0</v>
      </c>
      <c r="BL323" s="17" t="s">
        <v>201</v>
      </c>
      <c r="BM323" s="158" t="s">
        <v>482</v>
      </c>
    </row>
    <row r="324" spans="1:65" s="13" customFormat="1" ht="11.25">
      <c r="B324" s="160"/>
      <c r="D324" s="161" t="s">
        <v>129</v>
      </c>
      <c r="E324" s="162" t="s">
        <v>1</v>
      </c>
      <c r="F324" s="163" t="s">
        <v>483</v>
      </c>
      <c r="H324" s="164">
        <v>514.79999999999995</v>
      </c>
      <c r="I324" s="165"/>
      <c r="L324" s="160"/>
      <c r="M324" s="166"/>
      <c r="N324" s="167"/>
      <c r="O324" s="167"/>
      <c r="P324" s="167"/>
      <c r="Q324" s="167"/>
      <c r="R324" s="167"/>
      <c r="S324" s="167"/>
      <c r="T324" s="168"/>
      <c r="AT324" s="162" t="s">
        <v>129</v>
      </c>
      <c r="AU324" s="162" t="s">
        <v>127</v>
      </c>
      <c r="AV324" s="13" t="s">
        <v>127</v>
      </c>
      <c r="AW324" s="13" t="s">
        <v>31</v>
      </c>
      <c r="AX324" s="13" t="s">
        <v>75</v>
      </c>
      <c r="AY324" s="162" t="s">
        <v>120</v>
      </c>
    </row>
    <row r="325" spans="1:65" s="14" customFormat="1" ht="11.25">
      <c r="B325" s="169"/>
      <c r="D325" s="161" t="s">
        <v>129</v>
      </c>
      <c r="E325" s="170" t="s">
        <v>1</v>
      </c>
      <c r="F325" s="171" t="s">
        <v>131</v>
      </c>
      <c r="H325" s="172">
        <v>514.79999999999995</v>
      </c>
      <c r="I325" s="173"/>
      <c r="L325" s="169"/>
      <c r="M325" s="174"/>
      <c r="N325" s="175"/>
      <c r="O325" s="175"/>
      <c r="P325" s="175"/>
      <c r="Q325" s="175"/>
      <c r="R325" s="175"/>
      <c r="S325" s="175"/>
      <c r="T325" s="176"/>
      <c r="AT325" s="170" t="s">
        <v>129</v>
      </c>
      <c r="AU325" s="170" t="s">
        <v>127</v>
      </c>
      <c r="AV325" s="14" t="s">
        <v>126</v>
      </c>
      <c r="AW325" s="14" t="s">
        <v>31</v>
      </c>
      <c r="AX325" s="14" t="s">
        <v>80</v>
      </c>
      <c r="AY325" s="170" t="s">
        <v>120</v>
      </c>
    </row>
    <row r="326" spans="1:65" s="2" customFormat="1" ht="24.2" customHeight="1">
      <c r="A326" s="32"/>
      <c r="B326" s="145"/>
      <c r="C326" s="146" t="s">
        <v>484</v>
      </c>
      <c r="D326" s="146" t="s">
        <v>122</v>
      </c>
      <c r="E326" s="147" t="s">
        <v>485</v>
      </c>
      <c r="F326" s="148" t="s">
        <v>486</v>
      </c>
      <c r="G326" s="149" t="s">
        <v>150</v>
      </c>
      <c r="H326" s="150">
        <v>102.4</v>
      </c>
      <c r="I326" s="151"/>
      <c r="J326" s="152">
        <f>ROUND(I326*H326,2)</f>
        <v>0</v>
      </c>
      <c r="K326" s="153"/>
      <c r="L326" s="33"/>
      <c r="M326" s="154" t="s">
        <v>1</v>
      </c>
      <c r="N326" s="155" t="s">
        <v>41</v>
      </c>
      <c r="O326" s="61"/>
      <c r="P326" s="156">
        <f>O326*H326</f>
        <v>0</v>
      </c>
      <c r="Q326" s="156">
        <v>1.8799999999999999E-3</v>
      </c>
      <c r="R326" s="156">
        <f>Q326*H326</f>
        <v>0.19251200000000002</v>
      </c>
      <c r="S326" s="156">
        <v>0</v>
      </c>
      <c r="T326" s="157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8" t="s">
        <v>201</v>
      </c>
      <c r="AT326" s="158" t="s">
        <v>122</v>
      </c>
      <c r="AU326" s="158" t="s">
        <v>127</v>
      </c>
      <c r="AY326" s="17" t="s">
        <v>120</v>
      </c>
      <c r="BE326" s="159">
        <f>IF(N326="základná",J326,0)</f>
        <v>0</v>
      </c>
      <c r="BF326" s="159">
        <f>IF(N326="znížená",J326,0)</f>
        <v>0</v>
      </c>
      <c r="BG326" s="159">
        <f>IF(N326="zákl. prenesená",J326,0)</f>
        <v>0</v>
      </c>
      <c r="BH326" s="159">
        <f>IF(N326="zníž. prenesená",J326,0)</f>
        <v>0</v>
      </c>
      <c r="BI326" s="159">
        <f>IF(N326="nulová",J326,0)</f>
        <v>0</v>
      </c>
      <c r="BJ326" s="17" t="s">
        <v>127</v>
      </c>
      <c r="BK326" s="159">
        <f>ROUND(I326*H326,2)</f>
        <v>0</v>
      </c>
      <c r="BL326" s="17" t="s">
        <v>201</v>
      </c>
      <c r="BM326" s="158" t="s">
        <v>487</v>
      </c>
    </row>
    <row r="327" spans="1:65" s="13" customFormat="1" ht="11.25">
      <c r="B327" s="160"/>
      <c r="D327" s="161" t="s">
        <v>129</v>
      </c>
      <c r="E327" s="162" t="s">
        <v>1</v>
      </c>
      <c r="F327" s="163" t="s">
        <v>488</v>
      </c>
      <c r="H327" s="164">
        <v>102.4</v>
      </c>
      <c r="I327" s="165"/>
      <c r="L327" s="160"/>
      <c r="M327" s="166"/>
      <c r="N327" s="167"/>
      <c r="O327" s="167"/>
      <c r="P327" s="167"/>
      <c r="Q327" s="167"/>
      <c r="R327" s="167"/>
      <c r="S327" s="167"/>
      <c r="T327" s="168"/>
      <c r="AT327" s="162" t="s">
        <v>129</v>
      </c>
      <c r="AU327" s="162" t="s">
        <v>127</v>
      </c>
      <c r="AV327" s="13" t="s">
        <v>127</v>
      </c>
      <c r="AW327" s="13" t="s">
        <v>31</v>
      </c>
      <c r="AX327" s="13" t="s">
        <v>75</v>
      </c>
      <c r="AY327" s="162" t="s">
        <v>120</v>
      </c>
    </row>
    <row r="328" spans="1:65" s="14" customFormat="1" ht="11.25">
      <c r="B328" s="169"/>
      <c r="D328" s="161" t="s">
        <v>129</v>
      </c>
      <c r="E328" s="170" t="s">
        <v>1</v>
      </c>
      <c r="F328" s="171" t="s">
        <v>131</v>
      </c>
      <c r="H328" s="172">
        <v>102.4</v>
      </c>
      <c r="I328" s="173"/>
      <c r="L328" s="169"/>
      <c r="M328" s="174"/>
      <c r="N328" s="175"/>
      <c r="O328" s="175"/>
      <c r="P328" s="175"/>
      <c r="Q328" s="175"/>
      <c r="R328" s="175"/>
      <c r="S328" s="175"/>
      <c r="T328" s="176"/>
      <c r="AT328" s="170" t="s">
        <v>129</v>
      </c>
      <c r="AU328" s="170" t="s">
        <v>127</v>
      </c>
      <c r="AV328" s="14" t="s">
        <v>126</v>
      </c>
      <c r="AW328" s="14" t="s">
        <v>31</v>
      </c>
      <c r="AX328" s="14" t="s">
        <v>80</v>
      </c>
      <c r="AY328" s="170" t="s">
        <v>120</v>
      </c>
    </row>
    <row r="329" spans="1:65" s="2" customFormat="1" ht="24.2" customHeight="1">
      <c r="A329" s="32"/>
      <c r="B329" s="145"/>
      <c r="C329" s="146" t="s">
        <v>489</v>
      </c>
      <c r="D329" s="146" t="s">
        <v>122</v>
      </c>
      <c r="E329" s="147" t="s">
        <v>490</v>
      </c>
      <c r="F329" s="148" t="s">
        <v>491</v>
      </c>
      <c r="G329" s="149" t="s">
        <v>150</v>
      </c>
      <c r="H329" s="150">
        <v>28.8</v>
      </c>
      <c r="I329" s="151"/>
      <c r="J329" s="152">
        <f>ROUND(I329*H329,2)</f>
        <v>0</v>
      </c>
      <c r="K329" s="153"/>
      <c r="L329" s="33"/>
      <c r="M329" s="154" t="s">
        <v>1</v>
      </c>
      <c r="N329" s="155" t="s">
        <v>41</v>
      </c>
      <c r="O329" s="61"/>
      <c r="P329" s="156">
        <f>O329*H329</f>
        <v>0</v>
      </c>
      <c r="Q329" s="156">
        <v>2.9E-4</v>
      </c>
      <c r="R329" s="156">
        <f>Q329*H329</f>
        <v>8.352E-3</v>
      </c>
      <c r="S329" s="156">
        <v>0</v>
      </c>
      <c r="T329" s="157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8" t="s">
        <v>201</v>
      </c>
      <c r="AT329" s="158" t="s">
        <v>122</v>
      </c>
      <c r="AU329" s="158" t="s">
        <v>127</v>
      </c>
      <c r="AY329" s="17" t="s">
        <v>120</v>
      </c>
      <c r="BE329" s="159">
        <f>IF(N329="základná",J329,0)</f>
        <v>0</v>
      </c>
      <c r="BF329" s="159">
        <f>IF(N329="znížená",J329,0)</f>
        <v>0</v>
      </c>
      <c r="BG329" s="159">
        <f>IF(N329="zákl. prenesená",J329,0)</f>
        <v>0</v>
      </c>
      <c r="BH329" s="159">
        <f>IF(N329="zníž. prenesená",J329,0)</f>
        <v>0</v>
      </c>
      <c r="BI329" s="159">
        <f>IF(N329="nulová",J329,0)</f>
        <v>0</v>
      </c>
      <c r="BJ329" s="17" t="s">
        <v>127</v>
      </c>
      <c r="BK329" s="159">
        <f>ROUND(I329*H329,2)</f>
        <v>0</v>
      </c>
      <c r="BL329" s="17" t="s">
        <v>201</v>
      </c>
      <c r="BM329" s="158" t="s">
        <v>492</v>
      </c>
    </row>
    <row r="330" spans="1:65" s="13" customFormat="1" ht="11.25">
      <c r="B330" s="160"/>
      <c r="D330" s="161" t="s">
        <v>129</v>
      </c>
      <c r="E330" s="162" t="s">
        <v>1</v>
      </c>
      <c r="F330" s="163" t="s">
        <v>493</v>
      </c>
      <c r="H330" s="164">
        <v>28.8</v>
      </c>
      <c r="I330" s="165"/>
      <c r="L330" s="160"/>
      <c r="M330" s="166"/>
      <c r="N330" s="167"/>
      <c r="O330" s="167"/>
      <c r="P330" s="167"/>
      <c r="Q330" s="167"/>
      <c r="R330" s="167"/>
      <c r="S330" s="167"/>
      <c r="T330" s="168"/>
      <c r="AT330" s="162" t="s">
        <v>129</v>
      </c>
      <c r="AU330" s="162" t="s">
        <v>127</v>
      </c>
      <c r="AV330" s="13" t="s">
        <v>127</v>
      </c>
      <c r="AW330" s="13" t="s">
        <v>31</v>
      </c>
      <c r="AX330" s="13" t="s">
        <v>75</v>
      </c>
      <c r="AY330" s="162" t="s">
        <v>120</v>
      </c>
    </row>
    <row r="331" spans="1:65" s="14" customFormat="1" ht="11.25">
      <c r="B331" s="169"/>
      <c r="D331" s="161" t="s">
        <v>129</v>
      </c>
      <c r="E331" s="170" t="s">
        <v>1</v>
      </c>
      <c r="F331" s="171" t="s">
        <v>131</v>
      </c>
      <c r="H331" s="172">
        <v>28.8</v>
      </c>
      <c r="I331" s="173"/>
      <c r="L331" s="169"/>
      <c r="M331" s="174"/>
      <c r="N331" s="175"/>
      <c r="O331" s="175"/>
      <c r="P331" s="175"/>
      <c r="Q331" s="175"/>
      <c r="R331" s="175"/>
      <c r="S331" s="175"/>
      <c r="T331" s="176"/>
      <c r="AT331" s="170" t="s">
        <v>129</v>
      </c>
      <c r="AU331" s="170" t="s">
        <v>127</v>
      </c>
      <c r="AV331" s="14" t="s">
        <v>126</v>
      </c>
      <c r="AW331" s="14" t="s">
        <v>31</v>
      </c>
      <c r="AX331" s="14" t="s">
        <v>80</v>
      </c>
      <c r="AY331" s="170" t="s">
        <v>120</v>
      </c>
    </row>
    <row r="332" spans="1:65" s="2" customFormat="1" ht="24.2" customHeight="1">
      <c r="A332" s="32"/>
      <c r="B332" s="145"/>
      <c r="C332" s="146" t="s">
        <v>494</v>
      </c>
      <c r="D332" s="146" t="s">
        <v>122</v>
      </c>
      <c r="E332" s="147" t="s">
        <v>495</v>
      </c>
      <c r="F332" s="148" t="s">
        <v>496</v>
      </c>
      <c r="G332" s="149" t="s">
        <v>150</v>
      </c>
      <c r="H332" s="150">
        <v>276</v>
      </c>
      <c r="I332" s="151"/>
      <c r="J332" s="152">
        <f>ROUND(I332*H332,2)</f>
        <v>0</v>
      </c>
      <c r="K332" s="153"/>
      <c r="L332" s="33"/>
      <c r="M332" s="154" t="s">
        <v>1</v>
      </c>
      <c r="N332" s="155" t="s">
        <v>41</v>
      </c>
      <c r="O332" s="61"/>
      <c r="P332" s="156">
        <f>O332*H332</f>
        <v>0</v>
      </c>
      <c r="Q332" s="156">
        <v>2.2799999999999999E-3</v>
      </c>
      <c r="R332" s="156">
        <f>Q332*H332</f>
        <v>0.62927999999999995</v>
      </c>
      <c r="S332" s="156">
        <v>0</v>
      </c>
      <c r="T332" s="157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58" t="s">
        <v>201</v>
      </c>
      <c r="AT332" s="158" t="s">
        <v>122</v>
      </c>
      <c r="AU332" s="158" t="s">
        <v>127</v>
      </c>
      <c r="AY332" s="17" t="s">
        <v>120</v>
      </c>
      <c r="BE332" s="159">
        <f>IF(N332="základná",J332,0)</f>
        <v>0</v>
      </c>
      <c r="BF332" s="159">
        <f>IF(N332="znížená",J332,0)</f>
        <v>0</v>
      </c>
      <c r="BG332" s="159">
        <f>IF(N332="zákl. prenesená",J332,0)</f>
        <v>0</v>
      </c>
      <c r="BH332" s="159">
        <f>IF(N332="zníž. prenesená",J332,0)</f>
        <v>0</v>
      </c>
      <c r="BI332" s="159">
        <f>IF(N332="nulová",J332,0)</f>
        <v>0</v>
      </c>
      <c r="BJ332" s="17" t="s">
        <v>127</v>
      </c>
      <c r="BK332" s="159">
        <f>ROUND(I332*H332,2)</f>
        <v>0</v>
      </c>
      <c r="BL332" s="17" t="s">
        <v>201</v>
      </c>
      <c r="BM332" s="158" t="s">
        <v>497</v>
      </c>
    </row>
    <row r="333" spans="1:65" s="13" customFormat="1" ht="11.25">
      <c r="B333" s="160"/>
      <c r="D333" s="161" t="s">
        <v>129</v>
      </c>
      <c r="E333" s="162" t="s">
        <v>1</v>
      </c>
      <c r="F333" s="163" t="s">
        <v>498</v>
      </c>
      <c r="H333" s="164">
        <v>276</v>
      </c>
      <c r="I333" s="165"/>
      <c r="L333" s="160"/>
      <c r="M333" s="166"/>
      <c r="N333" s="167"/>
      <c r="O333" s="167"/>
      <c r="P333" s="167"/>
      <c r="Q333" s="167"/>
      <c r="R333" s="167"/>
      <c r="S333" s="167"/>
      <c r="T333" s="168"/>
      <c r="AT333" s="162" t="s">
        <v>129</v>
      </c>
      <c r="AU333" s="162" t="s">
        <v>127</v>
      </c>
      <c r="AV333" s="13" t="s">
        <v>127</v>
      </c>
      <c r="AW333" s="13" t="s">
        <v>31</v>
      </c>
      <c r="AX333" s="13" t="s">
        <v>75</v>
      </c>
      <c r="AY333" s="162" t="s">
        <v>120</v>
      </c>
    </row>
    <row r="334" spans="1:65" s="14" customFormat="1" ht="11.25">
      <c r="B334" s="169"/>
      <c r="D334" s="161" t="s">
        <v>129</v>
      </c>
      <c r="E334" s="170" t="s">
        <v>1</v>
      </c>
      <c r="F334" s="171" t="s">
        <v>131</v>
      </c>
      <c r="H334" s="172">
        <v>276</v>
      </c>
      <c r="I334" s="173"/>
      <c r="L334" s="169"/>
      <c r="M334" s="174"/>
      <c r="N334" s="175"/>
      <c r="O334" s="175"/>
      <c r="P334" s="175"/>
      <c r="Q334" s="175"/>
      <c r="R334" s="175"/>
      <c r="S334" s="175"/>
      <c r="T334" s="176"/>
      <c r="AT334" s="170" t="s">
        <v>129</v>
      </c>
      <c r="AU334" s="170" t="s">
        <v>127</v>
      </c>
      <c r="AV334" s="14" t="s">
        <v>126</v>
      </c>
      <c r="AW334" s="14" t="s">
        <v>31</v>
      </c>
      <c r="AX334" s="14" t="s">
        <v>80</v>
      </c>
      <c r="AY334" s="170" t="s">
        <v>120</v>
      </c>
    </row>
    <row r="335" spans="1:65" s="2" customFormat="1" ht="24.2" customHeight="1">
      <c r="A335" s="32"/>
      <c r="B335" s="145"/>
      <c r="C335" s="146" t="s">
        <v>499</v>
      </c>
      <c r="D335" s="146" t="s">
        <v>122</v>
      </c>
      <c r="E335" s="147" t="s">
        <v>500</v>
      </c>
      <c r="F335" s="148" t="s">
        <v>501</v>
      </c>
      <c r="G335" s="149" t="s">
        <v>150</v>
      </c>
      <c r="H335" s="150">
        <v>304.8</v>
      </c>
      <c r="I335" s="151"/>
      <c r="J335" s="152">
        <f>ROUND(I335*H335,2)</f>
        <v>0</v>
      </c>
      <c r="K335" s="153"/>
      <c r="L335" s="33"/>
      <c r="M335" s="154" t="s">
        <v>1</v>
      </c>
      <c r="N335" s="155" t="s">
        <v>41</v>
      </c>
      <c r="O335" s="61"/>
      <c r="P335" s="156">
        <f>O335*H335</f>
        <v>0</v>
      </c>
      <c r="Q335" s="156">
        <v>0</v>
      </c>
      <c r="R335" s="156">
        <f>Q335*H335</f>
        <v>0</v>
      </c>
      <c r="S335" s="156">
        <v>2.3E-3</v>
      </c>
      <c r="T335" s="157">
        <f>S335*H335</f>
        <v>0.70104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8" t="s">
        <v>201</v>
      </c>
      <c r="AT335" s="158" t="s">
        <v>122</v>
      </c>
      <c r="AU335" s="158" t="s">
        <v>127</v>
      </c>
      <c r="AY335" s="17" t="s">
        <v>120</v>
      </c>
      <c r="BE335" s="159">
        <f>IF(N335="základná",J335,0)</f>
        <v>0</v>
      </c>
      <c r="BF335" s="159">
        <f>IF(N335="znížená",J335,0)</f>
        <v>0</v>
      </c>
      <c r="BG335" s="159">
        <f>IF(N335="zákl. prenesená",J335,0)</f>
        <v>0</v>
      </c>
      <c r="BH335" s="159">
        <f>IF(N335="zníž. prenesená",J335,0)</f>
        <v>0</v>
      </c>
      <c r="BI335" s="159">
        <f>IF(N335="nulová",J335,0)</f>
        <v>0</v>
      </c>
      <c r="BJ335" s="17" t="s">
        <v>127</v>
      </c>
      <c r="BK335" s="159">
        <f>ROUND(I335*H335,2)</f>
        <v>0</v>
      </c>
      <c r="BL335" s="17" t="s">
        <v>201</v>
      </c>
      <c r="BM335" s="158" t="s">
        <v>502</v>
      </c>
    </row>
    <row r="336" spans="1:65" s="13" customFormat="1" ht="11.25">
      <c r="B336" s="160"/>
      <c r="D336" s="161" t="s">
        <v>129</v>
      </c>
      <c r="E336" s="162" t="s">
        <v>1</v>
      </c>
      <c r="F336" s="163" t="s">
        <v>503</v>
      </c>
      <c r="H336" s="164">
        <v>304.8</v>
      </c>
      <c r="I336" s="165"/>
      <c r="L336" s="160"/>
      <c r="M336" s="166"/>
      <c r="N336" s="167"/>
      <c r="O336" s="167"/>
      <c r="P336" s="167"/>
      <c r="Q336" s="167"/>
      <c r="R336" s="167"/>
      <c r="S336" s="167"/>
      <c r="T336" s="168"/>
      <c r="AT336" s="162" t="s">
        <v>129</v>
      </c>
      <c r="AU336" s="162" t="s">
        <v>127</v>
      </c>
      <c r="AV336" s="13" t="s">
        <v>127</v>
      </c>
      <c r="AW336" s="13" t="s">
        <v>31</v>
      </c>
      <c r="AX336" s="13" t="s">
        <v>75</v>
      </c>
      <c r="AY336" s="162" t="s">
        <v>120</v>
      </c>
    </row>
    <row r="337" spans="1:65" s="14" customFormat="1" ht="11.25">
      <c r="B337" s="169"/>
      <c r="D337" s="161" t="s">
        <v>129</v>
      </c>
      <c r="E337" s="170" t="s">
        <v>1</v>
      </c>
      <c r="F337" s="171" t="s">
        <v>131</v>
      </c>
      <c r="H337" s="172">
        <v>304.8</v>
      </c>
      <c r="I337" s="173"/>
      <c r="L337" s="169"/>
      <c r="M337" s="174"/>
      <c r="N337" s="175"/>
      <c r="O337" s="175"/>
      <c r="P337" s="175"/>
      <c r="Q337" s="175"/>
      <c r="R337" s="175"/>
      <c r="S337" s="175"/>
      <c r="T337" s="176"/>
      <c r="AT337" s="170" t="s">
        <v>129</v>
      </c>
      <c r="AU337" s="170" t="s">
        <v>127</v>
      </c>
      <c r="AV337" s="14" t="s">
        <v>126</v>
      </c>
      <c r="AW337" s="14" t="s">
        <v>31</v>
      </c>
      <c r="AX337" s="14" t="s">
        <v>80</v>
      </c>
      <c r="AY337" s="170" t="s">
        <v>120</v>
      </c>
    </row>
    <row r="338" spans="1:65" s="2" customFormat="1" ht="24.2" customHeight="1">
      <c r="A338" s="32"/>
      <c r="B338" s="145"/>
      <c r="C338" s="146" t="s">
        <v>504</v>
      </c>
      <c r="D338" s="146" t="s">
        <v>122</v>
      </c>
      <c r="E338" s="147" t="s">
        <v>505</v>
      </c>
      <c r="F338" s="148" t="s">
        <v>506</v>
      </c>
      <c r="G338" s="149" t="s">
        <v>160</v>
      </c>
      <c r="H338" s="150">
        <v>1.08</v>
      </c>
      <c r="I338" s="151"/>
      <c r="J338" s="152">
        <f>ROUND(I338*H338,2)</f>
        <v>0</v>
      </c>
      <c r="K338" s="153"/>
      <c r="L338" s="33"/>
      <c r="M338" s="154" t="s">
        <v>1</v>
      </c>
      <c r="N338" s="155" t="s">
        <v>41</v>
      </c>
      <c r="O338" s="61"/>
      <c r="P338" s="156">
        <f>O338*H338</f>
        <v>0</v>
      </c>
      <c r="Q338" s="156">
        <v>8.4399999999999996E-3</v>
      </c>
      <c r="R338" s="156">
        <f>Q338*H338</f>
        <v>9.1152000000000004E-3</v>
      </c>
      <c r="S338" s="156">
        <v>0</v>
      </c>
      <c r="T338" s="157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58" t="s">
        <v>201</v>
      </c>
      <c r="AT338" s="158" t="s">
        <v>122</v>
      </c>
      <c r="AU338" s="158" t="s">
        <v>127</v>
      </c>
      <c r="AY338" s="17" t="s">
        <v>120</v>
      </c>
      <c r="BE338" s="159">
        <f>IF(N338="základná",J338,0)</f>
        <v>0</v>
      </c>
      <c r="BF338" s="159">
        <f>IF(N338="znížená",J338,0)</f>
        <v>0</v>
      </c>
      <c r="BG338" s="159">
        <f>IF(N338="zákl. prenesená",J338,0)</f>
        <v>0</v>
      </c>
      <c r="BH338" s="159">
        <f>IF(N338="zníž. prenesená",J338,0)</f>
        <v>0</v>
      </c>
      <c r="BI338" s="159">
        <f>IF(N338="nulová",J338,0)</f>
        <v>0</v>
      </c>
      <c r="BJ338" s="17" t="s">
        <v>127</v>
      </c>
      <c r="BK338" s="159">
        <f>ROUND(I338*H338,2)</f>
        <v>0</v>
      </c>
      <c r="BL338" s="17" t="s">
        <v>201</v>
      </c>
      <c r="BM338" s="158" t="s">
        <v>507</v>
      </c>
    </row>
    <row r="339" spans="1:65" s="13" customFormat="1" ht="11.25">
      <c r="B339" s="160"/>
      <c r="D339" s="161" t="s">
        <v>129</v>
      </c>
      <c r="E339" s="162" t="s">
        <v>1</v>
      </c>
      <c r="F339" s="163" t="s">
        <v>508</v>
      </c>
      <c r="H339" s="164">
        <v>1.08</v>
      </c>
      <c r="I339" s="165"/>
      <c r="L339" s="160"/>
      <c r="M339" s="166"/>
      <c r="N339" s="167"/>
      <c r="O339" s="167"/>
      <c r="P339" s="167"/>
      <c r="Q339" s="167"/>
      <c r="R339" s="167"/>
      <c r="S339" s="167"/>
      <c r="T339" s="168"/>
      <c r="AT339" s="162" t="s">
        <v>129</v>
      </c>
      <c r="AU339" s="162" t="s">
        <v>127</v>
      </c>
      <c r="AV339" s="13" t="s">
        <v>127</v>
      </c>
      <c r="AW339" s="13" t="s">
        <v>31</v>
      </c>
      <c r="AX339" s="13" t="s">
        <v>75</v>
      </c>
      <c r="AY339" s="162" t="s">
        <v>120</v>
      </c>
    </row>
    <row r="340" spans="1:65" s="14" customFormat="1" ht="11.25">
      <c r="B340" s="169"/>
      <c r="D340" s="161" t="s">
        <v>129</v>
      </c>
      <c r="E340" s="170" t="s">
        <v>1</v>
      </c>
      <c r="F340" s="171" t="s">
        <v>131</v>
      </c>
      <c r="H340" s="172">
        <v>1.08</v>
      </c>
      <c r="I340" s="173"/>
      <c r="L340" s="169"/>
      <c r="M340" s="174"/>
      <c r="N340" s="175"/>
      <c r="O340" s="175"/>
      <c r="P340" s="175"/>
      <c r="Q340" s="175"/>
      <c r="R340" s="175"/>
      <c r="S340" s="175"/>
      <c r="T340" s="176"/>
      <c r="AT340" s="170" t="s">
        <v>129</v>
      </c>
      <c r="AU340" s="170" t="s">
        <v>127</v>
      </c>
      <c r="AV340" s="14" t="s">
        <v>126</v>
      </c>
      <c r="AW340" s="14" t="s">
        <v>31</v>
      </c>
      <c r="AX340" s="14" t="s">
        <v>80</v>
      </c>
      <c r="AY340" s="170" t="s">
        <v>120</v>
      </c>
    </row>
    <row r="341" spans="1:65" s="2" customFormat="1" ht="24.2" customHeight="1">
      <c r="A341" s="32"/>
      <c r="B341" s="145"/>
      <c r="C341" s="146" t="s">
        <v>509</v>
      </c>
      <c r="D341" s="146" t="s">
        <v>122</v>
      </c>
      <c r="E341" s="147" t="s">
        <v>510</v>
      </c>
      <c r="F341" s="148" t="s">
        <v>511</v>
      </c>
      <c r="G341" s="149" t="s">
        <v>160</v>
      </c>
      <c r="H341" s="150">
        <v>1.2</v>
      </c>
      <c r="I341" s="151"/>
      <c r="J341" s="152">
        <f>ROUND(I341*H341,2)</f>
        <v>0</v>
      </c>
      <c r="K341" s="153"/>
      <c r="L341" s="33"/>
      <c r="M341" s="154" t="s">
        <v>1</v>
      </c>
      <c r="N341" s="155" t="s">
        <v>41</v>
      </c>
      <c r="O341" s="61"/>
      <c r="P341" s="156">
        <f>O341*H341</f>
        <v>0</v>
      </c>
      <c r="Q341" s="156">
        <v>7.3600000000000002E-3</v>
      </c>
      <c r="R341" s="156">
        <f>Q341*H341</f>
        <v>8.8319999999999996E-3</v>
      </c>
      <c r="S341" s="156">
        <v>0</v>
      </c>
      <c r="T341" s="157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58" t="s">
        <v>201</v>
      </c>
      <c r="AT341" s="158" t="s">
        <v>122</v>
      </c>
      <c r="AU341" s="158" t="s">
        <v>127</v>
      </c>
      <c r="AY341" s="17" t="s">
        <v>120</v>
      </c>
      <c r="BE341" s="159">
        <f>IF(N341="základná",J341,0)</f>
        <v>0</v>
      </c>
      <c r="BF341" s="159">
        <f>IF(N341="znížená",J341,0)</f>
        <v>0</v>
      </c>
      <c r="BG341" s="159">
        <f>IF(N341="zákl. prenesená",J341,0)</f>
        <v>0</v>
      </c>
      <c r="BH341" s="159">
        <f>IF(N341="zníž. prenesená",J341,0)</f>
        <v>0</v>
      </c>
      <c r="BI341" s="159">
        <f>IF(N341="nulová",J341,0)</f>
        <v>0</v>
      </c>
      <c r="BJ341" s="17" t="s">
        <v>127</v>
      </c>
      <c r="BK341" s="159">
        <f>ROUND(I341*H341,2)</f>
        <v>0</v>
      </c>
      <c r="BL341" s="17" t="s">
        <v>201</v>
      </c>
      <c r="BM341" s="158" t="s">
        <v>512</v>
      </c>
    </row>
    <row r="342" spans="1:65" s="13" customFormat="1" ht="11.25">
      <c r="B342" s="160"/>
      <c r="D342" s="161" t="s">
        <v>129</v>
      </c>
      <c r="E342" s="162" t="s">
        <v>1</v>
      </c>
      <c r="F342" s="163" t="s">
        <v>513</v>
      </c>
      <c r="H342" s="164">
        <v>1.2</v>
      </c>
      <c r="I342" s="165"/>
      <c r="L342" s="160"/>
      <c r="M342" s="166"/>
      <c r="N342" s="167"/>
      <c r="O342" s="167"/>
      <c r="P342" s="167"/>
      <c r="Q342" s="167"/>
      <c r="R342" s="167"/>
      <c r="S342" s="167"/>
      <c r="T342" s="168"/>
      <c r="AT342" s="162" t="s">
        <v>129</v>
      </c>
      <c r="AU342" s="162" t="s">
        <v>127</v>
      </c>
      <c r="AV342" s="13" t="s">
        <v>127</v>
      </c>
      <c r="AW342" s="13" t="s">
        <v>31</v>
      </c>
      <c r="AX342" s="13" t="s">
        <v>75</v>
      </c>
      <c r="AY342" s="162" t="s">
        <v>120</v>
      </c>
    </row>
    <row r="343" spans="1:65" s="14" customFormat="1" ht="11.25">
      <c r="B343" s="169"/>
      <c r="D343" s="161" t="s">
        <v>129</v>
      </c>
      <c r="E343" s="170" t="s">
        <v>1</v>
      </c>
      <c r="F343" s="171" t="s">
        <v>131</v>
      </c>
      <c r="H343" s="172">
        <v>1.2</v>
      </c>
      <c r="I343" s="173"/>
      <c r="L343" s="169"/>
      <c r="M343" s="174"/>
      <c r="N343" s="175"/>
      <c r="O343" s="175"/>
      <c r="P343" s="175"/>
      <c r="Q343" s="175"/>
      <c r="R343" s="175"/>
      <c r="S343" s="175"/>
      <c r="T343" s="176"/>
      <c r="AT343" s="170" t="s">
        <v>129</v>
      </c>
      <c r="AU343" s="170" t="s">
        <v>127</v>
      </c>
      <c r="AV343" s="14" t="s">
        <v>126</v>
      </c>
      <c r="AW343" s="14" t="s">
        <v>31</v>
      </c>
      <c r="AX343" s="14" t="s">
        <v>80</v>
      </c>
      <c r="AY343" s="170" t="s">
        <v>120</v>
      </c>
    </row>
    <row r="344" spans="1:65" s="2" customFormat="1" ht="24.2" customHeight="1">
      <c r="A344" s="32"/>
      <c r="B344" s="145"/>
      <c r="C344" s="146" t="s">
        <v>514</v>
      </c>
      <c r="D344" s="146" t="s">
        <v>122</v>
      </c>
      <c r="E344" s="147" t="s">
        <v>515</v>
      </c>
      <c r="F344" s="148" t="s">
        <v>516</v>
      </c>
      <c r="G344" s="149" t="s">
        <v>517</v>
      </c>
      <c r="H344" s="195"/>
      <c r="I344" s="151"/>
      <c r="J344" s="152">
        <f>ROUND(I344*H344,2)</f>
        <v>0</v>
      </c>
      <c r="K344" s="153"/>
      <c r="L344" s="33"/>
      <c r="M344" s="154" t="s">
        <v>1</v>
      </c>
      <c r="N344" s="155" t="s">
        <v>41</v>
      </c>
      <c r="O344" s="61"/>
      <c r="P344" s="156">
        <f>O344*H344</f>
        <v>0</v>
      </c>
      <c r="Q344" s="156">
        <v>0</v>
      </c>
      <c r="R344" s="156">
        <f>Q344*H344</f>
        <v>0</v>
      </c>
      <c r="S344" s="156">
        <v>0</v>
      </c>
      <c r="T344" s="157">
        <f>S344*H344</f>
        <v>0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R344" s="158" t="s">
        <v>201</v>
      </c>
      <c r="AT344" s="158" t="s">
        <v>122</v>
      </c>
      <c r="AU344" s="158" t="s">
        <v>127</v>
      </c>
      <c r="AY344" s="17" t="s">
        <v>120</v>
      </c>
      <c r="BE344" s="159">
        <f>IF(N344="základná",J344,0)</f>
        <v>0</v>
      </c>
      <c r="BF344" s="159">
        <f>IF(N344="znížená",J344,0)</f>
        <v>0</v>
      </c>
      <c r="BG344" s="159">
        <f>IF(N344="zákl. prenesená",J344,0)</f>
        <v>0</v>
      </c>
      <c r="BH344" s="159">
        <f>IF(N344="zníž. prenesená",J344,0)</f>
        <v>0</v>
      </c>
      <c r="BI344" s="159">
        <f>IF(N344="nulová",J344,0)</f>
        <v>0</v>
      </c>
      <c r="BJ344" s="17" t="s">
        <v>127</v>
      </c>
      <c r="BK344" s="159">
        <f>ROUND(I344*H344,2)</f>
        <v>0</v>
      </c>
      <c r="BL344" s="17" t="s">
        <v>201</v>
      </c>
      <c r="BM344" s="158" t="s">
        <v>518</v>
      </c>
    </row>
    <row r="345" spans="1:65" s="12" customFormat="1" ht="22.9" customHeight="1">
      <c r="B345" s="132"/>
      <c r="D345" s="133" t="s">
        <v>74</v>
      </c>
      <c r="E345" s="143" t="s">
        <v>519</v>
      </c>
      <c r="F345" s="143" t="s">
        <v>520</v>
      </c>
      <c r="I345" s="135"/>
      <c r="J345" s="144">
        <f>BK345</f>
        <v>0</v>
      </c>
      <c r="L345" s="132"/>
      <c r="M345" s="137"/>
      <c r="N345" s="138"/>
      <c r="O345" s="138"/>
      <c r="P345" s="139">
        <f>SUM(P346:P361)</f>
        <v>0</v>
      </c>
      <c r="Q345" s="138"/>
      <c r="R345" s="139">
        <f>SUM(R346:R361)</f>
        <v>1.7197599999999997</v>
      </c>
      <c r="S345" s="138"/>
      <c r="T345" s="140">
        <f>SUM(T346:T361)</f>
        <v>0</v>
      </c>
      <c r="AR345" s="133" t="s">
        <v>127</v>
      </c>
      <c r="AT345" s="141" t="s">
        <v>74</v>
      </c>
      <c r="AU345" s="141" t="s">
        <v>80</v>
      </c>
      <c r="AY345" s="133" t="s">
        <v>120</v>
      </c>
      <c r="BK345" s="142">
        <f>SUM(BK346:BK361)</f>
        <v>0</v>
      </c>
    </row>
    <row r="346" spans="1:65" s="2" customFormat="1" ht="24.2" customHeight="1">
      <c r="A346" s="32"/>
      <c r="B346" s="145"/>
      <c r="C346" s="146" t="s">
        <v>521</v>
      </c>
      <c r="D346" s="146" t="s">
        <v>122</v>
      </c>
      <c r="E346" s="147" t="s">
        <v>522</v>
      </c>
      <c r="F346" s="148" t="s">
        <v>523</v>
      </c>
      <c r="G346" s="149" t="s">
        <v>150</v>
      </c>
      <c r="H346" s="150">
        <v>76</v>
      </c>
      <c r="I346" s="151"/>
      <c r="J346" s="152">
        <f>ROUND(I346*H346,2)</f>
        <v>0</v>
      </c>
      <c r="K346" s="153"/>
      <c r="L346" s="33"/>
      <c r="M346" s="154" t="s">
        <v>1</v>
      </c>
      <c r="N346" s="155" t="s">
        <v>41</v>
      </c>
      <c r="O346" s="61"/>
      <c r="P346" s="156">
        <f>O346*H346</f>
        <v>0</v>
      </c>
      <c r="Q346" s="156">
        <v>2.1000000000000001E-4</v>
      </c>
      <c r="R346" s="156">
        <f>Q346*H346</f>
        <v>1.5960000000000002E-2</v>
      </c>
      <c r="S346" s="156">
        <v>0</v>
      </c>
      <c r="T346" s="157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58" t="s">
        <v>201</v>
      </c>
      <c r="AT346" s="158" t="s">
        <v>122</v>
      </c>
      <c r="AU346" s="158" t="s">
        <v>127</v>
      </c>
      <c r="AY346" s="17" t="s">
        <v>120</v>
      </c>
      <c r="BE346" s="159">
        <f>IF(N346="základná",J346,0)</f>
        <v>0</v>
      </c>
      <c r="BF346" s="159">
        <f>IF(N346="znížená",J346,0)</f>
        <v>0</v>
      </c>
      <c r="BG346" s="159">
        <f>IF(N346="zákl. prenesená",J346,0)</f>
        <v>0</v>
      </c>
      <c r="BH346" s="159">
        <f>IF(N346="zníž. prenesená",J346,0)</f>
        <v>0</v>
      </c>
      <c r="BI346" s="159">
        <f>IF(N346="nulová",J346,0)</f>
        <v>0</v>
      </c>
      <c r="BJ346" s="17" t="s">
        <v>127</v>
      </c>
      <c r="BK346" s="159">
        <f>ROUND(I346*H346,2)</f>
        <v>0</v>
      </c>
      <c r="BL346" s="17" t="s">
        <v>201</v>
      </c>
      <c r="BM346" s="158" t="s">
        <v>524</v>
      </c>
    </row>
    <row r="347" spans="1:65" s="13" customFormat="1" ht="11.25">
      <c r="B347" s="160"/>
      <c r="D347" s="161" t="s">
        <v>129</v>
      </c>
      <c r="E347" s="162" t="s">
        <v>1</v>
      </c>
      <c r="F347" s="163" t="s">
        <v>525</v>
      </c>
      <c r="H347" s="164">
        <v>64.8</v>
      </c>
      <c r="I347" s="165"/>
      <c r="L347" s="160"/>
      <c r="M347" s="166"/>
      <c r="N347" s="167"/>
      <c r="O347" s="167"/>
      <c r="P347" s="167"/>
      <c r="Q347" s="167"/>
      <c r="R347" s="167"/>
      <c r="S347" s="167"/>
      <c r="T347" s="168"/>
      <c r="AT347" s="162" t="s">
        <v>129</v>
      </c>
      <c r="AU347" s="162" t="s">
        <v>127</v>
      </c>
      <c r="AV347" s="13" t="s">
        <v>127</v>
      </c>
      <c r="AW347" s="13" t="s">
        <v>31</v>
      </c>
      <c r="AX347" s="13" t="s">
        <v>75</v>
      </c>
      <c r="AY347" s="162" t="s">
        <v>120</v>
      </c>
    </row>
    <row r="348" spans="1:65" s="13" customFormat="1" ht="11.25">
      <c r="B348" s="160"/>
      <c r="D348" s="161" t="s">
        <v>129</v>
      </c>
      <c r="E348" s="162" t="s">
        <v>1</v>
      </c>
      <c r="F348" s="163" t="s">
        <v>526</v>
      </c>
      <c r="H348" s="164">
        <v>11.2</v>
      </c>
      <c r="I348" s="165"/>
      <c r="L348" s="160"/>
      <c r="M348" s="166"/>
      <c r="N348" s="167"/>
      <c r="O348" s="167"/>
      <c r="P348" s="167"/>
      <c r="Q348" s="167"/>
      <c r="R348" s="167"/>
      <c r="S348" s="167"/>
      <c r="T348" s="168"/>
      <c r="AT348" s="162" t="s">
        <v>129</v>
      </c>
      <c r="AU348" s="162" t="s">
        <v>127</v>
      </c>
      <c r="AV348" s="13" t="s">
        <v>127</v>
      </c>
      <c r="AW348" s="13" t="s">
        <v>31</v>
      </c>
      <c r="AX348" s="13" t="s">
        <v>75</v>
      </c>
      <c r="AY348" s="162" t="s">
        <v>120</v>
      </c>
    </row>
    <row r="349" spans="1:65" s="14" customFormat="1" ht="11.25">
      <c r="B349" s="169"/>
      <c r="D349" s="161" t="s">
        <v>129</v>
      </c>
      <c r="E349" s="170" t="s">
        <v>1</v>
      </c>
      <c r="F349" s="171" t="s">
        <v>131</v>
      </c>
      <c r="H349" s="172">
        <v>76</v>
      </c>
      <c r="I349" s="173"/>
      <c r="L349" s="169"/>
      <c r="M349" s="174"/>
      <c r="N349" s="175"/>
      <c r="O349" s="175"/>
      <c r="P349" s="175"/>
      <c r="Q349" s="175"/>
      <c r="R349" s="175"/>
      <c r="S349" s="175"/>
      <c r="T349" s="176"/>
      <c r="AT349" s="170" t="s">
        <v>129</v>
      </c>
      <c r="AU349" s="170" t="s">
        <v>127</v>
      </c>
      <c r="AV349" s="14" t="s">
        <v>126</v>
      </c>
      <c r="AW349" s="14" t="s">
        <v>31</v>
      </c>
      <c r="AX349" s="14" t="s">
        <v>80</v>
      </c>
      <c r="AY349" s="170" t="s">
        <v>120</v>
      </c>
    </row>
    <row r="350" spans="1:65" s="2" customFormat="1" ht="37.9" customHeight="1">
      <c r="A350" s="32"/>
      <c r="B350" s="145"/>
      <c r="C350" s="184" t="s">
        <v>527</v>
      </c>
      <c r="D350" s="184" t="s">
        <v>254</v>
      </c>
      <c r="E350" s="185" t="s">
        <v>528</v>
      </c>
      <c r="F350" s="186" t="s">
        <v>529</v>
      </c>
      <c r="G350" s="187" t="s">
        <v>150</v>
      </c>
      <c r="H350" s="188">
        <v>76</v>
      </c>
      <c r="I350" s="189"/>
      <c r="J350" s="190">
        <f>ROUND(I350*H350,2)</f>
        <v>0</v>
      </c>
      <c r="K350" s="191"/>
      <c r="L350" s="192"/>
      <c r="M350" s="193" t="s">
        <v>1</v>
      </c>
      <c r="N350" s="194" t="s">
        <v>41</v>
      </c>
      <c r="O350" s="61"/>
      <c r="P350" s="156">
        <f>O350*H350</f>
        <v>0</v>
      </c>
      <c r="Q350" s="156">
        <v>1E-4</v>
      </c>
      <c r="R350" s="156">
        <f>Q350*H350</f>
        <v>7.6E-3</v>
      </c>
      <c r="S350" s="156">
        <v>0</v>
      </c>
      <c r="T350" s="157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58" t="s">
        <v>293</v>
      </c>
      <c r="AT350" s="158" t="s">
        <v>254</v>
      </c>
      <c r="AU350" s="158" t="s">
        <v>127</v>
      </c>
      <c r="AY350" s="17" t="s">
        <v>120</v>
      </c>
      <c r="BE350" s="159">
        <f>IF(N350="základná",J350,0)</f>
        <v>0</v>
      </c>
      <c r="BF350" s="159">
        <f>IF(N350="znížená",J350,0)</f>
        <v>0</v>
      </c>
      <c r="BG350" s="159">
        <f>IF(N350="zákl. prenesená",J350,0)</f>
        <v>0</v>
      </c>
      <c r="BH350" s="159">
        <f>IF(N350="zníž. prenesená",J350,0)</f>
        <v>0</v>
      </c>
      <c r="BI350" s="159">
        <f>IF(N350="nulová",J350,0)</f>
        <v>0</v>
      </c>
      <c r="BJ350" s="17" t="s">
        <v>127</v>
      </c>
      <c r="BK350" s="159">
        <f>ROUND(I350*H350,2)</f>
        <v>0</v>
      </c>
      <c r="BL350" s="17" t="s">
        <v>201</v>
      </c>
      <c r="BM350" s="158" t="s">
        <v>530</v>
      </c>
    </row>
    <row r="351" spans="1:65" s="2" customFormat="1" ht="37.9" customHeight="1">
      <c r="A351" s="32"/>
      <c r="B351" s="145"/>
      <c r="C351" s="184" t="s">
        <v>531</v>
      </c>
      <c r="D351" s="184" t="s">
        <v>254</v>
      </c>
      <c r="E351" s="185" t="s">
        <v>532</v>
      </c>
      <c r="F351" s="186" t="s">
        <v>533</v>
      </c>
      <c r="G351" s="187" t="s">
        <v>150</v>
      </c>
      <c r="H351" s="188">
        <v>76</v>
      </c>
      <c r="I351" s="189"/>
      <c r="J351" s="190">
        <f>ROUND(I351*H351,2)</f>
        <v>0</v>
      </c>
      <c r="K351" s="191"/>
      <c r="L351" s="192"/>
      <c r="M351" s="193" t="s">
        <v>1</v>
      </c>
      <c r="N351" s="194" t="s">
        <v>41</v>
      </c>
      <c r="O351" s="61"/>
      <c r="P351" s="156">
        <f>O351*H351</f>
        <v>0</v>
      </c>
      <c r="Q351" s="156">
        <v>1E-4</v>
      </c>
      <c r="R351" s="156">
        <f>Q351*H351</f>
        <v>7.6E-3</v>
      </c>
      <c r="S351" s="156">
        <v>0</v>
      </c>
      <c r="T351" s="157">
        <f>S351*H351</f>
        <v>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58" t="s">
        <v>293</v>
      </c>
      <c r="AT351" s="158" t="s">
        <v>254</v>
      </c>
      <c r="AU351" s="158" t="s">
        <v>127</v>
      </c>
      <c r="AY351" s="17" t="s">
        <v>120</v>
      </c>
      <c r="BE351" s="159">
        <f>IF(N351="základná",J351,0)</f>
        <v>0</v>
      </c>
      <c r="BF351" s="159">
        <f>IF(N351="znížená",J351,0)</f>
        <v>0</v>
      </c>
      <c r="BG351" s="159">
        <f>IF(N351="zákl. prenesená",J351,0)</f>
        <v>0</v>
      </c>
      <c r="BH351" s="159">
        <f>IF(N351="zníž. prenesená",J351,0)</f>
        <v>0</v>
      </c>
      <c r="BI351" s="159">
        <f>IF(N351="nulová",J351,0)</f>
        <v>0</v>
      </c>
      <c r="BJ351" s="17" t="s">
        <v>127</v>
      </c>
      <c r="BK351" s="159">
        <f>ROUND(I351*H351,2)</f>
        <v>0</v>
      </c>
      <c r="BL351" s="17" t="s">
        <v>201</v>
      </c>
      <c r="BM351" s="158" t="s">
        <v>534</v>
      </c>
    </row>
    <row r="352" spans="1:65" s="2" customFormat="1" ht="24.2" customHeight="1">
      <c r="A352" s="32"/>
      <c r="B352" s="145"/>
      <c r="C352" s="184" t="s">
        <v>535</v>
      </c>
      <c r="D352" s="184" t="s">
        <v>254</v>
      </c>
      <c r="E352" s="185" t="s">
        <v>536</v>
      </c>
      <c r="F352" s="186" t="s">
        <v>537</v>
      </c>
      <c r="G352" s="187" t="s">
        <v>257</v>
      </c>
      <c r="H352" s="188">
        <v>4</v>
      </c>
      <c r="I352" s="189"/>
      <c r="J352" s="190">
        <f>ROUND(I352*H352,2)</f>
        <v>0</v>
      </c>
      <c r="K352" s="191"/>
      <c r="L352" s="192"/>
      <c r="M352" s="193" t="s">
        <v>1</v>
      </c>
      <c r="N352" s="194" t="s">
        <v>41</v>
      </c>
      <c r="O352" s="61"/>
      <c r="P352" s="156">
        <f>O352*H352</f>
        <v>0</v>
      </c>
      <c r="Q352" s="156">
        <v>3.2000000000000001E-2</v>
      </c>
      <c r="R352" s="156">
        <f>Q352*H352</f>
        <v>0.128</v>
      </c>
      <c r="S352" s="156">
        <v>0</v>
      </c>
      <c r="T352" s="157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58" t="s">
        <v>293</v>
      </c>
      <c r="AT352" s="158" t="s">
        <v>254</v>
      </c>
      <c r="AU352" s="158" t="s">
        <v>127</v>
      </c>
      <c r="AY352" s="17" t="s">
        <v>120</v>
      </c>
      <c r="BE352" s="159">
        <f>IF(N352="základná",J352,0)</f>
        <v>0</v>
      </c>
      <c r="BF352" s="159">
        <f>IF(N352="znížená",J352,0)</f>
        <v>0</v>
      </c>
      <c r="BG352" s="159">
        <f>IF(N352="zákl. prenesená",J352,0)</f>
        <v>0</v>
      </c>
      <c r="BH352" s="159">
        <f>IF(N352="zníž. prenesená",J352,0)</f>
        <v>0</v>
      </c>
      <c r="BI352" s="159">
        <f>IF(N352="nulová",J352,0)</f>
        <v>0</v>
      </c>
      <c r="BJ352" s="17" t="s">
        <v>127</v>
      </c>
      <c r="BK352" s="159">
        <f>ROUND(I352*H352,2)</f>
        <v>0</v>
      </c>
      <c r="BL352" s="17" t="s">
        <v>201</v>
      </c>
      <c r="BM352" s="158" t="s">
        <v>538</v>
      </c>
    </row>
    <row r="353" spans="1:65" s="2" customFormat="1" ht="24.2" customHeight="1">
      <c r="A353" s="32"/>
      <c r="B353" s="145"/>
      <c r="C353" s="184" t="s">
        <v>539</v>
      </c>
      <c r="D353" s="184" t="s">
        <v>254</v>
      </c>
      <c r="E353" s="185" t="s">
        <v>540</v>
      </c>
      <c r="F353" s="186" t="s">
        <v>541</v>
      </c>
      <c r="G353" s="187" t="s">
        <v>257</v>
      </c>
      <c r="H353" s="188">
        <v>12</v>
      </c>
      <c r="I353" s="189"/>
      <c r="J353" s="190">
        <f>ROUND(I353*H353,2)</f>
        <v>0</v>
      </c>
      <c r="K353" s="191"/>
      <c r="L353" s="192"/>
      <c r="M353" s="193" t="s">
        <v>1</v>
      </c>
      <c r="N353" s="194" t="s">
        <v>41</v>
      </c>
      <c r="O353" s="61"/>
      <c r="P353" s="156">
        <f>O353*H353</f>
        <v>0</v>
      </c>
      <c r="Q353" s="156">
        <v>7.2999999999999995E-2</v>
      </c>
      <c r="R353" s="156">
        <f>Q353*H353</f>
        <v>0.87599999999999989</v>
      </c>
      <c r="S353" s="156">
        <v>0</v>
      </c>
      <c r="T353" s="157">
        <f>S353*H353</f>
        <v>0</v>
      </c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R353" s="158" t="s">
        <v>293</v>
      </c>
      <c r="AT353" s="158" t="s">
        <v>254</v>
      </c>
      <c r="AU353" s="158" t="s">
        <v>127</v>
      </c>
      <c r="AY353" s="17" t="s">
        <v>120</v>
      </c>
      <c r="BE353" s="159">
        <f>IF(N353="základná",J353,0)</f>
        <v>0</v>
      </c>
      <c r="BF353" s="159">
        <f>IF(N353="znížená",J353,0)</f>
        <v>0</v>
      </c>
      <c r="BG353" s="159">
        <f>IF(N353="zákl. prenesená",J353,0)</f>
        <v>0</v>
      </c>
      <c r="BH353" s="159">
        <f>IF(N353="zníž. prenesená",J353,0)</f>
        <v>0</v>
      </c>
      <c r="BI353" s="159">
        <f>IF(N353="nulová",J353,0)</f>
        <v>0</v>
      </c>
      <c r="BJ353" s="17" t="s">
        <v>127</v>
      </c>
      <c r="BK353" s="159">
        <f>ROUND(I353*H353,2)</f>
        <v>0</v>
      </c>
      <c r="BL353" s="17" t="s">
        <v>201</v>
      </c>
      <c r="BM353" s="158" t="s">
        <v>542</v>
      </c>
    </row>
    <row r="354" spans="1:65" s="2" customFormat="1" ht="24.2" customHeight="1">
      <c r="A354" s="32"/>
      <c r="B354" s="145"/>
      <c r="C354" s="146" t="s">
        <v>543</v>
      </c>
      <c r="D354" s="146" t="s">
        <v>122</v>
      </c>
      <c r="E354" s="147" t="s">
        <v>544</v>
      </c>
      <c r="F354" s="148" t="s">
        <v>545</v>
      </c>
      <c r="G354" s="149" t="s">
        <v>150</v>
      </c>
      <c r="H354" s="150">
        <v>96</v>
      </c>
      <c r="I354" s="151"/>
      <c r="J354" s="152">
        <f>ROUND(I354*H354,2)</f>
        <v>0</v>
      </c>
      <c r="K354" s="153"/>
      <c r="L354" s="33"/>
      <c r="M354" s="154" t="s">
        <v>1</v>
      </c>
      <c r="N354" s="155" t="s">
        <v>41</v>
      </c>
      <c r="O354" s="61"/>
      <c r="P354" s="156">
        <f>O354*H354</f>
        <v>0</v>
      </c>
      <c r="Q354" s="156">
        <v>4.2000000000000002E-4</v>
      </c>
      <c r="R354" s="156">
        <f>Q354*H354</f>
        <v>4.0320000000000002E-2</v>
      </c>
      <c r="S354" s="156">
        <v>0</v>
      </c>
      <c r="T354" s="157">
        <f>S354*H354</f>
        <v>0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R354" s="158" t="s">
        <v>201</v>
      </c>
      <c r="AT354" s="158" t="s">
        <v>122</v>
      </c>
      <c r="AU354" s="158" t="s">
        <v>127</v>
      </c>
      <c r="AY354" s="17" t="s">
        <v>120</v>
      </c>
      <c r="BE354" s="159">
        <f>IF(N354="základná",J354,0)</f>
        <v>0</v>
      </c>
      <c r="BF354" s="159">
        <f>IF(N354="znížená",J354,0)</f>
        <v>0</v>
      </c>
      <c r="BG354" s="159">
        <f>IF(N354="zákl. prenesená",J354,0)</f>
        <v>0</v>
      </c>
      <c r="BH354" s="159">
        <f>IF(N354="zníž. prenesená",J354,0)</f>
        <v>0</v>
      </c>
      <c r="BI354" s="159">
        <f>IF(N354="nulová",J354,0)</f>
        <v>0</v>
      </c>
      <c r="BJ354" s="17" t="s">
        <v>127</v>
      </c>
      <c r="BK354" s="159">
        <f>ROUND(I354*H354,2)</f>
        <v>0</v>
      </c>
      <c r="BL354" s="17" t="s">
        <v>201</v>
      </c>
      <c r="BM354" s="158" t="s">
        <v>546</v>
      </c>
    </row>
    <row r="355" spans="1:65" s="13" customFormat="1" ht="11.25">
      <c r="B355" s="160"/>
      <c r="D355" s="161" t="s">
        <v>129</v>
      </c>
      <c r="E355" s="162" t="s">
        <v>1</v>
      </c>
      <c r="F355" s="163" t="s">
        <v>547</v>
      </c>
      <c r="H355" s="164">
        <v>23.2</v>
      </c>
      <c r="I355" s="165"/>
      <c r="L355" s="160"/>
      <c r="M355" s="166"/>
      <c r="N355" s="167"/>
      <c r="O355" s="167"/>
      <c r="P355" s="167"/>
      <c r="Q355" s="167"/>
      <c r="R355" s="167"/>
      <c r="S355" s="167"/>
      <c r="T355" s="168"/>
      <c r="AT355" s="162" t="s">
        <v>129</v>
      </c>
      <c r="AU355" s="162" t="s">
        <v>127</v>
      </c>
      <c r="AV355" s="13" t="s">
        <v>127</v>
      </c>
      <c r="AW355" s="13" t="s">
        <v>31</v>
      </c>
      <c r="AX355" s="13" t="s">
        <v>75</v>
      </c>
      <c r="AY355" s="162" t="s">
        <v>120</v>
      </c>
    </row>
    <row r="356" spans="1:65" s="13" customFormat="1" ht="11.25">
      <c r="B356" s="160"/>
      <c r="D356" s="161" t="s">
        <v>129</v>
      </c>
      <c r="E356" s="162" t="s">
        <v>1</v>
      </c>
      <c r="F356" s="163" t="s">
        <v>548</v>
      </c>
      <c r="H356" s="164">
        <v>62.8</v>
      </c>
      <c r="I356" s="165"/>
      <c r="L356" s="160"/>
      <c r="M356" s="166"/>
      <c r="N356" s="167"/>
      <c r="O356" s="167"/>
      <c r="P356" s="167"/>
      <c r="Q356" s="167"/>
      <c r="R356" s="167"/>
      <c r="S356" s="167"/>
      <c r="T356" s="168"/>
      <c r="AT356" s="162" t="s">
        <v>129</v>
      </c>
      <c r="AU356" s="162" t="s">
        <v>127</v>
      </c>
      <c r="AV356" s="13" t="s">
        <v>127</v>
      </c>
      <c r="AW356" s="13" t="s">
        <v>31</v>
      </c>
      <c r="AX356" s="13" t="s">
        <v>75</v>
      </c>
      <c r="AY356" s="162" t="s">
        <v>120</v>
      </c>
    </row>
    <row r="357" spans="1:65" s="13" customFormat="1" ht="11.25">
      <c r="B357" s="160"/>
      <c r="D357" s="161" t="s">
        <v>129</v>
      </c>
      <c r="E357" s="162" t="s">
        <v>1</v>
      </c>
      <c r="F357" s="163" t="s">
        <v>549</v>
      </c>
      <c r="H357" s="164">
        <v>10</v>
      </c>
      <c r="I357" s="165"/>
      <c r="L357" s="160"/>
      <c r="M357" s="166"/>
      <c r="N357" s="167"/>
      <c r="O357" s="167"/>
      <c r="P357" s="167"/>
      <c r="Q357" s="167"/>
      <c r="R357" s="167"/>
      <c r="S357" s="167"/>
      <c r="T357" s="168"/>
      <c r="AT357" s="162" t="s">
        <v>129</v>
      </c>
      <c r="AU357" s="162" t="s">
        <v>127</v>
      </c>
      <c r="AV357" s="13" t="s">
        <v>127</v>
      </c>
      <c r="AW357" s="13" t="s">
        <v>31</v>
      </c>
      <c r="AX357" s="13" t="s">
        <v>75</v>
      </c>
      <c r="AY357" s="162" t="s">
        <v>120</v>
      </c>
    </row>
    <row r="358" spans="1:65" s="14" customFormat="1" ht="11.25">
      <c r="B358" s="169"/>
      <c r="D358" s="161" t="s">
        <v>129</v>
      </c>
      <c r="E358" s="170" t="s">
        <v>1</v>
      </c>
      <c r="F358" s="171" t="s">
        <v>131</v>
      </c>
      <c r="H358" s="172">
        <v>96</v>
      </c>
      <c r="I358" s="173"/>
      <c r="L358" s="169"/>
      <c r="M358" s="174"/>
      <c r="N358" s="175"/>
      <c r="O358" s="175"/>
      <c r="P358" s="175"/>
      <c r="Q358" s="175"/>
      <c r="R358" s="175"/>
      <c r="S358" s="175"/>
      <c r="T358" s="176"/>
      <c r="AT358" s="170" t="s">
        <v>129</v>
      </c>
      <c r="AU358" s="170" t="s">
        <v>127</v>
      </c>
      <c r="AV358" s="14" t="s">
        <v>126</v>
      </c>
      <c r="AW358" s="14" t="s">
        <v>31</v>
      </c>
      <c r="AX358" s="14" t="s">
        <v>80</v>
      </c>
      <c r="AY358" s="170" t="s">
        <v>120</v>
      </c>
    </row>
    <row r="359" spans="1:65" s="2" customFormat="1" ht="24.2" customHeight="1">
      <c r="A359" s="32"/>
      <c r="B359" s="145"/>
      <c r="C359" s="184" t="s">
        <v>550</v>
      </c>
      <c r="D359" s="184" t="s">
        <v>254</v>
      </c>
      <c r="E359" s="185" t="s">
        <v>551</v>
      </c>
      <c r="F359" s="186" t="s">
        <v>552</v>
      </c>
      <c r="G359" s="187" t="s">
        <v>257</v>
      </c>
      <c r="H359" s="188">
        <v>4</v>
      </c>
      <c r="I359" s="189"/>
      <c r="J359" s="190">
        <f>ROUND(I359*H359,2)</f>
        <v>0</v>
      </c>
      <c r="K359" s="191"/>
      <c r="L359" s="192"/>
      <c r="M359" s="193" t="s">
        <v>1</v>
      </c>
      <c r="N359" s="194" t="s">
        <v>41</v>
      </c>
      <c r="O359" s="61"/>
      <c r="P359" s="156">
        <f>O359*H359</f>
        <v>0</v>
      </c>
      <c r="Q359" s="156">
        <v>4.6019999999999998E-2</v>
      </c>
      <c r="R359" s="156">
        <f>Q359*H359</f>
        <v>0.18407999999999999</v>
      </c>
      <c r="S359" s="156">
        <v>0</v>
      </c>
      <c r="T359" s="157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58" t="s">
        <v>293</v>
      </c>
      <c r="AT359" s="158" t="s">
        <v>254</v>
      </c>
      <c r="AU359" s="158" t="s">
        <v>127</v>
      </c>
      <c r="AY359" s="17" t="s">
        <v>120</v>
      </c>
      <c r="BE359" s="159">
        <f>IF(N359="základná",J359,0)</f>
        <v>0</v>
      </c>
      <c r="BF359" s="159">
        <f>IF(N359="znížená",J359,0)</f>
        <v>0</v>
      </c>
      <c r="BG359" s="159">
        <f>IF(N359="zákl. prenesená",J359,0)</f>
        <v>0</v>
      </c>
      <c r="BH359" s="159">
        <f>IF(N359="zníž. prenesená",J359,0)</f>
        <v>0</v>
      </c>
      <c r="BI359" s="159">
        <f>IF(N359="nulová",J359,0)</f>
        <v>0</v>
      </c>
      <c r="BJ359" s="17" t="s">
        <v>127</v>
      </c>
      <c r="BK359" s="159">
        <f>ROUND(I359*H359,2)</f>
        <v>0</v>
      </c>
      <c r="BL359" s="17" t="s">
        <v>201</v>
      </c>
      <c r="BM359" s="158" t="s">
        <v>553</v>
      </c>
    </row>
    <row r="360" spans="1:65" s="2" customFormat="1" ht="24.2" customHeight="1">
      <c r="A360" s="32"/>
      <c r="B360" s="145"/>
      <c r="C360" s="184" t="s">
        <v>554</v>
      </c>
      <c r="D360" s="184" t="s">
        <v>254</v>
      </c>
      <c r="E360" s="185" t="s">
        <v>555</v>
      </c>
      <c r="F360" s="186" t="s">
        <v>556</v>
      </c>
      <c r="G360" s="187" t="s">
        <v>257</v>
      </c>
      <c r="H360" s="188">
        <v>8</v>
      </c>
      <c r="I360" s="189"/>
      <c r="J360" s="190">
        <f>ROUND(I360*H360,2)</f>
        <v>0</v>
      </c>
      <c r="K360" s="191"/>
      <c r="L360" s="192"/>
      <c r="M360" s="193" t="s">
        <v>1</v>
      </c>
      <c r="N360" s="194" t="s">
        <v>41</v>
      </c>
      <c r="O360" s="61"/>
      <c r="P360" s="156">
        <f>O360*H360</f>
        <v>0</v>
      </c>
      <c r="Q360" s="156">
        <v>4.6019999999999998E-2</v>
      </c>
      <c r="R360" s="156">
        <f>Q360*H360</f>
        <v>0.36815999999999999</v>
      </c>
      <c r="S360" s="156">
        <v>0</v>
      </c>
      <c r="T360" s="157">
        <f>S360*H360</f>
        <v>0</v>
      </c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R360" s="158" t="s">
        <v>293</v>
      </c>
      <c r="AT360" s="158" t="s">
        <v>254</v>
      </c>
      <c r="AU360" s="158" t="s">
        <v>127</v>
      </c>
      <c r="AY360" s="17" t="s">
        <v>120</v>
      </c>
      <c r="BE360" s="159">
        <f>IF(N360="základná",J360,0)</f>
        <v>0</v>
      </c>
      <c r="BF360" s="159">
        <f>IF(N360="znížená",J360,0)</f>
        <v>0</v>
      </c>
      <c r="BG360" s="159">
        <f>IF(N360="zákl. prenesená",J360,0)</f>
        <v>0</v>
      </c>
      <c r="BH360" s="159">
        <f>IF(N360="zníž. prenesená",J360,0)</f>
        <v>0</v>
      </c>
      <c r="BI360" s="159">
        <f>IF(N360="nulová",J360,0)</f>
        <v>0</v>
      </c>
      <c r="BJ360" s="17" t="s">
        <v>127</v>
      </c>
      <c r="BK360" s="159">
        <f>ROUND(I360*H360,2)</f>
        <v>0</v>
      </c>
      <c r="BL360" s="17" t="s">
        <v>201</v>
      </c>
      <c r="BM360" s="158" t="s">
        <v>557</v>
      </c>
    </row>
    <row r="361" spans="1:65" s="2" customFormat="1" ht="24.2" customHeight="1">
      <c r="A361" s="32"/>
      <c r="B361" s="145"/>
      <c r="C361" s="184" t="s">
        <v>558</v>
      </c>
      <c r="D361" s="184" t="s">
        <v>254</v>
      </c>
      <c r="E361" s="185" t="s">
        <v>559</v>
      </c>
      <c r="F361" s="186" t="s">
        <v>560</v>
      </c>
      <c r="G361" s="187" t="s">
        <v>257</v>
      </c>
      <c r="H361" s="188">
        <v>2</v>
      </c>
      <c r="I361" s="189"/>
      <c r="J361" s="190">
        <f>ROUND(I361*H361,2)</f>
        <v>0</v>
      </c>
      <c r="K361" s="191"/>
      <c r="L361" s="192"/>
      <c r="M361" s="193" t="s">
        <v>1</v>
      </c>
      <c r="N361" s="194" t="s">
        <v>41</v>
      </c>
      <c r="O361" s="61"/>
      <c r="P361" s="156">
        <f>O361*H361</f>
        <v>0</v>
      </c>
      <c r="Q361" s="156">
        <v>4.6019999999999998E-2</v>
      </c>
      <c r="R361" s="156">
        <f>Q361*H361</f>
        <v>9.2039999999999997E-2</v>
      </c>
      <c r="S361" s="156">
        <v>0</v>
      </c>
      <c r="T361" s="157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58" t="s">
        <v>293</v>
      </c>
      <c r="AT361" s="158" t="s">
        <v>254</v>
      </c>
      <c r="AU361" s="158" t="s">
        <v>127</v>
      </c>
      <c r="AY361" s="17" t="s">
        <v>120</v>
      </c>
      <c r="BE361" s="159">
        <f>IF(N361="základná",J361,0)</f>
        <v>0</v>
      </c>
      <c r="BF361" s="159">
        <f>IF(N361="znížená",J361,0)</f>
        <v>0</v>
      </c>
      <c r="BG361" s="159">
        <f>IF(N361="zákl. prenesená",J361,0)</f>
        <v>0</v>
      </c>
      <c r="BH361" s="159">
        <f>IF(N361="zníž. prenesená",J361,0)</f>
        <v>0</v>
      </c>
      <c r="BI361" s="159">
        <f>IF(N361="nulová",J361,0)</f>
        <v>0</v>
      </c>
      <c r="BJ361" s="17" t="s">
        <v>127</v>
      </c>
      <c r="BK361" s="159">
        <f>ROUND(I361*H361,2)</f>
        <v>0</v>
      </c>
      <c r="BL361" s="17" t="s">
        <v>201</v>
      </c>
      <c r="BM361" s="158" t="s">
        <v>561</v>
      </c>
    </row>
    <row r="362" spans="1:65" s="12" customFormat="1" ht="22.9" customHeight="1">
      <c r="B362" s="132"/>
      <c r="D362" s="133" t="s">
        <v>74</v>
      </c>
      <c r="E362" s="143" t="s">
        <v>562</v>
      </c>
      <c r="F362" s="143" t="s">
        <v>563</v>
      </c>
      <c r="I362" s="135"/>
      <c r="J362" s="144">
        <f>BK362</f>
        <v>0</v>
      </c>
      <c r="L362" s="132"/>
      <c r="M362" s="137"/>
      <c r="N362" s="138"/>
      <c r="O362" s="138"/>
      <c r="P362" s="139">
        <f>SUM(P363:P369)</f>
        <v>0</v>
      </c>
      <c r="Q362" s="138"/>
      <c r="R362" s="139">
        <f>SUM(R363:R369)</f>
        <v>1.7999999999999999E-2</v>
      </c>
      <c r="S362" s="138"/>
      <c r="T362" s="140">
        <f>SUM(T363:T369)</f>
        <v>0.192</v>
      </c>
      <c r="AR362" s="133" t="s">
        <v>127</v>
      </c>
      <c r="AT362" s="141" t="s">
        <v>74</v>
      </c>
      <c r="AU362" s="141" t="s">
        <v>80</v>
      </c>
      <c r="AY362" s="133" t="s">
        <v>120</v>
      </c>
      <c r="BK362" s="142">
        <f>SUM(BK363:BK369)</f>
        <v>0</v>
      </c>
    </row>
    <row r="363" spans="1:65" s="2" customFormat="1" ht="16.5" customHeight="1">
      <c r="A363" s="32"/>
      <c r="B363" s="145"/>
      <c r="C363" s="146" t="s">
        <v>564</v>
      </c>
      <c r="D363" s="146" t="s">
        <v>122</v>
      </c>
      <c r="E363" s="147" t="s">
        <v>565</v>
      </c>
      <c r="F363" s="148" t="s">
        <v>566</v>
      </c>
      <c r="G363" s="149" t="s">
        <v>257</v>
      </c>
      <c r="H363" s="150">
        <v>192</v>
      </c>
      <c r="I363" s="151"/>
      <c r="J363" s="152">
        <f>ROUND(I363*H363,2)</f>
        <v>0</v>
      </c>
      <c r="K363" s="153"/>
      <c r="L363" s="33"/>
      <c r="M363" s="154" t="s">
        <v>1</v>
      </c>
      <c r="N363" s="155" t="s">
        <v>41</v>
      </c>
      <c r="O363" s="61"/>
      <c r="P363" s="156">
        <f>O363*H363</f>
        <v>0</v>
      </c>
      <c r="Q363" s="156">
        <v>0</v>
      </c>
      <c r="R363" s="156">
        <f>Q363*H363</f>
        <v>0</v>
      </c>
      <c r="S363" s="156">
        <v>1E-3</v>
      </c>
      <c r="T363" s="157">
        <f>S363*H363</f>
        <v>0.192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58" t="s">
        <v>201</v>
      </c>
      <c r="AT363" s="158" t="s">
        <v>122</v>
      </c>
      <c r="AU363" s="158" t="s">
        <v>127</v>
      </c>
      <c r="AY363" s="17" t="s">
        <v>120</v>
      </c>
      <c r="BE363" s="159">
        <f>IF(N363="základná",J363,0)</f>
        <v>0</v>
      </c>
      <c r="BF363" s="159">
        <f>IF(N363="znížená",J363,0)</f>
        <v>0</v>
      </c>
      <c r="BG363" s="159">
        <f>IF(N363="zákl. prenesená",J363,0)</f>
        <v>0</v>
      </c>
      <c r="BH363" s="159">
        <f>IF(N363="zníž. prenesená",J363,0)</f>
        <v>0</v>
      </c>
      <c r="BI363" s="159">
        <f>IF(N363="nulová",J363,0)</f>
        <v>0</v>
      </c>
      <c r="BJ363" s="17" t="s">
        <v>127</v>
      </c>
      <c r="BK363" s="159">
        <f>ROUND(I363*H363,2)</f>
        <v>0</v>
      </c>
      <c r="BL363" s="17" t="s">
        <v>201</v>
      </c>
      <c r="BM363" s="158" t="s">
        <v>567</v>
      </c>
    </row>
    <row r="364" spans="1:65" s="2" customFormat="1" ht="16.5" customHeight="1">
      <c r="A364" s="32"/>
      <c r="B364" s="145"/>
      <c r="C364" s="146" t="s">
        <v>568</v>
      </c>
      <c r="D364" s="146" t="s">
        <v>122</v>
      </c>
      <c r="E364" s="147" t="s">
        <v>569</v>
      </c>
      <c r="F364" s="148" t="s">
        <v>570</v>
      </c>
      <c r="G364" s="149" t="s">
        <v>257</v>
      </c>
      <c r="H364" s="150">
        <v>192</v>
      </c>
      <c r="I364" s="151"/>
      <c r="J364" s="152">
        <f>ROUND(I364*H364,2)</f>
        <v>0</v>
      </c>
      <c r="K364" s="153"/>
      <c r="L364" s="33"/>
      <c r="M364" s="154" t="s">
        <v>1</v>
      </c>
      <c r="N364" s="155" t="s">
        <v>41</v>
      </c>
      <c r="O364" s="61"/>
      <c r="P364" s="156">
        <f>O364*H364</f>
        <v>0</v>
      </c>
      <c r="Q364" s="156">
        <v>1.0000000000000001E-5</v>
      </c>
      <c r="R364" s="156">
        <f>Q364*H364</f>
        <v>1.9200000000000003E-3</v>
      </c>
      <c r="S364" s="156">
        <v>0</v>
      </c>
      <c r="T364" s="157">
        <f>S364*H364</f>
        <v>0</v>
      </c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R364" s="158" t="s">
        <v>201</v>
      </c>
      <c r="AT364" s="158" t="s">
        <v>122</v>
      </c>
      <c r="AU364" s="158" t="s">
        <v>127</v>
      </c>
      <c r="AY364" s="17" t="s">
        <v>120</v>
      </c>
      <c r="BE364" s="159">
        <f>IF(N364="základná",J364,0)</f>
        <v>0</v>
      </c>
      <c r="BF364" s="159">
        <f>IF(N364="znížená",J364,0)</f>
        <v>0</v>
      </c>
      <c r="BG364" s="159">
        <f>IF(N364="zákl. prenesená",J364,0)</f>
        <v>0</v>
      </c>
      <c r="BH364" s="159">
        <f>IF(N364="zníž. prenesená",J364,0)</f>
        <v>0</v>
      </c>
      <c r="BI364" s="159">
        <f>IF(N364="nulová",J364,0)</f>
        <v>0</v>
      </c>
      <c r="BJ364" s="17" t="s">
        <v>127</v>
      </c>
      <c r="BK364" s="159">
        <f>ROUND(I364*H364,2)</f>
        <v>0</v>
      </c>
      <c r="BL364" s="17" t="s">
        <v>201</v>
      </c>
      <c r="BM364" s="158" t="s">
        <v>571</v>
      </c>
    </row>
    <row r="365" spans="1:65" s="13" customFormat="1" ht="11.25">
      <c r="B365" s="160"/>
      <c r="D365" s="161" t="s">
        <v>129</v>
      </c>
      <c r="E365" s="162" t="s">
        <v>1</v>
      </c>
      <c r="F365" s="163" t="s">
        <v>572</v>
      </c>
      <c r="H365" s="164">
        <v>192</v>
      </c>
      <c r="I365" s="165"/>
      <c r="L365" s="160"/>
      <c r="M365" s="166"/>
      <c r="N365" s="167"/>
      <c r="O365" s="167"/>
      <c r="P365" s="167"/>
      <c r="Q365" s="167"/>
      <c r="R365" s="167"/>
      <c r="S365" s="167"/>
      <c r="T365" s="168"/>
      <c r="AT365" s="162" t="s">
        <v>129</v>
      </c>
      <c r="AU365" s="162" t="s">
        <v>127</v>
      </c>
      <c r="AV365" s="13" t="s">
        <v>127</v>
      </c>
      <c r="AW365" s="13" t="s">
        <v>31</v>
      </c>
      <c r="AX365" s="13" t="s">
        <v>75</v>
      </c>
      <c r="AY365" s="162" t="s">
        <v>120</v>
      </c>
    </row>
    <row r="366" spans="1:65" s="14" customFormat="1" ht="11.25">
      <c r="B366" s="169"/>
      <c r="D366" s="161" t="s">
        <v>129</v>
      </c>
      <c r="E366" s="170" t="s">
        <v>1</v>
      </c>
      <c r="F366" s="171" t="s">
        <v>131</v>
      </c>
      <c r="H366" s="172">
        <v>192</v>
      </c>
      <c r="I366" s="173"/>
      <c r="L366" s="169"/>
      <c r="M366" s="174"/>
      <c r="N366" s="175"/>
      <c r="O366" s="175"/>
      <c r="P366" s="175"/>
      <c r="Q366" s="175"/>
      <c r="R366" s="175"/>
      <c r="S366" s="175"/>
      <c r="T366" s="176"/>
      <c r="AT366" s="170" t="s">
        <v>129</v>
      </c>
      <c r="AU366" s="170" t="s">
        <v>127</v>
      </c>
      <c r="AV366" s="14" t="s">
        <v>126</v>
      </c>
      <c r="AW366" s="14" t="s">
        <v>31</v>
      </c>
      <c r="AX366" s="14" t="s">
        <v>80</v>
      </c>
      <c r="AY366" s="170" t="s">
        <v>120</v>
      </c>
    </row>
    <row r="367" spans="1:65" s="2" customFormat="1" ht="24.2" customHeight="1">
      <c r="A367" s="32"/>
      <c r="B367" s="145"/>
      <c r="C367" s="184" t="s">
        <v>573</v>
      </c>
      <c r="D367" s="184" t="s">
        <v>254</v>
      </c>
      <c r="E367" s="185" t="s">
        <v>574</v>
      </c>
      <c r="F367" s="186" t="s">
        <v>575</v>
      </c>
      <c r="G367" s="187" t="s">
        <v>257</v>
      </c>
      <c r="H367" s="188">
        <v>120</v>
      </c>
      <c r="I367" s="189"/>
      <c r="J367" s="190">
        <f>ROUND(I367*H367,2)</f>
        <v>0</v>
      </c>
      <c r="K367" s="191"/>
      <c r="L367" s="192"/>
      <c r="M367" s="193" t="s">
        <v>1</v>
      </c>
      <c r="N367" s="194" t="s">
        <v>41</v>
      </c>
      <c r="O367" s="61"/>
      <c r="P367" s="156">
        <f>O367*H367</f>
        <v>0</v>
      </c>
      <c r="Q367" s="156">
        <v>1.1E-4</v>
      </c>
      <c r="R367" s="156">
        <f>Q367*H367</f>
        <v>1.32E-2</v>
      </c>
      <c r="S367" s="156">
        <v>0</v>
      </c>
      <c r="T367" s="157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58" t="s">
        <v>293</v>
      </c>
      <c r="AT367" s="158" t="s">
        <v>254</v>
      </c>
      <c r="AU367" s="158" t="s">
        <v>127</v>
      </c>
      <c r="AY367" s="17" t="s">
        <v>120</v>
      </c>
      <c r="BE367" s="159">
        <f>IF(N367="základná",J367,0)</f>
        <v>0</v>
      </c>
      <c r="BF367" s="159">
        <f>IF(N367="znížená",J367,0)</f>
        <v>0</v>
      </c>
      <c r="BG367" s="159">
        <f>IF(N367="zákl. prenesená",J367,0)</f>
        <v>0</v>
      </c>
      <c r="BH367" s="159">
        <f>IF(N367="zníž. prenesená",J367,0)</f>
        <v>0</v>
      </c>
      <c r="BI367" s="159">
        <f>IF(N367="nulová",J367,0)</f>
        <v>0</v>
      </c>
      <c r="BJ367" s="17" t="s">
        <v>127</v>
      </c>
      <c r="BK367" s="159">
        <f>ROUND(I367*H367,2)</f>
        <v>0</v>
      </c>
      <c r="BL367" s="17" t="s">
        <v>201</v>
      </c>
      <c r="BM367" s="158" t="s">
        <v>576</v>
      </c>
    </row>
    <row r="368" spans="1:65" s="2" customFormat="1" ht="24.2" customHeight="1">
      <c r="A368" s="32"/>
      <c r="B368" s="145"/>
      <c r="C368" s="184" t="s">
        <v>577</v>
      </c>
      <c r="D368" s="184" t="s">
        <v>254</v>
      </c>
      <c r="E368" s="185" t="s">
        <v>578</v>
      </c>
      <c r="F368" s="186" t="s">
        <v>579</v>
      </c>
      <c r="G368" s="187" t="s">
        <v>257</v>
      </c>
      <c r="H368" s="188">
        <v>72</v>
      </c>
      <c r="I368" s="189"/>
      <c r="J368" s="190">
        <f>ROUND(I368*H368,2)</f>
        <v>0</v>
      </c>
      <c r="K368" s="191"/>
      <c r="L368" s="192"/>
      <c r="M368" s="193" t="s">
        <v>1</v>
      </c>
      <c r="N368" s="194" t="s">
        <v>41</v>
      </c>
      <c r="O368" s="61"/>
      <c r="P368" s="156">
        <f>O368*H368</f>
        <v>0</v>
      </c>
      <c r="Q368" s="156">
        <v>4.0000000000000003E-5</v>
      </c>
      <c r="R368" s="156">
        <f>Q368*H368</f>
        <v>2.8800000000000002E-3</v>
      </c>
      <c r="S368" s="156">
        <v>0</v>
      </c>
      <c r="T368" s="157">
        <f>S368*H368</f>
        <v>0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58" t="s">
        <v>293</v>
      </c>
      <c r="AT368" s="158" t="s">
        <v>254</v>
      </c>
      <c r="AU368" s="158" t="s">
        <v>127</v>
      </c>
      <c r="AY368" s="17" t="s">
        <v>120</v>
      </c>
      <c r="BE368" s="159">
        <f>IF(N368="základná",J368,0)</f>
        <v>0</v>
      </c>
      <c r="BF368" s="159">
        <f>IF(N368="znížená",J368,0)</f>
        <v>0</v>
      </c>
      <c r="BG368" s="159">
        <f>IF(N368="zákl. prenesená",J368,0)</f>
        <v>0</v>
      </c>
      <c r="BH368" s="159">
        <f>IF(N368="zníž. prenesená",J368,0)</f>
        <v>0</v>
      </c>
      <c r="BI368" s="159">
        <f>IF(N368="nulová",J368,0)</f>
        <v>0</v>
      </c>
      <c r="BJ368" s="17" t="s">
        <v>127</v>
      </c>
      <c r="BK368" s="159">
        <f>ROUND(I368*H368,2)</f>
        <v>0</v>
      </c>
      <c r="BL368" s="17" t="s">
        <v>201</v>
      </c>
      <c r="BM368" s="158" t="s">
        <v>580</v>
      </c>
    </row>
    <row r="369" spans="1:65" s="2" customFormat="1" ht="24.2" customHeight="1">
      <c r="A369" s="32"/>
      <c r="B369" s="145"/>
      <c r="C369" s="146" t="s">
        <v>581</v>
      </c>
      <c r="D369" s="146" t="s">
        <v>122</v>
      </c>
      <c r="E369" s="147" t="s">
        <v>582</v>
      </c>
      <c r="F369" s="148" t="s">
        <v>583</v>
      </c>
      <c r="G369" s="149" t="s">
        <v>517</v>
      </c>
      <c r="H369" s="195"/>
      <c r="I369" s="151"/>
      <c r="J369" s="152">
        <f>ROUND(I369*H369,2)</f>
        <v>0</v>
      </c>
      <c r="K369" s="153"/>
      <c r="L369" s="33"/>
      <c r="M369" s="154" t="s">
        <v>1</v>
      </c>
      <c r="N369" s="155" t="s">
        <v>41</v>
      </c>
      <c r="O369" s="61"/>
      <c r="P369" s="156">
        <f>O369*H369</f>
        <v>0</v>
      </c>
      <c r="Q369" s="156">
        <v>0</v>
      </c>
      <c r="R369" s="156">
        <f>Q369*H369</f>
        <v>0</v>
      </c>
      <c r="S369" s="156">
        <v>0</v>
      </c>
      <c r="T369" s="157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58" t="s">
        <v>201</v>
      </c>
      <c r="AT369" s="158" t="s">
        <v>122</v>
      </c>
      <c r="AU369" s="158" t="s">
        <v>127</v>
      </c>
      <c r="AY369" s="17" t="s">
        <v>120</v>
      </c>
      <c r="BE369" s="159">
        <f>IF(N369="základná",J369,0)</f>
        <v>0</v>
      </c>
      <c r="BF369" s="159">
        <f>IF(N369="znížená",J369,0)</f>
        <v>0</v>
      </c>
      <c r="BG369" s="159">
        <f>IF(N369="zákl. prenesená",J369,0)</f>
        <v>0</v>
      </c>
      <c r="BH369" s="159">
        <f>IF(N369="zníž. prenesená",J369,0)</f>
        <v>0</v>
      </c>
      <c r="BI369" s="159">
        <f>IF(N369="nulová",J369,0)</f>
        <v>0</v>
      </c>
      <c r="BJ369" s="17" t="s">
        <v>127</v>
      </c>
      <c r="BK369" s="159">
        <f>ROUND(I369*H369,2)</f>
        <v>0</v>
      </c>
      <c r="BL369" s="17" t="s">
        <v>201</v>
      </c>
      <c r="BM369" s="158" t="s">
        <v>584</v>
      </c>
    </row>
    <row r="370" spans="1:65" s="12" customFormat="1" ht="22.9" customHeight="1">
      <c r="B370" s="132"/>
      <c r="D370" s="133" t="s">
        <v>74</v>
      </c>
      <c r="E370" s="143" t="s">
        <v>585</v>
      </c>
      <c r="F370" s="143" t="s">
        <v>586</v>
      </c>
      <c r="I370" s="135"/>
      <c r="J370" s="144">
        <f>BK370</f>
        <v>0</v>
      </c>
      <c r="L370" s="132"/>
      <c r="M370" s="137"/>
      <c r="N370" s="138"/>
      <c r="O370" s="138"/>
      <c r="P370" s="139">
        <f>SUM(P371:P379)</f>
        <v>0</v>
      </c>
      <c r="Q370" s="138"/>
      <c r="R370" s="139">
        <f>SUM(R371:R379)</f>
        <v>6.9470316999999993</v>
      </c>
      <c r="S370" s="138"/>
      <c r="T370" s="140">
        <f>SUM(T371:T379)</f>
        <v>0</v>
      </c>
      <c r="AR370" s="133" t="s">
        <v>127</v>
      </c>
      <c r="AT370" s="141" t="s">
        <v>74</v>
      </c>
      <c r="AU370" s="141" t="s">
        <v>80</v>
      </c>
      <c r="AY370" s="133" t="s">
        <v>120</v>
      </c>
      <c r="BK370" s="142">
        <f>SUM(BK371:BK379)</f>
        <v>0</v>
      </c>
    </row>
    <row r="371" spans="1:65" s="2" customFormat="1" ht="24.2" customHeight="1">
      <c r="A371" s="32"/>
      <c r="B371" s="145"/>
      <c r="C371" s="146" t="s">
        <v>587</v>
      </c>
      <c r="D371" s="146" t="s">
        <v>122</v>
      </c>
      <c r="E371" s="147" t="s">
        <v>588</v>
      </c>
      <c r="F371" s="148" t="s">
        <v>589</v>
      </c>
      <c r="G371" s="149" t="s">
        <v>150</v>
      </c>
      <c r="H371" s="150">
        <v>118.4</v>
      </c>
      <c r="I371" s="151"/>
      <c r="J371" s="152">
        <f>ROUND(I371*H371,2)</f>
        <v>0</v>
      </c>
      <c r="K371" s="153"/>
      <c r="L371" s="33"/>
      <c r="M371" s="154" t="s">
        <v>1</v>
      </c>
      <c r="N371" s="155" t="s">
        <v>41</v>
      </c>
      <c r="O371" s="61"/>
      <c r="P371" s="156">
        <f>O371*H371</f>
        <v>0</v>
      </c>
      <c r="Q371" s="156">
        <v>7.5700000000000003E-3</v>
      </c>
      <c r="R371" s="156">
        <f>Q371*H371</f>
        <v>0.89628800000000008</v>
      </c>
      <c r="S371" s="156">
        <v>0</v>
      </c>
      <c r="T371" s="157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58" t="s">
        <v>201</v>
      </c>
      <c r="AT371" s="158" t="s">
        <v>122</v>
      </c>
      <c r="AU371" s="158" t="s">
        <v>127</v>
      </c>
      <c r="AY371" s="17" t="s">
        <v>120</v>
      </c>
      <c r="BE371" s="159">
        <f>IF(N371="základná",J371,0)</f>
        <v>0</v>
      </c>
      <c r="BF371" s="159">
        <f>IF(N371="znížená",J371,0)</f>
        <v>0</v>
      </c>
      <c r="BG371" s="159">
        <f>IF(N371="zákl. prenesená",J371,0)</f>
        <v>0</v>
      </c>
      <c r="BH371" s="159">
        <f>IF(N371="zníž. prenesená",J371,0)</f>
        <v>0</v>
      </c>
      <c r="BI371" s="159">
        <f>IF(N371="nulová",J371,0)</f>
        <v>0</v>
      </c>
      <c r="BJ371" s="17" t="s">
        <v>127</v>
      </c>
      <c r="BK371" s="159">
        <f>ROUND(I371*H371,2)</f>
        <v>0</v>
      </c>
      <c r="BL371" s="17" t="s">
        <v>201</v>
      </c>
      <c r="BM371" s="158" t="s">
        <v>590</v>
      </c>
    </row>
    <row r="372" spans="1:65" s="13" customFormat="1" ht="11.25">
      <c r="B372" s="160"/>
      <c r="D372" s="161" t="s">
        <v>129</v>
      </c>
      <c r="E372" s="162" t="s">
        <v>1</v>
      </c>
      <c r="F372" s="163" t="s">
        <v>591</v>
      </c>
      <c r="H372" s="164">
        <v>118.4</v>
      </c>
      <c r="I372" s="165"/>
      <c r="L372" s="160"/>
      <c r="M372" s="166"/>
      <c r="N372" s="167"/>
      <c r="O372" s="167"/>
      <c r="P372" s="167"/>
      <c r="Q372" s="167"/>
      <c r="R372" s="167"/>
      <c r="S372" s="167"/>
      <c r="T372" s="168"/>
      <c r="AT372" s="162" t="s">
        <v>129</v>
      </c>
      <c r="AU372" s="162" t="s">
        <v>127</v>
      </c>
      <c r="AV372" s="13" t="s">
        <v>127</v>
      </c>
      <c r="AW372" s="13" t="s">
        <v>31</v>
      </c>
      <c r="AX372" s="13" t="s">
        <v>75</v>
      </c>
      <c r="AY372" s="162" t="s">
        <v>120</v>
      </c>
    </row>
    <row r="373" spans="1:65" s="14" customFormat="1" ht="11.25">
      <c r="B373" s="169"/>
      <c r="D373" s="161" t="s">
        <v>129</v>
      </c>
      <c r="E373" s="170" t="s">
        <v>1</v>
      </c>
      <c r="F373" s="171" t="s">
        <v>131</v>
      </c>
      <c r="H373" s="172">
        <v>118.4</v>
      </c>
      <c r="I373" s="173"/>
      <c r="L373" s="169"/>
      <c r="M373" s="174"/>
      <c r="N373" s="175"/>
      <c r="O373" s="175"/>
      <c r="P373" s="175"/>
      <c r="Q373" s="175"/>
      <c r="R373" s="175"/>
      <c r="S373" s="175"/>
      <c r="T373" s="176"/>
      <c r="AT373" s="170" t="s">
        <v>129</v>
      </c>
      <c r="AU373" s="170" t="s">
        <v>127</v>
      </c>
      <c r="AV373" s="14" t="s">
        <v>126</v>
      </c>
      <c r="AW373" s="14" t="s">
        <v>31</v>
      </c>
      <c r="AX373" s="14" t="s">
        <v>80</v>
      </c>
      <c r="AY373" s="170" t="s">
        <v>120</v>
      </c>
    </row>
    <row r="374" spans="1:65" s="2" customFormat="1" ht="24.2" customHeight="1">
      <c r="A374" s="32"/>
      <c r="B374" s="145"/>
      <c r="C374" s="184" t="s">
        <v>592</v>
      </c>
      <c r="D374" s="184" t="s">
        <v>254</v>
      </c>
      <c r="E374" s="185" t="s">
        <v>593</v>
      </c>
      <c r="F374" s="186" t="s">
        <v>594</v>
      </c>
      <c r="G374" s="187" t="s">
        <v>160</v>
      </c>
      <c r="H374" s="188">
        <v>24.626999999999999</v>
      </c>
      <c r="I374" s="189"/>
      <c r="J374" s="190">
        <f>ROUND(I374*H374,2)</f>
        <v>0</v>
      </c>
      <c r="K374" s="191"/>
      <c r="L374" s="192"/>
      <c r="M374" s="193" t="s">
        <v>1</v>
      </c>
      <c r="N374" s="194" t="s">
        <v>41</v>
      </c>
      <c r="O374" s="61"/>
      <c r="P374" s="156">
        <f>O374*H374</f>
        <v>0</v>
      </c>
      <c r="Q374" s="156">
        <v>1.0500000000000001E-2</v>
      </c>
      <c r="R374" s="156">
        <f>Q374*H374</f>
        <v>0.25858350000000002</v>
      </c>
      <c r="S374" s="156">
        <v>0</v>
      </c>
      <c r="T374" s="157">
        <f>S374*H374</f>
        <v>0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R374" s="158" t="s">
        <v>293</v>
      </c>
      <c r="AT374" s="158" t="s">
        <v>254</v>
      </c>
      <c r="AU374" s="158" t="s">
        <v>127</v>
      </c>
      <c r="AY374" s="17" t="s">
        <v>120</v>
      </c>
      <c r="BE374" s="159">
        <f>IF(N374="základná",J374,0)</f>
        <v>0</v>
      </c>
      <c r="BF374" s="159">
        <f>IF(N374="znížená",J374,0)</f>
        <v>0</v>
      </c>
      <c r="BG374" s="159">
        <f>IF(N374="zákl. prenesená",J374,0)</f>
        <v>0</v>
      </c>
      <c r="BH374" s="159">
        <f>IF(N374="zníž. prenesená",J374,0)</f>
        <v>0</v>
      </c>
      <c r="BI374" s="159">
        <f>IF(N374="nulová",J374,0)</f>
        <v>0</v>
      </c>
      <c r="BJ374" s="17" t="s">
        <v>127</v>
      </c>
      <c r="BK374" s="159">
        <f>ROUND(I374*H374,2)</f>
        <v>0</v>
      </c>
      <c r="BL374" s="17" t="s">
        <v>201</v>
      </c>
      <c r="BM374" s="158" t="s">
        <v>595</v>
      </c>
    </row>
    <row r="375" spans="1:65" s="13" customFormat="1" ht="11.25">
      <c r="B375" s="160"/>
      <c r="D375" s="161" t="s">
        <v>129</v>
      </c>
      <c r="F375" s="163" t="s">
        <v>596</v>
      </c>
      <c r="H375" s="164">
        <v>24.626999999999999</v>
      </c>
      <c r="I375" s="165"/>
      <c r="L375" s="160"/>
      <c r="M375" s="166"/>
      <c r="N375" s="167"/>
      <c r="O375" s="167"/>
      <c r="P375" s="167"/>
      <c r="Q375" s="167"/>
      <c r="R375" s="167"/>
      <c r="S375" s="167"/>
      <c r="T375" s="168"/>
      <c r="AT375" s="162" t="s">
        <v>129</v>
      </c>
      <c r="AU375" s="162" t="s">
        <v>127</v>
      </c>
      <c r="AV375" s="13" t="s">
        <v>127</v>
      </c>
      <c r="AW375" s="13" t="s">
        <v>3</v>
      </c>
      <c r="AX375" s="13" t="s">
        <v>80</v>
      </c>
      <c r="AY375" s="162" t="s">
        <v>120</v>
      </c>
    </row>
    <row r="376" spans="1:65" s="2" customFormat="1" ht="33" customHeight="1">
      <c r="A376" s="32"/>
      <c r="B376" s="145"/>
      <c r="C376" s="146" t="s">
        <v>597</v>
      </c>
      <c r="D376" s="146" t="s">
        <v>122</v>
      </c>
      <c r="E376" s="147" t="s">
        <v>598</v>
      </c>
      <c r="F376" s="148" t="s">
        <v>599</v>
      </c>
      <c r="G376" s="149" t="s">
        <v>160</v>
      </c>
      <c r="H376" s="150">
        <v>95.36</v>
      </c>
      <c r="I376" s="151"/>
      <c r="J376" s="152">
        <f>ROUND(I376*H376,2)</f>
        <v>0</v>
      </c>
      <c r="K376" s="153"/>
      <c r="L376" s="33"/>
      <c r="M376" s="154" t="s">
        <v>1</v>
      </c>
      <c r="N376" s="155" t="s">
        <v>41</v>
      </c>
      <c r="O376" s="61"/>
      <c r="P376" s="156">
        <f>O376*H376</f>
        <v>0</v>
      </c>
      <c r="Q376" s="156">
        <v>4.462E-2</v>
      </c>
      <c r="R376" s="156">
        <f>Q376*H376</f>
        <v>4.2549631999999997</v>
      </c>
      <c r="S376" s="156">
        <v>0</v>
      </c>
      <c r="T376" s="157">
        <f>S376*H376</f>
        <v>0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R376" s="158" t="s">
        <v>201</v>
      </c>
      <c r="AT376" s="158" t="s">
        <v>122</v>
      </c>
      <c r="AU376" s="158" t="s">
        <v>127</v>
      </c>
      <c r="AY376" s="17" t="s">
        <v>120</v>
      </c>
      <c r="BE376" s="159">
        <f>IF(N376="základná",J376,0)</f>
        <v>0</v>
      </c>
      <c r="BF376" s="159">
        <f>IF(N376="znížená",J376,0)</f>
        <v>0</v>
      </c>
      <c r="BG376" s="159">
        <f>IF(N376="zákl. prenesená",J376,0)</f>
        <v>0</v>
      </c>
      <c r="BH376" s="159">
        <f>IF(N376="zníž. prenesená",J376,0)</f>
        <v>0</v>
      </c>
      <c r="BI376" s="159">
        <f>IF(N376="nulová",J376,0)</f>
        <v>0</v>
      </c>
      <c r="BJ376" s="17" t="s">
        <v>127</v>
      </c>
      <c r="BK376" s="159">
        <f>ROUND(I376*H376,2)</f>
        <v>0</v>
      </c>
      <c r="BL376" s="17" t="s">
        <v>201</v>
      </c>
      <c r="BM376" s="158" t="s">
        <v>600</v>
      </c>
    </row>
    <row r="377" spans="1:65" s="2" customFormat="1" ht="24.2" customHeight="1">
      <c r="A377" s="32"/>
      <c r="B377" s="145"/>
      <c r="C377" s="184" t="s">
        <v>601</v>
      </c>
      <c r="D377" s="184" t="s">
        <v>254</v>
      </c>
      <c r="E377" s="185" t="s">
        <v>602</v>
      </c>
      <c r="F377" s="186" t="s">
        <v>603</v>
      </c>
      <c r="G377" s="187" t="s">
        <v>160</v>
      </c>
      <c r="H377" s="188">
        <v>99.174000000000007</v>
      </c>
      <c r="I377" s="189"/>
      <c r="J377" s="190">
        <f>ROUND(I377*H377,2)</f>
        <v>0</v>
      </c>
      <c r="K377" s="191"/>
      <c r="L377" s="192"/>
      <c r="M377" s="193" t="s">
        <v>1</v>
      </c>
      <c r="N377" s="194" t="s">
        <v>41</v>
      </c>
      <c r="O377" s="61"/>
      <c r="P377" s="156">
        <f>O377*H377</f>
        <v>0</v>
      </c>
      <c r="Q377" s="156">
        <v>1.55E-2</v>
      </c>
      <c r="R377" s="156">
        <f>Q377*H377</f>
        <v>1.5371970000000001</v>
      </c>
      <c r="S377" s="156">
        <v>0</v>
      </c>
      <c r="T377" s="157">
        <f>S377*H377</f>
        <v>0</v>
      </c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R377" s="158" t="s">
        <v>293</v>
      </c>
      <c r="AT377" s="158" t="s">
        <v>254</v>
      </c>
      <c r="AU377" s="158" t="s">
        <v>127</v>
      </c>
      <c r="AY377" s="17" t="s">
        <v>120</v>
      </c>
      <c r="BE377" s="159">
        <f>IF(N377="základná",J377,0)</f>
        <v>0</v>
      </c>
      <c r="BF377" s="159">
        <f>IF(N377="znížená",J377,0)</f>
        <v>0</v>
      </c>
      <c r="BG377" s="159">
        <f>IF(N377="zákl. prenesená",J377,0)</f>
        <v>0</v>
      </c>
      <c r="BH377" s="159">
        <f>IF(N377="zníž. prenesená",J377,0)</f>
        <v>0</v>
      </c>
      <c r="BI377" s="159">
        <f>IF(N377="nulová",J377,0)</f>
        <v>0</v>
      </c>
      <c r="BJ377" s="17" t="s">
        <v>127</v>
      </c>
      <c r="BK377" s="159">
        <f>ROUND(I377*H377,2)</f>
        <v>0</v>
      </c>
      <c r="BL377" s="17" t="s">
        <v>201</v>
      </c>
      <c r="BM377" s="158" t="s">
        <v>604</v>
      </c>
    </row>
    <row r="378" spans="1:65" s="13" customFormat="1" ht="11.25">
      <c r="B378" s="160"/>
      <c r="D378" s="161" t="s">
        <v>129</v>
      </c>
      <c r="F378" s="163" t="s">
        <v>605</v>
      </c>
      <c r="H378" s="164">
        <v>99.174000000000007</v>
      </c>
      <c r="I378" s="165"/>
      <c r="L378" s="160"/>
      <c r="M378" s="166"/>
      <c r="N378" s="167"/>
      <c r="O378" s="167"/>
      <c r="P378" s="167"/>
      <c r="Q378" s="167"/>
      <c r="R378" s="167"/>
      <c r="S378" s="167"/>
      <c r="T378" s="168"/>
      <c r="AT378" s="162" t="s">
        <v>129</v>
      </c>
      <c r="AU378" s="162" t="s">
        <v>127</v>
      </c>
      <c r="AV378" s="13" t="s">
        <v>127</v>
      </c>
      <c r="AW378" s="13" t="s">
        <v>3</v>
      </c>
      <c r="AX378" s="13" t="s">
        <v>80</v>
      </c>
      <c r="AY378" s="162" t="s">
        <v>120</v>
      </c>
    </row>
    <row r="379" spans="1:65" s="2" customFormat="1" ht="24.2" customHeight="1">
      <c r="A379" s="32"/>
      <c r="B379" s="145"/>
      <c r="C379" s="146" t="s">
        <v>606</v>
      </c>
      <c r="D379" s="146" t="s">
        <v>122</v>
      </c>
      <c r="E379" s="147" t="s">
        <v>607</v>
      </c>
      <c r="F379" s="148" t="s">
        <v>608</v>
      </c>
      <c r="G379" s="149" t="s">
        <v>329</v>
      </c>
      <c r="H379" s="150">
        <v>6.9470000000000001</v>
      </c>
      <c r="I379" s="151"/>
      <c r="J379" s="152">
        <f>ROUND(I379*H379,2)</f>
        <v>0</v>
      </c>
      <c r="K379" s="153"/>
      <c r="L379" s="33"/>
      <c r="M379" s="154" t="s">
        <v>1</v>
      </c>
      <c r="N379" s="155" t="s">
        <v>41</v>
      </c>
      <c r="O379" s="61"/>
      <c r="P379" s="156">
        <f>O379*H379</f>
        <v>0</v>
      </c>
      <c r="Q379" s="156">
        <v>0</v>
      </c>
      <c r="R379" s="156">
        <f>Q379*H379</f>
        <v>0</v>
      </c>
      <c r="S379" s="156">
        <v>0</v>
      </c>
      <c r="T379" s="157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58" t="s">
        <v>201</v>
      </c>
      <c r="AT379" s="158" t="s">
        <v>122</v>
      </c>
      <c r="AU379" s="158" t="s">
        <v>127</v>
      </c>
      <c r="AY379" s="17" t="s">
        <v>120</v>
      </c>
      <c r="BE379" s="159">
        <f>IF(N379="základná",J379,0)</f>
        <v>0</v>
      </c>
      <c r="BF379" s="159">
        <f>IF(N379="znížená",J379,0)</f>
        <v>0</v>
      </c>
      <c r="BG379" s="159">
        <f>IF(N379="zákl. prenesená",J379,0)</f>
        <v>0</v>
      </c>
      <c r="BH379" s="159">
        <f>IF(N379="zníž. prenesená",J379,0)</f>
        <v>0</v>
      </c>
      <c r="BI379" s="159">
        <f>IF(N379="nulová",J379,0)</f>
        <v>0</v>
      </c>
      <c r="BJ379" s="17" t="s">
        <v>127</v>
      </c>
      <c r="BK379" s="159">
        <f>ROUND(I379*H379,2)</f>
        <v>0</v>
      </c>
      <c r="BL379" s="17" t="s">
        <v>201</v>
      </c>
      <c r="BM379" s="158" t="s">
        <v>609</v>
      </c>
    </row>
    <row r="380" spans="1:65" s="12" customFormat="1" ht="22.9" customHeight="1">
      <c r="B380" s="132"/>
      <c r="D380" s="133" t="s">
        <v>74</v>
      </c>
      <c r="E380" s="143" t="s">
        <v>610</v>
      </c>
      <c r="F380" s="143" t="s">
        <v>611</v>
      </c>
      <c r="I380" s="135"/>
      <c r="J380" s="144">
        <f>BK380</f>
        <v>0</v>
      </c>
      <c r="L380" s="132"/>
      <c r="M380" s="137"/>
      <c r="N380" s="138"/>
      <c r="O380" s="138"/>
      <c r="P380" s="139">
        <f>SUM(P381:P383)</f>
        <v>0</v>
      </c>
      <c r="Q380" s="138"/>
      <c r="R380" s="139">
        <f>SUM(R381:R383)</f>
        <v>0</v>
      </c>
      <c r="S380" s="138"/>
      <c r="T380" s="140">
        <f>SUM(T381:T383)</f>
        <v>0</v>
      </c>
      <c r="AR380" s="133" t="s">
        <v>127</v>
      </c>
      <c r="AT380" s="141" t="s">
        <v>74</v>
      </c>
      <c r="AU380" s="141" t="s">
        <v>80</v>
      </c>
      <c r="AY380" s="133" t="s">
        <v>120</v>
      </c>
      <c r="BK380" s="142">
        <f>SUM(BK381:BK383)</f>
        <v>0</v>
      </c>
    </row>
    <row r="381" spans="1:65" s="2" customFormat="1" ht="33" customHeight="1">
      <c r="A381" s="32"/>
      <c r="B381" s="145"/>
      <c r="C381" s="146" t="s">
        <v>612</v>
      </c>
      <c r="D381" s="146" t="s">
        <v>122</v>
      </c>
      <c r="E381" s="147" t="s">
        <v>613</v>
      </c>
      <c r="F381" s="148" t="s">
        <v>614</v>
      </c>
      <c r="G381" s="149" t="s">
        <v>160</v>
      </c>
      <c r="H381" s="150">
        <v>72</v>
      </c>
      <c r="I381" s="151"/>
      <c r="J381" s="152">
        <f>ROUND(I381*H381,2)</f>
        <v>0</v>
      </c>
      <c r="K381" s="153"/>
      <c r="L381" s="33"/>
      <c r="M381" s="154" t="s">
        <v>1</v>
      </c>
      <c r="N381" s="155" t="s">
        <v>41</v>
      </c>
      <c r="O381" s="61"/>
      <c r="P381" s="156">
        <f>O381*H381</f>
        <v>0</v>
      </c>
      <c r="Q381" s="156">
        <v>0</v>
      </c>
      <c r="R381" s="156">
        <f>Q381*H381</f>
        <v>0</v>
      </c>
      <c r="S381" s="156">
        <v>0</v>
      </c>
      <c r="T381" s="157">
        <f>S381*H381</f>
        <v>0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R381" s="158" t="s">
        <v>201</v>
      </c>
      <c r="AT381" s="158" t="s">
        <v>122</v>
      </c>
      <c r="AU381" s="158" t="s">
        <v>127</v>
      </c>
      <c r="AY381" s="17" t="s">
        <v>120</v>
      </c>
      <c r="BE381" s="159">
        <f>IF(N381="základná",J381,0)</f>
        <v>0</v>
      </c>
      <c r="BF381" s="159">
        <f>IF(N381="znížená",J381,0)</f>
        <v>0</v>
      </c>
      <c r="BG381" s="159">
        <f>IF(N381="zákl. prenesená",J381,0)</f>
        <v>0</v>
      </c>
      <c r="BH381" s="159">
        <f>IF(N381="zníž. prenesená",J381,0)</f>
        <v>0</v>
      </c>
      <c r="BI381" s="159">
        <f>IF(N381="nulová",J381,0)</f>
        <v>0</v>
      </c>
      <c r="BJ381" s="17" t="s">
        <v>127</v>
      </c>
      <c r="BK381" s="159">
        <f>ROUND(I381*H381,2)</f>
        <v>0</v>
      </c>
      <c r="BL381" s="17" t="s">
        <v>201</v>
      </c>
      <c r="BM381" s="158" t="s">
        <v>615</v>
      </c>
    </row>
    <row r="382" spans="1:65" s="13" customFormat="1" ht="11.25">
      <c r="B382" s="160"/>
      <c r="D382" s="161" t="s">
        <v>129</v>
      </c>
      <c r="E382" s="162" t="s">
        <v>1</v>
      </c>
      <c r="F382" s="163" t="s">
        <v>616</v>
      </c>
      <c r="H382" s="164">
        <v>72</v>
      </c>
      <c r="I382" s="165"/>
      <c r="L382" s="160"/>
      <c r="M382" s="166"/>
      <c r="N382" s="167"/>
      <c r="O382" s="167"/>
      <c r="P382" s="167"/>
      <c r="Q382" s="167"/>
      <c r="R382" s="167"/>
      <c r="S382" s="167"/>
      <c r="T382" s="168"/>
      <c r="AT382" s="162" t="s">
        <v>129</v>
      </c>
      <c r="AU382" s="162" t="s">
        <v>127</v>
      </c>
      <c r="AV382" s="13" t="s">
        <v>127</v>
      </c>
      <c r="AW382" s="13" t="s">
        <v>31</v>
      </c>
      <c r="AX382" s="13" t="s">
        <v>75</v>
      </c>
      <c r="AY382" s="162" t="s">
        <v>120</v>
      </c>
    </row>
    <row r="383" spans="1:65" s="14" customFormat="1" ht="11.25">
      <c r="B383" s="169"/>
      <c r="D383" s="161" t="s">
        <v>129</v>
      </c>
      <c r="E383" s="170" t="s">
        <v>1</v>
      </c>
      <c r="F383" s="171" t="s">
        <v>131</v>
      </c>
      <c r="H383" s="172">
        <v>72</v>
      </c>
      <c r="I383" s="173"/>
      <c r="L383" s="169"/>
      <c r="M383" s="174"/>
      <c r="N383" s="175"/>
      <c r="O383" s="175"/>
      <c r="P383" s="175"/>
      <c r="Q383" s="175"/>
      <c r="R383" s="175"/>
      <c r="S383" s="175"/>
      <c r="T383" s="176"/>
      <c r="AT383" s="170" t="s">
        <v>129</v>
      </c>
      <c r="AU383" s="170" t="s">
        <v>127</v>
      </c>
      <c r="AV383" s="14" t="s">
        <v>126</v>
      </c>
      <c r="AW383" s="14" t="s">
        <v>31</v>
      </c>
      <c r="AX383" s="14" t="s">
        <v>80</v>
      </c>
      <c r="AY383" s="170" t="s">
        <v>120</v>
      </c>
    </row>
    <row r="384" spans="1:65" s="12" customFormat="1" ht="22.9" customHeight="1">
      <c r="B384" s="132"/>
      <c r="D384" s="133" t="s">
        <v>74</v>
      </c>
      <c r="E384" s="143" t="s">
        <v>617</v>
      </c>
      <c r="F384" s="143" t="s">
        <v>618</v>
      </c>
      <c r="I384" s="135"/>
      <c r="J384" s="144">
        <f>BK384</f>
        <v>0</v>
      </c>
      <c r="L384" s="132"/>
      <c r="M384" s="137"/>
      <c r="N384" s="138"/>
      <c r="O384" s="138"/>
      <c r="P384" s="139">
        <f>SUM(P385:P386)</f>
        <v>0</v>
      </c>
      <c r="Q384" s="138"/>
      <c r="R384" s="139">
        <f>SUM(R385:R386)</f>
        <v>3.7440000000000001E-2</v>
      </c>
      <c r="S384" s="138"/>
      <c r="T384" s="140">
        <f>SUM(T385:T386)</f>
        <v>0</v>
      </c>
      <c r="AR384" s="133" t="s">
        <v>127</v>
      </c>
      <c r="AT384" s="141" t="s">
        <v>74</v>
      </c>
      <c r="AU384" s="141" t="s">
        <v>80</v>
      </c>
      <c r="AY384" s="133" t="s">
        <v>120</v>
      </c>
      <c r="BK384" s="142">
        <f>SUM(BK385:BK386)</f>
        <v>0</v>
      </c>
    </row>
    <row r="385" spans="1:65" s="2" customFormat="1" ht="37.9" customHeight="1">
      <c r="A385" s="32"/>
      <c r="B385" s="145"/>
      <c r="C385" s="146" t="s">
        <v>619</v>
      </c>
      <c r="D385" s="146" t="s">
        <v>122</v>
      </c>
      <c r="E385" s="147" t="s">
        <v>620</v>
      </c>
      <c r="F385" s="148" t="s">
        <v>621</v>
      </c>
      <c r="G385" s="149" t="s">
        <v>160</v>
      </c>
      <c r="H385" s="150">
        <v>72</v>
      </c>
      <c r="I385" s="151"/>
      <c r="J385" s="152">
        <f>ROUND(I385*H385,2)</f>
        <v>0</v>
      </c>
      <c r="K385" s="153"/>
      <c r="L385" s="33"/>
      <c r="M385" s="154" t="s">
        <v>1</v>
      </c>
      <c r="N385" s="155" t="s">
        <v>41</v>
      </c>
      <c r="O385" s="61"/>
      <c r="P385" s="156">
        <f>O385*H385</f>
        <v>0</v>
      </c>
      <c r="Q385" s="156">
        <v>1.2E-4</v>
      </c>
      <c r="R385" s="156">
        <f>Q385*H385</f>
        <v>8.6400000000000001E-3</v>
      </c>
      <c r="S385" s="156">
        <v>0</v>
      </c>
      <c r="T385" s="157">
        <f>S385*H385</f>
        <v>0</v>
      </c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R385" s="158" t="s">
        <v>201</v>
      </c>
      <c r="AT385" s="158" t="s">
        <v>122</v>
      </c>
      <c r="AU385" s="158" t="s">
        <v>127</v>
      </c>
      <c r="AY385" s="17" t="s">
        <v>120</v>
      </c>
      <c r="BE385" s="159">
        <f>IF(N385="základná",J385,0)</f>
        <v>0</v>
      </c>
      <c r="BF385" s="159">
        <f>IF(N385="znížená",J385,0)</f>
        <v>0</v>
      </c>
      <c r="BG385" s="159">
        <f>IF(N385="zákl. prenesená",J385,0)</f>
        <v>0</v>
      </c>
      <c r="BH385" s="159">
        <f>IF(N385="zníž. prenesená",J385,0)</f>
        <v>0</v>
      </c>
      <c r="BI385" s="159">
        <f>IF(N385="nulová",J385,0)</f>
        <v>0</v>
      </c>
      <c r="BJ385" s="17" t="s">
        <v>127</v>
      </c>
      <c r="BK385" s="159">
        <f>ROUND(I385*H385,2)</f>
        <v>0</v>
      </c>
      <c r="BL385" s="17" t="s">
        <v>201</v>
      </c>
      <c r="BM385" s="158" t="s">
        <v>622</v>
      </c>
    </row>
    <row r="386" spans="1:65" s="2" customFormat="1" ht="37.9" customHeight="1">
      <c r="A386" s="32"/>
      <c r="B386" s="145"/>
      <c r="C386" s="146" t="s">
        <v>380</v>
      </c>
      <c r="D386" s="146" t="s">
        <v>122</v>
      </c>
      <c r="E386" s="147" t="s">
        <v>623</v>
      </c>
      <c r="F386" s="148" t="s">
        <v>624</v>
      </c>
      <c r="G386" s="149" t="s">
        <v>160</v>
      </c>
      <c r="H386" s="150">
        <v>72</v>
      </c>
      <c r="I386" s="151"/>
      <c r="J386" s="152">
        <f>ROUND(I386*H386,2)</f>
        <v>0</v>
      </c>
      <c r="K386" s="153"/>
      <c r="L386" s="33"/>
      <c r="M386" s="154" t="s">
        <v>1</v>
      </c>
      <c r="N386" s="155" t="s">
        <v>41</v>
      </c>
      <c r="O386" s="61"/>
      <c r="P386" s="156">
        <f>O386*H386</f>
        <v>0</v>
      </c>
      <c r="Q386" s="156">
        <v>4.0000000000000002E-4</v>
      </c>
      <c r="R386" s="156">
        <f>Q386*H386</f>
        <v>2.8800000000000003E-2</v>
      </c>
      <c r="S386" s="156">
        <v>0</v>
      </c>
      <c r="T386" s="157">
        <f>S386*H386</f>
        <v>0</v>
      </c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R386" s="158" t="s">
        <v>201</v>
      </c>
      <c r="AT386" s="158" t="s">
        <v>122</v>
      </c>
      <c r="AU386" s="158" t="s">
        <v>127</v>
      </c>
      <c r="AY386" s="17" t="s">
        <v>120</v>
      </c>
      <c r="BE386" s="159">
        <f>IF(N386="základná",J386,0)</f>
        <v>0</v>
      </c>
      <c r="BF386" s="159">
        <f>IF(N386="znížená",J386,0)</f>
        <v>0</v>
      </c>
      <c r="BG386" s="159">
        <f>IF(N386="zákl. prenesená",J386,0)</f>
        <v>0</v>
      </c>
      <c r="BH386" s="159">
        <f>IF(N386="zníž. prenesená",J386,0)</f>
        <v>0</v>
      </c>
      <c r="BI386" s="159">
        <f>IF(N386="nulová",J386,0)</f>
        <v>0</v>
      </c>
      <c r="BJ386" s="17" t="s">
        <v>127</v>
      </c>
      <c r="BK386" s="159">
        <f>ROUND(I386*H386,2)</f>
        <v>0</v>
      </c>
      <c r="BL386" s="17" t="s">
        <v>201</v>
      </c>
      <c r="BM386" s="158" t="s">
        <v>625</v>
      </c>
    </row>
    <row r="387" spans="1:65" s="12" customFormat="1" ht="25.9" customHeight="1">
      <c r="B387" s="132"/>
      <c r="D387" s="133" t="s">
        <v>74</v>
      </c>
      <c r="E387" s="134" t="s">
        <v>254</v>
      </c>
      <c r="F387" s="134" t="s">
        <v>626</v>
      </c>
      <c r="I387" s="135"/>
      <c r="J387" s="136">
        <f>BK387</f>
        <v>0</v>
      </c>
      <c r="L387" s="132"/>
      <c r="M387" s="137"/>
      <c r="N387" s="138"/>
      <c r="O387" s="138"/>
      <c r="P387" s="139">
        <f>P388</f>
        <v>0</v>
      </c>
      <c r="Q387" s="138"/>
      <c r="R387" s="139">
        <f>R388</f>
        <v>0</v>
      </c>
      <c r="S387" s="138"/>
      <c r="T387" s="140">
        <f>T388</f>
        <v>0</v>
      </c>
      <c r="AR387" s="133" t="s">
        <v>135</v>
      </c>
      <c r="AT387" s="141" t="s">
        <v>74</v>
      </c>
      <c r="AU387" s="141" t="s">
        <v>75</v>
      </c>
      <c r="AY387" s="133" t="s">
        <v>120</v>
      </c>
      <c r="BK387" s="142">
        <f>BK388</f>
        <v>0</v>
      </c>
    </row>
    <row r="388" spans="1:65" s="12" customFormat="1" ht="22.9" customHeight="1">
      <c r="B388" s="132"/>
      <c r="D388" s="133" t="s">
        <v>74</v>
      </c>
      <c r="E388" s="143" t="s">
        <v>627</v>
      </c>
      <c r="F388" s="143" t="s">
        <v>628</v>
      </c>
      <c r="I388" s="135"/>
      <c r="J388" s="144">
        <f>BK388</f>
        <v>0</v>
      </c>
      <c r="L388" s="132"/>
      <c r="M388" s="137"/>
      <c r="N388" s="138"/>
      <c r="O388" s="138"/>
      <c r="P388" s="139">
        <f>P389</f>
        <v>0</v>
      </c>
      <c r="Q388" s="138"/>
      <c r="R388" s="139">
        <f>R389</f>
        <v>0</v>
      </c>
      <c r="S388" s="138"/>
      <c r="T388" s="140">
        <f>T389</f>
        <v>0</v>
      </c>
      <c r="AR388" s="133" t="s">
        <v>135</v>
      </c>
      <c r="AT388" s="141" t="s">
        <v>74</v>
      </c>
      <c r="AU388" s="141" t="s">
        <v>80</v>
      </c>
      <c r="AY388" s="133" t="s">
        <v>120</v>
      </c>
      <c r="BK388" s="142">
        <f>BK389</f>
        <v>0</v>
      </c>
    </row>
    <row r="389" spans="1:65" s="2" customFormat="1" ht="16.5" customHeight="1">
      <c r="A389" s="32"/>
      <c r="B389" s="145"/>
      <c r="C389" s="146" t="s">
        <v>629</v>
      </c>
      <c r="D389" s="146" t="s">
        <v>122</v>
      </c>
      <c r="E389" s="147" t="s">
        <v>630</v>
      </c>
      <c r="F389" s="148" t="s">
        <v>631</v>
      </c>
      <c r="G389" s="149" t="s">
        <v>632</v>
      </c>
      <c r="H389" s="150">
        <v>2</v>
      </c>
      <c r="I389" s="151"/>
      <c r="J389" s="152">
        <f>ROUND(I389*H389,2)</f>
        <v>0</v>
      </c>
      <c r="K389" s="153"/>
      <c r="L389" s="33"/>
      <c r="M389" s="196" t="s">
        <v>1</v>
      </c>
      <c r="N389" s="197" t="s">
        <v>41</v>
      </c>
      <c r="O389" s="198"/>
      <c r="P389" s="199">
        <f>O389*H389</f>
        <v>0</v>
      </c>
      <c r="Q389" s="199">
        <v>0</v>
      </c>
      <c r="R389" s="199">
        <f>Q389*H389</f>
        <v>0</v>
      </c>
      <c r="S389" s="199">
        <v>0</v>
      </c>
      <c r="T389" s="200">
        <f>S389*H389</f>
        <v>0</v>
      </c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R389" s="158" t="s">
        <v>448</v>
      </c>
      <c r="AT389" s="158" t="s">
        <v>122</v>
      </c>
      <c r="AU389" s="158" t="s">
        <v>127</v>
      </c>
      <c r="AY389" s="17" t="s">
        <v>120</v>
      </c>
      <c r="BE389" s="159">
        <f>IF(N389="základná",J389,0)</f>
        <v>0</v>
      </c>
      <c r="BF389" s="159">
        <f>IF(N389="znížená",J389,0)</f>
        <v>0</v>
      </c>
      <c r="BG389" s="159">
        <f>IF(N389="zákl. prenesená",J389,0)</f>
        <v>0</v>
      </c>
      <c r="BH389" s="159">
        <f>IF(N389="zníž. prenesená",J389,0)</f>
        <v>0</v>
      </c>
      <c r="BI389" s="159">
        <f>IF(N389="nulová",J389,0)</f>
        <v>0</v>
      </c>
      <c r="BJ389" s="17" t="s">
        <v>127</v>
      </c>
      <c r="BK389" s="159">
        <f>ROUND(I389*H389,2)</f>
        <v>0</v>
      </c>
      <c r="BL389" s="17" t="s">
        <v>448</v>
      </c>
      <c r="BM389" s="158" t="s">
        <v>633</v>
      </c>
    </row>
    <row r="390" spans="1:65" s="2" customFormat="1" ht="6.95" customHeight="1">
      <c r="A390" s="32"/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33"/>
      <c r="M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</row>
  </sheetData>
  <autoFilter ref="C129:K389"/>
  <mergeCells count="6">
    <mergeCell ref="L2:V2"/>
    <mergeCell ref="E7:H7"/>
    <mergeCell ref="E16:H16"/>
    <mergeCell ref="E25:H25"/>
    <mergeCell ref="E85:H85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2022-138 - Zateplenie obj...</vt:lpstr>
      <vt:lpstr>'2022-138 - Zateplenie obj...'!Názvy_tlače</vt:lpstr>
      <vt:lpstr>'Rekapitulácia stavby'!Názvy_tlače</vt:lpstr>
      <vt:lpstr>'2022-138 - Zateplenie obj...'!Oblasť_tlače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DESKTOP-BQ05DOH\Lucia</dc:creator>
  <cp:lastModifiedBy>User</cp:lastModifiedBy>
  <dcterms:created xsi:type="dcterms:W3CDTF">2023-08-25T07:27:03Z</dcterms:created>
  <dcterms:modified xsi:type="dcterms:W3CDTF">2023-08-25T09:26:48Z</dcterms:modified>
</cp:coreProperties>
</file>