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PD SOKOLCE\VO\"/>
    </mc:Choice>
  </mc:AlternateContent>
  <xr:revisionPtr revIDLastSave="0" documentId="8_{24672D2F-86A3-4106-B6D3-87C6F6891C84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Rekapitulácia stavby" sheetId="1" r:id="rId1"/>
    <sheet name="001 - Stavebné konštrukci..." sheetId="2" r:id="rId2"/>
    <sheet name="002 - Elektroinštalácia" sheetId="3" r:id="rId3"/>
    <sheet name="003 - Bleskozvod" sheetId="4" r:id="rId4"/>
    <sheet name="004 - Technologické doplnky" sheetId="5" r:id="rId5"/>
    <sheet name="001 - Stavebné konštrukci..._01" sheetId="6" r:id="rId6"/>
    <sheet name="002 - Elektroinštalácia_01" sheetId="7" r:id="rId7"/>
    <sheet name="003 - Bleskozvod_01" sheetId="8" r:id="rId8"/>
    <sheet name="004 - Technologické doplnky_01" sheetId="9" r:id="rId9"/>
    <sheet name="Zoznam figúr" sheetId="10" r:id="rId10"/>
  </sheets>
  <definedNames>
    <definedName name="_xlnm._FilterDatabase" localSheetId="1" hidden="1">'001 - Stavebné konštrukci...'!$C$134:$K$294</definedName>
    <definedName name="_xlnm._FilterDatabase" localSheetId="5" hidden="1">'001 - Stavebné konštrukci..._01'!$C$133:$K$271</definedName>
    <definedName name="_xlnm._FilterDatabase" localSheetId="2" hidden="1">'002 - Elektroinštalácia'!$C$119:$K$166</definedName>
    <definedName name="_xlnm._FilterDatabase" localSheetId="6" hidden="1">'002 - Elektroinštalácia_01'!$C$119:$K$166</definedName>
    <definedName name="_xlnm._FilterDatabase" localSheetId="3" hidden="1">'003 - Bleskozvod'!$C$119:$K$145</definedName>
    <definedName name="_xlnm._FilterDatabase" localSheetId="7" hidden="1">'003 - Bleskozvod_01'!$C$119:$K$145</definedName>
    <definedName name="_xlnm._FilterDatabase" localSheetId="4" hidden="1">'004 - Technologické doplnky'!$C$122:$K$130</definedName>
    <definedName name="_xlnm._FilterDatabase" localSheetId="8" hidden="1">'004 - Technologické doplnky_01'!$C$122:$K$129</definedName>
    <definedName name="_xlnm.Print_Titles" localSheetId="1">'001 - Stavebné konštrukci...'!$134:$134</definedName>
    <definedName name="_xlnm.Print_Titles" localSheetId="5">'001 - Stavebné konštrukci..._01'!$133:$133</definedName>
    <definedName name="_xlnm.Print_Titles" localSheetId="2">'002 - Elektroinštalácia'!$119:$119</definedName>
    <definedName name="_xlnm.Print_Titles" localSheetId="6">'002 - Elektroinštalácia_01'!$119:$119</definedName>
    <definedName name="_xlnm.Print_Titles" localSheetId="3">'003 - Bleskozvod'!$119:$119</definedName>
    <definedName name="_xlnm.Print_Titles" localSheetId="7">'003 - Bleskozvod_01'!$119:$119</definedName>
    <definedName name="_xlnm.Print_Titles" localSheetId="4">'004 - Technologické doplnky'!$122:$122</definedName>
    <definedName name="_xlnm.Print_Titles" localSheetId="8">'004 - Technologické doplnky_01'!$122:$122</definedName>
    <definedName name="_xlnm.Print_Titles" localSheetId="0">'Rekapitulácia stavby'!$92:$92</definedName>
    <definedName name="_xlnm.Print_Titles" localSheetId="9">'Zoznam figúr'!$9:$9</definedName>
    <definedName name="_xlnm.Print_Area" localSheetId="1">'001 - Stavebné konštrukci...'!$C$4:$J$76,'001 - Stavebné konštrukci...'!$C$82:$J$114,'001 - Stavebné konštrukci...'!$C$120:$J$294</definedName>
    <definedName name="_xlnm.Print_Area" localSheetId="5">'001 - Stavebné konštrukci..._01'!$C$4:$J$76,'001 - Stavebné konštrukci..._01'!$C$82:$J$113,'001 - Stavebné konštrukci..._01'!$C$119:$J$271</definedName>
    <definedName name="_xlnm.Print_Area" localSheetId="2">'002 - Elektroinštalácia'!$C$4:$J$76,'002 - Elektroinštalácia'!$C$82:$J$99,'002 - Elektroinštalácia'!$C$105:$J$166</definedName>
    <definedName name="_xlnm.Print_Area" localSheetId="6">'002 - Elektroinštalácia_01'!$C$4:$J$76,'002 - Elektroinštalácia_01'!$C$82:$J$99,'002 - Elektroinštalácia_01'!$C$105:$J$166</definedName>
    <definedName name="_xlnm.Print_Area" localSheetId="3">'003 - Bleskozvod'!$C$4:$J$76,'003 - Bleskozvod'!$C$82:$J$99,'003 - Bleskozvod'!$C$105:$J$145</definedName>
    <definedName name="_xlnm.Print_Area" localSheetId="7">'003 - Bleskozvod_01'!$C$4:$J$76,'003 - Bleskozvod_01'!$C$82:$J$99,'003 - Bleskozvod_01'!$C$105:$J$145</definedName>
    <definedName name="_xlnm.Print_Area" localSheetId="4">'004 - Technologické doplnky'!$C$4:$J$76,'004 - Technologické doplnky'!$C$82:$J$102,'004 - Technologické doplnky'!$C$108:$J$130</definedName>
    <definedName name="_xlnm.Print_Area" localSheetId="8">'004 - Technologické doplnky_01'!$C$4:$J$76,'004 - Technologické doplnky_01'!$C$82:$J$102,'004 - Technologické doplnky_01'!$C$108:$J$129</definedName>
    <definedName name="_xlnm.Print_Area" localSheetId="0">'Rekapitulácia stavby'!$D$4:$AO$76,'Rekapitulácia stavby'!$C$82:$AQ$105</definedName>
    <definedName name="_xlnm.Print_Area" localSheetId="9">'Zoznam figúr'!$C$4:$G$142</definedName>
  </definedNames>
  <calcPr calcId="181029"/>
</workbook>
</file>

<file path=xl/calcChain.xml><?xml version="1.0" encoding="utf-8"?>
<calcChain xmlns="http://schemas.openxmlformats.org/spreadsheetml/2006/main">
  <c r="D7" i="10" l="1"/>
  <c r="J39" i="9"/>
  <c r="J38" i="9"/>
  <c r="AY104" i="1" s="1"/>
  <c r="J37" i="9"/>
  <c r="AX104" i="1" s="1"/>
  <c r="BI128" i="9"/>
  <c r="BH128" i="9"/>
  <c r="BG128" i="9"/>
  <c r="BE128" i="9"/>
  <c r="T128" i="9"/>
  <c r="T127" i="9" s="1"/>
  <c r="R128" i="9"/>
  <c r="R127" i="9"/>
  <c r="P128" i="9"/>
  <c r="P127" i="9" s="1"/>
  <c r="BI126" i="9"/>
  <c r="BH126" i="9"/>
  <c r="BG126" i="9"/>
  <c r="BE126" i="9"/>
  <c r="T126" i="9"/>
  <c r="T125" i="9" s="1"/>
  <c r="R126" i="9"/>
  <c r="R125" i="9" s="1"/>
  <c r="R124" i="9" s="1"/>
  <c r="R123" i="9" s="1"/>
  <c r="P126" i="9"/>
  <c r="P125" i="9" s="1"/>
  <c r="J120" i="9"/>
  <c r="J119" i="9"/>
  <c r="F119" i="9"/>
  <c r="F117" i="9"/>
  <c r="E115" i="9"/>
  <c r="J94" i="9"/>
  <c r="J93" i="9"/>
  <c r="F93" i="9"/>
  <c r="F91" i="9"/>
  <c r="E89" i="9"/>
  <c r="J20" i="9"/>
  <c r="E20" i="9"/>
  <c r="F94" i="9"/>
  <c r="J19" i="9"/>
  <c r="J14" i="9"/>
  <c r="J91" i="9" s="1"/>
  <c r="E7" i="9"/>
  <c r="E111" i="9" s="1"/>
  <c r="J39" i="8"/>
  <c r="J38" i="8"/>
  <c r="AY103" i="1"/>
  <c r="J37" i="8"/>
  <c r="AX103" i="1" s="1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BI122" i="8"/>
  <c r="BH122" i="8"/>
  <c r="BG122" i="8"/>
  <c r="BE122" i="8"/>
  <c r="T122" i="8"/>
  <c r="R122" i="8"/>
  <c r="P122" i="8"/>
  <c r="BI121" i="8"/>
  <c r="BH121" i="8"/>
  <c r="BG121" i="8"/>
  <c r="BE121" i="8"/>
  <c r="T121" i="8"/>
  <c r="R121" i="8"/>
  <c r="P121" i="8"/>
  <c r="J117" i="8"/>
  <c r="J116" i="8"/>
  <c r="F116" i="8"/>
  <c r="F114" i="8"/>
  <c r="E112" i="8"/>
  <c r="J94" i="8"/>
  <c r="J93" i="8"/>
  <c r="F93" i="8"/>
  <c r="F91" i="8"/>
  <c r="E89" i="8"/>
  <c r="J20" i="8"/>
  <c r="E20" i="8"/>
  <c r="F94" i="8" s="1"/>
  <c r="J19" i="8"/>
  <c r="J14" i="8"/>
  <c r="J91" i="8" s="1"/>
  <c r="E7" i="8"/>
  <c r="E85" i="8" s="1"/>
  <c r="J39" i="7"/>
  <c r="J38" i="7"/>
  <c r="AY102" i="1" s="1"/>
  <c r="J37" i="7"/>
  <c r="AX102" i="1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BI121" i="7"/>
  <c r="BH121" i="7"/>
  <c r="BG121" i="7"/>
  <c r="BE121" i="7"/>
  <c r="T121" i="7"/>
  <c r="R121" i="7"/>
  <c r="P121" i="7"/>
  <c r="J117" i="7"/>
  <c r="J116" i="7"/>
  <c r="F116" i="7"/>
  <c r="F114" i="7"/>
  <c r="E112" i="7"/>
  <c r="J94" i="7"/>
  <c r="J93" i="7"/>
  <c r="F93" i="7"/>
  <c r="F91" i="7"/>
  <c r="E89" i="7"/>
  <c r="J20" i="7"/>
  <c r="E20" i="7"/>
  <c r="F94" i="7" s="1"/>
  <c r="J19" i="7"/>
  <c r="J14" i="7"/>
  <c r="J114" i="7" s="1"/>
  <c r="E7" i="7"/>
  <c r="E85" i="7"/>
  <c r="J39" i="6"/>
  <c r="J38" i="6"/>
  <c r="AY101" i="1" s="1"/>
  <c r="J37" i="6"/>
  <c r="AX101" i="1" s="1"/>
  <c r="BI271" i="6"/>
  <c r="BH271" i="6"/>
  <c r="BG271" i="6"/>
  <c r="BE271" i="6"/>
  <c r="T271" i="6"/>
  <c r="T270" i="6" s="1"/>
  <c r="T269" i="6" s="1"/>
  <c r="R271" i="6"/>
  <c r="R270" i="6" s="1"/>
  <c r="R269" i="6" s="1"/>
  <c r="P271" i="6"/>
  <c r="P270" i="6" s="1"/>
  <c r="P269" i="6" s="1"/>
  <c r="BI266" i="6"/>
  <c r="BH266" i="6"/>
  <c r="BG266" i="6"/>
  <c r="BE266" i="6"/>
  <c r="T266" i="6"/>
  <c r="T265" i="6"/>
  <c r="R266" i="6"/>
  <c r="R265" i="6" s="1"/>
  <c r="P266" i="6"/>
  <c r="P265" i="6" s="1"/>
  <c r="BI261" i="6"/>
  <c r="BH261" i="6"/>
  <c r="BG261" i="6"/>
  <c r="BE261" i="6"/>
  <c r="T261" i="6"/>
  <c r="T260" i="6" s="1"/>
  <c r="R261" i="6"/>
  <c r="R260" i="6"/>
  <c r="P261" i="6"/>
  <c r="P260" i="6" s="1"/>
  <c r="BI258" i="6"/>
  <c r="BH258" i="6"/>
  <c r="BG258" i="6"/>
  <c r="BE258" i="6"/>
  <c r="T258" i="6"/>
  <c r="R258" i="6"/>
  <c r="P258" i="6"/>
  <c r="BI256" i="6"/>
  <c r="BH256" i="6"/>
  <c r="BG256" i="6"/>
  <c r="BE256" i="6"/>
  <c r="T256" i="6"/>
  <c r="R256" i="6"/>
  <c r="P256" i="6"/>
  <c r="BI254" i="6"/>
  <c r="BH254" i="6"/>
  <c r="BG254" i="6"/>
  <c r="BE254" i="6"/>
  <c r="T254" i="6"/>
  <c r="R254" i="6"/>
  <c r="P254" i="6"/>
  <c r="BI250" i="6"/>
  <c r="BH250" i="6"/>
  <c r="BG250" i="6"/>
  <c r="BE250" i="6"/>
  <c r="T250" i="6"/>
  <c r="R250" i="6"/>
  <c r="P250" i="6"/>
  <c r="BI248" i="6"/>
  <c r="BH248" i="6"/>
  <c r="BG248" i="6"/>
  <c r="BE248" i="6"/>
  <c r="T248" i="6"/>
  <c r="R248" i="6"/>
  <c r="P248" i="6"/>
  <c r="BI246" i="6"/>
  <c r="BH246" i="6"/>
  <c r="BG246" i="6"/>
  <c r="BE246" i="6"/>
  <c r="T246" i="6"/>
  <c r="R246" i="6"/>
  <c r="P246" i="6"/>
  <c r="BI244" i="6"/>
  <c r="BH244" i="6"/>
  <c r="BG244" i="6"/>
  <c r="BE244" i="6"/>
  <c r="T244" i="6"/>
  <c r="R244" i="6"/>
  <c r="P244" i="6"/>
  <c r="BI242" i="6"/>
  <c r="BH242" i="6"/>
  <c r="BG242" i="6"/>
  <c r="BE242" i="6"/>
  <c r="T242" i="6"/>
  <c r="R242" i="6"/>
  <c r="P242" i="6"/>
  <c r="BI239" i="6"/>
  <c r="BH239" i="6"/>
  <c r="BG239" i="6"/>
  <c r="BE239" i="6"/>
  <c r="T239" i="6"/>
  <c r="R239" i="6"/>
  <c r="P239" i="6"/>
  <c r="BI234" i="6"/>
  <c r="BH234" i="6"/>
  <c r="BG234" i="6"/>
  <c r="BE234" i="6"/>
  <c r="T234" i="6"/>
  <c r="R234" i="6"/>
  <c r="P234" i="6"/>
  <c r="BI230" i="6"/>
  <c r="BH230" i="6"/>
  <c r="BG230" i="6"/>
  <c r="BE230" i="6"/>
  <c r="T230" i="6"/>
  <c r="R230" i="6"/>
  <c r="P230" i="6"/>
  <c r="BI229" i="6"/>
  <c r="BH229" i="6"/>
  <c r="BG229" i="6"/>
  <c r="BE229" i="6"/>
  <c r="T229" i="6"/>
  <c r="R229" i="6"/>
  <c r="P229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4" i="6"/>
  <c r="BH224" i="6"/>
  <c r="BG224" i="6"/>
  <c r="BE224" i="6"/>
  <c r="T224" i="6"/>
  <c r="R224" i="6"/>
  <c r="P224" i="6"/>
  <c r="BI222" i="6"/>
  <c r="BH222" i="6"/>
  <c r="BG222" i="6"/>
  <c r="BE222" i="6"/>
  <c r="T222" i="6"/>
  <c r="R222" i="6"/>
  <c r="P222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7" i="6"/>
  <c r="BH217" i="6"/>
  <c r="BG217" i="6"/>
  <c r="BE217" i="6"/>
  <c r="T217" i="6"/>
  <c r="R217" i="6"/>
  <c r="P217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6" i="6"/>
  <c r="BH206" i="6"/>
  <c r="BG206" i="6"/>
  <c r="BE206" i="6"/>
  <c r="T206" i="6"/>
  <c r="R206" i="6"/>
  <c r="P206" i="6"/>
  <c r="BI204" i="6"/>
  <c r="BH204" i="6"/>
  <c r="BG204" i="6"/>
  <c r="BE204" i="6"/>
  <c r="T204" i="6"/>
  <c r="R204" i="6"/>
  <c r="P204" i="6"/>
  <c r="BI201" i="6"/>
  <c r="BH201" i="6"/>
  <c r="BG201" i="6"/>
  <c r="BE201" i="6"/>
  <c r="T201" i="6"/>
  <c r="R201" i="6"/>
  <c r="P201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6" i="6"/>
  <c r="BH196" i="6"/>
  <c r="BG196" i="6"/>
  <c r="BE196" i="6"/>
  <c r="T196" i="6"/>
  <c r="R196" i="6"/>
  <c r="P196" i="6"/>
  <c r="BI193" i="6"/>
  <c r="BH193" i="6"/>
  <c r="BG193" i="6"/>
  <c r="BE193" i="6"/>
  <c r="T193" i="6"/>
  <c r="T192" i="6"/>
  <c r="R193" i="6"/>
  <c r="R192" i="6" s="1"/>
  <c r="P193" i="6"/>
  <c r="P192" i="6" s="1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3" i="6"/>
  <c r="BH183" i="6"/>
  <c r="BG183" i="6"/>
  <c r="BE183" i="6"/>
  <c r="T183" i="6"/>
  <c r="R183" i="6"/>
  <c r="P183" i="6"/>
  <c r="BI178" i="6"/>
  <c r="BH178" i="6"/>
  <c r="BG178" i="6"/>
  <c r="BE178" i="6"/>
  <c r="T178" i="6"/>
  <c r="R178" i="6"/>
  <c r="P178" i="6"/>
  <c r="BI176" i="6"/>
  <c r="BH176" i="6"/>
  <c r="BG176" i="6"/>
  <c r="BE176" i="6"/>
  <c r="T176" i="6"/>
  <c r="R176" i="6"/>
  <c r="P176" i="6"/>
  <c r="BI174" i="6"/>
  <c r="BH174" i="6"/>
  <c r="BG174" i="6"/>
  <c r="BE174" i="6"/>
  <c r="T174" i="6"/>
  <c r="R174" i="6"/>
  <c r="P174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R168" i="6"/>
  <c r="P168" i="6"/>
  <c r="BI166" i="6"/>
  <c r="BH166" i="6"/>
  <c r="BG166" i="6"/>
  <c r="BE166" i="6"/>
  <c r="T166" i="6"/>
  <c r="R166" i="6"/>
  <c r="P166" i="6"/>
  <c r="BI164" i="6"/>
  <c r="BH164" i="6"/>
  <c r="BG164" i="6"/>
  <c r="BE164" i="6"/>
  <c r="T164" i="6"/>
  <c r="R164" i="6"/>
  <c r="P164" i="6"/>
  <c r="BI161" i="6"/>
  <c r="BH161" i="6"/>
  <c r="BG161" i="6"/>
  <c r="BE161" i="6"/>
  <c r="T161" i="6"/>
  <c r="R161" i="6"/>
  <c r="P161" i="6"/>
  <c r="BI158" i="6"/>
  <c r="BH158" i="6"/>
  <c r="BG158" i="6"/>
  <c r="BE158" i="6"/>
  <c r="T158" i="6"/>
  <c r="R158" i="6"/>
  <c r="P158" i="6"/>
  <c r="BI153" i="6"/>
  <c r="BH153" i="6"/>
  <c r="BG153" i="6"/>
  <c r="BE153" i="6"/>
  <c r="T153" i="6"/>
  <c r="R153" i="6"/>
  <c r="P153" i="6"/>
  <c r="BI151" i="6"/>
  <c r="BH151" i="6"/>
  <c r="BG151" i="6"/>
  <c r="BE151" i="6"/>
  <c r="T151" i="6"/>
  <c r="R151" i="6"/>
  <c r="P151" i="6"/>
  <c r="BI149" i="6"/>
  <c r="BH149" i="6"/>
  <c r="BG149" i="6"/>
  <c r="BE149" i="6"/>
  <c r="T149" i="6"/>
  <c r="R149" i="6"/>
  <c r="P149" i="6"/>
  <c r="BI145" i="6"/>
  <c r="BH145" i="6"/>
  <c r="BG145" i="6"/>
  <c r="BE145" i="6"/>
  <c r="T145" i="6"/>
  <c r="R145" i="6"/>
  <c r="P145" i="6"/>
  <c r="BI143" i="6"/>
  <c r="BH143" i="6"/>
  <c r="BG143" i="6"/>
  <c r="BE143" i="6"/>
  <c r="T143" i="6"/>
  <c r="R143" i="6"/>
  <c r="P143" i="6"/>
  <c r="BI139" i="6"/>
  <c r="BH139" i="6"/>
  <c r="BG139" i="6"/>
  <c r="BE139" i="6"/>
  <c r="T139" i="6"/>
  <c r="R139" i="6"/>
  <c r="P139" i="6"/>
  <c r="BI137" i="6"/>
  <c r="BH137" i="6"/>
  <c r="BG137" i="6"/>
  <c r="BE137" i="6"/>
  <c r="T137" i="6"/>
  <c r="R137" i="6"/>
  <c r="P137" i="6"/>
  <c r="J131" i="6"/>
  <c r="J130" i="6"/>
  <c r="F130" i="6"/>
  <c r="F128" i="6"/>
  <c r="E126" i="6"/>
  <c r="J94" i="6"/>
  <c r="J93" i="6"/>
  <c r="F93" i="6"/>
  <c r="F91" i="6"/>
  <c r="E89" i="6"/>
  <c r="J20" i="6"/>
  <c r="E20" i="6"/>
  <c r="F94" i="6" s="1"/>
  <c r="J19" i="6"/>
  <c r="J14" i="6"/>
  <c r="J128" i="6" s="1"/>
  <c r="E7" i="6"/>
  <c r="E122" i="6" s="1"/>
  <c r="J39" i="5"/>
  <c r="J38" i="5"/>
  <c r="AY99" i="1"/>
  <c r="J37" i="5"/>
  <c r="AX99" i="1"/>
  <c r="BI129" i="5"/>
  <c r="BH129" i="5"/>
  <c r="BG129" i="5"/>
  <c r="BE129" i="5"/>
  <c r="T129" i="5"/>
  <c r="T128" i="5"/>
  <c r="R129" i="5"/>
  <c r="R128" i="5"/>
  <c r="P129" i="5"/>
  <c r="P128" i="5" s="1"/>
  <c r="BI126" i="5"/>
  <c r="BH126" i="5"/>
  <c r="BG126" i="5"/>
  <c r="BE126" i="5"/>
  <c r="T126" i="5"/>
  <c r="T125" i="5" s="1"/>
  <c r="T124" i="5" s="1"/>
  <c r="T123" i="5" s="1"/>
  <c r="R126" i="5"/>
  <c r="R125" i="5" s="1"/>
  <c r="R124" i="5" s="1"/>
  <c r="R123" i="5" s="1"/>
  <c r="P126" i="5"/>
  <c r="P125" i="5"/>
  <c r="J120" i="5"/>
  <c r="J119" i="5"/>
  <c r="F119" i="5"/>
  <c r="F117" i="5"/>
  <c r="E115" i="5"/>
  <c r="J94" i="5"/>
  <c r="J93" i="5"/>
  <c r="F93" i="5"/>
  <c r="F91" i="5"/>
  <c r="E89" i="5"/>
  <c r="J20" i="5"/>
  <c r="E20" i="5"/>
  <c r="F120" i="5" s="1"/>
  <c r="J19" i="5"/>
  <c r="J14" i="5"/>
  <c r="J117" i="5" s="1"/>
  <c r="E7" i="5"/>
  <c r="E111" i="5"/>
  <c r="J39" i="4"/>
  <c r="J38" i="4"/>
  <c r="AY98" i="1" s="1"/>
  <c r="J37" i="4"/>
  <c r="AX98" i="1" s="1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J117" i="4"/>
  <c r="J116" i="4"/>
  <c r="F116" i="4"/>
  <c r="F114" i="4"/>
  <c r="E112" i="4"/>
  <c r="J94" i="4"/>
  <c r="J93" i="4"/>
  <c r="F93" i="4"/>
  <c r="F91" i="4"/>
  <c r="E89" i="4"/>
  <c r="J20" i="4"/>
  <c r="E20" i="4"/>
  <c r="F94" i="4" s="1"/>
  <c r="J19" i="4"/>
  <c r="J14" i="4"/>
  <c r="J114" i="4" s="1"/>
  <c r="E7" i="4"/>
  <c r="E108" i="4" s="1"/>
  <c r="J39" i="3"/>
  <c r="J38" i="3"/>
  <c r="AY97" i="1"/>
  <c r="J37" i="3"/>
  <c r="AX97" i="1" s="1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J117" i="3"/>
  <c r="J116" i="3"/>
  <c r="F116" i="3"/>
  <c r="F114" i="3"/>
  <c r="E112" i="3"/>
  <c r="J94" i="3"/>
  <c r="J93" i="3"/>
  <c r="F93" i="3"/>
  <c r="F91" i="3"/>
  <c r="E89" i="3"/>
  <c r="J20" i="3"/>
  <c r="E20" i="3"/>
  <c r="F94" i="3" s="1"/>
  <c r="J19" i="3"/>
  <c r="J14" i="3"/>
  <c r="J91" i="3" s="1"/>
  <c r="E7" i="3"/>
  <c r="E108" i="3" s="1"/>
  <c r="J39" i="2"/>
  <c r="J38" i="2"/>
  <c r="AY96" i="1"/>
  <c r="J37" i="2"/>
  <c r="AX96" i="1" s="1"/>
  <c r="BI294" i="2"/>
  <c r="BH294" i="2"/>
  <c r="BG294" i="2"/>
  <c r="BE294" i="2"/>
  <c r="T294" i="2"/>
  <c r="T293" i="2"/>
  <c r="T292" i="2"/>
  <c r="R294" i="2"/>
  <c r="R293" i="2" s="1"/>
  <c r="R292" i="2" s="1"/>
  <c r="P294" i="2"/>
  <c r="P293" i="2" s="1"/>
  <c r="P292" i="2" s="1"/>
  <c r="BI289" i="2"/>
  <c r="BH289" i="2"/>
  <c r="BG289" i="2"/>
  <c r="BE289" i="2"/>
  <c r="T289" i="2"/>
  <c r="T288" i="2" s="1"/>
  <c r="R289" i="2"/>
  <c r="R288" i="2" s="1"/>
  <c r="P289" i="2"/>
  <c r="P288" i="2" s="1"/>
  <c r="BI282" i="2"/>
  <c r="BH282" i="2"/>
  <c r="BG282" i="2"/>
  <c r="BE282" i="2"/>
  <c r="T282" i="2"/>
  <c r="T281" i="2" s="1"/>
  <c r="R282" i="2"/>
  <c r="R281" i="2" s="1"/>
  <c r="P282" i="2"/>
  <c r="P281" i="2" s="1"/>
  <c r="BI279" i="2"/>
  <c r="BH279" i="2"/>
  <c r="BG279" i="2"/>
  <c r="BE279" i="2"/>
  <c r="T279" i="2"/>
  <c r="R279" i="2"/>
  <c r="P279" i="2"/>
  <c r="BI276" i="2"/>
  <c r="BH276" i="2"/>
  <c r="BG276" i="2"/>
  <c r="BE276" i="2"/>
  <c r="T276" i="2"/>
  <c r="R276" i="2"/>
  <c r="P276" i="2"/>
  <c r="BI274" i="2"/>
  <c r="BH274" i="2"/>
  <c r="BG274" i="2"/>
  <c r="BE274" i="2"/>
  <c r="T274" i="2"/>
  <c r="R274" i="2"/>
  <c r="P274" i="2"/>
  <c r="BI272" i="2"/>
  <c r="BH272" i="2"/>
  <c r="BG272" i="2"/>
  <c r="BE272" i="2"/>
  <c r="T272" i="2"/>
  <c r="R272" i="2"/>
  <c r="P272" i="2"/>
  <c r="BI268" i="2"/>
  <c r="BH268" i="2"/>
  <c r="BG268" i="2"/>
  <c r="BE268" i="2"/>
  <c r="T268" i="2"/>
  <c r="R268" i="2"/>
  <c r="P268" i="2"/>
  <c r="BI266" i="2"/>
  <c r="BH266" i="2"/>
  <c r="BG266" i="2"/>
  <c r="BE266" i="2"/>
  <c r="T266" i="2"/>
  <c r="R266" i="2"/>
  <c r="P266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7" i="2"/>
  <c r="BH257" i="2"/>
  <c r="BG257" i="2"/>
  <c r="BE257" i="2"/>
  <c r="T257" i="2"/>
  <c r="R257" i="2"/>
  <c r="P257" i="2"/>
  <c r="BI254" i="2"/>
  <c r="BH254" i="2"/>
  <c r="BG254" i="2"/>
  <c r="BE254" i="2"/>
  <c r="T254" i="2"/>
  <c r="R254" i="2"/>
  <c r="P254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5" i="2"/>
  <c r="BH245" i="2"/>
  <c r="BG245" i="2"/>
  <c r="BE245" i="2"/>
  <c r="T245" i="2"/>
  <c r="T244" i="2" s="1"/>
  <c r="R245" i="2"/>
  <c r="R244" i="2" s="1"/>
  <c r="P245" i="2"/>
  <c r="P244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2" i="2"/>
  <c r="BH212" i="2"/>
  <c r="BG212" i="2"/>
  <c r="BE212" i="2"/>
  <c r="T212" i="2"/>
  <c r="T211" i="2" s="1"/>
  <c r="R212" i="2"/>
  <c r="R211" i="2"/>
  <c r="P212" i="2"/>
  <c r="P211" i="2" s="1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198" i="2"/>
  <c r="BH198" i="2"/>
  <c r="BG198" i="2"/>
  <c r="BE198" i="2"/>
  <c r="T198" i="2"/>
  <c r="R198" i="2"/>
  <c r="P198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J132" i="2"/>
  <c r="J131" i="2"/>
  <c r="F131" i="2"/>
  <c r="F129" i="2"/>
  <c r="E127" i="2"/>
  <c r="J94" i="2"/>
  <c r="J93" i="2"/>
  <c r="F93" i="2"/>
  <c r="F91" i="2"/>
  <c r="E89" i="2"/>
  <c r="J20" i="2"/>
  <c r="E20" i="2"/>
  <c r="F132" i="2" s="1"/>
  <c r="J19" i="2"/>
  <c r="J14" i="2"/>
  <c r="J129" i="2" s="1"/>
  <c r="E7" i="2"/>
  <c r="E123" i="2"/>
  <c r="L90" i="1"/>
  <c r="AM90" i="1"/>
  <c r="AM89" i="1"/>
  <c r="L89" i="1"/>
  <c r="AM87" i="1"/>
  <c r="L87" i="1"/>
  <c r="L85" i="1"/>
  <c r="L84" i="1"/>
  <c r="J144" i="3"/>
  <c r="BK132" i="3"/>
  <c r="J128" i="3"/>
  <c r="BK125" i="3"/>
  <c r="BK163" i="3"/>
  <c r="J156" i="3"/>
  <c r="BK152" i="3"/>
  <c r="J142" i="3"/>
  <c r="BK139" i="3"/>
  <c r="J127" i="3"/>
  <c r="J123" i="3"/>
  <c r="J165" i="3"/>
  <c r="BK157" i="3"/>
  <c r="J151" i="3"/>
  <c r="BK148" i="3"/>
  <c r="J143" i="3"/>
  <c r="BK136" i="3"/>
  <c r="J131" i="3"/>
  <c r="BK124" i="3"/>
  <c r="J164" i="3"/>
  <c r="J160" i="3"/>
  <c r="J154" i="3"/>
  <c r="BK145" i="3"/>
  <c r="BK137" i="3"/>
  <c r="BK130" i="3"/>
  <c r="BK142" i="4"/>
  <c r="BK133" i="4"/>
  <c r="J128" i="4"/>
  <c r="J123" i="4"/>
  <c r="J140" i="4"/>
  <c r="J135" i="4"/>
  <c r="J122" i="4"/>
  <c r="J133" i="4"/>
  <c r="BK130" i="4"/>
  <c r="BK126" i="4"/>
  <c r="BK141" i="4"/>
  <c r="BK137" i="4"/>
  <c r="J130" i="4"/>
  <c r="J124" i="4"/>
  <c r="BK126" i="5"/>
  <c r="BK271" i="6"/>
  <c r="J246" i="6"/>
  <c r="J239" i="6"/>
  <c r="BK234" i="6"/>
  <c r="J230" i="6"/>
  <c r="BK229" i="6"/>
  <c r="BK217" i="6"/>
  <c r="J211" i="6"/>
  <c r="BK204" i="6"/>
  <c r="J183" i="6"/>
  <c r="J166" i="6"/>
  <c r="J145" i="6"/>
  <c r="J137" i="6"/>
  <c r="J256" i="6"/>
  <c r="BK230" i="6"/>
  <c r="BK212" i="6"/>
  <c r="BK201" i="6"/>
  <c r="BK190" i="6"/>
  <c r="J161" i="6"/>
  <c r="J149" i="6"/>
  <c r="BK261" i="6"/>
  <c r="BK246" i="6"/>
  <c r="BK239" i="6"/>
  <c r="BK226" i="6"/>
  <c r="J217" i="6"/>
  <c r="J196" i="6"/>
  <c r="J176" i="6"/>
  <c r="BK145" i="6"/>
  <c r="J261" i="6"/>
  <c r="J234" i="6"/>
  <c r="BK220" i="6"/>
  <c r="J204" i="6"/>
  <c r="BK174" i="6"/>
  <c r="BK153" i="6"/>
  <c r="J162" i="7"/>
  <c r="BK150" i="7"/>
  <c r="J146" i="7"/>
  <c r="J139" i="7"/>
  <c r="J135" i="7"/>
  <c r="BK128" i="7"/>
  <c r="BK121" i="7"/>
  <c r="J150" i="7"/>
  <c r="J144" i="7"/>
  <c r="J141" i="7"/>
  <c r="J132" i="7"/>
  <c r="J126" i="7"/>
  <c r="BK166" i="7"/>
  <c r="BK161" i="7"/>
  <c r="BK156" i="7"/>
  <c r="BK141" i="7"/>
  <c r="BK127" i="7"/>
  <c r="J161" i="7"/>
  <c r="BK154" i="7"/>
  <c r="J151" i="7"/>
  <c r="BK144" i="7"/>
  <c r="BK134" i="7"/>
  <c r="J127" i="7"/>
  <c r="BK142" i="8"/>
  <c r="BK139" i="8"/>
  <c r="J134" i="8"/>
  <c r="BK126" i="8"/>
  <c r="BK144" i="8"/>
  <c r="BK138" i="8"/>
  <c r="BK124" i="8"/>
  <c r="J138" i="8"/>
  <c r="J132" i="8"/>
  <c r="BK128" i="8"/>
  <c r="J121" i="8"/>
  <c r="J294" i="2"/>
  <c r="BK276" i="2"/>
  <c r="J262" i="2"/>
  <c r="J257" i="2"/>
  <c r="BK239" i="2"/>
  <c r="J233" i="2"/>
  <c r="BK230" i="2"/>
  <c r="BK227" i="2"/>
  <c r="J215" i="2"/>
  <c r="J209" i="2"/>
  <c r="BK198" i="2"/>
  <c r="BK174" i="2"/>
  <c r="J282" i="2"/>
  <c r="J276" i="2"/>
  <c r="J272" i="2"/>
  <c r="BK266" i="2"/>
  <c r="J260" i="2"/>
  <c r="J249" i="2"/>
  <c r="J245" i="2"/>
  <c r="BK241" i="2"/>
  <c r="BK236" i="2"/>
  <c r="BK233" i="2"/>
  <c r="BK228" i="2"/>
  <c r="J222" i="2"/>
  <c r="BK209" i="2"/>
  <c r="J182" i="2"/>
  <c r="BK170" i="2"/>
  <c r="BK167" i="2"/>
  <c r="J164" i="2"/>
  <c r="J159" i="2"/>
  <c r="J157" i="2"/>
  <c r="BK155" i="2"/>
  <c r="BK151" i="2"/>
  <c r="BK149" i="2"/>
  <c r="BK145" i="2"/>
  <c r="BK143" i="2"/>
  <c r="J140" i="2"/>
  <c r="BK138" i="2"/>
  <c r="BK294" i="2"/>
  <c r="BK274" i="2"/>
  <c r="J268" i="2"/>
  <c r="BK262" i="2"/>
  <c r="BK260" i="2"/>
  <c r="J254" i="2"/>
  <c r="BK250" i="2"/>
  <c r="BK249" i="2"/>
  <c r="J248" i="2"/>
  <c r="BK245" i="2"/>
  <c r="BK243" i="2"/>
  <c r="J241" i="2"/>
  <c r="J238" i="2"/>
  <c r="J236" i="2"/>
  <c r="J234" i="2"/>
  <c r="BK231" i="2"/>
  <c r="J230" i="2"/>
  <c r="BK225" i="2"/>
  <c r="BK222" i="2"/>
  <c r="J198" i="2"/>
  <c r="BK182" i="2"/>
  <c r="J174" i="2"/>
  <c r="AS100" i="1"/>
  <c r="BK223" i="2"/>
  <c r="J219" i="2"/>
  <c r="BK215" i="2"/>
  <c r="BK188" i="2"/>
  <c r="BK176" i="2"/>
  <c r="J162" i="3"/>
  <c r="BK156" i="3"/>
  <c r="BK149" i="3"/>
  <c r="BK147" i="3"/>
  <c r="J139" i="3"/>
  <c r="BK135" i="3"/>
  <c r="BK131" i="3"/>
  <c r="BK127" i="3"/>
  <c r="BK122" i="3"/>
  <c r="BK165" i="3"/>
  <c r="J161" i="3"/>
  <c r="BK154" i="3"/>
  <c r="J150" i="3"/>
  <c r="BK141" i="3"/>
  <c r="J135" i="3"/>
  <c r="BK126" i="3"/>
  <c r="J122" i="3"/>
  <c r="BK164" i="3"/>
  <c r="J155" i="3"/>
  <c r="BK150" i="3"/>
  <c r="BK146" i="3"/>
  <c r="J141" i="3"/>
  <c r="BK138" i="3"/>
  <c r="BK134" i="3"/>
  <c r="J129" i="3"/>
  <c r="J166" i="3"/>
  <c r="BK161" i="3"/>
  <c r="BK159" i="3"/>
  <c r="J152" i="3"/>
  <c r="BK143" i="3"/>
  <c r="J136" i="3"/>
  <c r="BK128" i="3"/>
  <c r="J124" i="3"/>
  <c r="BK144" i="4"/>
  <c r="J143" i="4"/>
  <c r="BK136" i="4"/>
  <c r="BK132" i="4"/>
  <c r="J127" i="4"/>
  <c r="J126" i="4"/>
  <c r="BK143" i="4"/>
  <c r="BK138" i="4"/>
  <c r="BK124" i="4"/>
  <c r="J142" i="4"/>
  <c r="J137" i="4"/>
  <c r="J132" i="4"/>
  <c r="BK129" i="4"/>
  <c r="BK145" i="4"/>
  <c r="BK140" i="4"/>
  <c r="J136" i="4"/>
  <c r="BK127" i="4"/>
  <c r="BK123" i="4"/>
  <c r="J129" i="5"/>
  <c r="F39" i="5"/>
  <c r="J244" i="6"/>
  <c r="J212" i="6"/>
  <c r="J199" i="6"/>
  <c r="J178" i="6"/>
  <c r="J168" i="6"/>
  <c r="BK161" i="6"/>
  <c r="BK149" i="6"/>
  <c r="BK139" i="6"/>
  <c r="BK258" i="6"/>
  <c r="BK248" i="6"/>
  <c r="BK215" i="6"/>
  <c r="J214" i="6"/>
  <c r="BK206" i="6"/>
  <c r="BK193" i="6"/>
  <c r="J174" i="6"/>
  <c r="BK158" i="6"/>
  <c r="J143" i="6"/>
  <c r="J229" i="6"/>
  <c r="J224" i="6"/>
  <c r="BK219" i="6"/>
  <c r="BK208" i="6"/>
  <c r="BK199" i="6"/>
  <c r="J189" i="6"/>
  <c r="J170" i="6"/>
  <c r="BK166" i="6"/>
  <c r="BK266" i="6"/>
  <c r="J248" i="6"/>
  <c r="J226" i="6"/>
  <c r="J222" i="6"/>
  <c r="J215" i="6"/>
  <c r="BK209" i="6"/>
  <c r="BK196" i="6"/>
  <c r="J193" i="6"/>
  <c r="BK164" i="6"/>
  <c r="BK137" i="6"/>
  <c r="J164" i="7"/>
  <c r="J157" i="7"/>
  <c r="J154" i="7"/>
  <c r="BK153" i="7"/>
  <c r="BK147" i="7"/>
  <c r="BK140" i="7"/>
  <c r="BK137" i="7"/>
  <c r="J133" i="7"/>
  <c r="BK129" i="7"/>
  <c r="BK124" i="7"/>
  <c r="BK164" i="7"/>
  <c r="J156" i="7"/>
  <c r="BK148" i="7"/>
  <c r="BK143" i="7"/>
  <c r="J140" i="7"/>
  <c r="BK136" i="7"/>
  <c r="BK131" i="7"/>
  <c r="J125" i="7"/>
  <c r="BK122" i="7"/>
  <c r="BK163" i="7"/>
  <c r="BK159" i="7"/>
  <c r="J152" i="7"/>
  <c r="BK145" i="7"/>
  <c r="J137" i="7"/>
  <c r="J131" i="7"/>
  <c r="J121" i="7"/>
  <c r="J163" i="7"/>
  <c r="J159" i="7"/>
  <c r="BK155" i="7"/>
  <c r="BK152" i="7"/>
  <c r="J148" i="7"/>
  <c r="J142" i="7"/>
  <c r="J130" i="7"/>
  <c r="J128" i="7"/>
  <c r="J123" i="7"/>
  <c r="J140" i="8"/>
  <c r="J136" i="8"/>
  <c r="BK135" i="8"/>
  <c r="J129" i="8"/>
  <c r="J122" i="8"/>
  <c r="BK143" i="8"/>
  <c r="BK132" i="8"/>
  <c r="BK125" i="8"/>
  <c r="J144" i="8"/>
  <c r="J133" i="8"/>
  <c r="J130" i="8"/>
  <c r="BK127" i="8"/>
  <c r="BK122" i="8"/>
  <c r="J143" i="8"/>
  <c r="J139" i="8"/>
  <c r="BK136" i="8"/>
  <c r="J135" i="8"/>
  <c r="J131" i="8"/>
  <c r="J128" i="8"/>
  <c r="J125" i="8"/>
  <c r="BK126" i="9"/>
  <c r="J126" i="9"/>
  <c r="BK129" i="5"/>
  <c r="J271" i="6"/>
  <c r="BK250" i="6"/>
  <c r="J242" i="6"/>
  <c r="BK227" i="6"/>
  <c r="J219" i="6"/>
  <c r="BK214" i="6"/>
  <c r="J206" i="6"/>
  <c r="BK189" i="6"/>
  <c r="BK170" i="6"/>
  <c r="J164" i="6"/>
  <c r="BK151" i="6"/>
  <c r="J266" i="6"/>
  <c r="BK254" i="6"/>
  <c r="BK222" i="6"/>
  <c r="J208" i="6"/>
  <c r="J198" i="6"/>
  <c r="BK178" i="6"/>
  <c r="J153" i="6"/>
  <c r="J139" i="6"/>
  <c r="J258" i="6"/>
  <c r="J254" i="6"/>
  <c r="J250" i="6"/>
  <c r="BK242" i="6"/>
  <c r="J227" i="6"/>
  <c r="J220" i="6"/>
  <c r="J209" i="6"/>
  <c r="J201" i="6"/>
  <c r="J190" i="6"/>
  <c r="BK183" i="6"/>
  <c r="BK168" i="6"/>
  <c r="J151" i="6"/>
  <c r="BK143" i="6"/>
  <c r="BK256" i="6"/>
  <c r="BK244" i="6"/>
  <c r="BK224" i="6"/>
  <c r="BK211" i="6"/>
  <c r="BK198" i="6"/>
  <c r="BK176" i="6"/>
  <c r="J158" i="6"/>
  <c r="J166" i="7"/>
  <c r="BK158" i="7"/>
  <c r="J155" i="7"/>
  <c r="BK151" i="7"/>
  <c r="J143" i="7"/>
  <c r="BK138" i="7"/>
  <c r="J136" i="7"/>
  <c r="BK132" i="7"/>
  <c r="BK125" i="7"/>
  <c r="J122" i="7"/>
  <c r="BK160" i="7"/>
  <c r="J149" i="7"/>
  <c r="J145" i="7"/>
  <c r="BK142" i="7"/>
  <c r="BK139" i="7"/>
  <c r="BK133" i="7"/>
  <c r="BK130" i="7"/>
  <c r="BK123" i="7"/>
  <c r="J165" i="7"/>
  <c r="BK162" i="7"/>
  <c r="BK157" i="7"/>
  <c r="J147" i="7"/>
  <c r="J138" i="7"/>
  <c r="J134" i="7"/>
  <c r="J124" i="7"/>
  <c r="BK165" i="7"/>
  <c r="J160" i="7"/>
  <c r="J158" i="7"/>
  <c r="J153" i="7"/>
  <c r="BK149" i="7"/>
  <c r="BK146" i="7"/>
  <c r="BK135" i="7"/>
  <c r="J129" i="7"/>
  <c r="BK126" i="7"/>
  <c r="BK141" i="8"/>
  <c r="BK137" i="8"/>
  <c r="BK130" i="8"/>
  <c r="J124" i="8"/>
  <c r="BK121" i="8"/>
  <c r="J141" i="8"/>
  <c r="J126" i="8"/>
  <c r="BK145" i="8"/>
  <c r="BK140" i="8"/>
  <c r="BK134" i="8"/>
  <c r="BK131" i="8"/>
  <c r="BK129" i="8"/>
  <c r="J123" i="8"/>
  <c r="J145" i="8"/>
  <c r="J142" i="8"/>
  <c r="J137" i="8"/>
  <c r="BK133" i="8"/>
  <c r="J127" i="8"/>
  <c r="BK123" i="8"/>
  <c r="BK128" i="9"/>
  <c r="J128" i="9"/>
  <c r="BK289" i="2"/>
  <c r="BK282" i="2"/>
  <c r="J264" i="2"/>
  <c r="BK254" i="2"/>
  <c r="BK238" i="2"/>
  <c r="J228" i="2"/>
  <c r="J225" i="2"/>
  <c r="J212" i="2"/>
  <c r="BK208" i="2"/>
  <c r="J188" i="2"/>
  <c r="J289" i="2"/>
  <c r="BK279" i="2"/>
  <c r="J274" i="2"/>
  <c r="BK268" i="2"/>
  <c r="BK264" i="2"/>
  <c r="J250" i="2"/>
  <c r="BK248" i="2"/>
  <c r="J243" i="2"/>
  <c r="J239" i="2"/>
  <c r="BK234" i="2"/>
  <c r="J231" i="2"/>
  <c r="J223" i="2"/>
  <c r="BK219" i="2"/>
  <c r="BK212" i="2"/>
  <c r="J186" i="2"/>
  <c r="J180" i="2"/>
  <c r="J170" i="2"/>
  <c r="J167" i="2"/>
  <c r="BK164" i="2"/>
  <c r="BK159" i="2"/>
  <c r="BK157" i="2"/>
  <c r="J155" i="2"/>
  <c r="J151" i="2"/>
  <c r="J149" i="2"/>
  <c r="J145" i="2"/>
  <c r="J143" i="2"/>
  <c r="BK140" i="2"/>
  <c r="J138" i="2"/>
  <c r="J279" i="2"/>
  <c r="BK272" i="2"/>
  <c r="J266" i="2"/>
  <c r="BK257" i="2"/>
  <c r="BK217" i="2"/>
  <c r="BK186" i="2"/>
  <c r="J176" i="2"/>
  <c r="BK172" i="2"/>
  <c r="AS95" i="1"/>
  <c r="J227" i="2"/>
  <c r="J217" i="2"/>
  <c r="J208" i="2"/>
  <c r="BK180" i="2"/>
  <c r="J172" i="2"/>
  <c r="BK166" i="3"/>
  <c r="BK160" i="3"/>
  <c r="J159" i="3"/>
  <c r="BK151" i="3"/>
  <c r="J148" i="3"/>
  <c r="J146" i="3"/>
  <c r="J138" i="3"/>
  <c r="BK133" i="3"/>
  <c r="BK129" i="3"/>
  <c r="J126" i="3"/>
  <c r="J121" i="3"/>
  <c r="BK162" i="3"/>
  <c r="J157" i="3"/>
  <c r="BK153" i="3"/>
  <c r="BK144" i="3"/>
  <c r="J140" i="3"/>
  <c r="J134" i="3"/>
  <c r="J125" i="3"/>
  <c r="BK121" i="3"/>
  <c r="J158" i="3"/>
  <c r="J153" i="3"/>
  <c r="J149" i="3"/>
  <c r="J145" i="3"/>
  <c r="BK140" i="3"/>
  <c r="J137" i="3"/>
  <c r="J133" i="3"/>
  <c r="J130" i="3"/>
  <c r="BK123" i="3"/>
  <c r="J163" i="3"/>
  <c r="BK158" i="3"/>
  <c r="BK155" i="3"/>
  <c r="J147" i="3"/>
  <c r="BK142" i="3"/>
  <c r="J132" i="3"/>
  <c r="J145" i="4"/>
  <c r="J141" i="4"/>
  <c r="BK135" i="4"/>
  <c r="BK131" i="4"/>
  <c r="BK125" i="4"/>
  <c r="BK121" i="4"/>
  <c r="BK139" i="4"/>
  <c r="J129" i="4"/>
  <c r="J139" i="4"/>
  <c r="J134" i="4"/>
  <c r="J131" i="4"/>
  <c r="BK128" i="4"/>
  <c r="J144" i="4"/>
  <c r="J138" i="4"/>
  <c r="BK134" i="4"/>
  <c r="J125" i="4"/>
  <c r="BK122" i="4"/>
  <c r="J121" i="4"/>
  <c r="J126" i="5"/>
  <c r="P124" i="9" l="1"/>
  <c r="P123" i="9" s="1"/>
  <c r="AU104" i="1" s="1"/>
  <c r="T124" i="9"/>
  <c r="T123" i="9" s="1"/>
  <c r="P124" i="5"/>
  <c r="P123" i="5" s="1"/>
  <c r="AU99" i="1" s="1"/>
  <c r="P137" i="2"/>
  <c r="T137" i="2"/>
  <c r="BK166" i="2"/>
  <c r="J166" i="2" s="1"/>
  <c r="J102" i="2" s="1"/>
  <c r="P166" i="2"/>
  <c r="P214" i="2"/>
  <c r="R214" i="2"/>
  <c r="P224" i="2"/>
  <c r="P247" i="2"/>
  <c r="BK267" i="2"/>
  <c r="J267" i="2"/>
  <c r="J109" i="2"/>
  <c r="R267" i="2"/>
  <c r="T120" i="3"/>
  <c r="BK120" i="4"/>
  <c r="J120" i="4" s="1"/>
  <c r="R120" i="4"/>
  <c r="R136" i="6"/>
  <c r="P142" i="6"/>
  <c r="T142" i="6"/>
  <c r="T160" i="6"/>
  <c r="BK195" i="6"/>
  <c r="J195" i="6"/>
  <c r="J105" i="6" s="1"/>
  <c r="BK205" i="6"/>
  <c r="J205" i="6" s="1"/>
  <c r="J106" i="6" s="1"/>
  <c r="T205" i="6"/>
  <c r="P225" i="6"/>
  <c r="BK249" i="6"/>
  <c r="J249" i="6" s="1"/>
  <c r="J108" i="6" s="1"/>
  <c r="R249" i="6"/>
  <c r="BK120" i="7"/>
  <c r="J120" i="7" s="1"/>
  <c r="T120" i="7"/>
  <c r="P120" i="8"/>
  <c r="AU103" i="1" s="1"/>
  <c r="BK148" i="2"/>
  <c r="J148" i="2" s="1"/>
  <c r="J101" i="2" s="1"/>
  <c r="R148" i="2"/>
  <c r="T166" i="2"/>
  <c r="BK214" i="2"/>
  <c r="J214" i="2"/>
  <c r="J105" i="2" s="1"/>
  <c r="T214" i="2"/>
  <c r="R224" i="2"/>
  <c r="R210" i="2" s="1"/>
  <c r="R247" i="2"/>
  <c r="P267" i="2"/>
  <c r="BK120" i="3"/>
  <c r="J120" i="3" s="1"/>
  <c r="R120" i="3"/>
  <c r="P120" i="4"/>
  <c r="AU98" i="1"/>
  <c r="T120" i="4"/>
  <c r="BK136" i="6"/>
  <c r="J136" i="6" s="1"/>
  <c r="J100" i="6" s="1"/>
  <c r="BK142" i="6"/>
  <c r="J142" i="6" s="1"/>
  <c r="J101" i="6" s="1"/>
  <c r="BK160" i="6"/>
  <c r="J160" i="6" s="1"/>
  <c r="J102" i="6" s="1"/>
  <c r="R160" i="6"/>
  <c r="R195" i="6"/>
  <c r="T195" i="6"/>
  <c r="P205" i="6"/>
  <c r="BK225" i="6"/>
  <c r="J225" i="6" s="1"/>
  <c r="J107" i="6" s="1"/>
  <c r="T225" i="6"/>
  <c r="T249" i="6"/>
  <c r="R120" i="7"/>
  <c r="T120" i="8"/>
  <c r="BK137" i="2"/>
  <c r="J137" i="2" s="1"/>
  <c r="J100" i="2" s="1"/>
  <c r="R137" i="2"/>
  <c r="P148" i="2"/>
  <c r="T148" i="2"/>
  <c r="R166" i="2"/>
  <c r="BK224" i="2"/>
  <c r="J224" i="2"/>
  <c r="J106" i="2" s="1"/>
  <c r="T224" i="2"/>
  <c r="BK247" i="2"/>
  <c r="J247" i="2" s="1"/>
  <c r="J108" i="2" s="1"/>
  <c r="T247" i="2"/>
  <c r="T267" i="2"/>
  <c r="P120" i="3"/>
  <c r="AU97" i="1"/>
  <c r="P136" i="6"/>
  <c r="T136" i="6"/>
  <c r="T135" i="6" s="1"/>
  <c r="R142" i="6"/>
  <c r="P160" i="6"/>
  <c r="P195" i="6"/>
  <c r="R205" i="6"/>
  <c r="R225" i="6"/>
  <c r="P249" i="6"/>
  <c r="P120" i="7"/>
  <c r="AU102" i="1" s="1"/>
  <c r="BK120" i="8"/>
  <c r="J120" i="8" s="1"/>
  <c r="R120" i="8"/>
  <c r="BK244" i="2"/>
  <c r="J244" i="2" s="1"/>
  <c r="J107" i="2" s="1"/>
  <c r="BK288" i="2"/>
  <c r="J288" i="2" s="1"/>
  <c r="J111" i="2" s="1"/>
  <c r="BK128" i="5"/>
  <c r="J128" i="5"/>
  <c r="J101" i="5" s="1"/>
  <c r="BK260" i="6"/>
  <c r="J260" i="6" s="1"/>
  <c r="J109" i="6" s="1"/>
  <c r="BK125" i="9"/>
  <c r="J125" i="9" s="1"/>
  <c r="J100" i="9" s="1"/>
  <c r="BK281" i="2"/>
  <c r="J281" i="2" s="1"/>
  <c r="J110" i="2" s="1"/>
  <c r="BK293" i="2"/>
  <c r="BK292" i="2" s="1"/>
  <c r="J292" i="2" s="1"/>
  <c r="J112" i="2" s="1"/>
  <c r="BK265" i="6"/>
  <c r="J265" i="6" s="1"/>
  <c r="J110" i="6" s="1"/>
  <c r="BK127" i="9"/>
  <c r="J127" i="9" s="1"/>
  <c r="J101" i="9" s="1"/>
  <c r="BK211" i="2"/>
  <c r="J211" i="2" s="1"/>
  <c r="J104" i="2" s="1"/>
  <c r="BK125" i="5"/>
  <c r="J125" i="5" s="1"/>
  <c r="J100" i="5" s="1"/>
  <c r="BK192" i="6"/>
  <c r="J192" i="6" s="1"/>
  <c r="J104" i="6" s="1"/>
  <c r="BK270" i="6"/>
  <c r="J270" i="6" s="1"/>
  <c r="J112" i="6" s="1"/>
  <c r="E85" i="9"/>
  <c r="BF126" i="9"/>
  <c r="J117" i="9"/>
  <c r="F120" i="9"/>
  <c r="BF128" i="9"/>
  <c r="E108" i="8"/>
  <c r="J114" i="8"/>
  <c r="F117" i="8"/>
  <c r="BF124" i="8"/>
  <c r="BF126" i="8"/>
  <c r="BF127" i="8"/>
  <c r="BF130" i="8"/>
  <c r="BF136" i="8"/>
  <c r="BF143" i="8"/>
  <c r="BF129" i="8"/>
  <c r="BF131" i="8"/>
  <c r="BF137" i="8"/>
  <c r="BF138" i="8"/>
  <c r="BF142" i="8"/>
  <c r="BF144" i="8"/>
  <c r="BF145" i="8"/>
  <c r="BF125" i="8"/>
  <c r="BF134" i="8"/>
  <c r="BF140" i="8"/>
  <c r="BF141" i="8"/>
  <c r="BF121" i="8"/>
  <c r="BF122" i="8"/>
  <c r="BF123" i="8"/>
  <c r="BF128" i="8"/>
  <c r="BF132" i="8"/>
  <c r="BF133" i="8"/>
  <c r="BF135" i="8"/>
  <c r="BF139" i="8"/>
  <c r="E108" i="7"/>
  <c r="F117" i="7"/>
  <c r="BF122" i="7"/>
  <c r="BF127" i="7"/>
  <c r="BF128" i="7"/>
  <c r="BF129" i="7"/>
  <c r="BF134" i="7"/>
  <c r="BF138" i="7"/>
  <c r="BF140" i="7"/>
  <c r="BF141" i="7"/>
  <c r="BF150" i="7"/>
  <c r="BF151" i="7"/>
  <c r="BF153" i="7"/>
  <c r="BF157" i="7"/>
  <c r="BF158" i="7"/>
  <c r="BF160" i="7"/>
  <c r="BF162" i="7"/>
  <c r="J91" i="7"/>
  <c r="BF123" i="7"/>
  <c r="BF126" i="7"/>
  <c r="BF131" i="7"/>
  <c r="BF136" i="7"/>
  <c r="BF139" i="7"/>
  <c r="BF146" i="7"/>
  <c r="BF163" i="7"/>
  <c r="BF166" i="7"/>
  <c r="BF124" i="7"/>
  <c r="BF125" i="7"/>
  <c r="BF130" i="7"/>
  <c r="BF137" i="7"/>
  <c r="BF144" i="7"/>
  <c r="BF145" i="7"/>
  <c r="BF147" i="7"/>
  <c r="BF148" i="7"/>
  <c r="BF149" i="7"/>
  <c r="BF152" i="7"/>
  <c r="BF164" i="7"/>
  <c r="BF121" i="7"/>
  <c r="BF132" i="7"/>
  <c r="BF133" i="7"/>
  <c r="BF135" i="7"/>
  <c r="BF142" i="7"/>
  <c r="BF143" i="7"/>
  <c r="BF154" i="7"/>
  <c r="BF155" i="7"/>
  <c r="BF156" i="7"/>
  <c r="BF159" i="7"/>
  <c r="BF161" i="7"/>
  <c r="BF165" i="7"/>
  <c r="J91" i="6"/>
  <c r="BF139" i="6"/>
  <c r="BF143" i="6"/>
  <c r="BF153" i="6"/>
  <c r="BF161" i="6"/>
  <c r="BF170" i="6"/>
  <c r="BF174" i="6"/>
  <c r="BF189" i="6"/>
  <c r="BF196" i="6"/>
  <c r="BF201" i="6"/>
  <c r="BF214" i="6"/>
  <c r="BF224" i="6"/>
  <c r="BF230" i="6"/>
  <c r="BF246" i="6"/>
  <c r="BF266" i="6"/>
  <c r="F131" i="6"/>
  <c r="BF149" i="6"/>
  <c r="BF158" i="6"/>
  <c r="BF164" i="6"/>
  <c r="BF166" i="6"/>
  <c r="BF168" i="6"/>
  <c r="BF183" i="6"/>
  <c r="BF199" i="6"/>
  <c r="BF209" i="6"/>
  <c r="BF215" i="6"/>
  <c r="BF222" i="6"/>
  <c r="BF227" i="6"/>
  <c r="BF229" i="6"/>
  <c r="BF256" i="6"/>
  <c r="BF258" i="6"/>
  <c r="BF145" i="6"/>
  <c r="BF151" i="6"/>
  <c r="BF206" i="6"/>
  <c r="BF219" i="6"/>
  <c r="BF220" i="6"/>
  <c r="BF226" i="6"/>
  <c r="BF234" i="6"/>
  <c r="BF239" i="6"/>
  <c r="BF248" i="6"/>
  <c r="BF250" i="6"/>
  <c r="BF254" i="6"/>
  <c r="BF261" i="6"/>
  <c r="E85" i="6"/>
  <c r="BF137" i="6"/>
  <c r="BF176" i="6"/>
  <c r="BF178" i="6"/>
  <c r="BF190" i="6"/>
  <c r="BF193" i="6"/>
  <c r="BF198" i="6"/>
  <c r="BF204" i="6"/>
  <c r="BF208" i="6"/>
  <c r="BF211" i="6"/>
  <c r="BF212" i="6"/>
  <c r="BF217" i="6"/>
  <c r="BF242" i="6"/>
  <c r="BF244" i="6"/>
  <c r="BF271" i="6"/>
  <c r="E85" i="5"/>
  <c r="J91" i="5"/>
  <c r="F94" i="5"/>
  <c r="BF126" i="5"/>
  <c r="BF129" i="5"/>
  <c r="BD99" i="1"/>
  <c r="BF128" i="4"/>
  <c r="BF129" i="4"/>
  <c r="BF132" i="4"/>
  <c r="BF134" i="4"/>
  <c r="BF135" i="4"/>
  <c r="BF142" i="4"/>
  <c r="E85" i="4"/>
  <c r="BF125" i="4"/>
  <c r="BF126" i="4"/>
  <c r="BF130" i="4"/>
  <c r="BF133" i="4"/>
  <c r="BF136" i="4"/>
  <c r="BF137" i="4"/>
  <c r="J91" i="4"/>
  <c r="F117" i="4"/>
  <c r="BF121" i="4"/>
  <c r="BF122" i="4"/>
  <c r="BF123" i="4"/>
  <c r="BF138" i="4"/>
  <c r="BF139" i="4"/>
  <c r="BF140" i="4"/>
  <c r="BF141" i="4"/>
  <c r="BF143" i="4"/>
  <c r="BF144" i="4"/>
  <c r="BF145" i="4"/>
  <c r="BF124" i="4"/>
  <c r="BF127" i="4"/>
  <c r="BF131" i="4"/>
  <c r="J114" i="3"/>
  <c r="F117" i="3"/>
  <c r="BF129" i="3"/>
  <c r="BF131" i="3"/>
  <c r="BF140" i="3"/>
  <c r="BF142" i="3"/>
  <c r="BF144" i="3"/>
  <c r="BF146" i="3"/>
  <c r="BF153" i="3"/>
  <c r="BF156" i="3"/>
  <c r="BF159" i="3"/>
  <c r="BF162" i="3"/>
  <c r="BF163" i="3"/>
  <c r="BF165" i="3"/>
  <c r="E85" i="3"/>
  <c r="BF121" i="3"/>
  <c r="BF123" i="3"/>
  <c r="BF128" i="3"/>
  <c r="BF130" i="3"/>
  <c r="BF132" i="3"/>
  <c r="BF135" i="3"/>
  <c r="BF148" i="3"/>
  <c r="BF150" i="3"/>
  <c r="BF151" i="3"/>
  <c r="BF152" i="3"/>
  <c r="BF154" i="3"/>
  <c r="BF164" i="3"/>
  <c r="BF122" i="3"/>
  <c r="BF124" i="3"/>
  <c r="BF126" i="3"/>
  <c r="BF133" i="3"/>
  <c r="BF134" i="3"/>
  <c r="BF136" i="3"/>
  <c r="BF137" i="3"/>
  <c r="BF139" i="3"/>
  <c r="BF143" i="3"/>
  <c r="BF149" i="3"/>
  <c r="BF155" i="3"/>
  <c r="BF157" i="3"/>
  <c r="BF160" i="3"/>
  <c r="BF161" i="3"/>
  <c r="BF125" i="3"/>
  <c r="BF127" i="3"/>
  <c r="BF138" i="3"/>
  <c r="BF141" i="3"/>
  <c r="BF145" i="3"/>
  <c r="BF147" i="3"/>
  <c r="BF158" i="3"/>
  <c r="BF166" i="3"/>
  <c r="BF225" i="2"/>
  <c r="BF230" i="2"/>
  <c r="BF176" i="2"/>
  <c r="BF186" i="2"/>
  <c r="BF208" i="2"/>
  <c r="BF217" i="2"/>
  <c r="BF223" i="2"/>
  <c r="BF227" i="2"/>
  <c r="BF228" i="2"/>
  <c r="BF238" i="2"/>
  <c r="BF243" i="2"/>
  <c r="BF245" i="2"/>
  <c r="BF268" i="2"/>
  <c r="BF279" i="2"/>
  <c r="BF289" i="2"/>
  <c r="E85" i="2"/>
  <c r="J91" i="2"/>
  <c r="F94" i="2"/>
  <c r="BF138" i="2"/>
  <c r="BF140" i="2"/>
  <c r="BF143" i="2"/>
  <c r="BF145" i="2"/>
  <c r="BF149" i="2"/>
  <c r="BF151" i="2"/>
  <c r="BF155" i="2"/>
  <c r="BF157" i="2"/>
  <c r="BF159" i="2"/>
  <c r="BF164" i="2"/>
  <c r="BF167" i="2"/>
  <c r="BF170" i="2"/>
  <c r="BF172" i="2"/>
  <c r="BF174" i="2"/>
  <c r="BF180" i="2"/>
  <c r="BF182" i="2"/>
  <c r="BF188" i="2"/>
  <c r="BF209" i="2"/>
  <c r="BF212" i="2"/>
  <c r="BF219" i="2"/>
  <c r="BF222" i="2"/>
  <c r="BF236" i="2"/>
  <c r="BF250" i="2"/>
  <c r="BF260" i="2"/>
  <c r="BF266" i="2"/>
  <c r="BF282" i="2"/>
  <c r="BF198" i="2"/>
  <c r="BF215" i="2"/>
  <c r="BF231" i="2"/>
  <c r="BF233" i="2"/>
  <c r="BF234" i="2"/>
  <c r="BF239" i="2"/>
  <c r="BF241" i="2"/>
  <c r="BF248" i="2"/>
  <c r="BF249" i="2"/>
  <c r="BF254" i="2"/>
  <c r="BF257" i="2"/>
  <c r="BF262" i="2"/>
  <c r="BF264" i="2"/>
  <c r="BF272" i="2"/>
  <c r="BF274" i="2"/>
  <c r="BF276" i="2"/>
  <c r="BF294" i="2"/>
  <c r="F38" i="2"/>
  <c r="BC96" i="1" s="1"/>
  <c r="F35" i="2"/>
  <c r="AZ96" i="1" s="1"/>
  <c r="F38" i="3"/>
  <c r="BC97" i="1" s="1"/>
  <c r="F38" i="4"/>
  <c r="BC98" i="1" s="1"/>
  <c r="J35" i="4"/>
  <c r="AV98" i="1"/>
  <c r="F35" i="6"/>
  <c r="AZ101" i="1" s="1"/>
  <c r="F39" i="6"/>
  <c r="BD101" i="1" s="1"/>
  <c r="F37" i="7"/>
  <c r="BB102" i="1"/>
  <c r="F37" i="8"/>
  <c r="BB103" i="1" s="1"/>
  <c r="F38" i="8"/>
  <c r="BC103" i="1" s="1"/>
  <c r="F39" i="9"/>
  <c r="BD104" i="1" s="1"/>
  <c r="F39" i="2"/>
  <c r="BD96" i="1" s="1"/>
  <c r="J35" i="2"/>
  <c r="AV96" i="1" s="1"/>
  <c r="F39" i="3"/>
  <c r="BD97" i="1" s="1"/>
  <c r="F39" i="4"/>
  <c r="BD98" i="1" s="1"/>
  <c r="F35" i="4"/>
  <c r="AZ98" i="1"/>
  <c r="F38" i="5"/>
  <c r="BC99" i="1" s="1"/>
  <c r="F37" i="6"/>
  <c r="BB101" i="1" s="1"/>
  <c r="F38" i="6"/>
  <c r="BC101" i="1" s="1"/>
  <c r="F35" i="7"/>
  <c r="AZ102" i="1" s="1"/>
  <c r="F38" i="7"/>
  <c r="BC102" i="1" s="1"/>
  <c r="F35" i="8"/>
  <c r="AZ103" i="1"/>
  <c r="J35" i="9"/>
  <c r="AV104" i="1" s="1"/>
  <c r="F35" i="9"/>
  <c r="AZ104" i="1" s="1"/>
  <c r="F37" i="2"/>
  <c r="BB96" i="1" s="1"/>
  <c r="AS94" i="1"/>
  <c r="J35" i="3"/>
  <c r="AV97" i="1" s="1"/>
  <c r="F35" i="3"/>
  <c r="AZ97" i="1"/>
  <c r="F37" i="3"/>
  <c r="BB97" i="1" s="1"/>
  <c r="F37" i="4"/>
  <c r="BB98" i="1"/>
  <c r="J35" i="5"/>
  <c r="AV99" i="1" s="1"/>
  <c r="F35" i="5"/>
  <c r="AZ99" i="1"/>
  <c r="F37" i="5"/>
  <c r="BB99" i="1"/>
  <c r="J35" i="6"/>
  <c r="AV101" i="1"/>
  <c r="J35" i="7"/>
  <c r="AV102" i="1" s="1"/>
  <c r="F39" i="7"/>
  <c r="BD102" i="1" s="1"/>
  <c r="F39" i="8"/>
  <c r="BD103" i="1"/>
  <c r="J35" i="8"/>
  <c r="AV103" i="1" s="1"/>
  <c r="F37" i="9"/>
  <c r="BB104" i="1" s="1"/>
  <c r="F38" i="9"/>
  <c r="BC104" i="1" s="1"/>
  <c r="J98" i="7" l="1"/>
  <c r="J32" i="7"/>
  <c r="P210" i="2"/>
  <c r="T210" i="2"/>
  <c r="T191" i="6"/>
  <c r="R191" i="6"/>
  <c r="P191" i="6"/>
  <c r="J32" i="3"/>
  <c r="AG97" i="1" s="1"/>
  <c r="J98" i="3"/>
  <c r="J98" i="4"/>
  <c r="J32" i="4"/>
  <c r="AG98" i="1" s="1"/>
  <c r="J98" i="8"/>
  <c r="J32" i="8"/>
  <c r="T134" i="6"/>
  <c r="P135" i="6"/>
  <c r="P134" i="6" s="1"/>
  <c r="AU101" i="1" s="1"/>
  <c r="AU100" i="1" s="1"/>
  <c r="R135" i="6"/>
  <c r="R134" i="6" s="1"/>
  <c r="R136" i="2"/>
  <c r="R135" i="2" s="1"/>
  <c r="T136" i="2"/>
  <c r="T135" i="2"/>
  <c r="P136" i="2"/>
  <c r="P135" i="2" s="1"/>
  <c r="AU96" i="1" s="1"/>
  <c r="AU95" i="1" s="1"/>
  <c r="BK210" i="2"/>
  <c r="J210" i="2"/>
  <c r="J103" i="2"/>
  <c r="J293" i="2"/>
  <c r="J113" i="2" s="1"/>
  <c r="BK124" i="5"/>
  <c r="J124" i="5" s="1"/>
  <c r="J99" i="5" s="1"/>
  <c r="BK269" i="6"/>
  <c r="J269" i="6" s="1"/>
  <c r="J111" i="6" s="1"/>
  <c r="BK136" i="2"/>
  <c r="J136" i="2"/>
  <c r="J99" i="2"/>
  <c r="BK191" i="6"/>
  <c r="J191" i="6"/>
  <c r="J103" i="6"/>
  <c r="BK135" i="6"/>
  <c r="J135" i="6" s="1"/>
  <c r="J99" i="6" s="1"/>
  <c r="BK124" i="9"/>
  <c r="BK123" i="9" s="1"/>
  <c r="J123" i="9" s="1"/>
  <c r="J98" i="9" s="1"/>
  <c r="AG103" i="1"/>
  <c r="AG102" i="1"/>
  <c r="F36" i="2"/>
  <c r="BA96" i="1" s="1"/>
  <c r="BB95" i="1"/>
  <c r="AX95" i="1" s="1"/>
  <c r="F36" i="6"/>
  <c r="BA101" i="1" s="1"/>
  <c r="F36" i="9"/>
  <c r="BA104" i="1"/>
  <c r="BD100" i="1"/>
  <c r="J36" i="2"/>
  <c r="AW96" i="1"/>
  <c r="AT96" i="1"/>
  <c r="F36" i="5"/>
  <c r="BA99" i="1" s="1"/>
  <c r="AZ95" i="1"/>
  <c r="AV95" i="1" s="1"/>
  <c r="F36" i="7"/>
  <c r="BA102" i="1" s="1"/>
  <c r="J36" i="8"/>
  <c r="AW103" i="1" s="1"/>
  <c r="AT103" i="1" s="1"/>
  <c r="AN103" i="1" s="1"/>
  <c r="J36" i="9"/>
  <c r="AW104" i="1" s="1"/>
  <c r="AT104" i="1" s="1"/>
  <c r="F36" i="3"/>
  <c r="BA97" i="1"/>
  <c r="F36" i="4"/>
  <c r="BA98" i="1" s="1"/>
  <c r="J36" i="5"/>
  <c r="AW99" i="1" s="1"/>
  <c r="AT99" i="1" s="1"/>
  <c r="BD95" i="1"/>
  <c r="J36" i="7"/>
  <c r="AW102" i="1"/>
  <c r="AT102" i="1" s="1"/>
  <c r="AN102" i="1" s="1"/>
  <c r="F36" i="8"/>
  <c r="BA103" i="1" s="1"/>
  <c r="BC100" i="1"/>
  <c r="AY100" i="1" s="1"/>
  <c r="AZ100" i="1"/>
  <c r="AV100" i="1"/>
  <c r="J36" i="3"/>
  <c r="AW97" i="1" s="1"/>
  <c r="AT97" i="1" s="1"/>
  <c r="J36" i="4"/>
  <c r="AW98" i="1"/>
  <c r="AT98" i="1" s="1"/>
  <c r="BC95" i="1"/>
  <c r="AY95" i="1" s="1"/>
  <c r="J36" i="6"/>
  <c r="AW101" i="1" s="1"/>
  <c r="AT101" i="1" s="1"/>
  <c r="BB100" i="1"/>
  <c r="AX100" i="1" s="1"/>
  <c r="AU94" i="1" l="1"/>
  <c r="AN97" i="1"/>
  <c r="AN98" i="1"/>
  <c r="BK123" i="5"/>
  <c r="J123" i="5"/>
  <c r="J98" i="5" s="1"/>
  <c r="J124" i="9"/>
  <c r="J99" i="9"/>
  <c r="BK135" i="2"/>
  <c r="J135" i="2" s="1"/>
  <c r="J98" i="2" s="1"/>
  <c r="BK134" i="6"/>
  <c r="J134" i="6"/>
  <c r="J98" i="6"/>
  <c r="J41" i="8"/>
  <c r="J41" i="7"/>
  <c r="J41" i="4"/>
  <c r="J41" i="3"/>
  <c r="BA95" i="1"/>
  <c r="AW95" i="1" s="1"/>
  <c r="AT95" i="1" s="1"/>
  <c r="AZ94" i="1"/>
  <c r="AV94" i="1" s="1"/>
  <c r="AK29" i="1" s="1"/>
  <c r="J32" i="9"/>
  <c r="AG104" i="1"/>
  <c r="BA100" i="1"/>
  <c r="AW100" i="1" s="1"/>
  <c r="AT100" i="1" s="1"/>
  <c r="BB94" i="1"/>
  <c r="AX94" i="1" s="1"/>
  <c r="BC94" i="1"/>
  <c r="W32" i="1" s="1"/>
  <c r="BD94" i="1"/>
  <c r="W33" i="1"/>
  <c r="J41" i="9" l="1"/>
  <c r="AN104" i="1"/>
  <c r="J32" i="2"/>
  <c r="AG96" i="1"/>
  <c r="J32" i="5"/>
  <c r="AG99" i="1" s="1"/>
  <c r="BA94" i="1"/>
  <c r="W30" i="1" s="1"/>
  <c r="AY94" i="1"/>
  <c r="J32" i="6"/>
  <c r="AG101" i="1" s="1"/>
  <c r="AG100" i="1" s="1"/>
  <c r="W31" i="1"/>
  <c r="W29" i="1"/>
  <c r="J41" i="5" l="1"/>
  <c r="J41" i="2"/>
  <c r="J41" i="6"/>
  <c r="AN96" i="1"/>
  <c r="AN99" i="1"/>
  <c r="AN101" i="1"/>
  <c r="AN100" i="1"/>
  <c r="AG95" i="1"/>
  <c r="AG94" i="1" s="1"/>
  <c r="AK26" i="1" s="1"/>
  <c r="AW94" i="1"/>
  <c r="AK30" i="1" s="1"/>
  <c r="AK35" i="1" l="1"/>
  <c r="AN95" i="1"/>
  <c r="AT94" i="1"/>
  <c r="AN94" i="1" s="1"/>
</calcChain>
</file>

<file path=xl/sharedStrings.xml><?xml version="1.0" encoding="utf-8"?>
<sst xmlns="http://schemas.openxmlformats.org/spreadsheetml/2006/main" count="6894" uniqueCount="698">
  <si>
    <t>Export Komplet</t>
  </si>
  <si>
    <t/>
  </si>
  <si>
    <t>2.0</t>
  </si>
  <si>
    <t>False</t>
  </si>
  <si>
    <t>{41b02a11-29d0-4238-a120-0f6cb970af42}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</si>
  <si>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</si>
  <si>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</si>
  <si>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</si>
  <si>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</si>
  <si>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</si>
  <si>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</si>
  <si>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</si>
  <si>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bal2203b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</si>
  <si>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</si>
  <si>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</si>
  <si>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Modernizácia ustajnenia HD</t>
  </si>
  <si>
    <t>JKSO:</t>
  </si>
  <si>
    <t>KS:</t>
  </si>
  <si>
    <t>Miesto:</t>
  </si>
  <si>
    <t>hosp.dvor Sokolce</t>
  </si>
  <si>
    <t>Dátum:</t>
  </si>
  <si>
    <t>Objednávateľ:</t>
  </si>
  <si>
    <t>IČO:</t>
  </si>
  <si>
    <t>PD Sokolce</t>
  </si>
  <si>
    <t>IČ DPH:</t>
  </si>
  <si>
    <t>Zhotoviteľ:</t>
  </si>
  <si>
    <t>Vyplň údaj</t>
  </si>
  <si>
    <t>Projektant:</t>
  </si>
  <si>
    <t>Ing.Miroslav Balla</t>
  </si>
  <si>
    <t>True</t>
  </si>
  <si>
    <t>0,01</t>
  </si>
  <si>
    <t>Spracovateľ:</t>
  </si>
  <si>
    <t>Ing.Igor Janečka</t>
  </si>
  <si>
    <t>Poznámka:</t>
  </si>
  <si>
    <t xml:space="preserve">Rozpočet/Zadanie je neoddeliteľnou súčasťou projektovej dokumentácie a pre jeho správne nacenenie je nutné naštudovanie PD , prípadne ohliadka stavby.Pri materiáloch alebo konštrukciách uvedených vo výkaze výmer všeobecne, dodávateľ špecifikuje konkrétny uvažovaný druh podľa projektovej dokumentácie.Práce a dodávky obsiahnuté v projektovej dokumentácii a neobsiahnuté vo výkaze výmer dodávateľ  položkovo vyšpecifikuje a  nacení samostatne, mimo ponukového rozpočtu.	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</si>
  <si>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</si>
  <si>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</si>
  <si>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</si>
  <si>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</si>
  <si>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</si>
  <si>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</si>
  <si>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</si>
  <si>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</si>
  <si>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</si>
  <si>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</si>
  <si>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</si>
  <si>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</si>
  <si>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</si>
  <si>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</si>
  <si>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</si>
  <si>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</si>
  <si>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</si>
  <si>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</si>
  <si>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</si>
  <si>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</si>
  <si>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</si>
  <si>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</si>
  <si>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</si>
  <si>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</si>
  <si>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</si>
  <si>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</si>
  <si>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</si>
  <si>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</si>
  <si>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</si>
  <si>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</si>
  <si>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</si>
  <si>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</si>
  <si>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</si>
  <si>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</si>
  <si>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</si>
  <si>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</si>
  <si>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</si>
  <si>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</si>
  <si>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</si>
  <si>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</si>
  <si>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</si>
  <si>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</si>
  <si>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</si>
  <si>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</si>
  <si>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001</t>
  </si>
  <si>
    <t>Objekt 10/34 - Kravín</t>
  </si>
  <si>
    <t>STA</t>
  </si>
  <si>
    <t>1</t>
  </si>
  <si>
    <t>{b0c07163-4575-4a52-82c8-148c96fb433a}</t>
  </si>
  <si>
    <t>/</t>
  </si>
  <si>
    <t>Stavebné konštrukcie a statika</t>
  </si>
  <si>
    <t>Časť</t>
  </si>
  <si>
    <t>2</t>
  </si>
  <si>
    <t>{7d36e944-7e2c-485a-96b7-fdf456cd9e59}</t>
  </si>
  <si>
    <t>002</t>
  </si>
  <si>
    <t>Elektroinštalácia</t>
  </si>
  <si>
    <t>{dca53bf3-9976-4ec8-b23a-e85d371d3c7d}</t>
  </si>
  <si>
    <t>003</t>
  </si>
  <si>
    <t>Bleskozvod</t>
  </si>
  <si>
    <t>{a2c5be1a-4e3c-4de7-8ce8-f276b7864ba5}</t>
  </si>
  <si>
    <t>004</t>
  </si>
  <si>
    <t>Technologické doplnky</t>
  </si>
  <si>
    <t>{a9f718cd-454d-405a-9e0d-5afbc95d2879}</t>
  </si>
  <si>
    <t>Objekt 10/35 - Kravín</t>
  </si>
  <si>
    <t>{331c9acc-7722-4052-a94d-4f3163dfb27b}</t>
  </si>
  <si>
    <t>{85b93bc5-51fe-4129-8ae3-b2e1414fa01e}</t>
  </si>
  <si>
    <t>{c002b8e4-8c0f-4575-8b7a-cd4ec7a1a172}</t>
  </si>
  <si>
    <t>{b777b1eb-bb7b-479d-8c4f-6b08d4b37212}</t>
  </si>
  <si>
    <t>{ebbc737b-375c-4c19-89e4-d84bf3f7b14c}</t>
  </si>
  <si>
    <t>a9</t>
  </si>
  <si>
    <t>880</t>
  </si>
  <si>
    <t>bpod</t>
  </si>
  <si>
    <t>1990</t>
  </si>
  <si>
    <t>KRYCÍ LIST ROZPOČTU</t>
  </si>
  <si>
    <t>bvnutom</t>
  </si>
  <si>
    <t>623,835</t>
  </si>
  <si>
    <t>bvonom</t>
  </si>
  <si>
    <t>727,515</t>
  </si>
  <si>
    <t>vnutom</t>
  </si>
  <si>
    <t>6,12</t>
  </si>
  <si>
    <t>vonom</t>
  </si>
  <si>
    <t>170,064</t>
  </si>
  <si>
    <t>Objekt:</t>
  </si>
  <si>
    <t>natok</t>
  </si>
  <si>
    <t>1330,912</t>
  </si>
  <si>
    <t>001 - Objekt 10/34 - Kravín</t>
  </si>
  <si>
    <t>Časť:</t>
  </si>
  <si>
    <t>001 - Stavebné konštrukcie a statika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</si>
  <si>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</si>
  <si>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</si>
  <si>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</si>
  <si>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</si>
  <si>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</si>
  <si>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</si>
  <si>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</si>
  <si>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</si>
  <si>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</si>
  <si>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</si>
  <si>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713 - Izolácie tepelné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</si>
  <si>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</si>
  <si>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</si>
  <si>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</si>
  <si>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</si>
  <si>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 xml:space="preserve">    783 - Nátery</t>
  </si>
  <si>
    <t xml:space="preserve">    784 - Maľby</t>
  </si>
  <si>
    <t>HZS - Hodinové zúčtovacie sadzby</t>
  </si>
  <si>
    <t>VRN - Vedľajšie rozpočtové náklady</t>
  </si>
  <si>
    <t xml:space="preserve">    VRN06 - Zariadenie staveniska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</si>
  <si>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</si>
  <si>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</si>
  <si>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</si>
  <si>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</si>
  <si>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</si>
  <si>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</si>
  <si>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</si>
  <si>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</si>
  <si>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</si>
  <si>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</si>
  <si>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</si>
  <si>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</si>
  <si>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</si>
  <si>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</si>
  <si>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</si>
  <si>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</si>
  <si>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</si>
  <si>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</si>
  <si>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310238411.S</t>
  </si>
  <si>
    <t>Zamurovanie otvoru s plochou nad 0.25 do 1 m2 v murive nadzákladného tehlami na maltu cementovú</t>
  </si>
  <si>
    <t>m3</t>
  </si>
  <si>
    <t>4</t>
  </si>
  <si>
    <t>-943309085</t>
  </si>
  <si>
    <t>VV</t>
  </si>
  <si>
    <t>0,85*0,45*0,3*24</t>
  </si>
  <si>
    <t>317941123.S</t>
  </si>
  <si>
    <t>Osadenie oceľových valcovaných nosníkov (na murive) I, IE,U,UE,L č.14-22 alebo výšky do 220 mm</t>
  </si>
  <si>
    <t>t</t>
  </si>
  <si>
    <t>1695737418</t>
  </si>
  <si>
    <t>"preklady</t>
  </si>
  <si>
    <t>(8,255+0,072)*1,05</t>
  </si>
  <si>
    <t>M</t>
  </si>
  <si>
    <t>55381000051</t>
  </si>
  <si>
    <t>Preklady z valcovaných nosníkov U220mm, plech 5x50x250mm, M12, dl.250mm, 1x zákl.náter</t>
  </si>
  <si>
    <t>kg</t>
  </si>
  <si>
    <t>8</t>
  </si>
  <si>
    <t>126990599</t>
  </si>
  <si>
    <t>8743</t>
  </si>
  <si>
    <t>342948111.S</t>
  </si>
  <si>
    <t>Ukotvenie priečok k murovaným konštrukciám priklincovaním spojky do ložnej škáry počas murovania</t>
  </si>
  <si>
    <t>m</t>
  </si>
  <si>
    <t>273586543</t>
  </si>
  <si>
    <t>"domurovania</t>
  </si>
  <si>
    <t>0,85*24</t>
  </si>
  <si>
    <t>6</t>
  </si>
  <si>
    <t>Úpravy povrchov, podlahy, osadenie</t>
  </si>
  <si>
    <t>5</t>
  </si>
  <si>
    <t>612421221.S</t>
  </si>
  <si>
    <t>Oprava vnútorných vápenných omietok stien, opravovaná plocha nad 5 do 10 %,hladká</t>
  </si>
  <si>
    <t>m2</t>
  </si>
  <si>
    <t>365793601</t>
  </si>
  <si>
    <t>612460124.S</t>
  </si>
  <si>
    <t>Príprava vnútorného podkladu stien penetráciou pod omietky a nátery</t>
  </si>
  <si>
    <t>-1689239017</t>
  </si>
  <si>
    <t>"domurovanie</t>
  </si>
  <si>
    <t>0,3*0,85*24</t>
  </si>
  <si>
    <t>Súčet</t>
  </si>
  <si>
    <t>7</t>
  </si>
  <si>
    <t>612460241.S</t>
  </si>
  <si>
    <t>Vnútorná omietka stien vápennocementová jadrová (hrubá), hr. 10 mm</t>
  </si>
  <si>
    <t>-268678259</t>
  </si>
  <si>
    <t>622422211.S</t>
  </si>
  <si>
    <t>Oprava vonkajších omietok vápenných a vápenocem. stupeň členitosti Ia II -20% hladkých</t>
  </si>
  <si>
    <t>1084305256</t>
  </si>
  <si>
    <t>9</t>
  </si>
  <si>
    <t>622460124.S</t>
  </si>
  <si>
    <t>Príprava vonkajšieho podkladu stien penetráciou pod omietky a nátery</t>
  </si>
  <si>
    <t>1897252714</t>
  </si>
  <si>
    <t>"domurovanie, ostenia vybúraných otvorov</t>
  </si>
  <si>
    <t>2*(3,26+1,8)*0,45*36</t>
  </si>
  <si>
    <t>10</t>
  </si>
  <si>
    <t>622460243.S</t>
  </si>
  <si>
    <t>Vonkajšia omietka stien vápennocementová jadrová (hrubá), hr. 20 mm</t>
  </si>
  <si>
    <t>475465329</t>
  </si>
  <si>
    <t>Ostatné konštrukcie a práce-búranie</t>
  </si>
  <si>
    <t>11</t>
  </si>
  <si>
    <t>941942001.S</t>
  </si>
  <si>
    <t>Montáž lešenia rámového systémového s podlahami šírky do 0,75 m, výšky do 10 m</t>
  </si>
  <si>
    <t>1569232096</t>
  </si>
  <si>
    <t>100,0*4,4*2</t>
  </si>
  <si>
    <t>12</t>
  </si>
  <si>
    <t>941942801.S</t>
  </si>
  <si>
    <t>Demontáž lešenia rámového systémového s podlahami šírky do 0,75 m, výšky do 10 m</t>
  </si>
  <si>
    <t>-2030751917</t>
  </si>
  <si>
    <t>13</t>
  </si>
  <si>
    <t>941942901.S</t>
  </si>
  <si>
    <t>Príplatok za prvý a každý ďalší i začatý týždeň použitia lešenia rámového systémového šírky do 0,75 m, výšky do 10 m</t>
  </si>
  <si>
    <t>-156779416</t>
  </si>
  <si>
    <t>a9*4</t>
  </si>
  <si>
    <t>14</t>
  </si>
  <si>
    <t>941955002.S</t>
  </si>
  <si>
    <t>Lešenie ľahké pracovné pomocné s výškou lešeňovej podlahy nad 1,20 do 1,90 m</t>
  </si>
  <si>
    <t>-587867530</t>
  </si>
  <si>
    <t>99,5*20,0</t>
  </si>
  <si>
    <t>15</t>
  </si>
  <si>
    <t>967031132.S</t>
  </si>
  <si>
    <t>Prikresanie rovných ostení, bez odstupu, po hrubom vybúraní otvorov, v murive tehl. na maltu,  -0,05700t</t>
  </si>
  <si>
    <t>2090528318</t>
  </si>
  <si>
    <t>(3,26+1,8*2)*0,45*36</t>
  </si>
  <si>
    <t>-0,85*0,45*24</t>
  </si>
  <si>
    <t>16</t>
  </si>
  <si>
    <t>968061115.S</t>
  </si>
  <si>
    <t>Demontáž okien drevených, 1 bm obvodu - 0,008t</t>
  </si>
  <si>
    <t>2128003203</t>
  </si>
  <si>
    <t>2*(0,85+0,65)*(26+26)</t>
  </si>
  <si>
    <t>17</t>
  </si>
  <si>
    <t>971033651.S</t>
  </si>
  <si>
    <t>Vybúranie otvorov v murive tehl. plochy do 4 m2 hr. do 600 mm,  -1,87500t</t>
  </si>
  <si>
    <t>1189069824</t>
  </si>
  <si>
    <t>3,26*1,8*0,45*36</t>
  </si>
  <si>
    <t>-0,85*0,45*0,65*36</t>
  </si>
  <si>
    <t>18</t>
  </si>
  <si>
    <t>974031669.S</t>
  </si>
  <si>
    <t>Vysekávanie rýh v tehl. murive pre vťahov. nosníkov hĺbke do 450 mm,  -0,12900t</t>
  </si>
  <si>
    <t>2094520512</t>
  </si>
  <si>
    <t>3,89*2*9</t>
  </si>
  <si>
    <t>19</t>
  </si>
  <si>
    <t>978013121.S</t>
  </si>
  <si>
    <t>Otlčenie omietok stien vnútorných vápenných alebo vápennocementových v rozsahu do 10 %,  -0,00400t</t>
  </si>
  <si>
    <t>1263832619</t>
  </si>
  <si>
    <t>99,5*4,3*2</t>
  </si>
  <si>
    <t>-3,2*1,8*36</t>
  </si>
  <si>
    <t>-0,85*0,65*2</t>
  </si>
  <si>
    <t>-3,0*2,2*2</t>
  </si>
  <si>
    <t>-1,0*2,0*14</t>
  </si>
  <si>
    <t>(0,8+0,65*2)*0,2*2</t>
  </si>
  <si>
    <t>(3,0+2,2*2)*0,2*2</t>
  </si>
  <si>
    <t>(1,0+2,0*2)*0,2*14</t>
  </si>
  <si>
    <t>978015231.S</t>
  </si>
  <si>
    <t>Otlčenie omietok vonkajších priečelí jednoduchých, s vyškriabaním škár, očistením muriva,  v rozsahu do 20 %,  -0,01000t</t>
  </si>
  <si>
    <t>1105386573</t>
  </si>
  <si>
    <t>-3,2*1,8*9*2</t>
  </si>
  <si>
    <t>21</t>
  </si>
  <si>
    <t>979081111.S</t>
  </si>
  <si>
    <t>Odvoz sutiny a vybúraných hmôt na skládku do 1 km</t>
  </si>
  <si>
    <t>1656455102</t>
  </si>
  <si>
    <t>22</t>
  </si>
  <si>
    <t>979093111.S</t>
  </si>
  <si>
    <t>Uloženie sutiny na skládku s hrubým urovnaním bez zhutnenia</t>
  </si>
  <si>
    <t>-101444029</t>
  </si>
  <si>
    <t>PSV</t>
  </si>
  <si>
    <t>Práce a dodávky PSV</t>
  </si>
  <si>
    <t>713</t>
  </si>
  <si>
    <t>Izolácie tepelné</t>
  </si>
  <si>
    <t>23</t>
  </si>
  <si>
    <t>713000011.S</t>
  </si>
  <si>
    <t>Odstránenie tepelnej izolácie stropov kladenej voľne z vláknitých materiálov hr. nad 10 cm -0,00336t</t>
  </si>
  <si>
    <t>-195201512</t>
  </si>
  <si>
    <t>762</t>
  </si>
  <si>
    <t>Konštrukcie tesárske</t>
  </si>
  <si>
    <t>24</t>
  </si>
  <si>
    <t>762081060.S</t>
  </si>
  <si>
    <t>Zvláštne výkony na stavenisku, viacstranné hobľovanie reziva</t>
  </si>
  <si>
    <t>294261333</t>
  </si>
  <si>
    <t>2*(0,1+0,2)*360</t>
  </si>
  <si>
    <t>25</t>
  </si>
  <si>
    <t>762822120.S</t>
  </si>
  <si>
    <t>Montáž stropníc z hraneného a polohraneného reziva prierezovej plochy 144 - 288 cm2</t>
  </si>
  <si>
    <t>29027639</t>
  </si>
  <si>
    <t>360,0</t>
  </si>
  <si>
    <t>26</t>
  </si>
  <si>
    <t>605120003100.S</t>
  </si>
  <si>
    <t>Hranoly zo smreku neopracované hranené akosť I hr. 100 mm, š. 200 mm</t>
  </si>
  <si>
    <t>32</t>
  </si>
  <si>
    <t>-1397220300</t>
  </si>
  <si>
    <t>360,0*0,1*0,2</t>
  </si>
  <si>
    <t>7,2*1,08 'Prepočítané koeficientom množstva</t>
  </si>
  <si>
    <t>27</t>
  </si>
  <si>
    <t>762795000.S</t>
  </si>
  <si>
    <t>Spojovacie prostriedky pre priestorové viazané konštrukcie - klince, svorky, fixačné dosky</t>
  </si>
  <si>
    <t>1913151820</t>
  </si>
  <si>
    <t>28</t>
  </si>
  <si>
    <t>998762202.S</t>
  </si>
  <si>
    <t>Presun hmôt pre konštrukcie tesárske v objektoch výšky do 12 m</t>
  </si>
  <si>
    <t>%</t>
  </si>
  <si>
    <t>2083554677</t>
  </si>
  <si>
    <t>764</t>
  </si>
  <si>
    <t>Konštrukcie klampiarske</t>
  </si>
  <si>
    <t>29</t>
  </si>
  <si>
    <t>764351810.S</t>
  </si>
  <si>
    <t>Demontáž žľabov pododkvap. štvorhranných rovných, oblúkových, do 30° rš 250 a 330 mm,  -0,00347t</t>
  </si>
  <si>
    <t>-320139971</t>
  </si>
  <si>
    <t>2*100</t>
  </si>
  <si>
    <t>30</t>
  </si>
  <si>
    <t>764359810.S</t>
  </si>
  <si>
    <t>Demontáž kotlíka kónického, so sklonom žľabu do 30st.,  -0,00110t</t>
  </si>
  <si>
    <t>ks</t>
  </si>
  <si>
    <t>882616873</t>
  </si>
  <si>
    <t>31</t>
  </si>
  <si>
    <t>764410850.S</t>
  </si>
  <si>
    <t>Demontáž oplechovania parapetov rš od 100 do 330 mm,  -0,00135t</t>
  </si>
  <si>
    <t>930838246</t>
  </si>
  <si>
    <t>0,65*(26+26)</t>
  </si>
  <si>
    <t>764453875.S</t>
  </si>
  <si>
    <t>Demontáž odpadového odskoku, so stranou alebo priem. 120,150 a 200 mm,  -0,00209t</t>
  </si>
  <si>
    <t>-1421469989</t>
  </si>
  <si>
    <t>33</t>
  </si>
  <si>
    <t>764454802.S</t>
  </si>
  <si>
    <t>Demontáž odpadových rúr kruhových, s priemerom 120 mm,  -0,00285t</t>
  </si>
  <si>
    <t>997659711</t>
  </si>
  <si>
    <t>24,0</t>
  </si>
  <si>
    <t>34</t>
  </si>
  <si>
    <t>764456855.S</t>
  </si>
  <si>
    <t>Demontáž odpadového kolena výtokového kruhového, s priemerom 120,150 a 200 mm,  -0,00116t</t>
  </si>
  <si>
    <t>41033598</t>
  </si>
  <si>
    <t>35</t>
  </si>
  <si>
    <t>764731115.S</t>
  </si>
  <si>
    <t>Oplechovanie múrov, atík, nadmuroviek zo zvitkov pozink farebný, r.š. 500 mm</t>
  </si>
  <si>
    <t>-2115336444</t>
  </si>
  <si>
    <t>"4/k" 183</t>
  </si>
  <si>
    <t>36</t>
  </si>
  <si>
    <t>764751113.S</t>
  </si>
  <si>
    <t>Zvodová rúra kruhová pozink farebný vrátane príslušenstva, priemer 120 mm</t>
  </si>
  <si>
    <t>353321043</t>
  </si>
  <si>
    <t>"2/k" 24,0</t>
  </si>
  <si>
    <t>37</t>
  </si>
  <si>
    <t>764751143.S</t>
  </si>
  <si>
    <t>Koleno výtokové zvodovej rúry pozink farebný, priemer 120 mm</t>
  </si>
  <si>
    <t>1621093197</t>
  </si>
  <si>
    <t>38</t>
  </si>
  <si>
    <t>764761122.S</t>
  </si>
  <si>
    <t>Žľab pododkvapový polkruhový pozink farebný vrátane čela, hákov, rohov, kútov, r.š. 330 mm</t>
  </si>
  <si>
    <t>1660945595</t>
  </si>
  <si>
    <t>"1/k" 200</t>
  </si>
  <si>
    <t>39</t>
  </si>
  <si>
    <t>764761232.S</t>
  </si>
  <si>
    <t>Kotlík žľabový oválny pozink farebný, rozmer (r.š./D) 330/100 mm</t>
  </si>
  <si>
    <t>1438563654</t>
  </si>
  <si>
    <t>"3/k" 4</t>
  </si>
  <si>
    <t>40</t>
  </si>
  <si>
    <t>998764201.S</t>
  </si>
  <si>
    <t>Presun hmôt pre konštrukcie klampiarske v objektoch výšky do 6 m</t>
  </si>
  <si>
    <t>-923335976</t>
  </si>
  <si>
    <t>765</t>
  </si>
  <si>
    <t>Konštrukcie - krytiny tvrdé</t>
  </si>
  <si>
    <t>41</t>
  </si>
  <si>
    <t>765381810.R</t>
  </si>
  <si>
    <t>Demontáž krytiny azbestocementovej ako nebezpečného odpadu v zmysle platných predpisov, vrátane odvozu, ekologickej likvidácie a vyhotovenia potrebných dokladov</t>
  </si>
  <si>
    <t>1921434393</t>
  </si>
  <si>
    <t>11,25*100*2</t>
  </si>
  <si>
    <t>767</t>
  </si>
  <si>
    <t>Konštrukcie doplnkové kovové</t>
  </si>
  <si>
    <t>42</t>
  </si>
  <si>
    <t>767311210.R</t>
  </si>
  <si>
    <t>D+M strešného svetlíka šírka 1500mm, neotváravý (napr. HASE)</t>
  </si>
  <si>
    <t>-638395956</t>
  </si>
  <si>
    <t>43</t>
  </si>
  <si>
    <t>767397101.R</t>
  </si>
  <si>
    <t>Doplnkové klampiarske konštrukcie z lakoplastovaného plechu pre montáž PUR panelov - oplechovanie hrán, otvorov, rohov...</t>
  </si>
  <si>
    <t>-1149524096</t>
  </si>
  <si>
    <t>44</t>
  </si>
  <si>
    <t>767397101.S</t>
  </si>
  <si>
    <t>Montáž strešných sendvičových panelov na OK, hrúbky do 80 mm</t>
  </si>
  <si>
    <t>1928228486</t>
  </si>
  <si>
    <t>"a" 11,5*1,0*16</t>
  </si>
  <si>
    <t>"b" 10,7*1,0*180</t>
  </si>
  <si>
    <t>45</t>
  </si>
  <si>
    <t>553260001400.S</t>
  </si>
  <si>
    <t>Panel sendvičový s polyuretánovým jadrom strešný oceľový plášť š. 1000 mm hr. jadra 40 mm</t>
  </si>
  <si>
    <t>-1673571180</t>
  </si>
  <si>
    <t>2110</t>
  </si>
  <si>
    <t>2110*1,02 'Prepočítané koeficientom množstva</t>
  </si>
  <si>
    <t>46</t>
  </si>
  <si>
    <t>767581801.S</t>
  </si>
  <si>
    <t>Demontáž podhľadov kaziet,  -0,00500t</t>
  </si>
  <si>
    <t>1107888040</t>
  </si>
  <si>
    <t>20,0*99,5</t>
  </si>
  <si>
    <t>47</t>
  </si>
  <si>
    <t>767582800.S</t>
  </si>
  <si>
    <t>Demontáž podhľadov roštov,  -0,00200t</t>
  </si>
  <si>
    <t>-1122285994</t>
  </si>
  <si>
    <t>48</t>
  </si>
  <si>
    <t>767915855.R</t>
  </si>
  <si>
    <t>Montáž protiprievanovej plachty</t>
  </si>
  <si>
    <t>1654833245</t>
  </si>
  <si>
    <t>2*90,0*2,0</t>
  </si>
  <si>
    <t>49</t>
  </si>
  <si>
    <t>709250001021</t>
  </si>
  <si>
    <t>Pritiprievanová plachta</t>
  </si>
  <si>
    <t>1483792259</t>
  </si>
  <si>
    <t>360*1,05 'Prepočítané koeficientom množstva</t>
  </si>
  <si>
    <t>50</t>
  </si>
  <si>
    <t>998767201.S</t>
  </si>
  <si>
    <t>Presun hmôt pre kovové stavebné doplnkové konštrukcie v objektoch výšky do 6 m</t>
  </si>
  <si>
    <t>429329582</t>
  </si>
  <si>
    <t>783</t>
  </si>
  <si>
    <t>Nátery</t>
  </si>
  <si>
    <t>52</t>
  </si>
  <si>
    <t>783103812.S</t>
  </si>
  <si>
    <t>Odstránenie starých náterov z oceľových konštrukcií stredných ľahkých C alebo veľmi ľahkých CC oceľovou kefou</t>
  </si>
  <si>
    <t>1793821615</t>
  </si>
  <si>
    <t>"ok prestrešenia</t>
  </si>
  <si>
    <t>"odhadovaná hmotnosť - 20kg/m2</t>
  </si>
  <si>
    <t>20,9*99,5*20*0,032</t>
  </si>
  <si>
    <t>53</t>
  </si>
  <si>
    <t>783125530.S</t>
  </si>
  <si>
    <t>Nátery oceľ.konštr. syntetické ľahkých C, veľmi ľahkých CC dvojnás. 1x s emailovaním - 105μm</t>
  </si>
  <si>
    <t>-1746455600</t>
  </si>
  <si>
    <t>54</t>
  </si>
  <si>
    <t>783125730.S</t>
  </si>
  <si>
    <t>Nátery oceľ.konštr. syntetické ľahkých C alebo veľmi ľahkých CC základné - 35μm</t>
  </si>
  <si>
    <t>-2068500977</t>
  </si>
  <si>
    <t>55</t>
  </si>
  <si>
    <t>783225100.S</t>
  </si>
  <si>
    <t>Nátery kov.stav.doplnk.konštr. syntetické na vzduchu schnúce dvojnás. 1x s emailov. - 105µm</t>
  </si>
  <si>
    <t>1938429498</t>
  </si>
  <si>
    <t>"preklady"</t>
  </si>
  <si>
    <t>8743*0,045</t>
  </si>
  <si>
    <t>56</t>
  </si>
  <si>
    <t>783782406.S</t>
  </si>
  <si>
    <t>Nátery tesárskych konštrukcií, hĺbková impregnácia 3 v 1 s biocídom, jednonásobná</t>
  </si>
  <si>
    <t>-1941216452</t>
  </si>
  <si>
    <t>2*(0,1+0,2)*360,0</t>
  </si>
  <si>
    <t>784</t>
  </si>
  <si>
    <t>Maľby</t>
  </si>
  <si>
    <t>57</t>
  </si>
  <si>
    <t>784412301.S</t>
  </si>
  <si>
    <t>Pačokovanie vápenným mliekom dvojnásobné jemnozrnných povrchov do 3,80 m</t>
  </si>
  <si>
    <t>69680481</t>
  </si>
  <si>
    <t>"zvnútra"</t>
  </si>
  <si>
    <t>bvnutom+vnutom</t>
  </si>
  <si>
    <t>"zvonka</t>
  </si>
  <si>
    <t>bvonom+vonom</t>
  </si>
  <si>
    <t>HZS</t>
  </si>
  <si>
    <t>Hodinové zúčtovacie sadzby</t>
  </si>
  <si>
    <t>58</t>
  </si>
  <si>
    <t>HZS000111.S</t>
  </si>
  <si>
    <t>Stavebno montážne práce menej náročne, pomocné alebo manupulačné (Tr. 1) v rozsahu viac ako 8 hodín</t>
  </si>
  <si>
    <t>hod</t>
  </si>
  <si>
    <t>512</t>
  </si>
  <si>
    <t>-313496921</t>
  </si>
  <si>
    <t>"nepredvídané búracie a demontážne práce</t>
  </si>
  <si>
    <t>VRN</t>
  </si>
  <si>
    <t>Vedľajšie rozpočtové náklady</t>
  </si>
  <si>
    <t>VRN06</t>
  </si>
  <si>
    <t>Zariadenie staveniska</t>
  </si>
  <si>
    <t>59</t>
  </si>
  <si>
    <t>000600011</t>
  </si>
  <si>
    <t xml:space="preserve">Zariadenie staveniska </t>
  </si>
  <si>
    <t>1024</t>
  </si>
  <si>
    <t>1225973819</t>
  </si>
  <si>
    <t>002 - Elektroinštalácia</t>
  </si>
  <si>
    <t>Ing.Dušan Ondrejka</t>
  </si>
  <si>
    <t>210010063</t>
  </si>
  <si>
    <t>Rúrka elektroinštalačná oceľová, závitová, typ 6021, uložená pevne</t>
  </si>
  <si>
    <t>3450719700</t>
  </si>
  <si>
    <t>Rúrka pancierová 6021</t>
  </si>
  <si>
    <t>210010351</t>
  </si>
  <si>
    <t>Krabicová rozvodka z lisovaného izolantu vrátane ukončenia káblov a zapojenia vodičov typ 6455-11 do 4 m</t>
  </si>
  <si>
    <t>3450927000</t>
  </si>
  <si>
    <t>Krabica 6455-11 acid</t>
  </si>
  <si>
    <t>210020307R</t>
  </si>
  <si>
    <t>Káblový žľab , pozink. vrátane kompletného príslušenstva, vrátane všetkých detailov príslušenstva, 100/100 mm vrátane veka a podpery</t>
  </si>
  <si>
    <t>210020671</t>
  </si>
  <si>
    <t>Konštrukcia oceľová, klasická všeobecná výroba, montáž vrátane náteru dodávky a montáže oceľových lán a ich súčastí</t>
  </si>
  <si>
    <t>R</t>
  </si>
  <si>
    <t>Svietidlo typu  LED 52W IP65 6800 lm vrátane motáže d+M</t>
  </si>
  <si>
    <t>kus</t>
  </si>
  <si>
    <t>R.1</t>
  </si>
  <si>
    <t>Svietidlo typu  LED  IP65 10000 lm vrátane ,motáže d+M</t>
  </si>
  <si>
    <t>210100001</t>
  </si>
  <si>
    <t>Ukončenie vodičov v rozvádzač. vč. zapojenia a vodičovej koncovky do 2.5 mm2</t>
  </si>
  <si>
    <t>210100002</t>
  </si>
  <si>
    <t>Ukončenie vodičov v rozvádzač. vč. zapojenia a vodičovej koncovky do 6 mm2</t>
  </si>
  <si>
    <t>210100251</t>
  </si>
  <si>
    <t>Ukončenie celoplastových káblov zmrašť. záklopkou alebo páskou do 5 x 10 mm2</t>
  </si>
  <si>
    <t>210100252</t>
  </si>
  <si>
    <t>Ukončenie celoplastových káblov zmrašť. záklopkou alebo páskou do 5 x 35 mm2</t>
  </si>
  <si>
    <t>R pol</t>
  </si>
  <si>
    <t>Tlačítko červené zapustené vrátane prístrojovej krabice s ochranným sklom proti náhodnému stlačeniu a štítkom "CENTRAL STOP", IP54</t>
  </si>
  <si>
    <t>210220101</t>
  </si>
  <si>
    <t>Zvodový vodič včítane  FeZn do D 10 mm, A1 D 10 mm Cu D 8 mm</t>
  </si>
  <si>
    <t>1561522500</t>
  </si>
  <si>
    <t>Drôt pozinkovaný mäkký 11343 d8.00mm</t>
  </si>
  <si>
    <t>210220302</t>
  </si>
  <si>
    <t>Bleskozvodová svorka nad 2 skrutky (ST, SJ, SK, SZ, SR 01, 02)</t>
  </si>
  <si>
    <t>3540408300</t>
  </si>
  <si>
    <t>HR-Svorka SZ</t>
  </si>
  <si>
    <t>2102201r01</t>
  </si>
  <si>
    <t>Uzemňovací vodič FeZn 30x4 vrátane materiálu, uložený do podlahy vrátane pripojenia na vodivé konštrukcie v objekte kravína, ochrany spojov a svoriek, vrátane pomocných prác</t>
  </si>
  <si>
    <t>2102203022</t>
  </si>
  <si>
    <t>Montáž prípojnice uzemnenia</t>
  </si>
  <si>
    <t>35404033001</t>
  </si>
  <si>
    <t>EPS2</t>
  </si>
  <si>
    <t>210220362</t>
  </si>
  <si>
    <t>Tyčový uzemňovač zarazený do zeme a pripoj.vedenie 4,5 m súprava</t>
  </si>
  <si>
    <t>3540501100</t>
  </si>
  <si>
    <t>HR-Zemna tyc ZT 2M</t>
  </si>
  <si>
    <t>210220401</t>
  </si>
  <si>
    <t>Označenie zvodov štítkami smaltované, z umelej hmot</t>
  </si>
  <si>
    <t>5489511000</t>
  </si>
  <si>
    <t>Štítok smaltovaný do 5 písmmen 10x15 mm</t>
  </si>
  <si>
    <t>Kus</t>
  </si>
  <si>
    <t>210220452</t>
  </si>
  <si>
    <t>Ochranné pospájanie v práčovniach, kúpeľniach, pevne uložené Cu 4-25mm2</t>
  </si>
  <si>
    <t>3410403400</t>
  </si>
  <si>
    <t>Vodič medený CY 6   zz</t>
  </si>
  <si>
    <t>R pol.1</t>
  </si>
  <si>
    <t>Vodič medený CY 25   zz</t>
  </si>
  <si>
    <t>210800220R</t>
  </si>
  <si>
    <t>Kábel pevne uložený CYKY do prierezu 5x4</t>
  </si>
  <si>
    <t>210800241R</t>
  </si>
  <si>
    <t>Kábel pevne uložený CYKY do prierezu 5x10</t>
  </si>
  <si>
    <t>R polo</t>
  </si>
  <si>
    <t>Kábel pevne uložený CYKY do prierezu 5x16,19x1,5</t>
  </si>
  <si>
    <t>60</t>
  </si>
  <si>
    <t>341103,,,,,,,</t>
  </si>
  <si>
    <t>CYKY 3x1,5 Kábel pre pevné uloženie, medený STN</t>
  </si>
  <si>
    <t>62</t>
  </si>
  <si>
    <t>341103,,,,,,,.1</t>
  </si>
  <si>
    <t>CYKY 3x2,5 Kábel pre pevné uloženie, medený STN</t>
  </si>
  <si>
    <t>64</t>
  </si>
  <si>
    <t>341103,,,,,,,.2</t>
  </si>
  <si>
    <t>CYKY 4x4 Kábel pre pevné uloženie, medený STN</t>
  </si>
  <si>
    <t>66</t>
  </si>
  <si>
    <t>341103,,,,,,,.3</t>
  </si>
  <si>
    <t>CYKY 4x6 Kábel pre pevné uloženie, medený STN</t>
  </si>
  <si>
    <t>68</t>
  </si>
  <si>
    <t>341103,,,,,,,.4</t>
  </si>
  <si>
    <t>CYKY 5x2,5 Kábel pre pevné uloženie, medený STN</t>
  </si>
  <si>
    <t>70</t>
  </si>
  <si>
    <t>341103,,,,,,,.5</t>
  </si>
  <si>
    <t>CYKY 5x4 Kábel pre pevné uloženie, medený STN</t>
  </si>
  <si>
    <t>72</t>
  </si>
  <si>
    <t>341103,,,,,,,.6</t>
  </si>
  <si>
    <t>CYKY 5x6 Kábel pre pevné uloženie, medený STN</t>
  </si>
  <si>
    <t>74</t>
  </si>
  <si>
    <t>341103,,,,,,,.7</t>
  </si>
  <si>
    <t>CYKY 5x16 Kábel pre pevné uloženie, medený STN</t>
  </si>
  <si>
    <t>76</t>
  </si>
  <si>
    <t>341103,,,,,,,.8</t>
  </si>
  <si>
    <t>CYKY 19x1,5 Kábel pre pevné uloženie, medený STN</t>
  </si>
  <si>
    <t>78</t>
  </si>
  <si>
    <t>HZS-001</t>
  </si>
  <si>
    <t>Revízie</t>
  </si>
  <si>
    <t>80</t>
  </si>
  <si>
    <t>R pol.2</t>
  </si>
  <si>
    <t>Rozvádzač HR  d+m</t>
  </si>
  <si>
    <t>82</t>
  </si>
  <si>
    <t>R pol.3</t>
  </si>
  <si>
    <t>Rozvádzač ovládania osvetlenia OP</t>
  </si>
  <si>
    <t>84</t>
  </si>
  <si>
    <t>R pol.4</t>
  </si>
  <si>
    <t>Zásuvková skriňa ZS s istiacimi prvkami a prúdovým chráničom 2x230V 1x 3f 16A  d+m</t>
  </si>
  <si>
    <t>86</t>
  </si>
  <si>
    <t>HZS-001.1</t>
  </si>
  <si>
    <t>Naprogramovanie  OP</t>
  </si>
  <si>
    <t>88</t>
  </si>
  <si>
    <t>Rpol</t>
  </si>
  <si>
    <t>Pojazdná  plošina</t>
  </si>
  <si>
    <t>90</t>
  </si>
  <si>
    <t>Pol1</t>
  </si>
  <si>
    <t>PPV 6%</t>
  </si>
  <si>
    <t>92</t>
  </si>
  <si>
    <t>003 - Bleskozvod</t>
  </si>
  <si>
    <t>3450726400</t>
  </si>
  <si>
    <t>Podpera PV01</t>
  </si>
  <si>
    <t>r POL</t>
  </si>
  <si>
    <t>Ochranný uholník D+M</t>
  </si>
  <si>
    <t>3450913000</t>
  </si>
  <si>
    <t>Držiak ochranného uholníka</t>
  </si>
  <si>
    <t>Zvodový vodič včítane podpery FeZn do D 10 mm, A1 D 10 mm Cu D 8 mm</t>
  </si>
  <si>
    <t>Uzemňovací vodič FeZn 30x4 vrátane materiálu uložený do zeme</t>
  </si>
  <si>
    <t>3540404800</t>
  </si>
  <si>
    <t>HR-Podpera PV strecha</t>
  </si>
  <si>
    <t>210220212</t>
  </si>
  <si>
    <t>Zachyt.tyč včít.upevnenia do steny do 3 m dľžky tyče</t>
  </si>
  <si>
    <t>3540200300</t>
  </si>
  <si>
    <t>HR-Držiak DJ 2</t>
  </si>
  <si>
    <t>3540300400</t>
  </si>
  <si>
    <t>HR-Jimacia tyc JP15</t>
  </si>
  <si>
    <t>3540402000</t>
  </si>
  <si>
    <t>HR-Ochr.strieska OS 02</t>
  </si>
  <si>
    <t>210220301</t>
  </si>
  <si>
    <t>Bleskozvodová svorka do 2 skrutiek (SS, SR 03)</t>
  </si>
  <si>
    <t>3540406800</t>
  </si>
  <si>
    <t>HR-Svorka SS</t>
  </si>
  <si>
    <t>3540406200</t>
  </si>
  <si>
    <t>HR-Svorka SO</t>
  </si>
  <si>
    <t>3540406300</t>
  </si>
  <si>
    <t>HR-Svorka SP 1</t>
  </si>
  <si>
    <t>3540406100</t>
  </si>
  <si>
    <t>HR-Svorka SK</t>
  </si>
  <si>
    <t>Pol2</t>
  </si>
  <si>
    <t>PPV 2%</t>
  </si>
  <si>
    <t>Výkop a zásyp ryhy 35x70cm</t>
  </si>
  <si>
    <t>004 - Technologické doplnky</t>
  </si>
  <si>
    <t xml:space="preserve">    725 - Zdravotechnika - zariaďovacie predmety</t>
  </si>
  <si>
    <t xml:space="preserve">    769 - Montáže vzduchotechnických zariadení</t>
  </si>
  <si>
    <t>725</t>
  </si>
  <si>
    <t>Zdravotechnika - zariaďovacie predmety</t>
  </si>
  <si>
    <t>725129225.R</t>
  </si>
  <si>
    <t>Napájačka rýchlodrenážna s ohrevom (montáž zabezpečí investor)</t>
  </si>
  <si>
    <t>1015207842</t>
  </si>
  <si>
    <t>769</t>
  </si>
  <si>
    <t>Montáže vzduchotechnických zariadení</t>
  </si>
  <si>
    <t>769011000.R</t>
  </si>
  <si>
    <t>D+M ventilátoru VHV 55, 11kW/25Amp, podrobná špecifikácia zapojenia a ovládania podľa PD</t>
  </si>
  <si>
    <t>-1145611026</t>
  </si>
  <si>
    <t>730</t>
  </si>
  <si>
    <t>1629</t>
  </si>
  <si>
    <t>324,92</t>
  </si>
  <si>
    <t>332,92</t>
  </si>
  <si>
    <t>15,08</t>
  </si>
  <si>
    <t>98,87</t>
  </si>
  <si>
    <t>1203,552</t>
  </si>
  <si>
    <t>002 - Objekt 10/35 - Kravín</t>
  </si>
  <si>
    <t>0,85*0,45*0,4*(29+29)</t>
  </si>
  <si>
    <t>0,4*2*29*2</t>
  </si>
  <si>
    <t>0,65*0,4*(29+29)</t>
  </si>
  <si>
    <t>(90,0+1,55*2)*0,45*2</t>
  </si>
  <si>
    <t>100,0*3,65*2</t>
  </si>
  <si>
    <t>99,45*18,0</t>
  </si>
  <si>
    <t>962032231.S</t>
  </si>
  <si>
    <t>Búranie muriva alebo vybúranie otvorov plochy nad 4 m2 nadzákladového z tehál pálených, vápenopieskových, cementových na maltu,  -1,90500t</t>
  </si>
  <si>
    <t>1394517511</t>
  </si>
  <si>
    <t>90,0*0,45*(3,55-2,0)*2</t>
  </si>
  <si>
    <t>-0,45*0,45*0,65*29*2</t>
  </si>
  <si>
    <t>(3,55-2,0)*0,45*2*2</t>
  </si>
  <si>
    <t>2*(0,85+0,65)*(29+29)</t>
  </si>
  <si>
    <t>90,0*2,0*2</t>
  </si>
  <si>
    <t>-0,65*0,4*29*2</t>
  </si>
  <si>
    <t>-1,0*2,0*10</t>
  </si>
  <si>
    <t>2,0*0,2*2*10</t>
  </si>
  <si>
    <t>251000235</t>
  </si>
  <si>
    <t>453926309</t>
  </si>
  <si>
    <t>-138854210</t>
  </si>
  <si>
    <t>661712311</t>
  </si>
  <si>
    <t>320929055</t>
  </si>
  <si>
    <t>519368985</t>
  </si>
  <si>
    <t>1838232107</t>
  </si>
  <si>
    <t>699329002</t>
  </si>
  <si>
    <t>0,95*29*2</t>
  </si>
  <si>
    <t>767392802.S</t>
  </si>
  <si>
    <t>Demontáž krytín striech z plechov skrutkovaných,  -0,00700t</t>
  </si>
  <si>
    <t>500124825</t>
  </si>
  <si>
    <t>10,25*100*2</t>
  </si>
  <si>
    <t>"a" 10,3*1,0*20</t>
  </si>
  <si>
    <t>"b" 9,4*1,0*180</t>
  </si>
  <si>
    <t>1898*1,02 'Prepočítané koeficientom množstva</t>
  </si>
  <si>
    <t>18,0*90,5</t>
  </si>
  <si>
    <t>-405610959</t>
  </si>
  <si>
    <t>2*90,0*2</t>
  </si>
  <si>
    <t>1745358765</t>
  </si>
  <si>
    <t>18,9*99,5*20*0,032</t>
  </si>
  <si>
    <t>51</t>
  </si>
  <si>
    <t>2103549587</t>
  </si>
  <si>
    <t>-423497766</t>
  </si>
  <si>
    <t>vnutom+bvnutom</t>
  </si>
  <si>
    <t>ZOZNAM FIGÚR</t>
  </si>
  <si>
    <t>Výmera</t>
  </si>
  <si>
    <t xml:space="preserve"> 001/ 001</t>
  </si>
  <si>
    <t>Použitie figúry:</t>
  </si>
  <si>
    <t>mal</t>
  </si>
  <si>
    <t xml:space="preserve"> 002/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</si>
</sst>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25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167" fontId="26" fillId="0" borderId="0" xfId="0" applyNumberFormat="1" applyFont="1"/>
    <xf numFmtId="166" fontId="36" fillId="0" borderId="12" xfId="0" applyNumberFormat="1" applyFont="1" applyBorder="1"/>
    <xf numFmtId="166" fontId="36" fillId="0" borderId="13" xfId="0" applyNumberFormat="1" applyFont="1" applyBorder="1"/>
    <xf numFmtId="167" fontId="37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9" fillId="0" borderId="22" xfId="0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  <xf numFmtId="167" fontId="39" fillId="3" borderId="22" xfId="0" applyNumberFormat="1" applyFont="1" applyFill="1" applyBorder="1" applyAlignment="1" applyProtection="1">
      <alignment vertical="center"/>
      <protection locked="0"/>
    </xf>
    <xf numFmtId="0" fontId="40" fillId="0" borderId="22" xfId="0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left" vertical="center"/>
    </xf>
    <xf numFmtId="167" fontId="41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left" vertical="center"/>
    </xf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abSelected="1" topLeftCell="A4" workbookViewId="0">
      <selection activeCell="AN8" sqref="AN8"/>
    </sheetView>
  </sheetViews>
  <sheetFormatPr defaultRowHeight="10" x14ac:dyDescent="0.2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7" customHeight="1" x14ac:dyDescent="0.2">
      <c r="AR2" s="209" t="s">
        <v>5</v>
      </c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16" t="s">
        <v>6</v>
      </c>
      <c r="BT2" s="16" t="s">
        <v>7</v>
      </c>
    </row>
    <row r="3" spans="1:74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5" customHeight="1" x14ac:dyDescent="0.2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ht="12" customHeight="1" x14ac:dyDescent="0.2">
      <c r="B5" s="19"/>
      <c r="D5" s="23" t="s">
        <v>11</v>
      </c>
      <c r="K5" s="233" t="s">
        <v>12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R5" s="19"/>
      <c r="BE5" s="230" t="s">
        <v>13</v>
      </c>
      <c r="BS5" s="16" t="s">
        <v>6</v>
      </c>
    </row>
    <row r="6" spans="1:74" ht="37" customHeight="1" x14ac:dyDescent="0.2">
      <c r="B6" s="19"/>
      <c r="D6" s="25" t="s">
        <v>14</v>
      </c>
      <c r="K6" s="234" t="s">
        <v>15</v>
      </c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R6" s="19"/>
      <c r="BE6" s="231"/>
      <c r="BS6" s="16" t="s">
        <v>6</v>
      </c>
    </row>
    <row r="7" spans="1:74" ht="12" customHeight="1" x14ac:dyDescent="0.2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31"/>
      <c r="BS7" s="16" t="s">
        <v>6</v>
      </c>
    </row>
    <row r="8" spans="1:74" ht="12" customHeight="1" x14ac:dyDescent="0.2">
      <c r="B8" s="19"/>
      <c r="D8" s="26" t="s">
        <v>18</v>
      </c>
      <c r="K8" s="24" t="s">
        <v>19</v>
      </c>
      <c r="AK8" s="26" t="s">
        <v>20</v>
      </c>
      <c r="AN8" s="27"/>
      <c r="AR8" s="19"/>
      <c r="BE8" s="231"/>
      <c r="BS8" s="16" t="s">
        <v>6</v>
      </c>
    </row>
    <row r="9" spans="1:74" ht="14.5" customHeight="1" x14ac:dyDescent="0.2">
      <c r="B9" s="19"/>
      <c r="AR9" s="19"/>
      <c r="BE9" s="231"/>
      <c r="BS9" s="16" t="s">
        <v>6</v>
      </c>
    </row>
    <row r="10" spans="1:74" ht="12" customHeight="1" x14ac:dyDescent="0.2">
      <c r="B10" s="19"/>
      <c r="D10" s="26" t="s">
        <v>21</v>
      </c>
      <c r="AK10" s="26" t="s">
        <v>22</v>
      </c>
      <c r="AN10" s="24" t="s">
        <v>1</v>
      </c>
      <c r="AR10" s="19"/>
      <c r="BE10" s="231"/>
      <c r="BS10" s="16" t="s">
        <v>6</v>
      </c>
    </row>
    <row r="11" spans="1:74" ht="18.399999999999999" customHeight="1" x14ac:dyDescent="0.2">
      <c r="B11" s="19"/>
      <c r="E11" s="24" t="s">
        <v>23</v>
      </c>
      <c r="AK11" s="26" t="s">
        <v>24</v>
      </c>
      <c r="AN11" s="24" t="s">
        <v>1</v>
      </c>
      <c r="AR11" s="19"/>
      <c r="BE11" s="231"/>
      <c r="BS11" s="16" t="s">
        <v>6</v>
      </c>
    </row>
    <row r="12" spans="1:74" ht="7" customHeight="1" x14ac:dyDescent="0.2">
      <c r="B12" s="19"/>
      <c r="AR12" s="19"/>
      <c r="BE12" s="231"/>
      <c r="BS12" s="16" t="s">
        <v>6</v>
      </c>
    </row>
    <row r="13" spans="1:74" ht="12" customHeight="1" x14ac:dyDescent="0.2">
      <c r="B13" s="19"/>
      <c r="D13" s="26" t="s">
        <v>25</v>
      </c>
      <c r="AK13" s="26" t="s">
        <v>22</v>
      </c>
      <c r="AN13" s="28" t="s">
        <v>26</v>
      </c>
      <c r="AR13" s="19"/>
      <c r="BE13" s="231"/>
      <c r="BS13" s="16" t="s">
        <v>6</v>
      </c>
    </row>
    <row r="14" spans="1:74" ht="12.5" x14ac:dyDescent="0.2">
      <c r="B14" s="19"/>
      <c r="E14" s="235" t="s">
        <v>26</v>
      </c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6" t="s">
        <v>24</v>
      </c>
      <c r="AN14" s="28" t="s">
        <v>26</v>
      </c>
      <c r="AR14" s="19"/>
      <c r="BE14" s="231"/>
      <c r="BS14" s="16" t="s">
        <v>6</v>
      </c>
    </row>
    <row r="15" spans="1:74" ht="7" customHeight="1" x14ac:dyDescent="0.2">
      <c r="B15" s="19"/>
      <c r="AR15" s="19"/>
      <c r="BE15" s="231"/>
      <c r="BS15" s="16" t="s">
        <v>3</v>
      </c>
    </row>
    <row r="16" spans="1:74" ht="12" customHeight="1" x14ac:dyDescent="0.2">
      <c r="B16" s="19"/>
      <c r="D16" s="26" t="s">
        <v>27</v>
      </c>
      <c r="AK16" s="26" t="s">
        <v>22</v>
      </c>
      <c r="AN16" s="24" t="s">
        <v>1</v>
      </c>
      <c r="AR16" s="19"/>
      <c r="BE16" s="231"/>
      <c r="BS16" s="16" t="s">
        <v>3</v>
      </c>
    </row>
    <row r="17" spans="2:71" ht="18.399999999999999" customHeight="1" x14ac:dyDescent="0.2">
      <c r="B17" s="19"/>
      <c r="E17" s="24" t="s">
        <v>28</v>
      </c>
      <c r="AK17" s="26" t="s">
        <v>24</v>
      </c>
      <c r="AN17" s="24" t="s">
        <v>1</v>
      </c>
      <c r="AR17" s="19"/>
      <c r="BE17" s="231"/>
      <c r="BS17" s="16" t="s">
        <v>29</v>
      </c>
    </row>
    <row r="18" spans="2:71" ht="7" customHeight="1" x14ac:dyDescent="0.2">
      <c r="B18" s="19"/>
      <c r="AR18" s="19"/>
      <c r="BE18" s="231"/>
      <c r="BS18" s="16" t="s">
        <v>30</v>
      </c>
    </row>
    <row r="19" spans="2:71" ht="12" customHeight="1" x14ac:dyDescent="0.2">
      <c r="B19" s="19"/>
      <c r="D19" s="26" t="s">
        <v>31</v>
      </c>
      <c r="AK19" s="26" t="s">
        <v>22</v>
      </c>
      <c r="AN19" s="24" t="s">
        <v>1</v>
      </c>
      <c r="AR19" s="19"/>
      <c r="BE19" s="231"/>
      <c r="BS19" s="16" t="s">
        <v>30</v>
      </c>
    </row>
    <row r="20" spans="2:71" ht="18.399999999999999" customHeight="1" x14ac:dyDescent="0.2">
      <c r="B20" s="19"/>
      <c r="E20" s="24" t="s">
        <v>32</v>
      </c>
      <c r="AK20" s="26" t="s">
        <v>24</v>
      </c>
      <c r="AN20" s="24" t="s">
        <v>1</v>
      </c>
      <c r="AR20" s="19"/>
      <c r="BE20" s="231"/>
      <c r="BS20" s="16" t="s">
        <v>29</v>
      </c>
    </row>
    <row r="21" spans="2:71" ht="7" customHeight="1" x14ac:dyDescent="0.2">
      <c r="B21" s="19"/>
      <c r="AR21" s="19"/>
      <c r="BE21" s="231"/>
    </row>
    <row r="22" spans="2:71" ht="12" customHeight="1" x14ac:dyDescent="0.2">
      <c r="B22" s="19"/>
      <c r="D22" s="26" t="s">
        <v>33</v>
      </c>
      <c r="AR22" s="19"/>
      <c r="BE22" s="231"/>
    </row>
    <row r="23" spans="2:71" ht="47.25" customHeight="1" x14ac:dyDescent="0.2">
      <c r="B23" s="19"/>
      <c r="E23" s="237" t="s">
        <v>34</v>
      </c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R23" s="19"/>
      <c r="BE23" s="231"/>
    </row>
    <row r="24" spans="2:71" ht="7" customHeight="1" x14ac:dyDescent="0.2">
      <c r="B24" s="19"/>
      <c r="AR24" s="19"/>
      <c r="BE24" s="231"/>
    </row>
    <row r="25" spans="2:71" ht="7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31"/>
    </row>
    <row r="26" spans="2:71" s="1" customFormat="1" ht="25.9" customHeight="1" x14ac:dyDescent="0.2">
      <c r="B26" s="31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38">
        <f>ROUND(AG94,2)</f>
        <v>0</v>
      </c>
      <c r="AL26" s="239"/>
      <c r="AM26" s="239"/>
      <c r="AN26" s="239"/>
      <c r="AO26" s="239"/>
      <c r="AR26" s="31"/>
      <c r="BE26" s="231"/>
    </row>
    <row r="27" spans="2:71" s="1" customFormat="1" ht="7" customHeight="1" x14ac:dyDescent="0.2">
      <c r="B27" s="31"/>
      <c r="AR27" s="31"/>
      <c r="BE27" s="231"/>
    </row>
    <row r="28" spans="2:71" s="1" customFormat="1" ht="12.5" x14ac:dyDescent="0.2">
      <c r="B28" s="31"/>
      <c r="L28" s="240" t="s">
        <v>36</v>
      </c>
      <c r="M28" s="240"/>
      <c r="N28" s="240"/>
      <c r="O28" s="240"/>
      <c r="P28" s="240"/>
      <c r="W28" s="240" t="s">
        <v>37</v>
      </c>
      <c r="X28" s="240"/>
      <c r="Y28" s="240"/>
      <c r="Z28" s="240"/>
      <c r="AA28" s="240"/>
      <c r="AB28" s="240"/>
      <c r="AC28" s="240"/>
      <c r="AD28" s="240"/>
      <c r="AE28" s="240"/>
      <c r="AK28" s="240" t="s">
        <v>38</v>
      </c>
      <c r="AL28" s="240"/>
      <c r="AM28" s="240"/>
      <c r="AN28" s="240"/>
      <c r="AO28" s="240"/>
      <c r="AR28" s="31"/>
      <c r="BE28" s="231"/>
    </row>
    <row r="29" spans="2:71" s="2" customFormat="1" ht="14.5" customHeight="1" x14ac:dyDescent="0.2">
      <c r="B29" s="35"/>
      <c r="D29" s="26" t="s">
        <v>39</v>
      </c>
      <c r="F29" s="36" t="s">
        <v>40</v>
      </c>
      <c r="L29" s="220">
        <v>0.2</v>
      </c>
      <c r="M29" s="221"/>
      <c r="N29" s="221"/>
      <c r="O29" s="221"/>
      <c r="P29" s="221"/>
      <c r="Q29" s="37"/>
      <c r="R29" s="37"/>
      <c r="S29" s="37"/>
      <c r="T29" s="37"/>
      <c r="U29" s="37"/>
      <c r="V29" s="37"/>
      <c r="W29" s="222">
        <f>ROUND(AZ94, 2)</f>
        <v>0</v>
      </c>
      <c r="X29" s="221"/>
      <c r="Y29" s="221"/>
      <c r="Z29" s="221"/>
      <c r="AA29" s="221"/>
      <c r="AB29" s="221"/>
      <c r="AC29" s="221"/>
      <c r="AD29" s="221"/>
      <c r="AE29" s="221"/>
      <c r="AF29" s="37"/>
      <c r="AG29" s="37"/>
      <c r="AH29" s="37"/>
      <c r="AI29" s="37"/>
      <c r="AJ29" s="37"/>
      <c r="AK29" s="222">
        <f>ROUND(AV94, 2)</f>
        <v>0</v>
      </c>
      <c r="AL29" s="221"/>
      <c r="AM29" s="221"/>
      <c r="AN29" s="221"/>
      <c r="AO29" s="221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32"/>
    </row>
    <row r="30" spans="2:71" s="2" customFormat="1" ht="14.5" customHeight="1" x14ac:dyDescent="0.2">
      <c r="B30" s="35"/>
      <c r="F30" s="36" t="s">
        <v>41</v>
      </c>
      <c r="L30" s="220">
        <v>0.2</v>
      </c>
      <c r="M30" s="221"/>
      <c r="N30" s="221"/>
      <c r="O30" s="221"/>
      <c r="P30" s="221"/>
      <c r="Q30" s="37"/>
      <c r="R30" s="37"/>
      <c r="S30" s="37"/>
      <c r="T30" s="37"/>
      <c r="U30" s="37"/>
      <c r="V30" s="37"/>
      <c r="W30" s="222">
        <f>ROUND(BA94, 2)</f>
        <v>0</v>
      </c>
      <c r="X30" s="221"/>
      <c r="Y30" s="221"/>
      <c r="Z30" s="221"/>
      <c r="AA30" s="221"/>
      <c r="AB30" s="221"/>
      <c r="AC30" s="221"/>
      <c r="AD30" s="221"/>
      <c r="AE30" s="221"/>
      <c r="AF30" s="37"/>
      <c r="AG30" s="37"/>
      <c r="AH30" s="37"/>
      <c r="AI30" s="37"/>
      <c r="AJ30" s="37"/>
      <c r="AK30" s="222">
        <f>ROUND(AW94, 2)</f>
        <v>0</v>
      </c>
      <c r="AL30" s="221"/>
      <c r="AM30" s="221"/>
      <c r="AN30" s="221"/>
      <c r="AO30" s="221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32"/>
    </row>
    <row r="31" spans="2:71" s="2" customFormat="1" ht="14.5" hidden="1" customHeight="1" x14ac:dyDescent="0.2">
      <c r="B31" s="35"/>
      <c r="F31" s="26" t="s">
        <v>42</v>
      </c>
      <c r="L31" s="229">
        <v>0.2</v>
      </c>
      <c r="M31" s="228"/>
      <c r="N31" s="228"/>
      <c r="O31" s="228"/>
      <c r="P31" s="228"/>
      <c r="W31" s="227">
        <f>ROUND(BB94, 2)</f>
        <v>0</v>
      </c>
      <c r="X31" s="228"/>
      <c r="Y31" s="228"/>
      <c r="Z31" s="228"/>
      <c r="AA31" s="228"/>
      <c r="AB31" s="228"/>
      <c r="AC31" s="228"/>
      <c r="AD31" s="228"/>
      <c r="AE31" s="228"/>
      <c r="AK31" s="227">
        <v>0</v>
      </c>
      <c r="AL31" s="228"/>
      <c r="AM31" s="228"/>
      <c r="AN31" s="228"/>
      <c r="AO31" s="228"/>
      <c r="AR31" s="35"/>
      <c r="BE31" s="232"/>
    </row>
    <row r="32" spans="2:71" s="2" customFormat="1" ht="14.5" hidden="1" customHeight="1" x14ac:dyDescent="0.2">
      <c r="B32" s="35"/>
      <c r="F32" s="26" t="s">
        <v>43</v>
      </c>
      <c r="L32" s="229">
        <v>0.2</v>
      </c>
      <c r="M32" s="228"/>
      <c r="N32" s="228"/>
      <c r="O32" s="228"/>
      <c r="P32" s="228"/>
      <c r="W32" s="227">
        <f>ROUND(BC94, 2)</f>
        <v>0</v>
      </c>
      <c r="X32" s="228"/>
      <c r="Y32" s="228"/>
      <c r="Z32" s="228"/>
      <c r="AA32" s="228"/>
      <c r="AB32" s="228"/>
      <c r="AC32" s="228"/>
      <c r="AD32" s="228"/>
      <c r="AE32" s="228"/>
      <c r="AK32" s="227">
        <v>0</v>
      </c>
      <c r="AL32" s="228"/>
      <c r="AM32" s="228"/>
      <c r="AN32" s="228"/>
      <c r="AO32" s="228"/>
      <c r="AR32" s="35"/>
      <c r="BE32" s="232"/>
    </row>
    <row r="33" spans="2:57" s="2" customFormat="1" ht="14.5" hidden="1" customHeight="1" x14ac:dyDescent="0.2">
      <c r="B33" s="35"/>
      <c r="F33" s="36" t="s">
        <v>44</v>
      </c>
      <c r="L33" s="220">
        <v>0</v>
      </c>
      <c r="M33" s="221"/>
      <c r="N33" s="221"/>
      <c r="O33" s="221"/>
      <c r="P33" s="221"/>
      <c r="Q33" s="37"/>
      <c r="R33" s="37"/>
      <c r="S33" s="37"/>
      <c r="T33" s="37"/>
      <c r="U33" s="37"/>
      <c r="V33" s="37"/>
      <c r="W33" s="222">
        <f>ROUND(BD94, 2)</f>
        <v>0</v>
      </c>
      <c r="X33" s="221"/>
      <c r="Y33" s="221"/>
      <c r="Z33" s="221"/>
      <c r="AA33" s="221"/>
      <c r="AB33" s="221"/>
      <c r="AC33" s="221"/>
      <c r="AD33" s="221"/>
      <c r="AE33" s="221"/>
      <c r="AF33" s="37"/>
      <c r="AG33" s="37"/>
      <c r="AH33" s="37"/>
      <c r="AI33" s="37"/>
      <c r="AJ33" s="37"/>
      <c r="AK33" s="222">
        <v>0</v>
      </c>
      <c r="AL33" s="221"/>
      <c r="AM33" s="221"/>
      <c r="AN33" s="221"/>
      <c r="AO33" s="221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32"/>
    </row>
    <row r="34" spans="2:57" s="1" customFormat="1" ht="7" customHeight="1" x14ac:dyDescent="0.2">
      <c r="B34" s="31"/>
      <c r="AR34" s="31"/>
      <c r="BE34" s="231"/>
    </row>
    <row r="35" spans="2:57" s="1" customFormat="1" ht="25.9" customHeight="1" x14ac:dyDescent="0.2">
      <c r="B35" s="31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26" t="s">
        <v>47</v>
      </c>
      <c r="Y35" s="224"/>
      <c r="Z35" s="224"/>
      <c r="AA35" s="224"/>
      <c r="AB35" s="224"/>
      <c r="AC35" s="41"/>
      <c r="AD35" s="41"/>
      <c r="AE35" s="41"/>
      <c r="AF35" s="41"/>
      <c r="AG35" s="41"/>
      <c r="AH35" s="41"/>
      <c r="AI35" s="41"/>
      <c r="AJ35" s="41"/>
      <c r="AK35" s="223">
        <f>SUM(AK26:AK33)</f>
        <v>0</v>
      </c>
      <c r="AL35" s="224"/>
      <c r="AM35" s="224"/>
      <c r="AN35" s="224"/>
      <c r="AO35" s="225"/>
      <c r="AP35" s="39"/>
      <c r="AQ35" s="39"/>
      <c r="AR35" s="31"/>
    </row>
    <row r="36" spans="2:57" s="1" customFormat="1" ht="7" customHeight="1" x14ac:dyDescent="0.2">
      <c r="B36" s="31"/>
      <c r="AR36" s="31"/>
    </row>
    <row r="37" spans="2:57" s="1" customFormat="1" ht="14.5" customHeight="1" x14ac:dyDescent="0.2">
      <c r="B37" s="31"/>
      <c r="AR37" s="31"/>
    </row>
    <row r="38" spans="2:57" ht="14.5" customHeight="1" x14ac:dyDescent="0.2">
      <c r="B38" s="19"/>
      <c r="AR38" s="19"/>
    </row>
    <row r="39" spans="2:57" ht="14.5" customHeight="1" x14ac:dyDescent="0.2">
      <c r="B39" s="19"/>
      <c r="AR39" s="19"/>
    </row>
    <row r="40" spans="2:57" ht="14.5" customHeight="1" x14ac:dyDescent="0.2">
      <c r="B40" s="19"/>
      <c r="AR40" s="19"/>
    </row>
    <row r="41" spans="2:57" ht="14.5" customHeight="1" x14ac:dyDescent="0.2">
      <c r="B41" s="19"/>
      <c r="AR41" s="19"/>
    </row>
    <row r="42" spans="2:57" ht="14.5" customHeight="1" x14ac:dyDescent="0.2">
      <c r="B42" s="19"/>
      <c r="AR42" s="19"/>
    </row>
    <row r="43" spans="2:57" ht="14.5" customHeight="1" x14ac:dyDescent="0.2">
      <c r="B43" s="19"/>
      <c r="AR43" s="19"/>
    </row>
    <row r="44" spans="2:57" ht="14.5" customHeight="1" x14ac:dyDescent="0.2">
      <c r="B44" s="19"/>
      <c r="AR44" s="19"/>
    </row>
    <row r="45" spans="2:57" ht="14.5" customHeight="1" x14ac:dyDescent="0.2">
      <c r="B45" s="19"/>
      <c r="AR45" s="19"/>
    </row>
    <row r="46" spans="2:57" ht="14.5" customHeight="1" x14ac:dyDescent="0.2">
      <c r="B46" s="19"/>
      <c r="AR46" s="19"/>
    </row>
    <row r="47" spans="2:57" ht="14.5" customHeight="1" x14ac:dyDescent="0.2">
      <c r="B47" s="19"/>
      <c r="AR47" s="19"/>
    </row>
    <row r="48" spans="2:57" ht="14.5" customHeight="1" x14ac:dyDescent="0.2">
      <c r="B48" s="19"/>
      <c r="AR48" s="19"/>
    </row>
    <row r="49" spans="2:44" s="1" customFormat="1" ht="14.5" customHeight="1" x14ac:dyDescent="0.2">
      <c r="B49" s="31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R49" s="31"/>
    </row>
    <row r="50" spans="2:44" x14ac:dyDescent="0.2">
      <c r="B50" s="19"/>
      <c r="AR50" s="19"/>
    </row>
    <row r="51" spans="2:44" x14ac:dyDescent="0.2">
      <c r="B51" s="19"/>
      <c r="AR51" s="19"/>
    </row>
    <row r="52" spans="2:44" x14ac:dyDescent="0.2">
      <c r="B52" s="19"/>
      <c r="AR52" s="19"/>
    </row>
    <row r="53" spans="2:44" x14ac:dyDescent="0.2">
      <c r="B53" s="19"/>
      <c r="AR53" s="19"/>
    </row>
    <row r="54" spans="2:44" x14ac:dyDescent="0.2">
      <c r="B54" s="19"/>
      <c r="AR54" s="19"/>
    </row>
    <row r="55" spans="2:44" x14ac:dyDescent="0.2">
      <c r="B55" s="19"/>
      <c r="AR55" s="19"/>
    </row>
    <row r="56" spans="2:44" x14ac:dyDescent="0.2">
      <c r="B56" s="19"/>
      <c r="AR56" s="19"/>
    </row>
    <row r="57" spans="2:44" x14ac:dyDescent="0.2">
      <c r="B57" s="19"/>
      <c r="AR57" s="19"/>
    </row>
    <row r="58" spans="2:44" x14ac:dyDescent="0.2">
      <c r="B58" s="19"/>
      <c r="AR58" s="19"/>
    </row>
    <row r="59" spans="2:44" x14ac:dyDescent="0.2">
      <c r="B59" s="19"/>
      <c r="AR59" s="19"/>
    </row>
    <row r="60" spans="2:44" s="1" customFormat="1" ht="12.5" x14ac:dyDescent="0.2">
      <c r="B60" s="31"/>
      <c r="D60" s="45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50</v>
      </c>
      <c r="AI60" s="33"/>
      <c r="AJ60" s="33"/>
      <c r="AK60" s="33"/>
      <c r="AL60" s="33"/>
      <c r="AM60" s="45" t="s">
        <v>51</v>
      </c>
      <c r="AN60" s="33"/>
      <c r="AO60" s="33"/>
      <c r="AR60" s="31"/>
    </row>
    <row r="61" spans="2:44" x14ac:dyDescent="0.2">
      <c r="B61" s="19"/>
      <c r="AR61" s="19"/>
    </row>
    <row r="62" spans="2:44" x14ac:dyDescent="0.2">
      <c r="B62" s="19"/>
      <c r="AR62" s="19"/>
    </row>
    <row r="63" spans="2:44" x14ac:dyDescent="0.2">
      <c r="B63" s="19"/>
      <c r="AR63" s="19"/>
    </row>
    <row r="64" spans="2:44" s="1" customFormat="1" ht="13" x14ac:dyDescent="0.2">
      <c r="B64" s="31"/>
      <c r="D64" s="43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53</v>
      </c>
      <c r="AI64" s="44"/>
      <c r="AJ64" s="44"/>
      <c r="AK64" s="44"/>
      <c r="AL64" s="44"/>
      <c r="AM64" s="44"/>
      <c r="AN64" s="44"/>
      <c r="AO64" s="44"/>
      <c r="AR64" s="31"/>
    </row>
    <row r="65" spans="2:44" x14ac:dyDescent="0.2">
      <c r="B65" s="19"/>
      <c r="AR65" s="19"/>
    </row>
    <row r="66" spans="2:44" x14ac:dyDescent="0.2">
      <c r="B66" s="19"/>
      <c r="AR66" s="19"/>
    </row>
    <row r="67" spans="2:44" x14ac:dyDescent="0.2">
      <c r="B67" s="19"/>
      <c r="AR67" s="19"/>
    </row>
    <row r="68" spans="2:44" x14ac:dyDescent="0.2">
      <c r="B68" s="19"/>
      <c r="AR68" s="19"/>
    </row>
    <row r="69" spans="2:44" x14ac:dyDescent="0.2">
      <c r="B69" s="19"/>
      <c r="AR69" s="19"/>
    </row>
    <row r="70" spans="2:44" x14ac:dyDescent="0.2">
      <c r="B70" s="19"/>
      <c r="AR70" s="19"/>
    </row>
    <row r="71" spans="2:44" x14ac:dyDescent="0.2">
      <c r="B71" s="19"/>
      <c r="AR71" s="19"/>
    </row>
    <row r="72" spans="2:44" x14ac:dyDescent="0.2">
      <c r="B72" s="19"/>
      <c r="AR72" s="19"/>
    </row>
    <row r="73" spans="2:44" x14ac:dyDescent="0.2">
      <c r="B73" s="19"/>
      <c r="AR73" s="19"/>
    </row>
    <row r="74" spans="2:44" x14ac:dyDescent="0.2">
      <c r="B74" s="19"/>
      <c r="AR74" s="19"/>
    </row>
    <row r="75" spans="2:44" s="1" customFormat="1" ht="12.5" x14ac:dyDescent="0.2">
      <c r="B75" s="31"/>
      <c r="D75" s="45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50</v>
      </c>
      <c r="AI75" s="33"/>
      <c r="AJ75" s="33"/>
      <c r="AK75" s="33"/>
      <c r="AL75" s="33"/>
      <c r="AM75" s="45" t="s">
        <v>51</v>
      </c>
      <c r="AN75" s="33"/>
      <c r="AO75" s="33"/>
      <c r="AR75" s="31"/>
    </row>
    <row r="76" spans="2:44" s="1" customFormat="1" x14ac:dyDescent="0.2">
      <c r="B76" s="31"/>
      <c r="AR76" s="31"/>
    </row>
    <row r="77" spans="2:44" s="1" customFormat="1" ht="7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5" customHeight="1" x14ac:dyDescent="0.2">
      <c r="B82" s="31"/>
      <c r="C82" s="20" t="s">
        <v>54</v>
      </c>
      <c r="AR82" s="31"/>
    </row>
    <row r="83" spans="1:91" s="1" customFormat="1" ht="7" customHeight="1" x14ac:dyDescent="0.2">
      <c r="B83" s="31"/>
      <c r="AR83" s="31"/>
    </row>
    <row r="84" spans="1:91" s="3" customFormat="1" ht="12" customHeight="1" x14ac:dyDescent="0.2">
      <c r="B84" s="50"/>
      <c r="C84" s="26" t="s">
        <v>11</v>
      </c>
      <c r="L84" s="3" t="str">
        <f>K5</f>
        <v>bal2203b</v>
      </c>
      <c r="AR84" s="50"/>
    </row>
    <row r="85" spans="1:91" s="4" customFormat="1" ht="37" customHeight="1" x14ac:dyDescent="0.2">
      <c r="B85" s="51"/>
      <c r="C85" s="52" t="s">
        <v>14</v>
      </c>
      <c r="L85" s="242" t="str">
        <f>K6</f>
        <v>Modernizácia ustajnenia HD</v>
      </c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R85" s="51"/>
    </row>
    <row r="86" spans="1:91" s="1" customFormat="1" ht="7" customHeight="1" x14ac:dyDescent="0.2">
      <c r="B86" s="31"/>
      <c r="AR86" s="31"/>
    </row>
    <row r="87" spans="1:91" s="1" customFormat="1" ht="12" customHeight="1" x14ac:dyDescent="0.2">
      <c r="B87" s="31"/>
      <c r="C87" s="26" t="s">
        <v>18</v>
      </c>
      <c r="L87" s="53" t="str">
        <f>IF(K8="","",K8)</f>
        <v>hosp.dvor Sokolce</v>
      </c>
      <c r="AI87" s="26" t="s">
        <v>20</v>
      </c>
      <c r="AM87" s="219" t="str">
        <f>IF(AN8= "","",AN8)</f>
        <v/>
      </c>
      <c r="AN87" s="219"/>
      <c r="AR87" s="31"/>
    </row>
    <row r="88" spans="1:91" s="1" customFormat="1" ht="7" customHeight="1" x14ac:dyDescent="0.2">
      <c r="B88" s="31"/>
      <c r="AR88" s="31"/>
    </row>
    <row r="89" spans="1:91" s="1" customFormat="1" ht="15.25" customHeight="1" x14ac:dyDescent="0.2">
      <c r="B89" s="31"/>
      <c r="C89" s="26" t="s">
        <v>21</v>
      </c>
      <c r="L89" s="3" t="str">
        <f>IF(E11= "","",E11)</f>
        <v>PD Sokolce</v>
      </c>
      <c r="AI89" s="26" t="s">
        <v>27</v>
      </c>
      <c r="AM89" s="217" t="str">
        <f>IF(E17="","",E17)</f>
        <v>Ing.Miroslav Balla</v>
      </c>
      <c r="AN89" s="218"/>
      <c r="AO89" s="218"/>
      <c r="AP89" s="218"/>
      <c r="AR89" s="31"/>
      <c r="AS89" s="204" t="s">
        <v>55</v>
      </c>
      <c r="AT89" s="205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5" customHeight="1" x14ac:dyDescent="0.2">
      <c r="B90" s="31"/>
      <c r="C90" s="26" t="s">
        <v>25</v>
      </c>
      <c r="L90" s="3" t="str">
        <f>IF(E14= "Vyplň údaj","",E14)</f>
        <v/>
      </c>
      <c r="AI90" s="26" t="s">
        <v>31</v>
      </c>
      <c r="AM90" s="217" t="str">
        <f>IF(E20="","",E20)</f>
        <v>Ing.Igor Janečka</v>
      </c>
      <c r="AN90" s="218"/>
      <c r="AO90" s="218"/>
      <c r="AP90" s="218"/>
      <c r="AR90" s="31"/>
      <c r="AS90" s="206"/>
      <c r="AT90" s="207"/>
      <c r="BD90" s="57"/>
    </row>
    <row r="91" spans="1:91" s="1" customFormat="1" ht="10.9" customHeight="1" x14ac:dyDescent="0.2">
      <c r="B91" s="31"/>
      <c r="AR91" s="31"/>
      <c r="AS91" s="206"/>
      <c r="AT91" s="207"/>
      <c r="BD91" s="57"/>
    </row>
    <row r="92" spans="1:91" s="1" customFormat="1" ht="29.25" customHeight="1" x14ac:dyDescent="0.2">
      <c r="B92" s="31"/>
      <c r="C92" s="248" t="s">
        <v>56</v>
      </c>
      <c r="D92" s="214"/>
      <c r="E92" s="214"/>
      <c r="F92" s="214"/>
      <c r="G92" s="214"/>
      <c r="H92" s="58"/>
      <c r="I92" s="246" t="s">
        <v>57</v>
      </c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3" t="s">
        <v>58</v>
      </c>
      <c r="AH92" s="214"/>
      <c r="AI92" s="214"/>
      <c r="AJ92" s="214"/>
      <c r="AK92" s="214"/>
      <c r="AL92" s="214"/>
      <c r="AM92" s="214"/>
      <c r="AN92" s="246" t="s">
        <v>59</v>
      </c>
      <c r="AO92" s="214"/>
      <c r="AP92" s="247"/>
      <c r="AQ92" s="59" t="s">
        <v>60</v>
      </c>
      <c r="AR92" s="31"/>
      <c r="AS92" s="60" t="s">
        <v>61</v>
      </c>
      <c r="AT92" s="61" t="s">
        <v>62</v>
      </c>
      <c r="AU92" s="61" t="s">
        <v>63</v>
      </c>
      <c r="AV92" s="61" t="s">
        <v>64</v>
      </c>
      <c r="AW92" s="61" t="s">
        <v>65</v>
      </c>
      <c r="AX92" s="61" t="s">
        <v>66</v>
      </c>
      <c r="AY92" s="61" t="s">
        <v>67</v>
      </c>
      <c r="AZ92" s="61" t="s">
        <v>68</v>
      </c>
      <c r="BA92" s="61" t="s">
        <v>69</v>
      </c>
      <c r="BB92" s="61" t="s">
        <v>70</v>
      </c>
      <c r="BC92" s="61" t="s">
        <v>71</v>
      </c>
      <c r="BD92" s="62" t="s">
        <v>72</v>
      </c>
    </row>
    <row r="93" spans="1:91" s="1" customFormat="1" ht="10.9" customHeight="1" x14ac:dyDescent="0.2">
      <c r="B93" s="31"/>
      <c r="AR93" s="31"/>
      <c r="AS93" s="63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5" customHeight="1" x14ac:dyDescent="0.2">
      <c r="B94" s="64"/>
      <c r="C94" s="65" t="s">
        <v>73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44">
        <f>ROUND(AG95+AG100,2)</f>
        <v>0</v>
      </c>
      <c r="AH94" s="244"/>
      <c r="AI94" s="244"/>
      <c r="AJ94" s="244"/>
      <c r="AK94" s="244"/>
      <c r="AL94" s="244"/>
      <c r="AM94" s="244"/>
      <c r="AN94" s="208">
        <f t="shared" ref="AN94:AN104" si="0">SUM(AG94,AT94)</f>
        <v>0</v>
      </c>
      <c r="AO94" s="208"/>
      <c r="AP94" s="208"/>
      <c r="AQ94" s="68" t="s">
        <v>1</v>
      </c>
      <c r="AR94" s="64"/>
      <c r="AS94" s="69">
        <f>ROUND(AS95+AS100,2)</f>
        <v>0</v>
      </c>
      <c r="AT94" s="70">
        <f t="shared" ref="AT94:AT104" si="1">ROUND(SUM(AV94:AW94),2)</f>
        <v>0</v>
      </c>
      <c r="AU94" s="71">
        <f>ROUND(AU95+AU100,5)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ROUND(AZ95+AZ100,2)</f>
        <v>0</v>
      </c>
      <c r="BA94" s="70">
        <f>ROUND(BA95+BA100,2)</f>
        <v>0</v>
      </c>
      <c r="BB94" s="70">
        <f>ROUND(BB95+BB100,2)</f>
        <v>0</v>
      </c>
      <c r="BC94" s="70">
        <f>ROUND(BC95+BC100,2)</f>
        <v>0</v>
      </c>
      <c r="BD94" s="72">
        <f>ROUND(BD95+BD100,2)</f>
        <v>0</v>
      </c>
      <c r="BS94" s="73" t="s">
        <v>74</v>
      </c>
      <c r="BT94" s="73" t="s">
        <v>75</v>
      </c>
      <c r="BU94" s="74" t="s">
        <v>76</v>
      </c>
      <c r="BV94" s="73" t="s">
        <v>77</v>
      </c>
      <c r="BW94" s="73" t="s">
        <v>4</v>
      </c>
      <c r="BX94" s="73" t="s">
        <v>78</v>
      </c>
      <c r="CL94" s="73" t="s">
        <v>1</v>
      </c>
    </row>
    <row r="95" spans="1:91" s="6" customFormat="1" ht="16.5" customHeight="1" x14ac:dyDescent="0.2">
      <c r="B95" s="75"/>
      <c r="C95" s="76"/>
      <c r="D95" s="249" t="s">
        <v>79</v>
      </c>
      <c r="E95" s="249"/>
      <c r="F95" s="249"/>
      <c r="G95" s="249"/>
      <c r="H95" s="249"/>
      <c r="I95" s="77"/>
      <c r="J95" s="249" t="s">
        <v>80</v>
      </c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15">
        <f>ROUND(SUM(AG96:AG99),2)</f>
        <v>0</v>
      </c>
      <c r="AH95" s="216"/>
      <c r="AI95" s="216"/>
      <c r="AJ95" s="216"/>
      <c r="AK95" s="216"/>
      <c r="AL95" s="216"/>
      <c r="AM95" s="216"/>
      <c r="AN95" s="245">
        <f t="shared" si="0"/>
        <v>0</v>
      </c>
      <c r="AO95" s="216"/>
      <c r="AP95" s="216"/>
      <c r="AQ95" s="78" t="s">
        <v>81</v>
      </c>
      <c r="AR95" s="75"/>
      <c r="AS95" s="79">
        <f>ROUND(SUM(AS96:AS99),2)</f>
        <v>0</v>
      </c>
      <c r="AT95" s="80">
        <f t="shared" si="1"/>
        <v>0</v>
      </c>
      <c r="AU95" s="81">
        <f>ROUND(SUM(AU96:AU99),5)</f>
        <v>0</v>
      </c>
      <c r="AV95" s="80">
        <f>ROUND(AZ95*L29,2)</f>
        <v>0</v>
      </c>
      <c r="AW95" s="80">
        <f>ROUND(BA95*L30,2)</f>
        <v>0</v>
      </c>
      <c r="AX95" s="80">
        <f>ROUND(BB95*L29,2)</f>
        <v>0</v>
      </c>
      <c r="AY95" s="80">
        <f>ROUND(BC95*L30,2)</f>
        <v>0</v>
      </c>
      <c r="AZ95" s="80">
        <f>ROUND(SUM(AZ96:AZ99),2)</f>
        <v>0</v>
      </c>
      <c r="BA95" s="80">
        <f>ROUND(SUM(BA96:BA99),2)</f>
        <v>0</v>
      </c>
      <c r="BB95" s="80">
        <f>ROUND(SUM(BB96:BB99),2)</f>
        <v>0</v>
      </c>
      <c r="BC95" s="80">
        <f>ROUND(SUM(BC96:BC99),2)</f>
        <v>0</v>
      </c>
      <c r="BD95" s="82">
        <f>ROUND(SUM(BD96:BD99),2)</f>
        <v>0</v>
      </c>
      <c r="BS95" s="83" t="s">
        <v>74</v>
      </c>
      <c r="BT95" s="83" t="s">
        <v>82</v>
      </c>
      <c r="BU95" s="83" t="s">
        <v>76</v>
      </c>
      <c r="BV95" s="83" t="s">
        <v>77</v>
      </c>
      <c r="BW95" s="83" t="s">
        <v>83</v>
      </c>
      <c r="BX95" s="83" t="s">
        <v>4</v>
      </c>
      <c r="CL95" s="83" t="s">
        <v>1</v>
      </c>
      <c r="CM95" s="83" t="s">
        <v>75</v>
      </c>
    </row>
    <row r="96" spans="1:91" s="3" customFormat="1" ht="16.5" customHeight="1" x14ac:dyDescent="0.2">
      <c r="A96" s="84" t="s">
        <v>84</v>
      </c>
      <c r="B96" s="50"/>
      <c r="C96" s="9"/>
      <c r="D96" s="9"/>
      <c r="E96" s="241" t="s">
        <v>79</v>
      </c>
      <c r="F96" s="241"/>
      <c r="G96" s="241"/>
      <c r="H96" s="241"/>
      <c r="I96" s="241"/>
      <c r="J96" s="9"/>
      <c r="K96" s="241" t="s">
        <v>85</v>
      </c>
      <c r="L96" s="241"/>
      <c r="M96" s="241"/>
      <c r="N96" s="241"/>
      <c r="O96" s="241"/>
      <c r="P96" s="241"/>
      <c r="Q96" s="241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1"/>
      <c r="AG96" s="211">
        <f>'001 - Stavebné konštrukci...'!J32</f>
        <v>0</v>
      </c>
      <c r="AH96" s="212"/>
      <c r="AI96" s="212"/>
      <c r="AJ96" s="212"/>
      <c r="AK96" s="212"/>
      <c r="AL96" s="212"/>
      <c r="AM96" s="212"/>
      <c r="AN96" s="211">
        <f t="shared" si="0"/>
        <v>0</v>
      </c>
      <c r="AO96" s="212"/>
      <c r="AP96" s="212"/>
      <c r="AQ96" s="85" t="s">
        <v>86</v>
      </c>
      <c r="AR96" s="50"/>
      <c r="AS96" s="86">
        <v>0</v>
      </c>
      <c r="AT96" s="87">
        <f t="shared" si="1"/>
        <v>0</v>
      </c>
      <c r="AU96" s="88">
        <f>'001 - Stavebné konštrukci...'!P135</f>
        <v>0</v>
      </c>
      <c r="AV96" s="87">
        <f>'001 - Stavebné konštrukci...'!J35</f>
        <v>0</v>
      </c>
      <c r="AW96" s="87">
        <f>'001 - Stavebné konštrukci...'!J36</f>
        <v>0</v>
      </c>
      <c r="AX96" s="87">
        <f>'001 - Stavebné konštrukci...'!J37</f>
        <v>0</v>
      </c>
      <c r="AY96" s="87">
        <f>'001 - Stavebné konštrukci...'!J38</f>
        <v>0</v>
      </c>
      <c r="AZ96" s="87">
        <f>'001 - Stavebné konštrukci...'!F35</f>
        <v>0</v>
      </c>
      <c r="BA96" s="87">
        <f>'001 - Stavebné konštrukci...'!F36</f>
        <v>0</v>
      </c>
      <c r="BB96" s="87">
        <f>'001 - Stavebné konštrukci...'!F37</f>
        <v>0</v>
      </c>
      <c r="BC96" s="87">
        <f>'001 - Stavebné konštrukci...'!F38</f>
        <v>0</v>
      </c>
      <c r="BD96" s="89">
        <f>'001 - Stavebné konštrukci...'!F39</f>
        <v>0</v>
      </c>
      <c r="BT96" s="24" t="s">
        <v>87</v>
      </c>
      <c r="BV96" s="24" t="s">
        <v>77</v>
      </c>
      <c r="BW96" s="24" t="s">
        <v>88</v>
      </c>
      <c r="BX96" s="24" t="s">
        <v>83</v>
      </c>
      <c r="CL96" s="24" t="s">
        <v>1</v>
      </c>
    </row>
    <row r="97" spans="1:91" s="3" customFormat="1" ht="16.5" customHeight="1" x14ac:dyDescent="0.2">
      <c r="A97" s="84" t="s">
        <v>84</v>
      </c>
      <c r="B97" s="50"/>
      <c r="C97" s="9"/>
      <c r="D97" s="9"/>
      <c r="E97" s="241" t="s">
        <v>89</v>
      </c>
      <c r="F97" s="241"/>
      <c r="G97" s="241"/>
      <c r="H97" s="241"/>
      <c r="I97" s="241"/>
      <c r="J97" s="9"/>
      <c r="K97" s="241" t="s">
        <v>90</v>
      </c>
      <c r="L97" s="241"/>
      <c r="M97" s="241"/>
      <c r="N97" s="241"/>
      <c r="O97" s="241"/>
      <c r="P97" s="241"/>
      <c r="Q97" s="241"/>
      <c r="R97" s="241"/>
      <c r="S97" s="241"/>
      <c r="T97" s="241"/>
      <c r="U97" s="241"/>
      <c r="V97" s="241"/>
      <c r="W97" s="241"/>
      <c r="X97" s="241"/>
      <c r="Y97" s="241"/>
      <c r="Z97" s="241"/>
      <c r="AA97" s="241"/>
      <c r="AB97" s="241"/>
      <c r="AC97" s="241"/>
      <c r="AD97" s="241"/>
      <c r="AE97" s="241"/>
      <c r="AF97" s="241"/>
      <c r="AG97" s="211">
        <f>'002 - Elektroinštalácia'!J32</f>
        <v>0</v>
      </c>
      <c r="AH97" s="212"/>
      <c r="AI97" s="212"/>
      <c r="AJ97" s="212"/>
      <c r="AK97" s="212"/>
      <c r="AL97" s="212"/>
      <c r="AM97" s="212"/>
      <c r="AN97" s="211">
        <f t="shared" si="0"/>
        <v>0</v>
      </c>
      <c r="AO97" s="212"/>
      <c r="AP97" s="212"/>
      <c r="AQ97" s="85" t="s">
        <v>86</v>
      </c>
      <c r="AR97" s="50"/>
      <c r="AS97" s="86">
        <v>0</v>
      </c>
      <c r="AT97" s="87">
        <f t="shared" si="1"/>
        <v>0</v>
      </c>
      <c r="AU97" s="88">
        <f>'002 - Elektroinštalácia'!P120</f>
        <v>0</v>
      </c>
      <c r="AV97" s="87">
        <f>'002 - Elektroinštalácia'!J35</f>
        <v>0</v>
      </c>
      <c r="AW97" s="87">
        <f>'002 - Elektroinštalácia'!J36</f>
        <v>0</v>
      </c>
      <c r="AX97" s="87">
        <f>'002 - Elektroinštalácia'!J37</f>
        <v>0</v>
      </c>
      <c r="AY97" s="87">
        <f>'002 - Elektroinštalácia'!J38</f>
        <v>0</v>
      </c>
      <c r="AZ97" s="87">
        <f>'002 - Elektroinštalácia'!F35</f>
        <v>0</v>
      </c>
      <c r="BA97" s="87">
        <f>'002 - Elektroinštalácia'!F36</f>
        <v>0</v>
      </c>
      <c r="BB97" s="87">
        <f>'002 - Elektroinštalácia'!F37</f>
        <v>0</v>
      </c>
      <c r="BC97" s="87">
        <f>'002 - Elektroinštalácia'!F38</f>
        <v>0</v>
      </c>
      <c r="BD97" s="89">
        <f>'002 - Elektroinštalácia'!F39</f>
        <v>0</v>
      </c>
      <c r="BT97" s="24" t="s">
        <v>87</v>
      </c>
      <c r="BV97" s="24" t="s">
        <v>77</v>
      </c>
      <c r="BW97" s="24" t="s">
        <v>91</v>
      </c>
      <c r="BX97" s="24" t="s">
        <v>83</v>
      </c>
      <c r="CL97" s="24" t="s">
        <v>1</v>
      </c>
    </row>
    <row r="98" spans="1:91" s="3" customFormat="1" ht="16.5" customHeight="1" x14ac:dyDescent="0.2">
      <c r="A98" s="84" t="s">
        <v>84</v>
      </c>
      <c r="B98" s="50"/>
      <c r="C98" s="9"/>
      <c r="D98" s="9"/>
      <c r="E98" s="241" t="s">
        <v>92</v>
      </c>
      <c r="F98" s="241"/>
      <c r="G98" s="241"/>
      <c r="H98" s="241"/>
      <c r="I98" s="241"/>
      <c r="J98" s="9"/>
      <c r="K98" s="241" t="s">
        <v>93</v>
      </c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241"/>
      <c r="X98" s="241"/>
      <c r="Y98" s="241"/>
      <c r="Z98" s="241"/>
      <c r="AA98" s="241"/>
      <c r="AB98" s="241"/>
      <c r="AC98" s="241"/>
      <c r="AD98" s="241"/>
      <c r="AE98" s="241"/>
      <c r="AF98" s="241"/>
      <c r="AG98" s="211">
        <f>'003 - Bleskozvod'!J32</f>
        <v>0</v>
      </c>
      <c r="AH98" s="212"/>
      <c r="AI98" s="212"/>
      <c r="AJ98" s="212"/>
      <c r="AK98" s="212"/>
      <c r="AL98" s="212"/>
      <c r="AM98" s="212"/>
      <c r="AN98" s="211">
        <f t="shared" si="0"/>
        <v>0</v>
      </c>
      <c r="AO98" s="212"/>
      <c r="AP98" s="212"/>
      <c r="AQ98" s="85" t="s">
        <v>86</v>
      </c>
      <c r="AR98" s="50"/>
      <c r="AS98" s="86">
        <v>0</v>
      </c>
      <c r="AT98" s="87">
        <f t="shared" si="1"/>
        <v>0</v>
      </c>
      <c r="AU98" s="88">
        <f>'003 - Bleskozvod'!P120</f>
        <v>0</v>
      </c>
      <c r="AV98" s="87">
        <f>'003 - Bleskozvod'!J35</f>
        <v>0</v>
      </c>
      <c r="AW98" s="87">
        <f>'003 - Bleskozvod'!J36</f>
        <v>0</v>
      </c>
      <c r="AX98" s="87">
        <f>'003 - Bleskozvod'!J37</f>
        <v>0</v>
      </c>
      <c r="AY98" s="87">
        <f>'003 - Bleskozvod'!J38</f>
        <v>0</v>
      </c>
      <c r="AZ98" s="87">
        <f>'003 - Bleskozvod'!F35</f>
        <v>0</v>
      </c>
      <c r="BA98" s="87">
        <f>'003 - Bleskozvod'!F36</f>
        <v>0</v>
      </c>
      <c r="BB98" s="87">
        <f>'003 - Bleskozvod'!F37</f>
        <v>0</v>
      </c>
      <c r="BC98" s="87">
        <f>'003 - Bleskozvod'!F38</f>
        <v>0</v>
      </c>
      <c r="BD98" s="89">
        <f>'003 - Bleskozvod'!F39</f>
        <v>0</v>
      </c>
      <c r="BT98" s="24" t="s">
        <v>87</v>
      </c>
      <c r="BV98" s="24" t="s">
        <v>77</v>
      </c>
      <c r="BW98" s="24" t="s">
        <v>94</v>
      </c>
      <c r="BX98" s="24" t="s">
        <v>83</v>
      </c>
      <c r="CL98" s="24" t="s">
        <v>1</v>
      </c>
    </row>
    <row r="99" spans="1:91" s="3" customFormat="1" ht="16.5" customHeight="1" x14ac:dyDescent="0.2">
      <c r="A99" s="84" t="s">
        <v>84</v>
      </c>
      <c r="B99" s="50"/>
      <c r="C99" s="9"/>
      <c r="D99" s="9"/>
      <c r="E99" s="241" t="s">
        <v>95</v>
      </c>
      <c r="F99" s="241"/>
      <c r="G99" s="241"/>
      <c r="H99" s="241"/>
      <c r="I99" s="241"/>
      <c r="J99" s="9"/>
      <c r="K99" s="241" t="s">
        <v>96</v>
      </c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11">
        <f>'004 - Technologické doplnky'!J32</f>
        <v>0</v>
      </c>
      <c r="AH99" s="212"/>
      <c r="AI99" s="212"/>
      <c r="AJ99" s="212"/>
      <c r="AK99" s="212"/>
      <c r="AL99" s="212"/>
      <c r="AM99" s="212"/>
      <c r="AN99" s="211">
        <f t="shared" si="0"/>
        <v>0</v>
      </c>
      <c r="AO99" s="212"/>
      <c r="AP99" s="212"/>
      <c r="AQ99" s="85" t="s">
        <v>86</v>
      </c>
      <c r="AR99" s="50"/>
      <c r="AS99" s="86">
        <v>0</v>
      </c>
      <c r="AT99" s="87">
        <f t="shared" si="1"/>
        <v>0</v>
      </c>
      <c r="AU99" s="88">
        <f>'004 - Technologické doplnky'!P123</f>
        <v>0</v>
      </c>
      <c r="AV99" s="87">
        <f>'004 - Technologické doplnky'!J35</f>
        <v>0</v>
      </c>
      <c r="AW99" s="87">
        <f>'004 - Technologické doplnky'!J36</f>
        <v>0</v>
      </c>
      <c r="AX99" s="87">
        <f>'004 - Technologické doplnky'!J37</f>
        <v>0</v>
      </c>
      <c r="AY99" s="87">
        <f>'004 - Technologické doplnky'!J38</f>
        <v>0</v>
      </c>
      <c r="AZ99" s="87">
        <f>'004 - Technologické doplnky'!F35</f>
        <v>0</v>
      </c>
      <c r="BA99" s="87">
        <f>'004 - Technologické doplnky'!F36</f>
        <v>0</v>
      </c>
      <c r="BB99" s="87">
        <f>'004 - Technologické doplnky'!F37</f>
        <v>0</v>
      </c>
      <c r="BC99" s="87">
        <f>'004 - Technologické doplnky'!F38</f>
        <v>0</v>
      </c>
      <c r="BD99" s="89">
        <f>'004 - Technologické doplnky'!F39</f>
        <v>0</v>
      </c>
      <c r="BT99" s="24" t="s">
        <v>87</v>
      </c>
      <c r="BV99" s="24" t="s">
        <v>77</v>
      </c>
      <c r="BW99" s="24" t="s">
        <v>97</v>
      </c>
      <c r="BX99" s="24" t="s">
        <v>83</v>
      </c>
      <c r="CL99" s="24" t="s">
        <v>1</v>
      </c>
    </row>
    <row r="100" spans="1:91" s="6" customFormat="1" ht="16.5" customHeight="1" x14ac:dyDescent="0.2">
      <c r="B100" s="75"/>
      <c r="C100" s="76"/>
      <c r="D100" s="249" t="s">
        <v>89</v>
      </c>
      <c r="E100" s="249"/>
      <c r="F100" s="249"/>
      <c r="G100" s="249"/>
      <c r="H100" s="249"/>
      <c r="I100" s="77"/>
      <c r="J100" s="249" t="s">
        <v>98</v>
      </c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15">
        <f>ROUND(SUM(AG101:AG104),2)</f>
        <v>0</v>
      </c>
      <c r="AH100" s="216"/>
      <c r="AI100" s="216"/>
      <c r="AJ100" s="216"/>
      <c r="AK100" s="216"/>
      <c r="AL100" s="216"/>
      <c r="AM100" s="216"/>
      <c r="AN100" s="245">
        <f t="shared" si="0"/>
        <v>0</v>
      </c>
      <c r="AO100" s="216"/>
      <c r="AP100" s="216"/>
      <c r="AQ100" s="78" t="s">
        <v>81</v>
      </c>
      <c r="AR100" s="75"/>
      <c r="AS100" s="79">
        <f>ROUND(SUM(AS101:AS104),2)</f>
        <v>0</v>
      </c>
      <c r="AT100" s="80">
        <f t="shared" si="1"/>
        <v>0</v>
      </c>
      <c r="AU100" s="81">
        <f>ROUND(SUM(AU101:AU104),5)</f>
        <v>0</v>
      </c>
      <c r="AV100" s="80">
        <f>ROUND(AZ100*L29,2)</f>
        <v>0</v>
      </c>
      <c r="AW100" s="80">
        <f>ROUND(BA100*L30,2)</f>
        <v>0</v>
      </c>
      <c r="AX100" s="80">
        <f>ROUND(BB100*L29,2)</f>
        <v>0</v>
      </c>
      <c r="AY100" s="80">
        <f>ROUND(BC100*L30,2)</f>
        <v>0</v>
      </c>
      <c r="AZ100" s="80">
        <f>ROUND(SUM(AZ101:AZ104),2)</f>
        <v>0</v>
      </c>
      <c r="BA100" s="80">
        <f>ROUND(SUM(BA101:BA104),2)</f>
        <v>0</v>
      </c>
      <c r="BB100" s="80">
        <f>ROUND(SUM(BB101:BB104),2)</f>
        <v>0</v>
      </c>
      <c r="BC100" s="80">
        <f>ROUND(SUM(BC101:BC104),2)</f>
        <v>0</v>
      </c>
      <c r="BD100" s="82">
        <f>ROUND(SUM(BD101:BD104),2)</f>
        <v>0</v>
      </c>
      <c r="BS100" s="83" t="s">
        <v>74</v>
      </c>
      <c r="BT100" s="83" t="s">
        <v>82</v>
      </c>
      <c r="BU100" s="83" t="s">
        <v>76</v>
      </c>
      <c r="BV100" s="83" t="s">
        <v>77</v>
      </c>
      <c r="BW100" s="83" t="s">
        <v>99</v>
      </c>
      <c r="BX100" s="83" t="s">
        <v>4</v>
      </c>
      <c r="CL100" s="83" t="s">
        <v>1</v>
      </c>
      <c r="CM100" s="83" t="s">
        <v>75</v>
      </c>
    </row>
    <row r="101" spans="1:91" s="3" customFormat="1" ht="16.5" customHeight="1" x14ac:dyDescent="0.2">
      <c r="A101" s="84" t="s">
        <v>84</v>
      </c>
      <c r="B101" s="50"/>
      <c r="C101" s="9"/>
      <c r="D101" s="9"/>
      <c r="E101" s="241" t="s">
        <v>79</v>
      </c>
      <c r="F101" s="241"/>
      <c r="G101" s="241"/>
      <c r="H101" s="241"/>
      <c r="I101" s="241"/>
      <c r="J101" s="9"/>
      <c r="K101" s="241" t="s">
        <v>85</v>
      </c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11">
        <f>'001 - Stavebné konštrukci..._01'!J32</f>
        <v>0</v>
      </c>
      <c r="AH101" s="212"/>
      <c r="AI101" s="212"/>
      <c r="AJ101" s="212"/>
      <c r="AK101" s="212"/>
      <c r="AL101" s="212"/>
      <c r="AM101" s="212"/>
      <c r="AN101" s="211">
        <f t="shared" si="0"/>
        <v>0</v>
      </c>
      <c r="AO101" s="212"/>
      <c r="AP101" s="212"/>
      <c r="AQ101" s="85" t="s">
        <v>86</v>
      </c>
      <c r="AR101" s="50"/>
      <c r="AS101" s="86">
        <v>0</v>
      </c>
      <c r="AT101" s="87">
        <f t="shared" si="1"/>
        <v>0</v>
      </c>
      <c r="AU101" s="88">
        <f>'001 - Stavebné konštrukci..._01'!P134</f>
        <v>0</v>
      </c>
      <c r="AV101" s="87">
        <f>'001 - Stavebné konštrukci..._01'!J35</f>
        <v>0</v>
      </c>
      <c r="AW101" s="87">
        <f>'001 - Stavebné konštrukci..._01'!J36</f>
        <v>0</v>
      </c>
      <c r="AX101" s="87">
        <f>'001 - Stavebné konštrukci..._01'!J37</f>
        <v>0</v>
      </c>
      <c r="AY101" s="87">
        <f>'001 - Stavebné konštrukci..._01'!J38</f>
        <v>0</v>
      </c>
      <c r="AZ101" s="87">
        <f>'001 - Stavebné konštrukci..._01'!F35</f>
        <v>0</v>
      </c>
      <c r="BA101" s="87">
        <f>'001 - Stavebné konštrukci..._01'!F36</f>
        <v>0</v>
      </c>
      <c r="BB101" s="87">
        <f>'001 - Stavebné konštrukci..._01'!F37</f>
        <v>0</v>
      </c>
      <c r="BC101" s="87">
        <f>'001 - Stavebné konštrukci..._01'!F38</f>
        <v>0</v>
      </c>
      <c r="BD101" s="89">
        <f>'001 - Stavebné konštrukci..._01'!F39</f>
        <v>0</v>
      </c>
      <c r="BT101" s="24" t="s">
        <v>87</v>
      </c>
      <c r="BV101" s="24" t="s">
        <v>77</v>
      </c>
      <c r="BW101" s="24" t="s">
        <v>100</v>
      </c>
      <c r="BX101" s="24" t="s">
        <v>99</v>
      </c>
      <c r="CL101" s="24" t="s">
        <v>1</v>
      </c>
    </row>
    <row r="102" spans="1:91" s="3" customFormat="1" ht="16.5" customHeight="1" x14ac:dyDescent="0.2">
      <c r="A102" s="84" t="s">
        <v>84</v>
      </c>
      <c r="B102" s="50"/>
      <c r="C102" s="9"/>
      <c r="D102" s="9"/>
      <c r="E102" s="241" t="s">
        <v>89</v>
      </c>
      <c r="F102" s="241"/>
      <c r="G102" s="241"/>
      <c r="H102" s="241"/>
      <c r="I102" s="241"/>
      <c r="J102" s="9"/>
      <c r="K102" s="241" t="s">
        <v>90</v>
      </c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1"/>
      <c r="AD102" s="241"/>
      <c r="AE102" s="241"/>
      <c r="AF102" s="241"/>
      <c r="AG102" s="211">
        <f>'002 - Elektroinštalácia_01'!J32</f>
        <v>0</v>
      </c>
      <c r="AH102" s="212"/>
      <c r="AI102" s="212"/>
      <c r="AJ102" s="212"/>
      <c r="AK102" s="212"/>
      <c r="AL102" s="212"/>
      <c r="AM102" s="212"/>
      <c r="AN102" s="211">
        <f t="shared" si="0"/>
        <v>0</v>
      </c>
      <c r="AO102" s="212"/>
      <c r="AP102" s="212"/>
      <c r="AQ102" s="85" t="s">
        <v>86</v>
      </c>
      <c r="AR102" s="50"/>
      <c r="AS102" s="86">
        <v>0</v>
      </c>
      <c r="AT102" s="87">
        <f t="shared" si="1"/>
        <v>0</v>
      </c>
      <c r="AU102" s="88">
        <f>'002 - Elektroinštalácia_01'!P120</f>
        <v>0</v>
      </c>
      <c r="AV102" s="87">
        <f>'002 - Elektroinštalácia_01'!J35</f>
        <v>0</v>
      </c>
      <c r="AW102" s="87">
        <f>'002 - Elektroinštalácia_01'!J36</f>
        <v>0</v>
      </c>
      <c r="AX102" s="87">
        <f>'002 - Elektroinštalácia_01'!J37</f>
        <v>0</v>
      </c>
      <c r="AY102" s="87">
        <f>'002 - Elektroinštalácia_01'!J38</f>
        <v>0</v>
      </c>
      <c r="AZ102" s="87">
        <f>'002 - Elektroinštalácia_01'!F35</f>
        <v>0</v>
      </c>
      <c r="BA102" s="87">
        <f>'002 - Elektroinštalácia_01'!F36</f>
        <v>0</v>
      </c>
      <c r="BB102" s="87">
        <f>'002 - Elektroinštalácia_01'!F37</f>
        <v>0</v>
      </c>
      <c r="BC102" s="87">
        <f>'002 - Elektroinštalácia_01'!F38</f>
        <v>0</v>
      </c>
      <c r="BD102" s="89">
        <f>'002 - Elektroinštalácia_01'!F39</f>
        <v>0</v>
      </c>
      <c r="BT102" s="24" t="s">
        <v>87</v>
      </c>
      <c r="BV102" s="24" t="s">
        <v>77</v>
      </c>
      <c r="BW102" s="24" t="s">
        <v>101</v>
      </c>
      <c r="BX102" s="24" t="s">
        <v>99</v>
      </c>
      <c r="CL102" s="24" t="s">
        <v>1</v>
      </c>
    </row>
    <row r="103" spans="1:91" s="3" customFormat="1" ht="16.5" customHeight="1" x14ac:dyDescent="0.2">
      <c r="A103" s="84" t="s">
        <v>84</v>
      </c>
      <c r="B103" s="50"/>
      <c r="C103" s="9"/>
      <c r="D103" s="9"/>
      <c r="E103" s="241" t="s">
        <v>92</v>
      </c>
      <c r="F103" s="241"/>
      <c r="G103" s="241"/>
      <c r="H103" s="241"/>
      <c r="I103" s="241"/>
      <c r="J103" s="9"/>
      <c r="K103" s="241" t="s">
        <v>93</v>
      </c>
      <c r="L103" s="241"/>
      <c r="M103" s="241"/>
      <c r="N103" s="241"/>
      <c r="O103" s="241"/>
      <c r="P103" s="241"/>
      <c r="Q103" s="241"/>
      <c r="R103" s="241"/>
      <c r="S103" s="241"/>
      <c r="T103" s="241"/>
      <c r="U103" s="241"/>
      <c r="V103" s="241"/>
      <c r="W103" s="241"/>
      <c r="X103" s="241"/>
      <c r="Y103" s="241"/>
      <c r="Z103" s="241"/>
      <c r="AA103" s="241"/>
      <c r="AB103" s="241"/>
      <c r="AC103" s="241"/>
      <c r="AD103" s="241"/>
      <c r="AE103" s="241"/>
      <c r="AF103" s="241"/>
      <c r="AG103" s="211">
        <f>'003 - Bleskozvod_01'!J32</f>
        <v>0</v>
      </c>
      <c r="AH103" s="212"/>
      <c r="AI103" s="212"/>
      <c r="AJ103" s="212"/>
      <c r="AK103" s="212"/>
      <c r="AL103" s="212"/>
      <c r="AM103" s="212"/>
      <c r="AN103" s="211">
        <f t="shared" si="0"/>
        <v>0</v>
      </c>
      <c r="AO103" s="212"/>
      <c r="AP103" s="212"/>
      <c r="AQ103" s="85" t="s">
        <v>86</v>
      </c>
      <c r="AR103" s="50"/>
      <c r="AS103" s="86">
        <v>0</v>
      </c>
      <c r="AT103" s="87">
        <f t="shared" si="1"/>
        <v>0</v>
      </c>
      <c r="AU103" s="88">
        <f>'003 - Bleskozvod_01'!P120</f>
        <v>0</v>
      </c>
      <c r="AV103" s="87">
        <f>'003 - Bleskozvod_01'!J35</f>
        <v>0</v>
      </c>
      <c r="AW103" s="87">
        <f>'003 - Bleskozvod_01'!J36</f>
        <v>0</v>
      </c>
      <c r="AX103" s="87">
        <f>'003 - Bleskozvod_01'!J37</f>
        <v>0</v>
      </c>
      <c r="AY103" s="87">
        <f>'003 - Bleskozvod_01'!J38</f>
        <v>0</v>
      </c>
      <c r="AZ103" s="87">
        <f>'003 - Bleskozvod_01'!F35</f>
        <v>0</v>
      </c>
      <c r="BA103" s="87">
        <f>'003 - Bleskozvod_01'!F36</f>
        <v>0</v>
      </c>
      <c r="BB103" s="87">
        <f>'003 - Bleskozvod_01'!F37</f>
        <v>0</v>
      </c>
      <c r="BC103" s="87">
        <f>'003 - Bleskozvod_01'!F38</f>
        <v>0</v>
      </c>
      <c r="BD103" s="89">
        <f>'003 - Bleskozvod_01'!F39</f>
        <v>0</v>
      </c>
      <c r="BT103" s="24" t="s">
        <v>87</v>
      </c>
      <c r="BV103" s="24" t="s">
        <v>77</v>
      </c>
      <c r="BW103" s="24" t="s">
        <v>102</v>
      </c>
      <c r="BX103" s="24" t="s">
        <v>99</v>
      </c>
      <c r="CL103" s="24" t="s">
        <v>1</v>
      </c>
    </row>
    <row r="104" spans="1:91" s="3" customFormat="1" ht="16.5" customHeight="1" x14ac:dyDescent="0.2">
      <c r="A104" s="84" t="s">
        <v>84</v>
      </c>
      <c r="B104" s="50"/>
      <c r="C104" s="9"/>
      <c r="D104" s="9"/>
      <c r="E104" s="241" t="s">
        <v>95</v>
      </c>
      <c r="F104" s="241"/>
      <c r="G104" s="241"/>
      <c r="H104" s="241"/>
      <c r="I104" s="241"/>
      <c r="J104" s="9"/>
      <c r="K104" s="241" t="s">
        <v>96</v>
      </c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1"/>
      <c r="X104" s="241"/>
      <c r="Y104" s="241"/>
      <c r="Z104" s="241"/>
      <c r="AA104" s="241"/>
      <c r="AB104" s="241"/>
      <c r="AC104" s="241"/>
      <c r="AD104" s="241"/>
      <c r="AE104" s="241"/>
      <c r="AF104" s="241"/>
      <c r="AG104" s="211">
        <f>'004 - Technologické doplnky_01'!J32</f>
        <v>0</v>
      </c>
      <c r="AH104" s="212"/>
      <c r="AI104" s="212"/>
      <c r="AJ104" s="212"/>
      <c r="AK104" s="212"/>
      <c r="AL104" s="212"/>
      <c r="AM104" s="212"/>
      <c r="AN104" s="211">
        <f t="shared" si="0"/>
        <v>0</v>
      </c>
      <c r="AO104" s="212"/>
      <c r="AP104" s="212"/>
      <c r="AQ104" s="85" t="s">
        <v>86</v>
      </c>
      <c r="AR104" s="50"/>
      <c r="AS104" s="90">
        <v>0</v>
      </c>
      <c r="AT104" s="91">
        <f t="shared" si="1"/>
        <v>0</v>
      </c>
      <c r="AU104" s="92">
        <f>'004 - Technologické doplnky_01'!P123</f>
        <v>0</v>
      </c>
      <c r="AV104" s="91">
        <f>'004 - Technologické doplnky_01'!J35</f>
        <v>0</v>
      </c>
      <c r="AW104" s="91">
        <f>'004 - Technologické doplnky_01'!J36</f>
        <v>0</v>
      </c>
      <c r="AX104" s="91">
        <f>'004 - Technologické doplnky_01'!J37</f>
        <v>0</v>
      </c>
      <c r="AY104" s="91">
        <f>'004 - Technologické doplnky_01'!J38</f>
        <v>0</v>
      </c>
      <c r="AZ104" s="91">
        <f>'004 - Technologické doplnky_01'!F35</f>
        <v>0</v>
      </c>
      <c r="BA104" s="91">
        <f>'004 - Technologické doplnky_01'!F36</f>
        <v>0</v>
      </c>
      <c r="BB104" s="91">
        <f>'004 - Technologické doplnky_01'!F37</f>
        <v>0</v>
      </c>
      <c r="BC104" s="91">
        <f>'004 - Technologické doplnky_01'!F38</f>
        <v>0</v>
      </c>
      <c r="BD104" s="93">
        <f>'004 - Technologické doplnky_01'!F39</f>
        <v>0</v>
      </c>
      <c r="BT104" s="24" t="s">
        <v>87</v>
      </c>
      <c r="BV104" s="24" t="s">
        <v>77</v>
      </c>
      <c r="BW104" s="24" t="s">
        <v>103</v>
      </c>
      <c r="BX104" s="24" t="s">
        <v>99</v>
      </c>
      <c r="CL104" s="24" t="s">
        <v>1</v>
      </c>
    </row>
    <row r="105" spans="1:91" s="1" customFormat="1" ht="30" customHeight="1" x14ac:dyDescent="0.2">
      <c r="B105" s="31"/>
      <c r="AR105" s="31"/>
    </row>
    <row r="106" spans="1:91" s="1" customFormat="1" ht="7" customHeight="1" x14ac:dyDescent="0.2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31"/>
    </row>
  </sheetData>
  <mergeCells count="78">
    <mergeCell ref="E104:I104"/>
    <mergeCell ref="C92:G92"/>
    <mergeCell ref="D95:H95"/>
    <mergeCell ref="D100:H100"/>
    <mergeCell ref="E98:I98"/>
    <mergeCell ref="E96:I96"/>
    <mergeCell ref="E99:I99"/>
    <mergeCell ref="I92:AF92"/>
    <mergeCell ref="J95:AF95"/>
    <mergeCell ref="J100:AF100"/>
    <mergeCell ref="K103:AF103"/>
    <mergeCell ref="K99:AF99"/>
    <mergeCell ref="E101:I101"/>
    <mergeCell ref="E97:I97"/>
    <mergeCell ref="E102:I102"/>
    <mergeCell ref="E103:I103"/>
    <mergeCell ref="K104:AF104"/>
    <mergeCell ref="K96:AF96"/>
    <mergeCell ref="K98:AF98"/>
    <mergeCell ref="L85:AO85"/>
    <mergeCell ref="AG94:AM94"/>
    <mergeCell ref="AN104:AP104"/>
    <mergeCell ref="AN103:AP103"/>
    <mergeCell ref="AN101:AP101"/>
    <mergeCell ref="AN97:AP97"/>
    <mergeCell ref="AN95:AP95"/>
    <mergeCell ref="AN100:AP100"/>
    <mergeCell ref="AN99:AP99"/>
    <mergeCell ref="AN96:AP96"/>
    <mergeCell ref="AN92:AP92"/>
    <mergeCell ref="AN98:AP98"/>
    <mergeCell ref="K101:AF101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AM87:AN87"/>
    <mergeCell ref="AN102:AP102"/>
    <mergeCell ref="L33:P33"/>
    <mergeCell ref="AK33:AO33"/>
    <mergeCell ref="W33:AE33"/>
    <mergeCell ref="AK35:AO35"/>
    <mergeCell ref="X35:AB35"/>
    <mergeCell ref="K97:AF97"/>
    <mergeCell ref="K102:AF102"/>
    <mergeCell ref="AS89:AT91"/>
    <mergeCell ref="AN94:AP94"/>
    <mergeCell ref="AR2:BE2"/>
    <mergeCell ref="AG104:AM104"/>
    <mergeCell ref="AG97:AM97"/>
    <mergeCell ref="AG92:AM92"/>
    <mergeCell ref="AG98:AM98"/>
    <mergeCell ref="AG96:AM96"/>
    <mergeCell ref="AG95:AM95"/>
    <mergeCell ref="AG99:AM99"/>
    <mergeCell ref="AG102:AM102"/>
    <mergeCell ref="AG103:AM103"/>
    <mergeCell ref="AG100:AM100"/>
    <mergeCell ref="AG101:AM101"/>
    <mergeCell ref="AM89:AP89"/>
    <mergeCell ref="AM90:AP90"/>
  </mergeCells>
  <hyperlinks>
    <hyperlink ref="A96" location="'001 - Stavebné konštrukci...'!C2" display="/" xr:uid="{00000000-0004-0000-0000-000000000000}"/>
    <hyperlink ref="A97" location="'002 - Elektroinštalácia'!C2" display="/" xr:uid="{00000000-0004-0000-0000-000001000000}"/>
    <hyperlink ref="A98" location="'003 - Bleskozvod'!C2" display="/" xr:uid="{00000000-0004-0000-0000-000002000000}"/>
    <hyperlink ref="A99" location="'004 - Technologické doplnky'!C2" display="/" xr:uid="{00000000-0004-0000-0000-000003000000}"/>
    <hyperlink ref="A101" location="'001 - Stavebné konštrukci..._01'!C2" display="/" xr:uid="{00000000-0004-0000-0000-000004000000}"/>
    <hyperlink ref="A102" location="'002 - Elektroinštalácia_01'!C2" display="/" xr:uid="{00000000-0004-0000-0000-000005000000}"/>
    <hyperlink ref="A103" location="'003 - Bleskozvod_01'!C2" display="/" xr:uid="{00000000-0004-0000-0000-000006000000}"/>
    <hyperlink ref="A104" location="'004 - Technologické doplnky_01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144"/>
  <sheetViews>
    <sheetView showGridLines="0" workbookViewId="0"/>
  </sheetViews>
  <sheetFormatPr defaultRowHeight="10" x14ac:dyDescent="0.2"/>
  <cols>
    <col min="1" max="1" width="8.33203125" customWidth="1"/>
    <col min="2" max="2" width="1.6640625" customWidth="1"/>
    <col min="3" max="3" width="25" customWidth="1"/>
    <col min="4" max="4" width="75.7773437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 x14ac:dyDescent="0.2"/>
    <row r="2" spans="2:8" ht="37" customHeight="1" x14ac:dyDescent="0.2"/>
    <row r="3" spans="2:8" ht="7" customHeight="1" x14ac:dyDescent="0.2">
      <c r="B3" s="17"/>
      <c r="C3" s="18"/>
      <c r="D3" s="18"/>
      <c r="E3" s="18"/>
      <c r="F3" s="18"/>
      <c r="G3" s="18"/>
      <c r="H3" s="19"/>
    </row>
    <row r="4" spans="2:8" ht="25" customHeight="1" x14ac:dyDescent="0.2">
      <c r="B4" s="19"/>
      <c r="C4" s="20" t="s">
        <v>692</v>
      </c>
      <c r="H4" s="19"/>
    </row>
    <row r="5" spans="2:8" ht="12" customHeight="1" x14ac:dyDescent="0.2">
      <c r="B5" s="19"/>
      <c r="C5" s="23" t="s">
        <v>11</v>
      </c>
      <c r="D5" s="237" t="s">
        <v>12</v>
      </c>
      <c r="E5" s="210"/>
      <c r="F5" s="210"/>
      <c r="H5" s="19"/>
    </row>
    <row r="6" spans="2:8" ht="37" customHeight="1" x14ac:dyDescent="0.2">
      <c r="B6" s="19"/>
      <c r="C6" s="25" t="s">
        <v>14</v>
      </c>
      <c r="D6" s="234" t="s">
        <v>15</v>
      </c>
      <c r="E6" s="210"/>
      <c r="F6" s="210"/>
      <c r="H6" s="19"/>
    </row>
    <row r="7" spans="2:8" ht="16.5" customHeight="1" x14ac:dyDescent="0.2">
      <c r="B7" s="19"/>
      <c r="C7" s="26" t="s">
        <v>20</v>
      </c>
      <c r="D7" s="54">
        <f>'Rekapitulácia stavby'!AN8</f>
        <v>0</v>
      </c>
      <c r="H7" s="19"/>
    </row>
    <row r="8" spans="2:8" s="1" customFormat="1" ht="10.9" customHeight="1" x14ac:dyDescent="0.2">
      <c r="B8" s="31"/>
      <c r="H8" s="31"/>
    </row>
    <row r="9" spans="2:8" s="10" customFormat="1" ht="29.25" customHeight="1" x14ac:dyDescent="0.2">
      <c r="B9" s="122"/>
      <c r="C9" s="123" t="s">
        <v>56</v>
      </c>
      <c r="D9" s="124" t="s">
        <v>57</v>
      </c>
      <c r="E9" s="124" t="s">
        <v>145</v>
      </c>
      <c r="F9" s="125" t="s">
        <v>693</v>
      </c>
      <c r="H9" s="122"/>
    </row>
    <row r="10" spans="2:8" s="1" customFormat="1" ht="26.5" customHeight="1" x14ac:dyDescent="0.2">
      <c r="B10" s="31"/>
      <c r="C10" s="197" t="s">
        <v>694</v>
      </c>
      <c r="D10" s="197" t="s">
        <v>85</v>
      </c>
      <c r="H10" s="31"/>
    </row>
    <row r="11" spans="2:8" s="1" customFormat="1" ht="16.899999999999999" customHeight="1" x14ac:dyDescent="0.2">
      <c r="B11" s="31"/>
      <c r="C11" s="198" t="s">
        <v>104</v>
      </c>
      <c r="D11" s="199" t="s">
        <v>1</v>
      </c>
      <c r="E11" s="200" t="s">
        <v>1</v>
      </c>
      <c r="F11" s="201">
        <v>880</v>
      </c>
      <c r="H11" s="31"/>
    </row>
    <row r="12" spans="2:8" s="1" customFormat="1" ht="16.899999999999999" customHeight="1" x14ac:dyDescent="0.2">
      <c r="B12" s="31"/>
      <c r="C12" s="202" t="s">
        <v>1</v>
      </c>
      <c r="D12" s="202" t="s">
        <v>222</v>
      </c>
      <c r="E12" s="16" t="s">
        <v>1</v>
      </c>
      <c r="F12" s="157">
        <v>880</v>
      </c>
      <c r="H12" s="31"/>
    </row>
    <row r="13" spans="2:8" s="1" customFormat="1" ht="16.899999999999999" customHeight="1" x14ac:dyDescent="0.2">
      <c r="B13" s="31"/>
      <c r="C13" s="202" t="s">
        <v>104</v>
      </c>
      <c r="D13" s="202" t="s">
        <v>199</v>
      </c>
      <c r="E13" s="16" t="s">
        <v>1</v>
      </c>
      <c r="F13" s="157">
        <v>880</v>
      </c>
      <c r="H13" s="31"/>
    </row>
    <row r="14" spans="2:8" s="1" customFormat="1" ht="16.899999999999999" customHeight="1" x14ac:dyDescent="0.2">
      <c r="B14" s="31"/>
      <c r="C14" s="203" t="s">
        <v>695</v>
      </c>
      <c r="H14" s="31"/>
    </row>
    <row r="15" spans="2:8" s="1" customFormat="1" ht="16.899999999999999" customHeight="1" x14ac:dyDescent="0.2">
      <c r="B15" s="31"/>
      <c r="C15" s="202" t="s">
        <v>219</v>
      </c>
      <c r="D15" s="202" t="s">
        <v>220</v>
      </c>
      <c r="E15" s="16" t="s">
        <v>192</v>
      </c>
      <c r="F15" s="157">
        <v>880</v>
      </c>
      <c r="H15" s="31"/>
    </row>
    <row r="16" spans="2:8" s="1" customFormat="1" ht="16.899999999999999" customHeight="1" x14ac:dyDescent="0.2">
      <c r="B16" s="31"/>
      <c r="C16" s="202" t="s">
        <v>224</v>
      </c>
      <c r="D16" s="202" t="s">
        <v>225</v>
      </c>
      <c r="E16" s="16" t="s">
        <v>192</v>
      </c>
      <c r="F16" s="157">
        <v>880</v>
      </c>
      <c r="H16" s="31"/>
    </row>
    <row r="17" spans="2:8" s="1" customFormat="1" ht="20" x14ac:dyDescent="0.2">
      <c r="B17" s="31"/>
      <c r="C17" s="202" t="s">
        <v>228</v>
      </c>
      <c r="D17" s="202" t="s">
        <v>229</v>
      </c>
      <c r="E17" s="16" t="s">
        <v>192</v>
      </c>
      <c r="F17" s="157">
        <v>3520</v>
      </c>
      <c r="H17" s="31"/>
    </row>
    <row r="18" spans="2:8" s="1" customFormat="1" ht="16.899999999999999" customHeight="1" x14ac:dyDescent="0.2">
      <c r="B18" s="31"/>
      <c r="C18" s="198" t="s">
        <v>106</v>
      </c>
      <c r="D18" s="199" t="s">
        <v>1</v>
      </c>
      <c r="E18" s="200" t="s">
        <v>1</v>
      </c>
      <c r="F18" s="201">
        <v>1990</v>
      </c>
      <c r="H18" s="31"/>
    </row>
    <row r="19" spans="2:8" s="1" customFormat="1" ht="16.899999999999999" customHeight="1" x14ac:dyDescent="0.2">
      <c r="B19" s="31"/>
      <c r="C19" s="202" t="s">
        <v>1</v>
      </c>
      <c r="D19" s="202" t="s">
        <v>409</v>
      </c>
      <c r="E19" s="16" t="s">
        <v>1</v>
      </c>
      <c r="F19" s="157">
        <v>1990</v>
      </c>
      <c r="H19" s="31"/>
    </row>
    <row r="20" spans="2:8" s="1" customFormat="1" ht="16.899999999999999" customHeight="1" x14ac:dyDescent="0.2">
      <c r="B20" s="31"/>
      <c r="C20" s="202" t="s">
        <v>106</v>
      </c>
      <c r="D20" s="202" t="s">
        <v>199</v>
      </c>
      <c r="E20" s="16" t="s">
        <v>1</v>
      </c>
      <c r="F20" s="157">
        <v>1990</v>
      </c>
      <c r="H20" s="31"/>
    </row>
    <row r="21" spans="2:8" s="1" customFormat="1" ht="16.899999999999999" customHeight="1" x14ac:dyDescent="0.2">
      <c r="B21" s="31"/>
      <c r="C21" s="203" t="s">
        <v>695</v>
      </c>
      <c r="H21" s="31"/>
    </row>
    <row r="22" spans="2:8" s="1" customFormat="1" ht="16.899999999999999" customHeight="1" x14ac:dyDescent="0.2">
      <c r="B22" s="31"/>
      <c r="C22" s="202" t="s">
        <v>406</v>
      </c>
      <c r="D22" s="202" t="s">
        <v>407</v>
      </c>
      <c r="E22" s="16" t="s">
        <v>192</v>
      </c>
      <c r="F22" s="157">
        <v>1990</v>
      </c>
      <c r="H22" s="31"/>
    </row>
    <row r="23" spans="2:8" s="1" customFormat="1" ht="20" x14ac:dyDescent="0.2">
      <c r="B23" s="31"/>
      <c r="C23" s="202" t="s">
        <v>288</v>
      </c>
      <c r="D23" s="202" t="s">
        <v>289</v>
      </c>
      <c r="E23" s="16" t="s">
        <v>192</v>
      </c>
      <c r="F23" s="157">
        <v>1990</v>
      </c>
      <c r="H23" s="31"/>
    </row>
    <row r="24" spans="2:8" s="1" customFormat="1" ht="16.899999999999999" customHeight="1" x14ac:dyDescent="0.2">
      <c r="B24" s="31"/>
      <c r="C24" s="202" t="s">
        <v>411</v>
      </c>
      <c r="D24" s="202" t="s">
        <v>412</v>
      </c>
      <c r="E24" s="16" t="s">
        <v>192</v>
      </c>
      <c r="F24" s="157">
        <v>1990</v>
      </c>
      <c r="H24" s="31"/>
    </row>
    <row r="25" spans="2:8" s="1" customFormat="1" ht="16.899999999999999" customHeight="1" x14ac:dyDescent="0.2">
      <c r="B25" s="31"/>
      <c r="C25" s="198" t="s">
        <v>109</v>
      </c>
      <c r="D25" s="199" t="s">
        <v>1</v>
      </c>
      <c r="E25" s="200" t="s">
        <v>1</v>
      </c>
      <c r="F25" s="201">
        <v>623.83500000000004</v>
      </c>
      <c r="H25" s="31"/>
    </row>
    <row r="26" spans="2:8" s="1" customFormat="1" ht="16.899999999999999" customHeight="1" x14ac:dyDescent="0.2">
      <c r="B26" s="31"/>
      <c r="C26" s="202" t="s">
        <v>1</v>
      </c>
      <c r="D26" s="202" t="s">
        <v>263</v>
      </c>
      <c r="E26" s="16" t="s">
        <v>1</v>
      </c>
      <c r="F26" s="157">
        <v>855.7</v>
      </c>
      <c r="H26" s="31"/>
    </row>
    <row r="27" spans="2:8" s="1" customFormat="1" ht="16.899999999999999" customHeight="1" x14ac:dyDescent="0.2">
      <c r="B27" s="31"/>
      <c r="C27" s="202" t="s">
        <v>1</v>
      </c>
      <c r="D27" s="202" t="s">
        <v>264</v>
      </c>
      <c r="E27" s="16" t="s">
        <v>1</v>
      </c>
      <c r="F27" s="157">
        <v>-207.36</v>
      </c>
      <c r="H27" s="31"/>
    </row>
    <row r="28" spans="2:8" s="1" customFormat="1" ht="16.899999999999999" customHeight="1" x14ac:dyDescent="0.2">
      <c r="B28" s="31"/>
      <c r="C28" s="202" t="s">
        <v>1</v>
      </c>
      <c r="D28" s="202" t="s">
        <v>265</v>
      </c>
      <c r="E28" s="16" t="s">
        <v>1</v>
      </c>
      <c r="F28" s="157">
        <v>-1.105</v>
      </c>
      <c r="H28" s="31"/>
    </row>
    <row r="29" spans="2:8" s="1" customFormat="1" ht="16.899999999999999" customHeight="1" x14ac:dyDescent="0.2">
      <c r="B29" s="31"/>
      <c r="C29" s="202" t="s">
        <v>1</v>
      </c>
      <c r="D29" s="202" t="s">
        <v>266</v>
      </c>
      <c r="E29" s="16" t="s">
        <v>1</v>
      </c>
      <c r="F29" s="157">
        <v>-13.2</v>
      </c>
      <c r="H29" s="31"/>
    </row>
    <row r="30" spans="2:8" s="1" customFormat="1" ht="16.899999999999999" customHeight="1" x14ac:dyDescent="0.2">
      <c r="B30" s="31"/>
      <c r="C30" s="202" t="s">
        <v>1</v>
      </c>
      <c r="D30" s="202" t="s">
        <v>267</v>
      </c>
      <c r="E30" s="16" t="s">
        <v>1</v>
      </c>
      <c r="F30" s="157">
        <v>-28</v>
      </c>
      <c r="H30" s="31"/>
    </row>
    <row r="31" spans="2:8" s="1" customFormat="1" ht="16.899999999999999" customHeight="1" x14ac:dyDescent="0.2">
      <c r="B31" s="31"/>
      <c r="C31" s="202" t="s">
        <v>1</v>
      </c>
      <c r="D31" s="202" t="s">
        <v>268</v>
      </c>
      <c r="E31" s="16" t="s">
        <v>1</v>
      </c>
      <c r="F31" s="157">
        <v>0.84</v>
      </c>
      <c r="H31" s="31"/>
    </row>
    <row r="32" spans="2:8" s="1" customFormat="1" ht="16.899999999999999" customHeight="1" x14ac:dyDescent="0.2">
      <c r="B32" s="31"/>
      <c r="C32" s="202" t="s">
        <v>1</v>
      </c>
      <c r="D32" s="202" t="s">
        <v>269</v>
      </c>
      <c r="E32" s="16" t="s">
        <v>1</v>
      </c>
      <c r="F32" s="157">
        <v>2.96</v>
      </c>
      <c r="H32" s="31"/>
    </row>
    <row r="33" spans="2:8" s="1" customFormat="1" ht="16.899999999999999" customHeight="1" x14ac:dyDescent="0.2">
      <c r="B33" s="31"/>
      <c r="C33" s="202" t="s">
        <v>1</v>
      </c>
      <c r="D33" s="202" t="s">
        <v>270</v>
      </c>
      <c r="E33" s="16" t="s">
        <v>1</v>
      </c>
      <c r="F33" s="157">
        <v>14</v>
      </c>
      <c r="H33" s="31"/>
    </row>
    <row r="34" spans="2:8" s="1" customFormat="1" ht="16.899999999999999" customHeight="1" x14ac:dyDescent="0.2">
      <c r="B34" s="31"/>
      <c r="C34" s="202" t="s">
        <v>109</v>
      </c>
      <c r="D34" s="202" t="s">
        <v>199</v>
      </c>
      <c r="E34" s="16" t="s">
        <v>1</v>
      </c>
      <c r="F34" s="157">
        <v>623.83500000000004</v>
      </c>
      <c r="H34" s="31"/>
    </row>
    <row r="35" spans="2:8" s="1" customFormat="1" ht="16.899999999999999" customHeight="1" x14ac:dyDescent="0.2">
      <c r="B35" s="31"/>
      <c r="C35" s="203" t="s">
        <v>695</v>
      </c>
      <c r="H35" s="31"/>
    </row>
    <row r="36" spans="2:8" s="1" customFormat="1" ht="20" x14ac:dyDescent="0.2">
      <c r="B36" s="31"/>
      <c r="C36" s="202" t="s">
        <v>260</v>
      </c>
      <c r="D36" s="202" t="s">
        <v>261</v>
      </c>
      <c r="E36" s="16" t="s">
        <v>192</v>
      </c>
      <c r="F36" s="157">
        <v>623.83500000000004</v>
      </c>
      <c r="H36" s="31"/>
    </row>
    <row r="37" spans="2:8" s="1" customFormat="1" ht="16.899999999999999" customHeight="1" x14ac:dyDescent="0.2">
      <c r="B37" s="31"/>
      <c r="C37" s="202" t="s">
        <v>190</v>
      </c>
      <c r="D37" s="202" t="s">
        <v>191</v>
      </c>
      <c r="E37" s="16" t="s">
        <v>192</v>
      </c>
      <c r="F37" s="157">
        <v>623.83500000000004</v>
      </c>
      <c r="H37" s="31"/>
    </row>
    <row r="38" spans="2:8" s="1" customFormat="1" ht="16.899999999999999" customHeight="1" x14ac:dyDescent="0.2">
      <c r="B38" s="31"/>
      <c r="C38" s="202" t="s">
        <v>459</v>
      </c>
      <c r="D38" s="202" t="s">
        <v>460</v>
      </c>
      <c r="E38" s="16" t="s">
        <v>192</v>
      </c>
      <c r="F38" s="157">
        <v>1527.5340000000001</v>
      </c>
      <c r="H38" s="31"/>
    </row>
    <row r="39" spans="2:8" s="1" customFormat="1" ht="16.899999999999999" customHeight="1" x14ac:dyDescent="0.2">
      <c r="B39" s="31"/>
      <c r="C39" s="198" t="s">
        <v>111</v>
      </c>
      <c r="D39" s="199" t="s">
        <v>1</v>
      </c>
      <c r="E39" s="200" t="s">
        <v>1</v>
      </c>
      <c r="F39" s="201">
        <v>727.51499999999999</v>
      </c>
      <c r="H39" s="31"/>
    </row>
    <row r="40" spans="2:8" s="1" customFormat="1" ht="16.899999999999999" customHeight="1" x14ac:dyDescent="0.2">
      <c r="B40" s="31"/>
      <c r="C40" s="202" t="s">
        <v>1</v>
      </c>
      <c r="D40" s="202" t="s">
        <v>263</v>
      </c>
      <c r="E40" s="16" t="s">
        <v>1</v>
      </c>
      <c r="F40" s="157">
        <v>855.7</v>
      </c>
      <c r="H40" s="31"/>
    </row>
    <row r="41" spans="2:8" s="1" customFormat="1" ht="16.899999999999999" customHeight="1" x14ac:dyDescent="0.2">
      <c r="B41" s="31"/>
      <c r="C41" s="202" t="s">
        <v>1</v>
      </c>
      <c r="D41" s="202" t="s">
        <v>274</v>
      </c>
      <c r="E41" s="16" t="s">
        <v>1</v>
      </c>
      <c r="F41" s="157">
        <v>-103.68</v>
      </c>
      <c r="H41" s="31"/>
    </row>
    <row r="42" spans="2:8" s="1" customFormat="1" ht="16.899999999999999" customHeight="1" x14ac:dyDescent="0.2">
      <c r="B42" s="31"/>
      <c r="C42" s="202" t="s">
        <v>1</v>
      </c>
      <c r="D42" s="202" t="s">
        <v>265</v>
      </c>
      <c r="E42" s="16" t="s">
        <v>1</v>
      </c>
      <c r="F42" s="157">
        <v>-1.105</v>
      </c>
      <c r="H42" s="31"/>
    </row>
    <row r="43" spans="2:8" s="1" customFormat="1" ht="16.899999999999999" customHeight="1" x14ac:dyDescent="0.2">
      <c r="B43" s="31"/>
      <c r="C43" s="202" t="s">
        <v>1</v>
      </c>
      <c r="D43" s="202" t="s">
        <v>266</v>
      </c>
      <c r="E43" s="16" t="s">
        <v>1</v>
      </c>
      <c r="F43" s="157">
        <v>-13.2</v>
      </c>
      <c r="H43" s="31"/>
    </row>
    <row r="44" spans="2:8" s="1" customFormat="1" ht="16.899999999999999" customHeight="1" x14ac:dyDescent="0.2">
      <c r="B44" s="31"/>
      <c r="C44" s="202" t="s">
        <v>1</v>
      </c>
      <c r="D44" s="202" t="s">
        <v>267</v>
      </c>
      <c r="E44" s="16" t="s">
        <v>1</v>
      </c>
      <c r="F44" s="157">
        <v>-28</v>
      </c>
      <c r="H44" s="31"/>
    </row>
    <row r="45" spans="2:8" s="1" customFormat="1" ht="16.899999999999999" customHeight="1" x14ac:dyDescent="0.2">
      <c r="B45" s="31"/>
      <c r="C45" s="202" t="s">
        <v>1</v>
      </c>
      <c r="D45" s="202" t="s">
        <v>268</v>
      </c>
      <c r="E45" s="16" t="s">
        <v>1</v>
      </c>
      <c r="F45" s="157">
        <v>0.84</v>
      </c>
      <c r="H45" s="31"/>
    </row>
    <row r="46" spans="2:8" s="1" customFormat="1" ht="16.899999999999999" customHeight="1" x14ac:dyDescent="0.2">
      <c r="B46" s="31"/>
      <c r="C46" s="202" t="s">
        <v>1</v>
      </c>
      <c r="D46" s="202" t="s">
        <v>269</v>
      </c>
      <c r="E46" s="16" t="s">
        <v>1</v>
      </c>
      <c r="F46" s="157">
        <v>2.96</v>
      </c>
      <c r="H46" s="31"/>
    </row>
    <row r="47" spans="2:8" s="1" customFormat="1" ht="16.899999999999999" customHeight="1" x14ac:dyDescent="0.2">
      <c r="B47" s="31"/>
      <c r="C47" s="202" t="s">
        <v>1</v>
      </c>
      <c r="D47" s="202" t="s">
        <v>270</v>
      </c>
      <c r="E47" s="16" t="s">
        <v>1</v>
      </c>
      <c r="F47" s="157">
        <v>14</v>
      </c>
      <c r="H47" s="31"/>
    </row>
    <row r="48" spans="2:8" s="1" customFormat="1" ht="16.899999999999999" customHeight="1" x14ac:dyDescent="0.2">
      <c r="B48" s="31"/>
      <c r="C48" s="202" t="s">
        <v>111</v>
      </c>
      <c r="D48" s="202" t="s">
        <v>199</v>
      </c>
      <c r="E48" s="16" t="s">
        <v>1</v>
      </c>
      <c r="F48" s="157">
        <v>727.51499999999999</v>
      </c>
      <c r="H48" s="31"/>
    </row>
    <row r="49" spans="2:8" s="1" customFormat="1" ht="16.899999999999999" customHeight="1" x14ac:dyDescent="0.2">
      <c r="B49" s="31"/>
      <c r="C49" s="203" t="s">
        <v>695</v>
      </c>
      <c r="H49" s="31"/>
    </row>
    <row r="50" spans="2:8" s="1" customFormat="1" ht="20" x14ac:dyDescent="0.2">
      <c r="B50" s="31"/>
      <c r="C50" s="202" t="s">
        <v>271</v>
      </c>
      <c r="D50" s="202" t="s">
        <v>272</v>
      </c>
      <c r="E50" s="16" t="s">
        <v>192</v>
      </c>
      <c r="F50" s="157">
        <v>727.51499999999999</v>
      </c>
      <c r="H50" s="31"/>
    </row>
    <row r="51" spans="2:8" s="1" customFormat="1" ht="16.899999999999999" customHeight="1" x14ac:dyDescent="0.2">
      <c r="B51" s="31"/>
      <c r="C51" s="202" t="s">
        <v>204</v>
      </c>
      <c r="D51" s="202" t="s">
        <v>205</v>
      </c>
      <c r="E51" s="16" t="s">
        <v>192</v>
      </c>
      <c r="F51" s="157">
        <v>727.51499999999999</v>
      </c>
      <c r="H51" s="31"/>
    </row>
    <row r="52" spans="2:8" s="1" customFormat="1" ht="16.899999999999999" customHeight="1" x14ac:dyDescent="0.2">
      <c r="B52" s="31"/>
      <c r="C52" s="202" t="s">
        <v>459</v>
      </c>
      <c r="D52" s="202" t="s">
        <v>460</v>
      </c>
      <c r="E52" s="16" t="s">
        <v>192</v>
      </c>
      <c r="F52" s="157">
        <v>1527.5340000000001</v>
      </c>
      <c r="H52" s="31"/>
    </row>
    <row r="53" spans="2:8" s="1" customFormat="1" ht="16.899999999999999" customHeight="1" x14ac:dyDescent="0.2">
      <c r="B53" s="31"/>
      <c r="C53" s="198" t="s">
        <v>696</v>
      </c>
      <c r="D53" s="199" t="s">
        <v>1</v>
      </c>
      <c r="E53" s="200" t="s">
        <v>1</v>
      </c>
      <c r="F53" s="201">
        <v>629.95500000000004</v>
      </c>
      <c r="H53" s="31"/>
    </row>
    <row r="54" spans="2:8" s="1" customFormat="1" ht="16.899999999999999" customHeight="1" x14ac:dyDescent="0.2">
      <c r="B54" s="31"/>
      <c r="C54" s="202" t="s">
        <v>1</v>
      </c>
      <c r="D54" s="202" t="s">
        <v>691</v>
      </c>
      <c r="E54" s="16" t="s">
        <v>1</v>
      </c>
      <c r="F54" s="157">
        <v>629.95500000000004</v>
      </c>
      <c r="H54" s="31"/>
    </row>
    <row r="55" spans="2:8" s="1" customFormat="1" ht="16.899999999999999" customHeight="1" x14ac:dyDescent="0.2">
      <c r="B55" s="31"/>
      <c r="C55" s="202" t="s">
        <v>696</v>
      </c>
      <c r="D55" s="202" t="s">
        <v>199</v>
      </c>
      <c r="E55" s="16" t="s">
        <v>1</v>
      </c>
      <c r="F55" s="157">
        <v>629.95500000000004</v>
      </c>
      <c r="H55" s="31"/>
    </row>
    <row r="56" spans="2:8" s="1" customFormat="1" ht="16.899999999999999" customHeight="1" x14ac:dyDescent="0.2">
      <c r="B56" s="31"/>
      <c r="C56" s="198" t="s">
        <v>118</v>
      </c>
      <c r="D56" s="199" t="s">
        <v>1</v>
      </c>
      <c r="E56" s="200" t="s">
        <v>1</v>
      </c>
      <c r="F56" s="201">
        <v>1330.912</v>
      </c>
      <c r="H56" s="31"/>
    </row>
    <row r="57" spans="2:8" s="1" customFormat="1" ht="16.899999999999999" customHeight="1" x14ac:dyDescent="0.2">
      <c r="B57" s="31"/>
      <c r="C57" s="202" t="s">
        <v>1</v>
      </c>
      <c r="D57" s="202" t="s">
        <v>434</v>
      </c>
      <c r="E57" s="16" t="s">
        <v>1</v>
      </c>
      <c r="F57" s="157">
        <v>0</v>
      </c>
      <c r="H57" s="31"/>
    </row>
    <row r="58" spans="2:8" s="1" customFormat="1" ht="16.899999999999999" customHeight="1" x14ac:dyDescent="0.2">
      <c r="B58" s="31"/>
      <c r="C58" s="202" t="s">
        <v>1</v>
      </c>
      <c r="D58" s="202" t="s">
        <v>435</v>
      </c>
      <c r="E58" s="16" t="s">
        <v>1</v>
      </c>
      <c r="F58" s="157">
        <v>0</v>
      </c>
      <c r="H58" s="31"/>
    </row>
    <row r="59" spans="2:8" s="1" customFormat="1" ht="16.899999999999999" customHeight="1" x14ac:dyDescent="0.2">
      <c r="B59" s="31"/>
      <c r="C59" s="202" t="s">
        <v>118</v>
      </c>
      <c r="D59" s="202" t="s">
        <v>436</v>
      </c>
      <c r="E59" s="16" t="s">
        <v>1</v>
      </c>
      <c r="F59" s="157">
        <v>1330.912</v>
      </c>
      <c r="H59" s="31"/>
    </row>
    <row r="60" spans="2:8" s="1" customFormat="1" ht="16.899999999999999" customHeight="1" x14ac:dyDescent="0.2">
      <c r="B60" s="31"/>
      <c r="C60" s="203" t="s">
        <v>695</v>
      </c>
      <c r="H60" s="31"/>
    </row>
    <row r="61" spans="2:8" s="1" customFormat="1" ht="20" x14ac:dyDescent="0.2">
      <c r="B61" s="31"/>
      <c r="C61" s="202" t="s">
        <v>431</v>
      </c>
      <c r="D61" s="202" t="s">
        <v>432</v>
      </c>
      <c r="E61" s="16" t="s">
        <v>192</v>
      </c>
      <c r="F61" s="157">
        <v>1330.912</v>
      </c>
      <c r="H61" s="31"/>
    </row>
    <row r="62" spans="2:8" s="1" customFormat="1" x14ac:dyDescent="0.2">
      <c r="B62" s="31"/>
      <c r="C62" s="202" t="s">
        <v>438</v>
      </c>
      <c r="D62" s="202" t="s">
        <v>439</v>
      </c>
      <c r="E62" s="16" t="s">
        <v>192</v>
      </c>
      <c r="F62" s="157">
        <v>1330.912</v>
      </c>
      <c r="H62" s="31"/>
    </row>
    <row r="63" spans="2:8" s="1" customFormat="1" ht="16.899999999999999" customHeight="1" x14ac:dyDescent="0.2">
      <c r="B63" s="31"/>
      <c r="C63" s="202" t="s">
        <v>442</v>
      </c>
      <c r="D63" s="202" t="s">
        <v>443</v>
      </c>
      <c r="E63" s="16" t="s">
        <v>192</v>
      </c>
      <c r="F63" s="157">
        <v>1330.912</v>
      </c>
      <c r="H63" s="31"/>
    </row>
    <row r="64" spans="2:8" s="1" customFormat="1" ht="16.899999999999999" customHeight="1" x14ac:dyDescent="0.2">
      <c r="B64" s="31"/>
      <c r="C64" s="198" t="s">
        <v>113</v>
      </c>
      <c r="D64" s="199" t="s">
        <v>1</v>
      </c>
      <c r="E64" s="200" t="s">
        <v>1</v>
      </c>
      <c r="F64" s="201">
        <v>6.12</v>
      </c>
      <c r="H64" s="31"/>
    </row>
    <row r="65" spans="2:8" s="1" customFormat="1" ht="16.899999999999999" customHeight="1" x14ac:dyDescent="0.2">
      <c r="B65" s="31"/>
      <c r="C65" s="202" t="s">
        <v>1</v>
      </c>
      <c r="D65" s="202" t="s">
        <v>197</v>
      </c>
      <c r="E65" s="16" t="s">
        <v>1</v>
      </c>
      <c r="F65" s="157">
        <v>0</v>
      </c>
      <c r="H65" s="31"/>
    </row>
    <row r="66" spans="2:8" s="1" customFormat="1" ht="16.899999999999999" customHeight="1" x14ac:dyDescent="0.2">
      <c r="B66" s="31"/>
      <c r="C66" s="202" t="s">
        <v>1</v>
      </c>
      <c r="D66" s="202" t="s">
        <v>198</v>
      </c>
      <c r="E66" s="16" t="s">
        <v>1</v>
      </c>
      <c r="F66" s="157">
        <v>6.12</v>
      </c>
      <c r="H66" s="31"/>
    </row>
    <row r="67" spans="2:8" s="1" customFormat="1" ht="16.899999999999999" customHeight="1" x14ac:dyDescent="0.2">
      <c r="B67" s="31"/>
      <c r="C67" s="202" t="s">
        <v>113</v>
      </c>
      <c r="D67" s="202" t="s">
        <v>199</v>
      </c>
      <c r="E67" s="16" t="s">
        <v>1</v>
      </c>
      <c r="F67" s="157">
        <v>6.12</v>
      </c>
      <c r="H67" s="31"/>
    </row>
    <row r="68" spans="2:8" s="1" customFormat="1" ht="16.899999999999999" customHeight="1" x14ac:dyDescent="0.2">
      <c r="B68" s="31"/>
      <c r="C68" s="203" t="s">
        <v>695</v>
      </c>
      <c r="H68" s="31"/>
    </row>
    <row r="69" spans="2:8" s="1" customFormat="1" ht="16.899999999999999" customHeight="1" x14ac:dyDescent="0.2">
      <c r="B69" s="31"/>
      <c r="C69" s="202" t="s">
        <v>194</v>
      </c>
      <c r="D69" s="202" t="s">
        <v>195</v>
      </c>
      <c r="E69" s="16" t="s">
        <v>192</v>
      </c>
      <c r="F69" s="157">
        <v>6.12</v>
      </c>
      <c r="H69" s="31"/>
    </row>
    <row r="70" spans="2:8" s="1" customFormat="1" ht="16.899999999999999" customHeight="1" x14ac:dyDescent="0.2">
      <c r="B70" s="31"/>
      <c r="C70" s="202" t="s">
        <v>201</v>
      </c>
      <c r="D70" s="202" t="s">
        <v>202</v>
      </c>
      <c r="E70" s="16" t="s">
        <v>192</v>
      </c>
      <c r="F70" s="157">
        <v>6.12</v>
      </c>
      <c r="H70" s="31"/>
    </row>
    <row r="71" spans="2:8" s="1" customFormat="1" ht="16.899999999999999" customHeight="1" x14ac:dyDescent="0.2">
      <c r="B71" s="31"/>
      <c r="C71" s="202" t="s">
        <v>459</v>
      </c>
      <c r="D71" s="202" t="s">
        <v>460</v>
      </c>
      <c r="E71" s="16" t="s">
        <v>192</v>
      </c>
      <c r="F71" s="157">
        <v>1527.5340000000001</v>
      </c>
      <c r="H71" s="31"/>
    </row>
    <row r="72" spans="2:8" s="1" customFormat="1" ht="16.899999999999999" customHeight="1" x14ac:dyDescent="0.2">
      <c r="B72" s="31"/>
      <c r="C72" s="198" t="s">
        <v>115</v>
      </c>
      <c r="D72" s="199" t="s">
        <v>1</v>
      </c>
      <c r="E72" s="200" t="s">
        <v>1</v>
      </c>
      <c r="F72" s="201">
        <v>170.06399999999999</v>
      </c>
      <c r="H72" s="31"/>
    </row>
    <row r="73" spans="2:8" s="1" customFormat="1" ht="16.899999999999999" customHeight="1" x14ac:dyDescent="0.2">
      <c r="B73" s="31"/>
      <c r="C73" s="202" t="s">
        <v>1</v>
      </c>
      <c r="D73" s="202" t="s">
        <v>211</v>
      </c>
      <c r="E73" s="16" t="s">
        <v>1</v>
      </c>
      <c r="F73" s="157">
        <v>0</v>
      </c>
      <c r="H73" s="31"/>
    </row>
    <row r="74" spans="2:8" s="1" customFormat="1" ht="16.899999999999999" customHeight="1" x14ac:dyDescent="0.2">
      <c r="B74" s="31"/>
      <c r="C74" s="202" t="s">
        <v>1</v>
      </c>
      <c r="D74" s="202" t="s">
        <v>198</v>
      </c>
      <c r="E74" s="16" t="s">
        <v>1</v>
      </c>
      <c r="F74" s="157">
        <v>6.12</v>
      </c>
      <c r="H74" s="31"/>
    </row>
    <row r="75" spans="2:8" s="1" customFormat="1" ht="16.899999999999999" customHeight="1" x14ac:dyDescent="0.2">
      <c r="B75" s="31"/>
      <c r="C75" s="202" t="s">
        <v>1</v>
      </c>
      <c r="D75" s="202" t="s">
        <v>212</v>
      </c>
      <c r="E75" s="16" t="s">
        <v>1</v>
      </c>
      <c r="F75" s="157">
        <v>163.94399999999999</v>
      </c>
      <c r="H75" s="31"/>
    </row>
    <row r="76" spans="2:8" s="1" customFormat="1" ht="16.899999999999999" customHeight="1" x14ac:dyDescent="0.2">
      <c r="B76" s="31"/>
      <c r="C76" s="202" t="s">
        <v>115</v>
      </c>
      <c r="D76" s="202" t="s">
        <v>199</v>
      </c>
      <c r="E76" s="16" t="s">
        <v>1</v>
      </c>
      <c r="F76" s="157">
        <v>170.06399999999999</v>
      </c>
      <c r="H76" s="31"/>
    </row>
    <row r="77" spans="2:8" s="1" customFormat="1" ht="16.899999999999999" customHeight="1" x14ac:dyDescent="0.2">
      <c r="B77" s="31"/>
      <c r="C77" s="203" t="s">
        <v>695</v>
      </c>
      <c r="H77" s="31"/>
    </row>
    <row r="78" spans="2:8" s="1" customFormat="1" ht="16.899999999999999" customHeight="1" x14ac:dyDescent="0.2">
      <c r="B78" s="31"/>
      <c r="C78" s="202" t="s">
        <v>208</v>
      </c>
      <c r="D78" s="202" t="s">
        <v>209</v>
      </c>
      <c r="E78" s="16" t="s">
        <v>192</v>
      </c>
      <c r="F78" s="157">
        <v>170.06399999999999</v>
      </c>
      <c r="H78" s="31"/>
    </row>
    <row r="79" spans="2:8" s="1" customFormat="1" ht="16.899999999999999" customHeight="1" x14ac:dyDescent="0.2">
      <c r="B79" s="31"/>
      <c r="C79" s="202" t="s">
        <v>214</v>
      </c>
      <c r="D79" s="202" t="s">
        <v>215</v>
      </c>
      <c r="E79" s="16" t="s">
        <v>192</v>
      </c>
      <c r="F79" s="157">
        <v>170.06399999999999</v>
      </c>
      <c r="H79" s="31"/>
    </row>
    <row r="80" spans="2:8" s="1" customFormat="1" ht="16.899999999999999" customHeight="1" x14ac:dyDescent="0.2">
      <c r="B80" s="31"/>
      <c r="C80" s="202" t="s">
        <v>459</v>
      </c>
      <c r="D80" s="202" t="s">
        <v>460</v>
      </c>
      <c r="E80" s="16" t="s">
        <v>192</v>
      </c>
      <c r="F80" s="157">
        <v>1527.5340000000001</v>
      </c>
      <c r="H80" s="31"/>
    </row>
    <row r="81" spans="2:8" s="1" customFormat="1" ht="26.5" customHeight="1" x14ac:dyDescent="0.2">
      <c r="B81" s="31"/>
      <c r="C81" s="197" t="s">
        <v>697</v>
      </c>
      <c r="D81" s="197" t="s">
        <v>85</v>
      </c>
      <c r="H81" s="31"/>
    </row>
    <row r="82" spans="2:8" s="1" customFormat="1" ht="16.899999999999999" customHeight="1" x14ac:dyDescent="0.2">
      <c r="B82" s="31"/>
      <c r="C82" s="198" t="s">
        <v>104</v>
      </c>
      <c r="D82" s="199" t="s">
        <v>1</v>
      </c>
      <c r="E82" s="200" t="s">
        <v>1</v>
      </c>
      <c r="F82" s="201">
        <v>730</v>
      </c>
      <c r="H82" s="31"/>
    </row>
    <row r="83" spans="2:8" s="1" customFormat="1" ht="16.899999999999999" customHeight="1" x14ac:dyDescent="0.2">
      <c r="B83" s="31"/>
      <c r="C83" s="202" t="s">
        <v>1</v>
      </c>
      <c r="D83" s="202" t="s">
        <v>654</v>
      </c>
      <c r="E83" s="16" t="s">
        <v>1</v>
      </c>
      <c r="F83" s="157">
        <v>730</v>
      </c>
      <c r="H83" s="31"/>
    </row>
    <row r="84" spans="2:8" s="1" customFormat="1" ht="16.899999999999999" customHeight="1" x14ac:dyDescent="0.2">
      <c r="B84" s="31"/>
      <c r="C84" s="202" t="s">
        <v>104</v>
      </c>
      <c r="D84" s="202" t="s">
        <v>199</v>
      </c>
      <c r="E84" s="16" t="s">
        <v>1</v>
      </c>
      <c r="F84" s="157">
        <v>730</v>
      </c>
      <c r="H84" s="31"/>
    </row>
    <row r="85" spans="2:8" s="1" customFormat="1" ht="16.899999999999999" customHeight="1" x14ac:dyDescent="0.2">
      <c r="B85" s="31"/>
      <c r="C85" s="203" t="s">
        <v>695</v>
      </c>
      <c r="H85" s="31"/>
    </row>
    <row r="86" spans="2:8" s="1" customFormat="1" ht="16.899999999999999" customHeight="1" x14ac:dyDescent="0.2">
      <c r="B86" s="31"/>
      <c r="C86" s="202" t="s">
        <v>219</v>
      </c>
      <c r="D86" s="202" t="s">
        <v>220</v>
      </c>
      <c r="E86" s="16" t="s">
        <v>192</v>
      </c>
      <c r="F86" s="157">
        <v>730</v>
      </c>
      <c r="H86" s="31"/>
    </row>
    <row r="87" spans="2:8" s="1" customFormat="1" ht="16.899999999999999" customHeight="1" x14ac:dyDescent="0.2">
      <c r="B87" s="31"/>
      <c r="C87" s="202" t="s">
        <v>224</v>
      </c>
      <c r="D87" s="202" t="s">
        <v>225</v>
      </c>
      <c r="E87" s="16" t="s">
        <v>192</v>
      </c>
      <c r="F87" s="157">
        <v>730</v>
      </c>
      <c r="H87" s="31"/>
    </row>
    <row r="88" spans="2:8" s="1" customFormat="1" ht="20" x14ac:dyDescent="0.2">
      <c r="B88" s="31"/>
      <c r="C88" s="202" t="s">
        <v>228</v>
      </c>
      <c r="D88" s="202" t="s">
        <v>229</v>
      </c>
      <c r="E88" s="16" t="s">
        <v>192</v>
      </c>
      <c r="F88" s="157">
        <v>2920</v>
      </c>
      <c r="H88" s="31"/>
    </row>
    <row r="89" spans="2:8" s="1" customFormat="1" ht="16.899999999999999" customHeight="1" x14ac:dyDescent="0.2">
      <c r="B89" s="31"/>
      <c r="C89" s="198" t="s">
        <v>106</v>
      </c>
      <c r="D89" s="199" t="s">
        <v>1</v>
      </c>
      <c r="E89" s="200" t="s">
        <v>1</v>
      </c>
      <c r="F89" s="201">
        <v>1629</v>
      </c>
      <c r="H89" s="31"/>
    </row>
    <row r="90" spans="2:8" s="1" customFormat="1" ht="16.899999999999999" customHeight="1" x14ac:dyDescent="0.2">
      <c r="B90" s="31"/>
      <c r="C90" s="202" t="s">
        <v>1</v>
      </c>
      <c r="D90" s="202" t="s">
        <v>683</v>
      </c>
      <c r="E90" s="16" t="s">
        <v>1</v>
      </c>
      <c r="F90" s="157">
        <v>1629</v>
      </c>
      <c r="H90" s="31"/>
    </row>
    <row r="91" spans="2:8" s="1" customFormat="1" ht="16.899999999999999" customHeight="1" x14ac:dyDescent="0.2">
      <c r="B91" s="31"/>
      <c r="C91" s="202" t="s">
        <v>106</v>
      </c>
      <c r="D91" s="202" t="s">
        <v>199</v>
      </c>
      <c r="E91" s="16" t="s">
        <v>1</v>
      </c>
      <c r="F91" s="157">
        <v>1629</v>
      </c>
      <c r="H91" s="31"/>
    </row>
    <row r="92" spans="2:8" s="1" customFormat="1" ht="16.899999999999999" customHeight="1" x14ac:dyDescent="0.2">
      <c r="B92" s="31"/>
      <c r="C92" s="203" t="s">
        <v>695</v>
      </c>
      <c r="H92" s="31"/>
    </row>
    <row r="93" spans="2:8" s="1" customFormat="1" ht="16.899999999999999" customHeight="1" x14ac:dyDescent="0.2">
      <c r="B93" s="31"/>
      <c r="C93" s="202" t="s">
        <v>406</v>
      </c>
      <c r="D93" s="202" t="s">
        <v>407</v>
      </c>
      <c r="E93" s="16" t="s">
        <v>192</v>
      </c>
      <c r="F93" s="157">
        <v>1629</v>
      </c>
      <c r="H93" s="31"/>
    </row>
    <row r="94" spans="2:8" s="1" customFormat="1" ht="20" x14ac:dyDescent="0.2">
      <c r="B94" s="31"/>
      <c r="C94" s="202" t="s">
        <v>288</v>
      </c>
      <c r="D94" s="202" t="s">
        <v>289</v>
      </c>
      <c r="E94" s="16" t="s">
        <v>192</v>
      </c>
      <c r="F94" s="157">
        <v>1629</v>
      </c>
      <c r="H94" s="31"/>
    </row>
    <row r="95" spans="2:8" s="1" customFormat="1" ht="16.899999999999999" customHeight="1" x14ac:dyDescent="0.2">
      <c r="B95" s="31"/>
      <c r="C95" s="202" t="s">
        <v>411</v>
      </c>
      <c r="D95" s="202" t="s">
        <v>412</v>
      </c>
      <c r="E95" s="16" t="s">
        <v>192</v>
      </c>
      <c r="F95" s="157">
        <v>1629</v>
      </c>
      <c r="H95" s="31"/>
    </row>
    <row r="96" spans="2:8" s="1" customFormat="1" ht="16.899999999999999" customHeight="1" x14ac:dyDescent="0.2">
      <c r="B96" s="31"/>
      <c r="C96" s="198" t="s">
        <v>109</v>
      </c>
      <c r="D96" s="199" t="s">
        <v>1</v>
      </c>
      <c r="E96" s="200" t="s">
        <v>1</v>
      </c>
      <c r="F96" s="201">
        <v>324.92</v>
      </c>
      <c r="H96" s="31"/>
    </row>
    <row r="97" spans="2:8" s="1" customFormat="1" ht="16.899999999999999" customHeight="1" x14ac:dyDescent="0.2">
      <c r="B97" s="31"/>
      <c r="C97" s="202" t="s">
        <v>1</v>
      </c>
      <c r="D97" s="202" t="s">
        <v>663</v>
      </c>
      <c r="E97" s="16" t="s">
        <v>1</v>
      </c>
      <c r="F97" s="157">
        <v>360</v>
      </c>
      <c r="H97" s="31"/>
    </row>
    <row r="98" spans="2:8" s="1" customFormat="1" ht="16.899999999999999" customHeight="1" x14ac:dyDescent="0.2">
      <c r="B98" s="31"/>
      <c r="C98" s="202" t="s">
        <v>1</v>
      </c>
      <c r="D98" s="202" t="s">
        <v>664</v>
      </c>
      <c r="E98" s="16" t="s">
        <v>1</v>
      </c>
      <c r="F98" s="157">
        <v>-15.08</v>
      </c>
      <c r="H98" s="31"/>
    </row>
    <row r="99" spans="2:8" s="1" customFormat="1" ht="16.899999999999999" customHeight="1" x14ac:dyDescent="0.2">
      <c r="B99" s="31"/>
      <c r="C99" s="202" t="s">
        <v>1</v>
      </c>
      <c r="D99" s="202" t="s">
        <v>665</v>
      </c>
      <c r="E99" s="16" t="s">
        <v>1</v>
      </c>
      <c r="F99" s="157">
        <v>-20</v>
      </c>
      <c r="H99" s="31"/>
    </row>
    <row r="100" spans="2:8" s="1" customFormat="1" ht="16.899999999999999" customHeight="1" x14ac:dyDescent="0.2">
      <c r="B100" s="31"/>
      <c r="C100" s="202" t="s">
        <v>109</v>
      </c>
      <c r="D100" s="202" t="s">
        <v>199</v>
      </c>
      <c r="E100" s="16" t="s">
        <v>1</v>
      </c>
      <c r="F100" s="157">
        <v>324.92</v>
      </c>
      <c r="H100" s="31"/>
    </row>
    <row r="101" spans="2:8" s="1" customFormat="1" ht="16.899999999999999" customHeight="1" x14ac:dyDescent="0.2">
      <c r="B101" s="31"/>
      <c r="C101" s="203" t="s">
        <v>695</v>
      </c>
      <c r="H101" s="31"/>
    </row>
    <row r="102" spans="2:8" s="1" customFormat="1" ht="20" x14ac:dyDescent="0.2">
      <c r="B102" s="31"/>
      <c r="C102" s="202" t="s">
        <v>260</v>
      </c>
      <c r="D102" s="202" t="s">
        <v>261</v>
      </c>
      <c r="E102" s="16" t="s">
        <v>192</v>
      </c>
      <c r="F102" s="157">
        <v>324.92</v>
      </c>
      <c r="H102" s="31"/>
    </row>
    <row r="103" spans="2:8" s="1" customFormat="1" ht="16.899999999999999" customHeight="1" x14ac:dyDescent="0.2">
      <c r="B103" s="31"/>
      <c r="C103" s="202" t="s">
        <v>190</v>
      </c>
      <c r="D103" s="202" t="s">
        <v>191</v>
      </c>
      <c r="E103" s="16" t="s">
        <v>192</v>
      </c>
      <c r="F103" s="157">
        <v>324.92</v>
      </c>
      <c r="H103" s="31"/>
    </row>
    <row r="104" spans="2:8" s="1" customFormat="1" ht="16.899999999999999" customHeight="1" x14ac:dyDescent="0.2">
      <c r="B104" s="31"/>
      <c r="C104" s="202" t="s">
        <v>459</v>
      </c>
      <c r="D104" s="202" t="s">
        <v>460</v>
      </c>
      <c r="E104" s="16" t="s">
        <v>192</v>
      </c>
      <c r="F104" s="157">
        <v>771.79</v>
      </c>
      <c r="H104" s="31"/>
    </row>
    <row r="105" spans="2:8" s="1" customFormat="1" ht="16.899999999999999" customHeight="1" x14ac:dyDescent="0.2">
      <c r="B105" s="31"/>
      <c r="C105" s="198" t="s">
        <v>111</v>
      </c>
      <c r="D105" s="199" t="s">
        <v>1</v>
      </c>
      <c r="E105" s="200" t="s">
        <v>1</v>
      </c>
      <c r="F105" s="201">
        <v>332.92</v>
      </c>
      <c r="H105" s="31"/>
    </row>
    <row r="106" spans="2:8" s="1" customFormat="1" ht="16.899999999999999" customHeight="1" x14ac:dyDescent="0.2">
      <c r="B106" s="31"/>
      <c r="C106" s="202" t="s">
        <v>1</v>
      </c>
      <c r="D106" s="202" t="s">
        <v>663</v>
      </c>
      <c r="E106" s="16" t="s">
        <v>1</v>
      </c>
      <c r="F106" s="157">
        <v>360</v>
      </c>
      <c r="H106" s="31"/>
    </row>
    <row r="107" spans="2:8" s="1" customFormat="1" ht="16.899999999999999" customHeight="1" x14ac:dyDescent="0.2">
      <c r="B107" s="31"/>
      <c r="C107" s="202" t="s">
        <v>1</v>
      </c>
      <c r="D107" s="202" t="s">
        <v>664</v>
      </c>
      <c r="E107" s="16" t="s">
        <v>1</v>
      </c>
      <c r="F107" s="157">
        <v>-15.08</v>
      </c>
      <c r="H107" s="31"/>
    </row>
    <row r="108" spans="2:8" s="1" customFormat="1" ht="16.899999999999999" customHeight="1" x14ac:dyDescent="0.2">
      <c r="B108" s="31"/>
      <c r="C108" s="202" t="s">
        <v>1</v>
      </c>
      <c r="D108" s="202" t="s">
        <v>665</v>
      </c>
      <c r="E108" s="16" t="s">
        <v>1</v>
      </c>
      <c r="F108" s="157">
        <v>-20</v>
      </c>
      <c r="H108" s="31"/>
    </row>
    <row r="109" spans="2:8" s="1" customFormat="1" ht="16.899999999999999" customHeight="1" x14ac:dyDescent="0.2">
      <c r="B109" s="31"/>
      <c r="C109" s="202" t="s">
        <v>1</v>
      </c>
      <c r="D109" s="202" t="s">
        <v>666</v>
      </c>
      <c r="E109" s="16" t="s">
        <v>1</v>
      </c>
      <c r="F109" s="157">
        <v>8</v>
      </c>
      <c r="H109" s="31"/>
    </row>
    <row r="110" spans="2:8" s="1" customFormat="1" ht="16.899999999999999" customHeight="1" x14ac:dyDescent="0.2">
      <c r="B110" s="31"/>
      <c r="C110" s="202" t="s">
        <v>111</v>
      </c>
      <c r="D110" s="202" t="s">
        <v>199</v>
      </c>
      <c r="E110" s="16" t="s">
        <v>1</v>
      </c>
      <c r="F110" s="157">
        <v>332.92</v>
      </c>
      <c r="H110" s="31"/>
    </row>
    <row r="111" spans="2:8" s="1" customFormat="1" ht="16.899999999999999" customHeight="1" x14ac:dyDescent="0.2">
      <c r="B111" s="31"/>
      <c r="C111" s="203" t="s">
        <v>695</v>
      </c>
      <c r="H111" s="31"/>
    </row>
    <row r="112" spans="2:8" s="1" customFormat="1" ht="20" x14ac:dyDescent="0.2">
      <c r="B112" s="31"/>
      <c r="C112" s="202" t="s">
        <v>271</v>
      </c>
      <c r="D112" s="202" t="s">
        <v>272</v>
      </c>
      <c r="E112" s="16" t="s">
        <v>192</v>
      </c>
      <c r="F112" s="157">
        <v>332.92</v>
      </c>
      <c r="H112" s="31"/>
    </row>
    <row r="113" spans="2:8" s="1" customFormat="1" ht="16.899999999999999" customHeight="1" x14ac:dyDescent="0.2">
      <c r="B113" s="31"/>
      <c r="C113" s="202" t="s">
        <v>204</v>
      </c>
      <c r="D113" s="202" t="s">
        <v>205</v>
      </c>
      <c r="E113" s="16" t="s">
        <v>192</v>
      </c>
      <c r="F113" s="157">
        <v>332.92</v>
      </c>
      <c r="H113" s="31"/>
    </row>
    <row r="114" spans="2:8" s="1" customFormat="1" ht="16.899999999999999" customHeight="1" x14ac:dyDescent="0.2">
      <c r="B114" s="31"/>
      <c r="C114" s="202" t="s">
        <v>459</v>
      </c>
      <c r="D114" s="202" t="s">
        <v>460</v>
      </c>
      <c r="E114" s="16" t="s">
        <v>192</v>
      </c>
      <c r="F114" s="157">
        <v>771.79</v>
      </c>
      <c r="H114" s="31"/>
    </row>
    <row r="115" spans="2:8" s="1" customFormat="1" ht="16.899999999999999" customHeight="1" x14ac:dyDescent="0.2">
      <c r="B115" s="31"/>
      <c r="C115" s="198" t="s">
        <v>696</v>
      </c>
      <c r="D115" s="199" t="s">
        <v>1</v>
      </c>
      <c r="E115" s="200" t="s">
        <v>1</v>
      </c>
      <c r="F115" s="201">
        <v>340</v>
      </c>
      <c r="H115" s="31"/>
    </row>
    <row r="116" spans="2:8" s="1" customFormat="1" ht="16.899999999999999" customHeight="1" x14ac:dyDescent="0.2">
      <c r="B116" s="31"/>
      <c r="C116" s="202" t="s">
        <v>1</v>
      </c>
      <c r="D116" s="202" t="s">
        <v>691</v>
      </c>
      <c r="E116" s="16" t="s">
        <v>1</v>
      </c>
      <c r="F116" s="157">
        <v>340</v>
      </c>
      <c r="H116" s="31"/>
    </row>
    <row r="117" spans="2:8" s="1" customFormat="1" ht="16.899999999999999" customHeight="1" x14ac:dyDescent="0.2">
      <c r="B117" s="31"/>
      <c r="C117" s="202" t="s">
        <v>696</v>
      </c>
      <c r="D117" s="202" t="s">
        <v>199</v>
      </c>
      <c r="E117" s="16" t="s">
        <v>1</v>
      </c>
      <c r="F117" s="157">
        <v>340</v>
      </c>
      <c r="H117" s="31"/>
    </row>
    <row r="118" spans="2:8" s="1" customFormat="1" ht="16.899999999999999" customHeight="1" x14ac:dyDescent="0.2">
      <c r="B118" s="31"/>
      <c r="C118" s="198" t="s">
        <v>118</v>
      </c>
      <c r="D118" s="199" t="s">
        <v>1</v>
      </c>
      <c r="E118" s="200" t="s">
        <v>1</v>
      </c>
      <c r="F118" s="201">
        <v>1203.5519999999999</v>
      </c>
      <c r="H118" s="31"/>
    </row>
    <row r="119" spans="2:8" s="1" customFormat="1" ht="16.899999999999999" customHeight="1" x14ac:dyDescent="0.2">
      <c r="B119" s="31"/>
      <c r="C119" s="202" t="s">
        <v>1</v>
      </c>
      <c r="D119" s="202" t="s">
        <v>434</v>
      </c>
      <c r="E119" s="16" t="s">
        <v>1</v>
      </c>
      <c r="F119" s="157">
        <v>0</v>
      </c>
      <c r="H119" s="31"/>
    </row>
    <row r="120" spans="2:8" s="1" customFormat="1" ht="16.899999999999999" customHeight="1" x14ac:dyDescent="0.2">
      <c r="B120" s="31"/>
      <c r="C120" s="202" t="s">
        <v>1</v>
      </c>
      <c r="D120" s="202" t="s">
        <v>435</v>
      </c>
      <c r="E120" s="16" t="s">
        <v>1</v>
      </c>
      <c r="F120" s="157">
        <v>0</v>
      </c>
      <c r="H120" s="31"/>
    </row>
    <row r="121" spans="2:8" s="1" customFormat="1" ht="16.899999999999999" customHeight="1" x14ac:dyDescent="0.2">
      <c r="B121" s="31"/>
      <c r="C121" s="202" t="s">
        <v>118</v>
      </c>
      <c r="D121" s="202" t="s">
        <v>687</v>
      </c>
      <c r="E121" s="16" t="s">
        <v>1</v>
      </c>
      <c r="F121" s="157">
        <v>1203.5519999999999</v>
      </c>
      <c r="H121" s="31"/>
    </row>
    <row r="122" spans="2:8" s="1" customFormat="1" ht="16.899999999999999" customHeight="1" x14ac:dyDescent="0.2">
      <c r="B122" s="31"/>
      <c r="C122" s="203" t="s">
        <v>695</v>
      </c>
      <c r="H122" s="31"/>
    </row>
    <row r="123" spans="2:8" s="1" customFormat="1" ht="20" x14ac:dyDescent="0.2">
      <c r="B123" s="31"/>
      <c r="C123" s="202" t="s">
        <v>431</v>
      </c>
      <c r="D123" s="202" t="s">
        <v>432</v>
      </c>
      <c r="E123" s="16" t="s">
        <v>192</v>
      </c>
      <c r="F123" s="157">
        <v>1203.5519999999999</v>
      </c>
      <c r="H123" s="31"/>
    </row>
    <row r="124" spans="2:8" s="1" customFormat="1" x14ac:dyDescent="0.2">
      <c r="B124" s="31"/>
      <c r="C124" s="202" t="s">
        <v>438</v>
      </c>
      <c r="D124" s="202" t="s">
        <v>439</v>
      </c>
      <c r="E124" s="16" t="s">
        <v>192</v>
      </c>
      <c r="F124" s="157">
        <v>1203.5519999999999</v>
      </c>
      <c r="H124" s="31"/>
    </row>
    <row r="125" spans="2:8" s="1" customFormat="1" ht="16.899999999999999" customHeight="1" x14ac:dyDescent="0.2">
      <c r="B125" s="31"/>
      <c r="C125" s="202" t="s">
        <v>442</v>
      </c>
      <c r="D125" s="202" t="s">
        <v>443</v>
      </c>
      <c r="E125" s="16" t="s">
        <v>192</v>
      </c>
      <c r="F125" s="157">
        <v>1203.5519999999999</v>
      </c>
      <c r="H125" s="31"/>
    </row>
    <row r="126" spans="2:8" s="1" customFormat="1" ht="16.899999999999999" customHeight="1" x14ac:dyDescent="0.2">
      <c r="B126" s="31"/>
      <c r="C126" s="198" t="s">
        <v>113</v>
      </c>
      <c r="D126" s="199" t="s">
        <v>1</v>
      </c>
      <c r="E126" s="200" t="s">
        <v>1</v>
      </c>
      <c r="F126" s="201">
        <v>15.08</v>
      </c>
      <c r="H126" s="31"/>
    </row>
    <row r="127" spans="2:8" s="1" customFormat="1" ht="16.899999999999999" customHeight="1" x14ac:dyDescent="0.2">
      <c r="B127" s="31"/>
      <c r="C127" s="202" t="s">
        <v>1</v>
      </c>
      <c r="D127" s="202" t="s">
        <v>197</v>
      </c>
      <c r="E127" s="16" t="s">
        <v>1</v>
      </c>
      <c r="F127" s="157">
        <v>0</v>
      </c>
      <c r="H127" s="31"/>
    </row>
    <row r="128" spans="2:8" s="1" customFormat="1" ht="16.899999999999999" customHeight="1" x14ac:dyDescent="0.2">
      <c r="B128" s="31"/>
      <c r="C128" s="202" t="s">
        <v>1</v>
      </c>
      <c r="D128" s="202" t="s">
        <v>652</v>
      </c>
      <c r="E128" s="16" t="s">
        <v>1</v>
      </c>
      <c r="F128" s="157">
        <v>15.08</v>
      </c>
      <c r="H128" s="31"/>
    </row>
    <row r="129" spans="2:8" s="1" customFormat="1" ht="16.899999999999999" customHeight="1" x14ac:dyDescent="0.2">
      <c r="B129" s="31"/>
      <c r="C129" s="202" t="s">
        <v>113</v>
      </c>
      <c r="D129" s="202" t="s">
        <v>199</v>
      </c>
      <c r="E129" s="16" t="s">
        <v>1</v>
      </c>
      <c r="F129" s="157">
        <v>15.08</v>
      </c>
      <c r="H129" s="31"/>
    </row>
    <row r="130" spans="2:8" s="1" customFormat="1" ht="16.899999999999999" customHeight="1" x14ac:dyDescent="0.2">
      <c r="B130" s="31"/>
      <c r="C130" s="203" t="s">
        <v>695</v>
      </c>
      <c r="H130" s="31"/>
    </row>
    <row r="131" spans="2:8" s="1" customFormat="1" ht="16.899999999999999" customHeight="1" x14ac:dyDescent="0.2">
      <c r="B131" s="31"/>
      <c r="C131" s="202" t="s">
        <v>194</v>
      </c>
      <c r="D131" s="202" t="s">
        <v>195</v>
      </c>
      <c r="E131" s="16" t="s">
        <v>192</v>
      </c>
      <c r="F131" s="157">
        <v>15.08</v>
      </c>
      <c r="H131" s="31"/>
    </row>
    <row r="132" spans="2:8" s="1" customFormat="1" ht="16.899999999999999" customHeight="1" x14ac:dyDescent="0.2">
      <c r="B132" s="31"/>
      <c r="C132" s="202" t="s">
        <v>201</v>
      </c>
      <c r="D132" s="202" t="s">
        <v>202</v>
      </c>
      <c r="E132" s="16" t="s">
        <v>192</v>
      </c>
      <c r="F132" s="157">
        <v>15.08</v>
      </c>
      <c r="H132" s="31"/>
    </row>
    <row r="133" spans="2:8" s="1" customFormat="1" ht="16.899999999999999" customHeight="1" x14ac:dyDescent="0.2">
      <c r="B133" s="31"/>
      <c r="C133" s="202" t="s">
        <v>459</v>
      </c>
      <c r="D133" s="202" t="s">
        <v>460</v>
      </c>
      <c r="E133" s="16" t="s">
        <v>192</v>
      </c>
      <c r="F133" s="157">
        <v>771.79</v>
      </c>
      <c r="H133" s="31"/>
    </row>
    <row r="134" spans="2:8" s="1" customFormat="1" ht="16.899999999999999" customHeight="1" x14ac:dyDescent="0.2">
      <c r="B134" s="31"/>
      <c r="C134" s="198" t="s">
        <v>115</v>
      </c>
      <c r="D134" s="199" t="s">
        <v>1</v>
      </c>
      <c r="E134" s="200" t="s">
        <v>1</v>
      </c>
      <c r="F134" s="201">
        <v>98.87</v>
      </c>
      <c r="H134" s="31"/>
    </row>
    <row r="135" spans="2:8" s="1" customFormat="1" ht="16.899999999999999" customHeight="1" x14ac:dyDescent="0.2">
      <c r="B135" s="31"/>
      <c r="C135" s="202" t="s">
        <v>1</v>
      </c>
      <c r="D135" s="202" t="s">
        <v>211</v>
      </c>
      <c r="E135" s="16" t="s">
        <v>1</v>
      </c>
      <c r="F135" s="157">
        <v>0</v>
      </c>
      <c r="H135" s="31"/>
    </row>
    <row r="136" spans="2:8" s="1" customFormat="1" ht="16.899999999999999" customHeight="1" x14ac:dyDescent="0.2">
      <c r="B136" s="31"/>
      <c r="C136" s="202" t="s">
        <v>1</v>
      </c>
      <c r="D136" s="202" t="s">
        <v>652</v>
      </c>
      <c r="E136" s="16" t="s">
        <v>1</v>
      </c>
      <c r="F136" s="157">
        <v>15.08</v>
      </c>
      <c r="H136" s="31"/>
    </row>
    <row r="137" spans="2:8" s="1" customFormat="1" ht="16.899999999999999" customHeight="1" x14ac:dyDescent="0.2">
      <c r="B137" s="31"/>
      <c r="C137" s="202" t="s">
        <v>1</v>
      </c>
      <c r="D137" s="202" t="s">
        <v>653</v>
      </c>
      <c r="E137" s="16" t="s">
        <v>1</v>
      </c>
      <c r="F137" s="157">
        <v>83.79</v>
      </c>
      <c r="H137" s="31"/>
    </row>
    <row r="138" spans="2:8" s="1" customFormat="1" ht="16.899999999999999" customHeight="1" x14ac:dyDescent="0.2">
      <c r="B138" s="31"/>
      <c r="C138" s="202" t="s">
        <v>115</v>
      </c>
      <c r="D138" s="202" t="s">
        <v>199</v>
      </c>
      <c r="E138" s="16" t="s">
        <v>1</v>
      </c>
      <c r="F138" s="157">
        <v>98.87</v>
      </c>
      <c r="H138" s="31"/>
    </row>
    <row r="139" spans="2:8" s="1" customFormat="1" ht="16.899999999999999" customHeight="1" x14ac:dyDescent="0.2">
      <c r="B139" s="31"/>
      <c r="C139" s="203" t="s">
        <v>695</v>
      </c>
      <c r="H139" s="31"/>
    </row>
    <row r="140" spans="2:8" s="1" customFormat="1" ht="16.899999999999999" customHeight="1" x14ac:dyDescent="0.2">
      <c r="B140" s="31"/>
      <c r="C140" s="202" t="s">
        <v>208</v>
      </c>
      <c r="D140" s="202" t="s">
        <v>209</v>
      </c>
      <c r="E140" s="16" t="s">
        <v>192</v>
      </c>
      <c r="F140" s="157">
        <v>98.87</v>
      </c>
      <c r="H140" s="31"/>
    </row>
    <row r="141" spans="2:8" s="1" customFormat="1" ht="16.899999999999999" customHeight="1" x14ac:dyDescent="0.2">
      <c r="B141" s="31"/>
      <c r="C141" s="202" t="s">
        <v>214</v>
      </c>
      <c r="D141" s="202" t="s">
        <v>215</v>
      </c>
      <c r="E141" s="16" t="s">
        <v>192</v>
      </c>
      <c r="F141" s="157">
        <v>98.87</v>
      </c>
      <c r="H141" s="31"/>
    </row>
    <row r="142" spans="2:8" s="1" customFormat="1" ht="16.899999999999999" customHeight="1" x14ac:dyDescent="0.2">
      <c r="B142" s="31"/>
      <c r="C142" s="202" t="s">
        <v>459</v>
      </c>
      <c r="D142" s="202" t="s">
        <v>460</v>
      </c>
      <c r="E142" s="16" t="s">
        <v>192</v>
      </c>
      <c r="F142" s="157">
        <v>771.79</v>
      </c>
      <c r="H142" s="31"/>
    </row>
    <row r="143" spans="2:8" s="1" customFormat="1" ht="7.4" customHeight="1" x14ac:dyDescent="0.2">
      <c r="B143" s="46"/>
      <c r="C143" s="47"/>
      <c r="D143" s="47"/>
      <c r="E143" s="47"/>
      <c r="F143" s="47"/>
      <c r="G143" s="47"/>
      <c r="H143" s="31"/>
    </row>
    <row r="144" spans="2:8" s="1" customFormat="1" x14ac:dyDescent="0.2"/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95"/>
  <sheetViews>
    <sheetView showGridLines="0" workbookViewId="0"/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7" customHeight="1" x14ac:dyDescent="0.2">
      <c r="L2" s="209" t="s">
        <v>5</v>
      </c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88</v>
      </c>
      <c r="AZ2" s="94" t="s">
        <v>104</v>
      </c>
      <c r="BA2" s="94" t="s">
        <v>1</v>
      </c>
      <c r="BB2" s="94" t="s">
        <v>1</v>
      </c>
      <c r="BC2" s="94" t="s">
        <v>105</v>
      </c>
      <c r="BD2" s="94" t="s">
        <v>87</v>
      </c>
    </row>
    <row r="3" spans="2:5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  <c r="AZ3" s="94" t="s">
        <v>106</v>
      </c>
      <c r="BA3" s="94" t="s">
        <v>1</v>
      </c>
      <c r="BB3" s="94" t="s">
        <v>1</v>
      </c>
      <c r="BC3" s="94" t="s">
        <v>107</v>
      </c>
      <c r="BD3" s="94" t="s">
        <v>87</v>
      </c>
    </row>
    <row r="4" spans="2:56" ht="25" customHeight="1" x14ac:dyDescent="0.2">
      <c r="B4" s="19"/>
      <c r="D4" s="20" t="s">
        <v>108</v>
      </c>
      <c r="L4" s="19"/>
      <c r="M4" s="95" t="s">
        <v>9</v>
      </c>
      <c r="AT4" s="16" t="s">
        <v>3</v>
      </c>
      <c r="AZ4" s="94" t="s">
        <v>109</v>
      </c>
      <c r="BA4" s="94" t="s">
        <v>1</v>
      </c>
      <c r="BB4" s="94" t="s">
        <v>1</v>
      </c>
      <c r="BC4" s="94" t="s">
        <v>110</v>
      </c>
      <c r="BD4" s="94" t="s">
        <v>87</v>
      </c>
    </row>
    <row r="5" spans="2:56" ht="7" customHeight="1" x14ac:dyDescent="0.2">
      <c r="B5" s="19"/>
      <c r="L5" s="19"/>
      <c r="AZ5" s="94" t="s">
        <v>111</v>
      </c>
      <c r="BA5" s="94" t="s">
        <v>1</v>
      </c>
      <c r="BB5" s="94" t="s">
        <v>1</v>
      </c>
      <c r="BC5" s="94" t="s">
        <v>112</v>
      </c>
      <c r="BD5" s="94" t="s">
        <v>87</v>
      </c>
    </row>
    <row r="6" spans="2:56" ht="12" customHeight="1" x14ac:dyDescent="0.2">
      <c r="B6" s="19"/>
      <c r="D6" s="26" t="s">
        <v>14</v>
      </c>
      <c r="L6" s="19"/>
      <c r="AZ6" s="94" t="s">
        <v>113</v>
      </c>
      <c r="BA6" s="94" t="s">
        <v>1</v>
      </c>
      <c r="BB6" s="94" t="s">
        <v>1</v>
      </c>
      <c r="BC6" s="94" t="s">
        <v>114</v>
      </c>
      <c r="BD6" s="94" t="s">
        <v>87</v>
      </c>
    </row>
    <row r="7" spans="2:56" ht="16.5" customHeight="1" x14ac:dyDescent="0.2">
      <c r="B7" s="19"/>
      <c r="E7" s="251" t="str">
        <f>'Rekapitulácia stavby'!K6</f>
        <v>Modernizácia ustajnenia HD</v>
      </c>
      <c r="F7" s="252"/>
      <c r="G7" s="252"/>
      <c r="H7" s="252"/>
      <c r="L7" s="19"/>
      <c r="AZ7" s="94" t="s">
        <v>115</v>
      </c>
      <c r="BA7" s="94" t="s">
        <v>1</v>
      </c>
      <c r="BB7" s="94" t="s">
        <v>1</v>
      </c>
      <c r="BC7" s="94" t="s">
        <v>116</v>
      </c>
      <c r="BD7" s="94" t="s">
        <v>87</v>
      </c>
    </row>
    <row r="8" spans="2:56" ht="12" customHeight="1" x14ac:dyDescent="0.2">
      <c r="B8" s="19"/>
      <c r="D8" s="26" t="s">
        <v>117</v>
      </c>
      <c r="L8" s="19"/>
      <c r="AZ8" s="94" t="s">
        <v>118</v>
      </c>
      <c r="BA8" s="94" t="s">
        <v>1</v>
      </c>
      <c r="BB8" s="94" t="s">
        <v>1</v>
      </c>
      <c r="BC8" s="94" t="s">
        <v>119</v>
      </c>
      <c r="BD8" s="94" t="s">
        <v>87</v>
      </c>
    </row>
    <row r="9" spans="2:56" s="1" customFormat="1" ht="16.5" customHeight="1" x14ac:dyDescent="0.2">
      <c r="B9" s="31"/>
      <c r="E9" s="251" t="s">
        <v>120</v>
      </c>
      <c r="F9" s="250"/>
      <c r="G9" s="250"/>
      <c r="H9" s="250"/>
      <c r="L9" s="31"/>
    </row>
    <row r="10" spans="2:56" s="1" customFormat="1" ht="12" customHeight="1" x14ac:dyDescent="0.2">
      <c r="B10" s="31"/>
      <c r="D10" s="26" t="s">
        <v>121</v>
      </c>
      <c r="L10" s="31"/>
    </row>
    <row r="11" spans="2:56" s="1" customFormat="1" ht="16.5" customHeight="1" x14ac:dyDescent="0.2">
      <c r="B11" s="31"/>
      <c r="E11" s="242" t="s">
        <v>122</v>
      </c>
      <c r="F11" s="250"/>
      <c r="G11" s="250"/>
      <c r="H11" s="250"/>
      <c r="L11" s="31"/>
    </row>
    <row r="12" spans="2:56" s="1" customFormat="1" x14ac:dyDescent="0.2">
      <c r="B12" s="31"/>
      <c r="L12" s="31"/>
    </row>
    <row r="13" spans="2:56" s="1" customFormat="1" ht="12" customHeight="1" x14ac:dyDescent="0.2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56" s="1" customFormat="1" ht="12" customHeight="1" x14ac:dyDescent="0.2">
      <c r="B14" s="31"/>
      <c r="D14" s="26" t="s">
        <v>18</v>
      </c>
      <c r="F14" s="24" t="s">
        <v>19</v>
      </c>
      <c r="I14" s="26" t="s">
        <v>20</v>
      </c>
      <c r="J14" s="54">
        <f>'Rekapitulácia stavby'!AN8</f>
        <v>0</v>
      </c>
      <c r="L14" s="31"/>
    </row>
    <row r="15" spans="2:56" s="1" customFormat="1" ht="10.9" customHeight="1" x14ac:dyDescent="0.2">
      <c r="B15" s="31"/>
      <c r="L15" s="31"/>
    </row>
    <row r="16" spans="2:56" s="1" customFormat="1" ht="12" customHeight="1" x14ac:dyDescent="0.2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25</v>
      </c>
      <c r="I19" s="26" t="s">
        <v>22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53" t="str">
        <f>'Rekapitulácia stavby'!E14</f>
        <v>Vyplň údaj</v>
      </c>
      <c r="F20" s="233"/>
      <c r="G20" s="233"/>
      <c r="H20" s="233"/>
      <c r="I20" s="26" t="s">
        <v>24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27</v>
      </c>
      <c r="I22" s="26" t="s">
        <v>22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28</v>
      </c>
      <c r="I23" s="26" t="s">
        <v>24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31</v>
      </c>
      <c r="I25" s="26" t="s">
        <v>22</v>
      </c>
      <c r="J25" s="24" t="s">
        <v>1</v>
      </c>
      <c r="L25" s="31"/>
    </row>
    <row r="26" spans="2:12" s="1" customFormat="1" ht="18" customHeight="1" x14ac:dyDescent="0.2">
      <c r="B26" s="31"/>
      <c r="E26" s="24" t="s">
        <v>32</v>
      </c>
      <c r="I26" s="26" t="s">
        <v>24</v>
      </c>
      <c r="J26" s="24" t="s">
        <v>1</v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33</v>
      </c>
      <c r="L28" s="31"/>
    </row>
    <row r="29" spans="2:12" s="7" customFormat="1" ht="16.5" customHeight="1" x14ac:dyDescent="0.2">
      <c r="B29" s="96"/>
      <c r="E29" s="237" t="s">
        <v>1</v>
      </c>
      <c r="F29" s="237"/>
      <c r="G29" s="237"/>
      <c r="H29" s="237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7">
        <f>ROUND(J135,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5" customHeight="1" x14ac:dyDescent="0.2">
      <c r="B35" s="31"/>
      <c r="D35" s="98" t="s">
        <v>39</v>
      </c>
      <c r="E35" s="36" t="s">
        <v>40</v>
      </c>
      <c r="F35" s="99">
        <f>ROUND((SUM(BE135:BE294)),  2)</f>
        <v>0</v>
      </c>
      <c r="G35" s="100"/>
      <c r="H35" s="100"/>
      <c r="I35" s="101">
        <v>0.2</v>
      </c>
      <c r="J35" s="99">
        <f>ROUND(((SUM(BE135:BE294))*I35),  2)</f>
        <v>0</v>
      </c>
      <c r="L35" s="31"/>
    </row>
    <row r="36" spans="2:12" s="1" customFormat="1" ht="14.5" customHeight="1" x14ac:dyDescent="0.2">
      <c r="B36" s="31"/>
      <c r="E36" s="36" t="s">
        <v>41</v>
      </c>
      <c r="F36" s="99">
        <f>ROUND((SUM(BF135:BF294)),  2)</f>
        <v>0</v>
      </c>
      <c r="G36" s="100"/>
      <c r="H36" s="100"/>
      <c r="I36" s="101">
        <v>0.2</v>
      </c>
      <c r="J36" s="99">
        <f>ROUND(((SUM(BF135:BF294))*I36),  2)</f>
        <v>0</v>
      </c>
      <c r="L36" s="31"/>
    </row>
    <row r="37" spans="2:12" s="1" customFormat="1" ht="14.5" hidden="1" customHeight="1" x14ac:dyDescent="0.2">
      <c r="B37" s="31"/>
      <c r="E37" s="26" t="s">
        <v>42</v>
      </c>
      <c r="F37" s="87">
        <f>ROUND((SUM(BG135:BG294)),  2)</f>
        <v>0</v>
      </c>
      <c r="I37" s="102">
        <v>0.2</v>
      </c>
      <c r="J37" s="87">
        <f>0</f>
        <v>0</v>
      </c>
      <c r="L37" s="31"/>
    </row>
    <row r="38" spans="2:12" s="1" customFormat="1" ht="14.5" hidden="1" customHeight="1" x14ac:dyDescent="0.2">
      <c r="B38" s="31"/>
      <c r="E38" s="26" t="s">
        <v>43</v>
      </c>
      <c r="F38" s="87">
        <f>ROUND((SUM(BH135:BH294)),  2)</f>
        <v>0</v>
      </c>
      <c r="I38" s="102">
        <v>0.2</v>
      </c>
      <c r="J38" s="87">
        <f>0</f>
        <v>0</v>
      </c>
      <c r="L38" s="31"/>
    </row>
    <row r="39" spans="2:12" s="1" customFormat="1" ht="14.5" hidden="1" customHeight="1" x14ac:dyDescent="0.2">
      <c r="B39" s="31"/>
      <c r="E39" s="36" t="s">
        <v>44</v>
      </c>
      <c r="F39" s="99">
        <f>ROUND((SUM(BI135:BI294)), 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1"/>
    </row>
    <row r="42" spans="2:12" s="1" customFormat="1" ht="14.5" customHeight="1" x14ac:dyDescent="0.2">
      <c r="B42" s="31"/>
      <c r="L42" s="31"/>
    </row>
    <row r="43" spans="2:12" ht="14.5" customHeight="1" x14ac:dyDescent="0.2">
      <c r="B43" s="19"/>
      <c r="L43" s="19"/>
    </row>
    <row r="44" spans="2:12" ht="14.5" customHeight="1" x14ac:dyDescent="0.2">
      <c r="B44" s="19"/>
      <c r="L44" s="19"/>
    </row>
    <row r="45" spans="2:12" ht="14.5" customHeight="1" x14ac:dyDescent="0.2">
      <c r="B45" s="19"/>
      <c r="L45" s="19"/>
    </row>
    <row r="46" spans="2:12" ht="14.5" customHeight="1" x14ac:dyDescent="0.2">
      <c r="B46" s="19"/>
      <c r="L46" s="19"/>
    </row>
    <row r="47" spans="2:12" ht="14.5" customHeight="1" x14ac:dyDescent="0.2">
      <c r="B47" s="19"/>
      <c r="L47" s="19"/>
    </row>
    <row r="48" spans="2:12" ht="14.5" customHeight="1" x14ac:dyDescent="0.2">
      <c r="B48" s="19"/>
      <c r="L48" s="19"/>
    </row>
    <row r="49" spans="2:12" ht="14.5" customHeight="1" x14ac:dyDescent="0.2">
      <c r="B49" s="19"/>
      <c r="L49" s="19"/>
    </row>
    <row r="50" spans="2:12" s="1" customFormat="1" ht="14.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9" t="s">
        <v>51</v>
      </c>
      <c r="G61" s="45" t="s">
        <v>50</v>
      </c>
      <c r="H61" s="33"/>
      <c r="I61" s="33"/>
      <c r="J61" s="110" t="s">
        <v>51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9" t="s">
        <v>51</v>
      </c>
      <c r="G76" s="45" t="s">
        <v>50</v>
      </c>
      <c r="H76" s="33"/>
      <c r="I76" s="33"/>
      <c r="J76" s="110" t="s">
        <v>51</v>
      </c>
      <c r="K76" s="33"/>
      <c r="L76" s="31"/>
    </row>
    <row r="77" spans="2:12" s="1" customFormat="1" ht="14.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14</v>
      </c>
      <c r="L84" s="31"/>
    </row>
    <row r="85" spans="2:12" s="1" customFormat="1" ht="16.5" customHeight="1" x14ac:dyDescent="0.2">
      <c r="B85" s="31"/>
      <c r="E85" s="251" t="str">
        <f>E7</f>
        <v>Modernizácia ustajnenia HD</v>
      </c>
      <c r="F85" s="252"/>
      <c r="G85" s="252"/>
      <c r="H85" s="252"/>
      <c r="L85" s="31"/>
    </row>
    <row r="86" spans="2:12" ht="12" customHeight="1" x14ac:dyDescent="0.2">
      <c r="B86" s="19"/>
      <c r="C86" s="26" t="s">
        <v>117</v>
      </c>
      <c r="L86" s="19"/>
    </row>
    <row r="87" spans="2:12" s="1" customFormat="1" ht="16.5" customHeight="1" x14ac:dyDescent="0.2">
      <c r="B87" s="31"/>
      <c r="E87" s="251" t="s">
        <v>120</v>
      </c>
      <c r="F87" s="250"/>
      <c r="G87" s="250"/>
      <c r="H87" s="250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42" t="str">
        <f>E11</f>
        <v>001 - Stavebné konštrukcie a statika</v>
      </c>
      <c r="F89" s="250"/>
      <c r="G89" s="250"/>
      <c r="H89" s="250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0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21</v>
      </c>
      <c r="F93" s="24" t="str">
        <f>E17</f>
        <v>PD Sokolce</v>
      </c>
      <c r="I93" s="26" t="s">
        <v>27</v>
      </c>
      <c r="J93" s="29" t="str">
        <f>E23</f>
        <v>Ing.Miroslav Balla</v>
      </c>
      <c r="L93" s="31"/>
    </row>
    <row r="94" spans="2:12" s="1" customFormat="1" ht="15.25" customHeight="1" x14ac:dyDescent="0.2">
      <c r="B94" s="31"/>
      <c r="C94" s="26" t="s">
        <v>25</v>
      </c>
      <c r="F94" s="24" t="str">
        <f>IF(E20="","",E20)</f>
        <v>Vyplň údaj</v>
      </c>
      <c r="I94" s="26" t="s">
        <v>31</v>
      </c>
      <c r="J94" s="29" t="str">
        <f>E26</f>
        <v>Ing.Igor Janečka</v>
      </c>
      <c r="L94" s="31"/>
    </row>
    <row r="95" spans="2:12" s="1" customFormat="1" ht="10.4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4" customHeight="1" x14ac:dyDescent="0.2">
      <c r="B97" s="31"/>
      <c r="L97" s="31"/>
    </row>
    <row r="98" spans="2:47" s="1" customFormat="1" ht="22.9" customHeight="1" x14ac:dyDescent="0.2">
      <c r="B98" s="31"/>
      <c r="C98" s="113" t="s">
        <v>126</v>
      </c>
      <c r="J98" s="67">
        <f>J135</f>
        <v>0</v>
      </c>
      <c r="L98" s="31"/>
      <c r="AU98" s="16" t="s">
        <v>127</v>
      </c>
    </row>
    <row r="99" spans="2:47" s="8" customFormat="1" ht="25" customHeight="1" x14ac:dyDescent="0.2">
      <c r="B99" s="114"/>
      <c r="D99" s="115" t="s">
        <v>128</v>
      </c>
      <c r="E99" s="116"/>
      <c r="F99" s="116"/>
      <c r="G99" s="116"/>
      <c r="H99" s="116"/>
      <c r="I99" s="116"/>
      <c r="J99" s="117">
        <f>J136</f>
        <v>0</v>
      </c>
      <c r="L99" s="114"/>
    </row>
    <row r="100" spans="2:47" s="9" customFormat="1" ht="19.899999999999999" customHeight="1" x14ac:dyDescent="0.2">
      <c r="B100" s="118"/>
      <c r="D100" s="119" t="s">
        <v>129</v>
      </c>
      <c r="E100" s="120"/>
      <c r="F100" s="120"/>
      <c r="G100" s="120"/>
      <c r="H100" s="120"/>
      <c r="I100" s="120"/>
      <c r="J100" s="121">
        <f>J137</f>
        <v>0</v>
      </c>
      <c r="L100" s="118"/>
    </row>
    <row r="101" spans="2:47" s="9" customFormat="1" ht="19.899999999999999" customHeight="1" x14ac:dyDescent="0.2">
      <c r="B101" s="118"/>
      <c r="D101" s="119" t="s">
        <v>130</v>
      </c>
      <c r="E101" s="120"/>
      <c r="F101" s="120"/>
      <c r="G101" s="120"/>
      <c r="H101" s="120"/>
      <c r="I101" s="120"/>
      <c r="J101" s="121">
        <f>J148</f>
        <v>0</v>
      </c>
      <c r="L101" s="118"/>
    </row>
    <row r="102" spans="2:47" s="9" customFormat="1" ht="19.899999999999999" customHeight="1" x14ac:dyDescent="0.2">
      <c r="B102" s="118"/>
      <c r="D102" s="119" t="s">
        <v>131</v>
      </c>
      <c r="E102" s="120"/>
      <c r="F102" s="120"/>
      <c r="G102" s="120"/>
      <c r="H102" s="120"/>
      <c r="I102" s="120"/>
      <c r="J102" s="121">
        <f>J166</f>
        <v>0</v>
      </c>
      <c r="L102" s="118"/>
    </row>
    <row r="103" spans="2:47" s="8" customFormat="1" ht="25" customHeight="1" x14ac:dyDescent="0.2">
      <c r="B103" s="114"/>
      <c r="D103" s="115" t="s">
        <v>132</v>
      </c>
      <c r="E103" s="116"/>
      <c r="F103" s="116"/>
      <c r="G103" s="116"/>
      <c r="H103" s="116"/>
      <c r="I103" s="116"/>
      <c r="J103" s="117">
        <f>J210</f>
        <v>0</v>
      </c>
      <c r="L103" s="114"/>
    </row>
    <row r="104" spans="2:47" s="9" customFormat="1" ht="19.899999999999999" customHeight="1" x14ac:dyDescent="0.2">
      <c r="B104" s="118"/>
      <c r="D104" s="119" t="s">
        <v>133</v>
      </c>
      <c r="E104" s="120"/>
      <c r="F104" s="120"/>
      <c r="G104" s="120"/>
      <c r="H104" s="120"/>
      <c r="I104" s="120"/>
      <c r="J104" s="121">
        <f>J211</f>
        <v>0</v>
      </c>
      <c r="L104" s="118"/>
    </row>
    <row r="105" spans="2:47" s="9" customFormat="1" ht="19.899999999999999" customHeight="1" x14ac:dyDescent="0.2">
      <c r="B105" s="118"/>
      <c r="D105" s="119" t="s">
        <v>134</v>
      </c>
      <c r="E105" s="120"/>
      <c r="F105" s="120"/>
      <c r="G105" s="120"/>
      <c r="H105" s="120"/>
      <c r="I105" s="120"/>
      <c r="J105" s="121">
        <f>J214</f>
        <v>0</v>
      </c>
      <c r="L105" s="118"/>
    </row>
    <row r="106" spans="2:47" s="9" customFormat="1" ht="19.899999999999999" customHeight="1" x14ac:dyDescent="0.2">
      <c r="B106" s="118"/>
      <c r="D106" s="119" t="s">
        <v>135</v>
      </c>
      <c r="E106" s="120"/>
      <c r="F106" s="120"/>
      <c r="G106" s="120"/>
      <c r="H106" s="120"/>
      <c r="I106" s="120"/>
      <c r="J106" s="121">
        <f>J224</f>
        <v>0</v>
      </c>
      <c r="L106" s="118"/>
    </row>
    <row r="107" spans="2:47" s="9" customFormat="1" ht="19.899999999999999" customHeight="1" x14ac:dyDescent="0.2">
      <c r="B107" s="118"/>
      <c r="D107" s="119" t="s">
        <v>136</v>
      </c>
      <c r="E107" s="120"/>
      <c r="F107" s="120"/>
      <c r="G107" s="120"/>
      <c r="H107" s="120"/>
      <c r="I107" s="120"/>
      <c r="J107" s="121">
        <f>J244</f>
        <v>0</v>
      </c>
      <c r="L107" s="118"/>
    </row>
    <row r="108" spans="2:47" s="9" customFormat="1" ht="19.899999999999999" customHeight="1" x14ac:dyDescent="0.2">
      <c r="B108" s="118"/>
      <c r="D108" s="119" t="s">
        <v>137</v>
      </c>
      <c r="E108" s="120"/>
      <c r="F108" s="120"/>
      <c r="G108" s="120"/>
      <c r="H108" s="120"/>
      <c r="I108" s="120"/>
      <c r="J108" s="121">
        <f>J247</f>
        <v>0</v>
      </c>
      <c r="L108" s="118"/>
    </row>
    <row r="109" spans="2:47" s="9" customFormat="1" ht="19.899999999999999" customHeight="1" x14ac:dyDescent="0.2">
      <c r="B109" s="118"/>
      <c r="D109" s="119" t="s">
        <v>138</v>
      </c>
      <c r="E109" s="120"/>
      <c r="F109" s="120"/>
      <c r="G109" s="120"/>
      <c r="H109" s="120"/>
      <c r="I109" s="120"/>
      <c r="J109" s="121">
        <f>J267</f>
        <v>0</v>
      </c>
      <c r="L109" s="118"/>
    </row>
    <row r="110" spans="2:47" s="9" customFormat="1" ht="19.899999999999999" customHeight="1" x14ac:dyDescent="0.2">
      <c r="B110" s="118"/>
      <c r="D110" s="119" t="s">
        <v>139</v>
      </c>
      <c r="E110" s="120"/>
      <c r="F110" s="120"/>
      <c r="G110" s="120"/>
      <c r="H110" s="120"/>
      <c r="I110" s="120"/>
      <c r="J110" s="121">
        <f>J281</f>
        <v>0</v>
      </c>
      <c r="L110" s="118"/>
    </row>
    <row r="111" spans="2:47" s="8" customFormat="1" ht="25" customHeight="1" x14ac:dyDescent="0.2">
      <c r="B111" s="114"/>
      <c r="D111" s="115" t="s">
        <v>140</v>
      </c>
      <c r="E111" s="116"/>
      <c r="F111" s="116"/>
      <c r="G111" s="116"/>
      <c r="H111" s="116"/>
      <c r="I111" s="116"/>
      <c r="J111" s="117">
        <f>J288</f>
        <v>0</v>
      </c>
      <c r="L111" s="114"/>
    </row>
    <row r="112" spans="2:47" s="8" customFormat="1" ht="25" customHeight="1" x14ac:dyDescent="0.2">
      <c r="B112" s="114"/>
      <c r="D112" s="115" t="s">
        <v>141</v>
      </c>
      <c r="E112" s="116"/>
      <c r="F112" s="116"/>
      <c r="G112" s="116"/>
      <c r="H112" s="116"/>
      <c r="I112" s="116"/>
      <c r="J112" s="117">
        <f>J292</f>
        <v>0</v>
      </c>
      <c r="L112" s="114"/>
    </row>
    <row r="113" spans="2:12" s="9" customFormat="1" ht="19.899999999999999" customHeight="1" x14ac:dyDescent="0.2">
      <c r="B113" s="118"/>
      <c r="D113" s="119" t="s">
        <v>142</v>
      </c>
      <c r="E113" s="120"/>
      <c r="F113" s="120"/>
      <c r="G113" s="120"/>
      <c r="H113" s="120"/>
      <c r="I113" s="120"/>
      <c r="J113" s="121">
        <f>J293</f>
        <v>0</v>
      </c>
      <c r="L113" s="118"/>
    </row>
    <row r="114" spans="2:12" s="1" customFormat="1" ht="21.75" customHeight="1" x14ac:dyDescent="0.2">
      <c r="B114" s="31"/>
      <c r="L114" s="31"/>
    </row>
    <row r="115" spans="2:12" s="1" customFormat="1" ht="7" customHeight="1" x14ac:dyDescent="0.2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31"/>
    </row>
    <row r="119" spans="2:12" s="1" customFormat="1" ht="7" customHeight="1" x14ac:dyDescent="0.2"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31"/>
    </row>
    <row r="120" spans="2:12" s="1" customFormat="1" ht="25" customHeight="1" x14ac:dyDescent="0.2">
      <c r="B120" s="31"/>
      <c r="C120" s="20" t="s">
        <v>143</v>
      </c>
      <c r="L120" s="31"/>
    </row>
    <row r="121" spans="2:12" s="1" customFormat="1" ht="7" customHeight="1" x14ac:dyDescent="0.2">
      <c r="B121" s="31"/>
      <c r="L121" s="31"/>
    </row>
    <row r="122" spans="2:12" s="1" customFormat="1" ht="12" customHeight="1" x14ac:dyDescent="0.2">
      <c r="B122" s="31"/>
      <c r="C122" s="26" t="s">
        <v>14</v>
      </c>
      <c r="L122" s="31"/>
    </row>
    <row r="123" spans="2:12" s="1" customFormat="1" ht="16.5" customHeight="1" x14ac:dyDescent="0.2">
      <c r="B123" s="31"/>
      <c r="E123" s="251" t="str">
        <f>E7</f>
        <v>Modernizácia ustajnenia HD</v>
      </c>
      <c r="F123" s="252"/>
      <c r="G123" s="252"/>
      <c r="H123" s="252"/>
      <c r="L123" s="31"/>
    </row>
    <row r="124" spans="2:12" ht="12" customHeight="1" x14ac:dyDescent="0.2">
      <c r="B124" s="19"/>
      <c r="C124" s="26" t="s">
        <v>117</v>
      </c>
      <c r="L124" s="19"/>
    </row>
    <row r="125" spans="2:12" s="1" customFormat="1" ht="16.5" customHeight="1" x14ac:dyDescent="0.2">
      <c r="B125" s="31"/>
      <c r="E125" s="251" t="s">
        <v>120</v>
      </c>
      <c r="F125" s="250"/>
      <c r="G125" s="250"/>
      <c r="H125" s="250"/>
      <c r="L125" s="31"/>
    </row>
    <row r="126" spans="2:12" s="1" customFormat="1" ht="12" customHeight="1" x14ac:dyDescent="0.2">
      <c r="B126" s="31"/>
      <c r="C126" s="26" t="s">
        <v>121</v>
      </c>
      <c r="L126" s="31"/>
    </row>
    <row r="127" spans="2:12" s="1" customFormat="1" ht="16.5" customHeight="1" x14ac:dyDescent="0.2">
      <c r="B127" s="31"/>
      <c r="E127" s="242" t="str">
        <f>E11</f>
        <v>001 - Stavebné konštrukcie a statika</v>
      </c>
      <c r="F127" s="250"/>
      <c r="G127" s="250"/>
      <c r="H127" s="250"/>
      <c r="L127" s="31"/>
    </row>
    <row r="128" spans="2:12" s="1" customFormat="1" ht="7" customHeight="1" x14ac:dyDescent="0.2">
      <c r="B128" s="31"/>
      <c r="L128" s="31"/>
    </row>
    <row r="129" spans="2:65" s="1" customFormat="1" ht="12" customHeight="1" x14ac:dyDescent="0.2">
      <c r="B129" s="31"/>
      <c r="C129" s="26" t="s">
        <v>18</v>
      </c>
      <c r="F129" s="24" t="str">
        <f>F14</f>
        <v>hosp.dvor Sokolce</v>
      </c>
      <c r="I129" s="26" t="s">
        <v>20</v>
      </c>
      <c r="J129" s="54">
        <f>IF(J14="","",J14)</f>
        <v>0</v>
      </c>
      <c r="L129" s="31"/>
    </row>
    <row r="130" spans="2:65" s="1" customFormat="1" ht="7" customHeight="1" x14ac:dyDescent="0.2">
      <c r="B130" s="31"/>
      <c r="L130" s="31"/>
    </row>
    <row r="131" spans="2:65" s="1" customFormat="1" ht="15.25" customHeight="1" x14ac:dyDescent="0.2">
      <c r="B131" s="31"/>
      <c r="C131" s="26" t="s">
        <v>21</v>
      </c>
      <c r="F131" s="24" t="str">
        <f>E17</f>
        <v>PD Sokolce</v>
      </c>
      <c r="I131" s="26" t="s">
        <v>27</v>
      </c>
      <c r="J131" s="29" t="str">
        <f>E23</f>
        <v>Ing.Miroslav Balla</v>
      </c>
      <c r="L131" s="31"/>
    </row>
    <row r="132" spans="2:65" s="1" customFormat="1" ht="15.25" customHeight="1" x14ac:dyDescent="0.2">
      <c r="B132" s="31"/>
      <c r="C132" s="26" t="s">
        <v>25</v>
      </c>
      <c r="F132" s="24" t="str">
        <f>IF(E20="","",E20)</f>
        <v>Vyplň údaj</v>
      </c>
      <c r="I132" s="26" t="s">
        <v>31</v>
      </c>
      <c r="J132" s="29" t="str">
        <f>E26</f>
        <v>Ing.Igor Janečka</v>
      </c>
      <c r="L132" s="31"/>
    </row>
    <row r="133" spans="2:65" s="1" customFormat="1" ht="10.4" customHeight="1" x14ac:dyDescent="0.2">
      <c r="B133" s="31"/>
      <c r="L133" s="31"/>
    </row>
    <row r="134" spans="2:65" s="10" customFormat="1" ht="29.25" customHeight="1" x14ac:dyDescent="0.2">
      <c r="B134" s="122"/>
      <c r="C134" s="123" t="s">
        <v>144</v>
      </c>
      <c r="D134" s="124" t="s">
        <v>60</v>
      </c>
      <c r="E134" s="124" t="s">
        <v>56</v>
      </c>
      <c r="F134" s="124" t="s">
        <v>57</v>
      </c>
      <c r="G134" s="124" t="s">
        <v>145</v>
      </c>
      <c r="H134" s="124" t="s">
        <v>146</v>
      </c>
      <c r="I134" s="124" t="s">
        <v>147</v>
      </c>
      <c r="J134" s="125" t="s">
        <v>125</v>
      </c>
      <c r="K134" s="126" t="s">
        <v>148</v>
      </c>
      <c r="L134" s="122"/>
      <c r="M134" s="60" t="s">
        <v>1</v>
      </c>
      <c r="N134" s="61" t="s">
        <v>39</v>
      </c>
      <c r="O134" s="61" t="s">
        <v>149</v>
      </c>
      <c r="P134" s="61" t="s">
        <v>150</v>
      </c>
      <c r="Q134" s="61" t="s">
        <v>151</v>
      </c>
      <c r="R134" s="61" t="s">
        <v>152</v>
      </c>
      <c r="S134" s="61" t="s">
        <v>153</v>
      </c>
      <c r="T134" s="62" t="s">
        <v>154</v>
      </c>
    </row>
    <row r="135" spans="2:65" s="1" customFormat="1" ht="22.9" customHeight="1" x14ac:dyDescent="0.35">
      <c r="B135" s="31"/>
      <c r="C135" s="65" t="s">
        <v>126</v>
      </c>
      <c r="J135" s="127">
        <f>BK135</f>
        <v>0</v>
      </c>
      <c r="L135" s="31"/>
      <c r="M135" s="63"/>
      <c r="N135" s="55"/>
      <c r="O135" s="55"/>
      <c r="P135" s="128">
        <f>P136+P210+P288+P292</f>
        <v>0</v>
      </c>
      <c r="Q135" s="55"/>
      <c r="R135" s="128">
        <f>R136+R210+R288+R292</f>
        <v>79.47569218999999</v>
      </c>
      <c r="S135" s="55"/>
      <c r="T135" s="129">
        <f>T136+T210+T288+T292</f>
        <v>208.76228900000001</v>
      </c>
      <c r="AT135" s="16" t="s">
        <v>74</v>
      </c>
      <c r="AU135" s="16" t="s">
        <v>127</v>
      </c>
      <c r="BK135" s="130">
        <f>BK136+BK210+BK288+BK292</f>
        <v>0</v>
      </c>
    </row>
    <row r="136" spans="2:65" s="11" customFormat="1" ht="25.9" customHeight="1" x14ac:dyDescent="0.35">
      <c r="B136" s="131"/>
      <c r="D136" s="132" t="s">
        <v>74</v>
      </c>
      <c r="E136" s="133" t="s">
        <v>155</v>
      </c>
      <c r="F136" s="133" t="s">
        <v>156</v>
      </c>
      <c r="I136" s="134"/>
      <c r="J136" s="135">
        <f>BK136</f>
        <v>0</v>
      </c>
      <c r="L136" s="131"/>
      <c r="M136" s="136"/>
      <c r="P136" s="137">
        <f>P137+P148+P166</f>
        <v>0</v>
      </c>
      <c r="R136" s="137">
        <f>R137+R148+R166</f>
        <v>47.932658829999994</v>
      </c>
      <c r="T136" s="138">
        <f>T137+T148+T166</f>
        <v>187.320459</v>
      </c>
      <c r="AR136" s="132" t="s">
        <v>82</v>
      </c>
      <c r="AT136" s="139" t="s">
        <v>74</v>
      </c>
      <c r="AU136" s="139" t="s">
        <v>75</v>
      </c>
      <c r="AY136" s="132" t="s">
        <v>157</v>
      </c>
      <c r="BK136" s="140">
        <f>BK137+BK148+BK166</f>
        <v>0</v>
      </c>
    </row>
    <row r="137" spans="2:65" s="11" customFormat="1" ht="22.9" customHeight="1" x14ac:dyDescent="0.25">
      <c r="B137" s="131"/>
      <c r="D137" s="132" t="s">
        <v>74</v>
      </c>
      <c r="E137" s="141" t="s">
        <v>158</v>
      </c>
      <c r="F137" s="141" t="s">
        <v>159</v>
      </c>
      <c r="I137" s="134"/>
      <c r="J137" s="142">
        <f>BK137</f>
        <v>0</v>
      </c>
      <c r="L137" s="131"/>
      <c r="M137" s="136"/>
      <c r="P137" s="137">
        <f>SUM(P138:P147)</f>
        <v>0</v>
      </c>
      <c r="R137" s="137">
        <f>SUM(R138:R147)</f>
        <v>13.552975630000001</v>
      </c>
      <c r="T137" s="138">
        <f>SUM(T138:T147)</f>
        <v>0</v>
      </c>
      <c r="AR137" s="132" t="s">
        <v>82</v>
      </c>
      <c r="AT137" s="139" t="s">
        <v>74</v>
      </c>
      <c r="AU137" s="139" t="s">
        <v>82</v>
      </c>
      <c r="AY137" s="132" t="s">
        <v>157</v>
      </c>
      <c r="BK137" s="140">
        <f>SUM(BK138:BK147)</f>
        <v>0</v>
      </c>
    </row>
    <row r="138" spans="2:65" s="1" customFormat="1" ht="33" customHeight="1" x14ac:dyDescent="0.2">
      <c r="B138" s="143"/>
      <c r="C138" s="144" t="s">
        <v>82</v>
      </c>
      <c r="D138" s="144" t="s">
        <v>160</v>
      </c>
      <c r="E138" s="145" t="s">
        <v>161</v>
      </c>
      <c r="F138" s="146" t="s">
        <v>162</v>
      </c>
      <c r="G138" s="147" t="s">
        <v>163</v>
      </c>
      <c r="H138" s="148">
        <v>2.754</v>
      </c>
      <c r="I138" s="149"/>
      <c r="J138" s="148">
        <f>ROUND(I138*H138,3)</f>
        <v>0</v>
      </c>
      <c r="K138" s="150"/>
      <c r="L138" s="31"/>
      <c r="M138" s="151" t="s">
        <v>1</v>
      </c>
      <c r="N138" s="152" t="s">
        <v>41</v>
      </c>
      <c r="P138" s="153">
        <f>O138*H138</f>
        <v>0</v>
      </c>
      <c r="Q138" s="153">
        <v>1.69598</v>
      </c>
      <c r="R138" s="153">
        <f>Q138*H138</f>
        <v>4.6707289200000002</v>
      </c>
      <c r="S138" s="153">
        <v>0</v>
      </c>
      <c r="T138" s="154">
        <f>S138*H138</f>
        <v>0</v>
      </c>
      <c r="AR138" s="155" t="s">
        <v>164</v>
      </c>
      <c r="AT138" s="155" t="s">
        <v>160</v>
      </c>
      <c r="AU138" s="155" t="s">
        <v>87</v>
      </c>
      <c r="AY138" s="16" t="s">
        <v>157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6" t="s">
        <v>87</v>
      </c>
      <c r="BK138" s="157">
        <f>ROUND(I138*H138,3)</f>
        <v>0</v>
      </c>
      <c r="BL138" s="16" t="s">
        <v>164</v>
      </c>
      <c r="BM138" s="155" t="s">
        <v>165</v>
      </c>
    </row>
    <row r="139" spans="2:65" s="12" customFormat="1" x14ac:dyDescent="0.2">
      <c r="B139" s="158"/>
      <c r="D139" s="159" t="s">
        <v>166</v>
      </c>
      <c r="E139" s="160" t="s">
        <v>1</v>
      </c>
      <c r="F139" s="161" t="s">
        <v>167</v>
      </c>
      <c r="H139" s="162">
        <v>2.754</v>
      </c>
      <c r="I139" s="163"/>
      <c r="L139" s="158"/>
      <c r="M139" s="164"/>
      <c r="T139" s="165"/>
      <c r="AT139" s="160" t="s">
        <v>166</v>
      </c>
      <c r="AU139" s="160" t="s">
        <v>87</v>
      </c>
      <c r="AV139" s="12" t="s">
        <v>87</v>
      </c>
      <c r="AW139" s="12" t="s">
        <v>29</v>
      </c>
      <c r="AX139" s="12" t="s">
        <v>82</v>
      </c>
      <c r="AY139" s="160" t="s">
        <v>157</v>
      </c>
    </row>
    <row r="140" spans="2:65" s="1" customFormat="1" ht="33" customHeight="1" x14ac:dyDescent="0.2">
      <c r="B140" s="143"/>
      <c r="C140" s="144" t="s">
        <v>87</v>
      </c>
      <c r="D140" s="144" t="s">
        <v>160</v>
      </c>
      <c r="E140" s="145" t="s">
        <v>168</v>
      </c>
      <c r="F140" s="146" t="s">
        <v>169</v>
      </c>
      <c r="G140" s="147" t="s">
        <v>170</v>
      </c>
      <c r="H140" s="148">
        <v>8.7430000000000003</v>
      </c>
      <c r="I140" s="149"/>
      <c r="J140" s="148">
        <f>ROUND(I140*H140,3)</f>
        <v>0</v>
      </c>
      <c r="K140" s="150"/>
      <c r="L140" s="31"/>
      <c r="M140" s="151" t="s">
        <v>1</v>
      </c>
      <c r="N140" s="152" t="s">
        <v>41</v>
      </c>
      <c r="P140" s="153">
        <f>O140*H140</f>
        <v>0</v>
      </c>
      <c r="Q140" s="153">
        <v>1.4970000000000001E-2</v>
      </c>
      <c r="R140" s="153">
        <f>Q140*H140</f>
        <v>0.13088271000000001</v>
      </c>
      <c r="S140" s="153">
        <v>0</v>
      </c>
      <c r="T140" s="154">
        <f>S140*H140</f>
        <v>0</v>
      </c>
      <c r="AR140" s="155" t="s">
        <v>164</v>
      </c>
      <c r="AT140" s="155" t="s">
        <v>160</v>
      </c>
      <c r="AU140" s="155" t="s">
        <v>87</v>
      </c>
      <c r="AY140" s="16" t="s">
        <v>157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6" t="s">
        <v>87</v>
      </c>
      <c r="BK140" s="157">
        <f>ROUND(I140*H140,3)</f>
        <v>0</v>
      </c>
      <c r="BL140" s="16" t="s">
        <v>164</v>
      </c>
      <c r="BM140" s="155" t="s">
        <v>171</v>
      </c>
    </row>
    <row r="141" spans="2:65" s="13" customFormat="1" x14ac:dyDescent="0.2">
      <c r="B141" s="166"/>
      <c r="D141" s="159" t="s">
        <v>166</v>
      </c>
      <c r="E141" s="167" t="s">
        <v>1</v>
      </c>
      <c r="F141" s="168" t="s">
        <v>172</v>
      </c>
      <c r="H141" s="167" t="s">
        <v>1</v>
      </c>
      <c r="I141" s="169"/>
      <c r="L141" s="166"/>
      <c r="M141" s="170"/>
      <c r="T141" s="171"/>
      <c r="AT141" s="167" t="s">
        <v>166</v>
      </c>
      <c r="AU141" s="167" t="s">
        <v>87</v>
      </c>
      <c r="AV141" s="13" t="s">
        <v>82</v>
      </c>
      <c r="AW141" s="13" t="s">
        <v>29</v>
      </c>
      <c r="AX141" s="13" t="s">
        <v>75</v>
      </c>
      <c r="AY141" s="167" t="s">
        <v>157</v>
      </c>
    </row>
    <row r="142" spans="2:65" s="12" customFormat="1" x14ac:dyDescent="0.2">
      <c r="B142" s="158"/>
      <c r="D142" s="159" t="s">
        <v>166</v>
      </c>
      <c r="E142" s="160" t="s">
        <v>1</v>
      </c>
      <c r="F142" s="161" t="s">
        <v>173</v>
      </c>
      <c r="H142" s="162">
        <v>8.7430000000000003</v>
      </c>
      <c r="I142" s="163"/>
      <c r="L142" s="158"/>
      <c r="M142" s="164"/>
      <c r="T142" s="165"/>
      <c r="AT142" s="160" t="s">
        <v>166</v>
      </c>
      <c r="AU142" s="160" t="s">
        <v>87</v>
      </c>
      <c r="AV142" s="12" t="s">
        <v>87</v>
      </c>
      <c r="AW142" s="12" t="s">
        <v>29</v>
      </c>
      <c r="AX142" s="12" t="s">
        <v>82</v>
      </c>
      <c r="AY142" s="160" t="s">
        <v>157</v>
      </c>
    </row>
    <row r="143" spans="2:65" s="1" customFormat="1" ht="24.25" customHeight="1" x14ac:dyDescent="0.2">
      <c r="B143" s="143"/>
      <c r="C143" s="172" t="s">
        <v>158</v>
      </c>
      <c r="D143" s="172" t="s">
        <v>174</v>
      </c>
      <c r="E143" s="173" t="s">
        <v>175</v>
      </c>
      <c r="F143" s="174" t="s">
        <v>176</v>
      </c>
      <c r="G143" s="175" t="s">
        <v>177</v>
      </c>
      <c r="H143" s="176">
        <v>8743</v>
      </c>
      <c r="I143" s="177"/>
      <c r="J143" s="176">
        <f>ROUND(I143*H143,3)</f>
        <v>0</v>
      </c>
      <c r="K143" s="178"/>
      <c r="L143" s="179"/>
      <c r="M143" s="180" t="s">
        <v>1</v>
      </c>
      <c r="N143" s="181" t="s">
        <v>41</v>
      </c>
      <c r="P143" s="153">
        <f>O143*H143</f>
        <v>0</v>
      </c>
      <c r="Q143" s="153">
        <v>1E-3</v>
      </c>
      <c r="R143" s="153">
        <f>Q143*H143</f>
        <v>8.7430000000000003</v>
      </c>
      <c r="S143" s="153">
        <v>0</v>
      </c>
      <c r="T143" s="154">
        <f>S143*H143</f>
        <v>0</v>
      </c>
      <c r="AR143" s="155" t="s">
        <v>178</v>
      </c>
      <c r="AT143" s="155" t="s">
        <v>174</v>
      </c>
      <c r="AU143" s="155" t="s">
        <v>87</v>
      </c>
      <c r="AY143" s="16" t="s">
        <v>157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87</v>
      </c>
      <c r="BK143" s="157">
        <f>ROUND(I143*H143,3)</f>
        <v>0</v>
      </c>
      <c r="BL143" s="16" t="s">
        <v>164</v>
      </c>
      <c r="BM143" s="155" t="s">
        <v>179</v>
      </c>
    </row>
    <row r="144" spans="2:65" s="12" customFormat="1" x14ac:dyDescent="0.2">
      <c r="B144" s="158"/>
      <c r="D144" s="159" t="s">
        <v>166</v>
      </c>
      <c r="E144" s="160" t="s">
        <v>1</v>
      </c>
      <c r="F144" s="161" t="s">
        <v>180</v>
      </c>
      <c r="H144" s="162">
        <v>8743</v>
      </c>
      <c r="I144" s="163"/>
      <c r="L144" s="158"/>
      <c r="M144" s="164"/>
      <c r="T144" s="165"/>
      <c r="AT144" s="160" t="s">
        <v>166</v>
      </c>
      <c r="AU144" s="160" t="s">
        <v>87</v>
      </c>
      <c r="AV144" s="12" t="s">
        <v>87</v>
      </c>
      <c r="AW144" s="12" t="s">
        <v>29</v>
      </c>
      <c r="AX144" s="12" t="s">
        <v>82</v>
      </c>
      <c r="AY144" s="160" t="s">
        <v>157</v>
      </c>
    </row>
    <row r="145" spans="2:65" s="1" customFormat="1" ht="33" customHeight="1" x14ac:dyDescent="0.2">
      <c r="B145" s="143"/>
      <c r="C145" s="144" t="s">
        <v>164</v>
      </c>
      <c r="D145" s="144" t="s">
        <v>160</v>
      </c>
      <c r="E145" s="145" t="s">
        <v>181</v>
      </c>
      <c r="F145" s="146" t="s">
        <v>182</v>
      </c>
      <c r="G145" s="147" t="s">
        <v>183</v>
      </c>
      <c r="H145" s="148">
        <v>20.399999999999999</v>
      </c>
      <c r="I145" s="149"/>
      <c r="J145" s="148">
        <f>ROUND(I145*H145,3)</f>
        <v>0</v>
      </c>
      <c r="K145" s="150"/>
      <c r="L145" s="31"/>
      <c r="M145" s="151" t="s">
        <v>1</v>
      </c>
      <c r="N145" s="152" t="s">
        <v>41</v>
      </c>
      <c r="P145" s="153">
        <f>O145*H145</f>
        <v>0</v>
      </c>
      <c r="Q145" s="153">
        <v>4.0999999999999999E-4</v>
      </c>
      <c r="R145" s="153">
        <f>Q145*H145</f>
        <v>8.3639999999999999E-3</v>
      </c>
      <c r="S145" s="153">
        <v>0</v>
      </c>
      <c r="T145" s="154">
        <f>S145*H145</f>
        <v>0</v>
      </c>
      <c r="AR145" s="155" t="s">
        <v>164</v>
      </c>
      <c r="AT145" s="155" t="s">
        <v>160</v>
      </c>
      <c r="AU145" s="155" t="s">
        <v>87</v>
      </c>
      <c r="AY145" s="16" t="s">
        <v>157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6" t="s">
        <v>87</v>
      </c>
      <c r="BK145" s="157">
        <f>ROUND(I145*H145,3)</f>
        <v>0</v>
      </c>
      <c r="BL145" s="16" t="s">
        <v>164</v>
      </c>
      <c r="BM145" s="155" t="s">
        <v>184</v>
      </c>
    </row>
    <row r="146" spans="2:65" s="13" customFormat="1" x14ac:dyDescent="0.2">
      <c r="B146" s="166"/>
      <c r="D146" s="159" t="s">
        <v>166</v>
      </c>
      <c r="E146" s="167" t="s">
        <v>1</v>
      </c>
      <c r="F146" s="168" t="s">
        <v>185</v>
      </c>
      <c r="H146" s="167" t="s">
        <v>1</v>
      </c>
      <c r="I146" s="169"/>
      <c r="L146" s="166"/>
      <c r="M146" s="170"/>
      <c r="T146" s="171"/>
      <c r="AT146" s="167" t="s">
        <v>166</v>
      </c>
      <c r="AU146" s="167" t="s">
        <v>87</v>
      </c>
      <c r="AV146" s="13" t="s">
        <v>82</v>
      </c>
      <c r="AW146" s="13" t="s">
        <v>29</v>
      </c>
      <c r="AX146" s="13" t="s">
        <v>75</v>
      </c>
      <c r="AY146" s="167" t="s">
        <v>157</v>
      </c>
    </row>
    <row r="147" spans="2:65" s="12" customFormat="1" x14ac:dyDescent="0.2">
      <c r="B147" s="158"/>
      <c r="D147" s="159" t="s">
        <v>166</v>
      </c>
      <c r="E147" s="160" t="s">
        <v>1</v>
      </c>
      <c r="F147" s="161" t="s">
        <v>186</v>
      </c>
      <c r="H147" s="162">
        <v>20.399999999999999</v>
      </c>
      <c r="I147" s="163"/>
      <c r="L147" s="158"/>
      <c r="M147" s="164"/>
      <c r="T147" s="165"/>
      <c r="AT147" s="160" t="s">
        <v>166</v>
      </c>
      <c r="AU147" s="160" t="s">
        <v>87</v>
      </c>
      <c r="AV147" s="12" t="s">
        <v>87</v>
      </c>
      <c r="AW147" s="12" t="s">
        <v>29</v>
      </c>
      <c r="AX147" s="12" t="s">
        <v>82</v>
      </c>
      <c r="AY147" s="160" t="s">
        <v>157</v>
      </c>
    </row>
    <row r="148" spans="2:65" s="11" customFormat="1" ht="22.9" customHeight="1" x14ac:dyDescent="0.25">
      <c r="B148" s="131"/>
      <c r="D148" s="132" t="s">
        <v>74</v>
      </c>
      <c r="E148" s="141" t="s">
        <v>187</v>
      </c>
      <c r="F148" s="141" t="s">
        <v>188</v>
      </c>
      <c r="I148" s="134"/>
      <c r="J148" s="142">
        <f>BK148</f>
        <v>0</v>
      </c>
      <c r="L148" s="131"/>
      <c r="M148" s="136"/>
      <c r="P148" s="137">
        <f>SUM(P149:P165)</f>
        <v>0</v>
      </c>
      <c r="R148" s="137">
        <f>SUM(R149:R165)</f>
        <v>16.012483199999998</v>
      </c>
      <c r="T148" s="138">
        <f>SUM(T149:T165)</f>
        <v>0</v>
      </c>
      <c r="AR148" s="132" t="s">
        <v>82</v>
      </c>
      <c r="AT148" s="139" t="s">
        <v>74</v>
      </c>
      <c r="AU148" s="139" t="s">
        <v>82</v>
      </c>
      <c r="AY148" s="132" t="s">
        <v>157</v>
      </c>
      <c r="BK148" s="140">
        <f>SUM(BK149:BK165)</f>
        <v>0</v>
      </c>
    </row>
    <row r="149" spans="2:65" s="1" customFormat="1" ht="24.25" customHeight="1" x14ac:dyDescent="0.2">
      <c r="B149" s="143"/>
      <c r="C149" s="144" t="s">
        <v>189</v>
      </c>
      <c r="D149" s="144" t="s">
        <v>160</v>
      </c>
      <c r="E149" s="145" t="s">
        <v>190</v>
      </c>
      <c r="F149" s="146" t="s">
        <v>191</v>
      </c>
      <c r="G149" s="147" t="s">
        <v>192</v>
      </c>
      <c r="H149" s="148">
        <v>623.83500000000004</v>
      </c>
      <c r="I149" s="149"/>
      <c r="J149" s="148">
        <f>ROUND(I149*H149,3)</f>
        <v>0</v>
      </c>
      <c r="K149" s="150"/>
      <c r="L149" s="31"/>
      <c r="M149" s="151" t="s">
        <v>1</v>
      </c>
      <c r="N149" s="152" t="s">
        <v>41</v>
      </c>
      <c r="P149" s="153">
        <f>O149*H149</f>
        <v>0</v>
      </c>
      <c r="Q149" s="153">
        <v>3.81E-3</v>
      </c>
      <c r="R149" s="153">
        <f>Q149*H149</f>
        <v>2.3768113500000001</v>
      </c>
      <c r="S149" s="153">
        <v>0</v>
      </c>
      <c r="T149" s="154">
        <f>S149*H149</f>
        <v>0</v>
      </c>
      <c r="AR149" s="155" t="s">
        <v>164</v>
      </c>
      <c r="AT149" s="155" t="s">
        <v>160</v>
      </c>
      <c r="AU149" s="155" t="s">
        <v>87</v>
      </c>
      <c r="AY149" s="16" t="s">
        <v>157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87</v>
      </c>
      <c r="BK149" s="157">
        <f>ROUND(I149*H149,3)</f>
        <v>0</v>
      </c>
      <c r="BL149" s="16" t="s">
        <v>164</v>
      </c>
      <c r="BM149" s="155" t="s">
        <v>193</v>
      </c>
    </row>
    <row r="150" spans="2:65" s="12" customFormat="1" x14ac:dyDescent="0.2">
      <c r="B150" s="158"/>
      <c r="D150" s="159" t="s">
        <v>166</v>
      </c>
      <c r="E150" s="160" t="s">
        <v>1</v>
      </c>
      <c r="F150" s="161" t="s">
        <v>109</v>
      </c>
      <c r="H150" s="162">
        <v>623.83500000000004</v>
      </c>
      <c r="I150" s="163"/>
      <c r="L150" s="158"/>
      <c r="M150" s="164"/>
      <c r="T150" s="165"/>
      <c r="AT150" s="160" t="s">
        <v>166</v>
      </c>
      <c r="AU150" s="160" t="s">
        <v>87</v>
      </c>
      <c r="AV150" s="12" t="s">
        <v>87</v>
      </c>
      <c r="AW150" s="12" t="s">
        <v>29</v>
      </c>
      <c r="AX150" s="12" t="s">
        <v>82</v>
      </c>
      <c r="AY150" s="160" t="s">
        <v>157</v>
      </c>
    </row>
    <row r="151" spans="2:65" s="1" customFormat="1" ht="24.25" customHeight="1" x14ac:dyDescent="0.2">
      <c r="B151" s="143"/>
      <c r="C151" s="144" t="s">
        <v>187</v>
      </c>
      <c r="D151" s="144" t="s">
        <v>160</v>
      </c>
      <c r="E151" s="145" t="s">
        <v>194</v>
      </c>
      <c r="F151" s="146" t="s">
        <v>195</v>
      </c>
      <c r="G151" s="147" t="s">
        <v>192</v>
      </c>
      <c r="H151" s="148">
        <v>6.12</v>
      </c>
      <c r="I151" s="149"/>
      <c r="J151" s="148">
        <f>ROUND(I151*H151,3)</f>
        <v>0</v>
      </c>
      <c r="K151" s="150"/>
      <c r="L151" s="31"/>
      <c r="M151" s="151" t="s">
        <v>1</v>
      </c>
      <c r="N151" s="152" t="s">
        <v>41</v>
      </c>
      <c r="P151" s="153">
        <f>O151*H151</f>
        <v>0</v>
      </c>
      <c r="Q151" s="153">
        <v>4.0000000000000002E-4</v>
      </c>
      <c r="R151" s="153">
        <f>Q151*H151</f>
        <v>2.4480000000000001E-3</v>
      </c>
      <c r="S151" s="153">
        <v>0</v>
      </c>
      <c r="T151" s="154">
        <f>S151*H151</f>
        <v>0</v>
      </c>
      <c r="AR151" s="155" t="s">
        <v>164</v>
      </c>
      <c r="AT151" s="155" t="s">
        <v>160</v>
      </c>
      <c r="AU151" s="155" t="s">
        <v>87</v>
      </c>
      <c r="AY151" s="16" t="s">
        <v>157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6" t="s">
        <v>87</v>
      </c>
      <c r="BK151" s="157">
        <f>ROUND(I151*H151,3)</f>
        <v>0</v>
      </c>
      <c r="BL151" s="16" t="s">
        <v>164</v>
      </c>
      <c r="BM151" s="155" t="s">
        <v>196</v>
      </c>
    </row>
    <row r="152" spans="2:65" s="13" customFormat="1" x14ac:dyDescent="0.2">
      <c r="B152" s="166"/>
      <c r="D152" s="159" t="s">
        <v>166</v>
      </c>
      <c r="E152" s="167" t="s">
        <v>1</v>
      </c>
      <c r="F152" s="168" t="s">
        <v>197</v>
      </c>
      <c r="H152" s="167" t="s">
        <v>1</v>
      </c>
      <c r="I152" s="169"/>
      <c r="L152" s="166"/>
      <c r="M152" s="170"/>
      <c r="T152" s="171"/>
      <c r="AT152" s="167" t="s">
        <v>166</v>
      </c>
      <c r="AU152" s="167" t="s">
        <v>87</v>
      </c>
      <c r="AV152" s="13" t="s">
        <v>82</v>
      </c>
      <c r="AW152" s="13" t="s">
        <v>29</v>
      </c>
      <c r="AX152" s="13" t="s">
        <v>75</v>
      </c>
      <c r="AY152" s="167" t="s">
        <v>157</v>
      </c>
    </row>
    <row r="153" spans="2:65" s="12" customFormat="1" x14ac:dyDescent="0.2">
      <c r="B153" s="158"/>
      <c r="D153" s="159" t="s">
        <v>166</v>
      </c>
      <c r="E153" s="160" t="s">
        <v>1</v>
      </c>
      <c r="F153" s="161" t="s">
        <v>198</v>
      </c>
      <c r="H153" s="162">
        <v>6.12</v>
      </c>
      <c r="I153" s="163"/>
      <c r="L153" s="158"/>
      <c r="M153" s="164"/>
      <c r="T153" s="165"/>
      <c r="AT153" s="160" t="s">
        <v>166</v>
      </c>
      <c r="AU153" s="160" t="s">
        <v>87</v>
      </c>
      <c r="AV153" s="12" t="s">
        <v>87</v>
      </c>
      <c r="AW153" s="12" t="s">
        <v>29</v>
      </c>
      <c r="AX153" s="12" t="s">
        <v>75</v>
      </c>
      <c r="AY153" s="160" t="s">
        <v>157</v>
      </c>
    </row>
    <row r="154" spans="2:65" s="14" customFormat="1" x14ac:dyDescent="0.2">
      <c r="B154" s="182"/>
      <c r="D154" s="159" t="s">
        <v>166</v>
      </c>
      <c r="E154" s="183" t="s">
        <v>113</v>
      </c>
      <c r="F154" s="184" t="s">
        <v>199</v>
      </c>
      <c r="H154" s="185">
        <v>6.12</v>
      </c>
      <c r="I154" s="186"/>
      <c r="L154" s="182"/>
      <c r="M154" s="187"/>
      <c r="T154" s="188"/>
      <c r="AT154" s="183" t="s">
        <v>166</v>
      </c>
      <c r="AU154" s="183" t="s">
        <v>87</v>
      </c>
      <c r="AV154" s="14" t="s">
        <v>164</v>
      </c>
      <c r="AW154" s="14" t="s">
        <v>29</v>
      </c>
      <c r="AX154" s="14" t="s">
        <v>82</v>
      </c>
      <c r="AY154" s="183" t="s">
        <v>157</v>
      </c>
    </row>
    <row r="155" spans="2:65" s="1" customFormat="1" ht="24.25" customHeight="1" x14ac:dyDescent="0.2">
      <c r="B155" s="143"/>
      <c r="C155" s="144" t="s">
        <v>200</v>
      </c>
      <c r="D155" s="144" t="s">
        <v>160</v>
      </c>
      <c r="E155" s="145" t="s">
        <v>201</v>
      </c>
      <c r="F155" s="146" t="s">
        <v>202</v>
      </c>
      <c r="G155" s="147" t="s">
        <v>192</v>
      </c>
      <c r="H155" s="148">
        <v>6.12</v>
      </c>
      <c r="I155" s="149"/>
      <c r="J155" s="148">
        <f>ROUND(I155*H155,3)</f>
        <v>0</v>
      </c>
      <c r="K155" s="150"/>
      <c r="L155" s="31"/>
      <c r="M155" s="151" t="s">
        <v>1</v>
      </c>
      <c r="N155" s="152" t="s">
        <v>41</v>
      </c>
      <c r="P155" s="153">
        <f>O155*H155</f>
        <v>0</v>
      </c>
      <c r="Q155" s="153">
        <v>1.575E-2</v>
      </c>
      <c r="R155" s="153">
        <f>Q155*H155</f>
        <v>9.6390000000000003E-2</v>
      </c>
      <c r="S155" s="153">
        <v>0</v>
      </c>
      <c r="T155" s="154">
        <f>S155*H155</f>
        <v>0</v>
      </c>
      <c r="AR155" s="155" t="s">
        <v>164</v>
      </c>
      <c r="AT155" s="155" t="s">
        <v>160</v>
      </c>
      <c r="AU155" s="155" t="s">
        <v>87</v>
      </c>
      <c r="AY155" s="16" t="s">
        <v>157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6" t="s">
        <v>87</v>
      </c>
      <c r="BK155" s="157">
        <f>ROUND(I155*H155,3)</f>
        <v>0</v>
      </c>
      <c r="BL155" s="16" t="s">
        <v>164</v>
      </c>
      <c r="BM155" s="155" t="s">
        <v>203</v>
      </c>
    </row>
    <row r="156" spans="2:65" s="12" customFormat="1" x14ac:dyDescent="0.2">
      <c r="B156" s="158"/>
      <c r="D156" s="159" t="s">
        <v>166</v>
      </c>
      <c r="E156" s="160" t="s">
        <v>1</v>
      </c>
      <c r="F156" s="161" t="s">
        <v>113</v>
      </c>
      <c r="H156" s="162">
        <v>6.12</v>
      </c>
      <c r="I156" s="163"/>
      <c r="L156" s="158"/>
      <c r="M156" s="164"/>
      <c r="T156" s="165"/>
      <c r="AT156" s="160" t="s">
        <v>166</v>
      </c>
      <c r="AU156" s="160" t="s">
        <v>87</v>
      </c>
      <c r="AV156" s="12" t="s">
        <v>87</v>
      </c>
      <c r="AW156" s="12" t="s">
        <v>29</v>
      </c>
      <c r="AX156" s="12" t="s">
        <v>82</v>
      </c>
      <c r="AY156" s="160" t="s">
        <v>157</v>
      </c>
    </row>
    <row r="157" spans="2:65" s="1" customFormat="1" ht="24.25" customHeight="1" x14ac:dyDescent="0.2">
      <c r="B157" s="143"/>
      <c r="C157" s="144" t="s">
        <v>178</v>
      </c>
      <c r="D157" s="144" t="s">
        <v>160</v>
      </c>
      <c r="E157" s="145" t="s">
        <v>204</v>
      </c>
      <c r="F157" s="146" t="s">
        <v>205</v>
      </c>
      <c r="G157" s="147" t="s">
        <v>192</v>
      </c>
      <c r="H157" s="148">
        <v>727.51499999999999</v>
      </c>
      <c r="I157" s="149"/>
      <c r="J157" s="148">
        <f>ROUND(I157*H157,3)</f>
        <v>0</v>
      </c>
      <c r="K157" s="150"/>
      <c r="L157" s="31"/>
      <c r="M157" s="151" t="s">
        <v>1</v>
      </c>
      <c r="N157" s="152" t="s">
        <v>41</v>
      </c>
      <c r="P157" s="153">
        <f>O157*H157</f>
        <v>0</v>
      </c>
      <c r="Q157" s="153">
        <v>1.115E-2</v>
      </c>
      <c r="R157" s="153">
        <f>Q157*H157</f>
        <v>8.1117922500000006</v>
      </c>
      <c r="S157" s="153">
        <v>0</v>
      </c>
      <c r="T157" s="154">
        <f>S157*H157</f>
        <v>0</v>
      </c>
      <c r="AR157" s="155" t="s">
        <v>164</v>
      </c>
      <c r="AT157" s="155" t="s">
        <v>160</v>
      </c>
      <c r="AU157" s="155" t="s">
        <v>87</v>
      </c>
      <c r="AY157" s="16" t="s">
        <v>157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6" t="s">
        <v>87</v>
      </c>
      <c r="BK157" s="157">
        <f>ROUND(I157*H157,3)</f>
        <v>0</v>
      </c>
      <c r="BL157" s="16" t="s">
        <v>164</v>
      </c>
      <c r="BM157" s="155" t="s">
        <v>206</v>
      </c>
    </row>
    <row r="158" spans="2:65" s="12" customFormat="1" x14ac:dyDescent="0.2">
      <c r="B158" s="158"/>
      <c r="D158" s="159" t="s">
        <v>166</v>
      </c>
      <c r="E158" s="160" t="s">
        <v>1</v>
      </c>
      <c r="F158" s="161" t="s">
        <v>111</v>
      </c>
      <c r="H158" s="162">
        <v>727.51499999999999</v>
      </c>
      <c r="I158" s="163"/>
      <c r="L158" s="158"/>
      <c r="M158" s="164"/>
      <c r="T158" s="165"/>
      <c r="AT158" s="160" t="s">
        <v>166</v>
      </c>
      <c r="AU158" s="160" t="s">
        <v>87</v>
      </c>
      <c r="AV158" s="12" t="s">
        <v>87</v>
      </c>
      <c r="AW158" s="12" t="s">
        <v>29</v>
      </c>
      <c r="AX158" s="12" t="s">
        <v>82</v>
      </c>
      <c r="AY158" s="160" t="s">
        <v>157</v>
      </c>
    </row>
    <row r="159" spans="2:65" s="1" customFormat="1" ht="24.25" customHeight="1" x14ac:dyDescent="0.2">
      <c r="B159" s="143"/>
      <c r="C159" s="144" t="s">
        <v>207</v>
      </c>
      <c r="D159" s="144" t="s">
        <v>160</v>
      </c>
      <c r="E159" s="145" t="s">
        <v>208</v>
      </c>
      <c r="F159" s="146" t="s">
        <v>209</v>
      </c>
      <c r="G159" s="147" t="s">
        <v>192</v>
      </c>
      <c r="H159" s="148">
        <v>170.06399999999999</v>
      </c>
      <c r="I159" s="149"/>
      <c r="J159" s="148">
        <f>ROUND(I159*H159,3)</f>
        <v>0</v>
      </c>
      <c r="K159" s="150"/>
      <c r="L159" s="31"/>
      <c r="M159" s="151" t="s">
        <v>1</v>
      </c>
      <c r="N159" s="152" t="s">
        <v>41</v>
      </c>
      <c r="P159" s="153">
        <f>O159*H159</f>
        <v>0</v>
      </c>
      <c r="Q159" s="153">
        <v>4.0000000000000002E-4</v>
      </c>
      <c r="R159" s="153">
        <f>Q159*H159</f>
        <v>6.8025600000000006E-2</v>
      </c>
      <c r="S159" s="153">
        <v>0</v>
      </c>
      <c r="T159" s="154">
        <f>S159*H159</f>
        <v>0</v>
      </c>
      <c r="AR159" s="155" t="s">
        <v>164</v>
      </c>
      <c r="AT159" s="155" t="s">
        <v>160</v>
      </c>
      <c r="AU159" s="155" t="s">
        <v>87</v>
      </c>
      <c r="AY159" s="16" t="s">
        <v>157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6" t="s">
        <v>87</v>
      </c>
      <c r="BK159" s="157">
        <f>ROUND(I159*H159,3)</f>
        <v>0</v>
      </c>
      <c r="BL159" s="16" t="s">
        <v>164</v>
      </c>
      <c r="BM159" s="155" t="s">
        <v>210</v>
      </c>
    </row>
    <row r="160" spans="2:65" s="13" customFormat="1" x14ac:dyDescent="0.2">
      <c r="B160" s="166"/>
      <c r="D160" s="159" t="s">
        <v>166</v>
      </c>
      <c r="E160" s="167" t="s">
        <v>1</v>
      </c>
      <c r="F160" s="168" t="s">
        <v>211</v>
      </c>
      <c r="H160" s="167" t="s">
        <v>1</v>
      </c>
      <c r="I160" s="169"/>
      <c r="L160" s="166"/>
      <c r="M160" s="170"/>
      <c r="T160" s="171"/>
      <c r="AT160" s="167" t="s">
        <v>166</v>
      </c>
      <c r="AU160" s="167" t="s">
        <v>87</v>
      </c>
      <c r="AV160" s="13" t="s">
        <v>82</v>
      </c>
      <c r="AW160" s="13" t="s">
        <v>29</v>
      </c>
      <c r="AX160" s="13" t="s">
        <v>75</v>
      </c>
      <c r="AY160" s="167" t="s">
        <v>157</v>
      </c>
    </row>
    <row r="161" spans="2:65" s="12" customFormat="1" x14ac:dyDescent="0.2">
      <c r="B161" s="158"/>
      <c r="D161" s="159" t="s">
        <v>166</v>
      </c>
      <c r="E161" s="160" t="s">
        <v>1</v>
      </c>
      <c r="F161" s="161" t="s">
        <v>198</v>
      </c>
      <c r="H161" s="162">
        <v>6.12</v>
      </c>
      <c r="I161" s="163"/>
      <c r="L161" s="158"/>
      <c r="M161" s="164"/>
      <c r="T161" s="165"/>
      <c r="AT161" s="160" t="s">
        <v>166</v>
      </c>
      <c r="AU161" s="160" t="s">
        <v>87</v>
      </c>
      <c r="AV161" s="12" t="s">
        <v>87</v>
      </c>
      <c r="AW161" s="12" t="s">
        <v>29</v>
      </c>
      <c r="AX161" s="12" t="s">
        <v>75</v>
      </c>
      <c r="AY161" s="160" t="s">
        <v>157</v>
      </c>
    </row>
    <row r="162" spans="2:65" s="12" customFormat="1" x14ac:dyDescent="0.2">
      <c r="B162" s="158"/>
      <c r="D162" s="159" t="s">
        <v>166</v>
      </c>
      <c r="E162" s="160" t="s">
        <v>1</v>
      </c>
      <c r="F162" s="161" t="s">
        <v>212</v>
      </c>
      <c r="H162" s="162">
        <v>163.94399999999999</v>
      </c>
      <c r="I162" s="163"/>
      <c r="L162" s="158"/>
      <c r="M162" s="164"/>
      <c r="T162" s="165"/>
      <c r="AT162" s="160" t="s">
        <v>166</v>
      </c>
      <c r="AU162" s="160" t="s">
        <v>87</v>
      </c>
      <c r="AV162" s="12" t="s">
        <v>87</v>
      </c>
      <c r="AW162" s="12" t="s">
        <v>29</v>
      </c>
      <c r="AX162" s="12" t="s">
        <v>75</v>
      </c>
      <c r="AY162" s="160" t="s">
        <v>157</v>
      </c>
    </row>
    <row r="163" spans="2:65" s="14" customFormat="1" x14ac:dyDescent="0.2">
      <c r="B163" s="182"/>
      <c r="D163" s="159" t="s">
        <v>166</v>
      </c>
      <c r="E163" s="183" t="s">
        <v>115</v>
      </c>
      <c r="F163" s="184" t="s">
        <v>199</v>
      </c>
      <c r="H163" s="185">
        <v>170.06399999999999</v>
      </c>
      <c r="I163" s="186"/>
      <c r="L163" s="182"/>
      <c r="M163" s="187"/>
      <c r="T163" s="188"/>
      <c r="AT163" s="183" t="s">
        <v>166</v>
      </c>
      <c r="AU163" s="183" t="s">
        <v>87</v>
      </c>
      <c r="AV163" s="14" t="s">
        <v>164</v>
      </c>
      <c r="AW163" s="14" t="s">
        <v>29</v>
      </c>
      <c r="AX163" s="14" t="s">
        <v>82</v>
      </c>
      <c r="AY163" s="183" t="s">
        <v>157</v>
      </c>
    </row>
    <row r="164" spans="2:65" s="1" customFormat="1" ht="24.25" customHeight="1" x14ac:dyDescent="0.2">
      <c r="B164" s="143"/>
      <c r="C164" s="144" t="s">
        <v>213</v>
      </c>
      <c r="D164" s="144" t="s">
        <v>160</v>
      </c>
      <c r="E164" s="145" t="s">
        <v>214</v>
      </c>
      <c r="F164" s="146" t="s">
        <v>215</v>
      </c>
      <c r="G164" s="147" t="s">
        <v>192</v>
      </c>
      <c r="H164" s="148">
        <v>170.06399999999999</v>
      </c>
      <c r="I164" s="149"/>
      <c r="J164" s="148">
        <f>ROUND(I164*H164,3)</f>
        <v>0</v>
      </c>
      <c r="K164" s="150"/>
      <c r="L164" s="31"/>
      <c r="M164" s="151" t="s">
        <v>1</v>
      </c>
      <c r="N164" s="152" t="s">
        <v>41</v>
      </c>
      <c r="P164" s="153">
        <f>O164*H164</f>
        <v>0</v>
      </c>
      <c r="Q164" s="153">
        <v>3.15E-2</v>
      </c>
      <c r="R164" s="153">
        <f>Q164*H164</f>
        <v>5.3570159999999998</v>
      </c>
      <c r="S164" s="153">
        <v>0</v>
      </c>
      <c r="T164" s="154">
        <f>S164*H164</f>
        <v>0</v>
      </c>
      <c r="AR164" s="155" t="s">
        <v>164</v>
      </c>
      <c r="AT164" s="155" t="s">
        <v>160</v>
      </c>
      <c r="AU164" s="155" t="s">
        <v>87</v>
      </c>
      <c r="AY164" s="16" t="s">
        <v>157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6" t="s">
        <v>87</v>
      </c>
      <c r="BK164" s="157">
        <f>ROUND(I164*H164,3)</f>
        <v>0</v>
      </c>
      <c r="BL164" s="16" t="s">
        <v>164</v>
      </c>
      <c r="BM164" s="155" t="s">
        <v>216</v>
      </c>
    </row>
    <row r="165" spans="2:65" s="12" customFormat="1" x14ac:dyDescent="0.2">
      <c r="B165" s="158"/>
      <c r="D165" s="159" t="s">
        <v>166</v>
      </c>
      <c r="E165" s="160" t="s">
        <v>1</v>
      </c>
      <c r="F165" s="161" t="s">
        <v>115</v>
      </c>
      <c r="H165" s="162">
        <v>170.06399999999999</v>
      </c>
      <c r="I165" s="163"/>
      <c r="L165" s="158"/>
      <c r="M165" s="164"/>
      <c r="T165" s="165"/>
      <c r="AT165" s="160" t="s">
        <v>166</v>
      </c>
      <c r="AU165" s="160" t="s">
        <v>87</v>
      </c>
      <c r="AV165" s="12" t="s">
        <v>87</v>
      </c>
      <c r="AW165" s="12" t="s">
        <v>29</v>
      </c>
      <c r="AX165" s="12" t="s">
        <v>82</v>
      </c>
      <c r="AY165" s="160" t="s">
        <v>157</v>
      </c>
    </row>
    <row r="166" spans="2:65" s="11" customFormat="1" ht="22.9" customHeight="1" x14ac:dyDescent="0.25">
      <c r="B166" s="131"/>
      <c r="D166" s="132" t="s">
        <v>74</v>
      </c>
      <c r="E166" s="141" t="s">
        <v>207</v>
      </c>
      <c r="F166" s="141" t="s">
        <v>217</v>
      </c>
      <c r="I166" s="134"/>
      <c r="J166" s="142">
        <f>BK166</f>
        <v>0</v>
      </c>
      <c r="L166" s="131"/>
      <c r="M166" s="136"/>
      <c r="P166" s="137">
        <f>SUM(P167:P209)</f>
        <v>0</v>
      </c>
      <c r="R166" s="137">
        <f>SUM(R167:R209)</f>
        <v>18.3672</v>
      </c>
      <c r="T166" s="138">
        <f>SUM(T167:T209)</f>
        <v>187.320459</v>
      </c>
      <c r="AR166" s="132" t="s">
        <v>82</v>
      </c>
      <c r="AT166" s="139" t="s">
        <v>74</v>
      </c>
      <c r="AU166" s="139" t="s">
        <v>82</v>
      </c>
      <c r="AY166" s="132" t="s">
        <v>157</v>
      </c>
      <c r="BK166" s="140">
        <f>SUM(BK167:BK209)</f>
        <v>0</v>
      </c>
    </row>
    <row r="167" spans="2:65" s="1" customFormat="1" ht="24.25" customHeight="1" x14ac:dyDescent="0.2">
      <c r="B167" s="143"/>
      <c r="C167" s="144" t="s">
        <v>218</v>
      </c>
      <c r="D167" s="144" t="s">
        <v>160</v>
      </c>
      <c r="E167" s="145" t="s">
        <v>219</v>
      </c>
      <c r="F167" s="146" t="s">
        <v>220</v>
      </c>
      <c r="G167" s="147" t="s">
        <v>192</v>
      </c>
      <c r="H167" s="148">
        <v>880</v>
      </c>
      <c r="I167" s="149"/>
      <c r="J167" s="148">
        <f>ROUND(I167*H167,3)</f>
        <v>0</v>
      </c>
      <c r="K167" s="150"/>
      <c r="L167" s="31"/>
      <c r="M167" s="151" t="s">
        <v>1</v>
      </c>
      <c r="N167" s="152" t="s">
        <v>41</v>
      </c>
      <c r="P167" s="153">
        <f>O167*H167</f>
        <v>0</v>
      </c>
      <c r="Q167" s="153">
        <v>1.653E-2</v>
      </c>
      <c r="R167" s="153">
        <f>Q167*H167</f>
        <v>14.5464</v>
      </c>
      <c r="S167" s="153">
        <v>0</v>
      </c>
      <c r="T167" s="154">
        <f>S167*H167</f>
        <v>0</v>
      </c>
      <c r="AR167" s="155" t="s">
        <v>164</v>
      </c>
      <c r="AT167" s="155" t="s">
        <v>160</v>
      </c>
      <c r="AU167" s="155" t="s">
        <v>87</v>
      </c>
      <c r="AY167" s="16" t="s">
        <v>157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6" t="s">
        <v>87</v>
      </c>
      <c r="BK167" s="157">
        <f>ROUND(I167*H167,3)</f>
        <v>0</v>
      </c>
      <c r="BL167" s="16" t="s">
        <v>164</v>
      </c>
      <c r="BM167" s="155" t="s">
        <v>221</v>
      </c>
    </row>
    <row r="168" spans="2:65" s="12" customFormat="1" x14ac:dyDescent="0.2">
      <c r="B168" s="158"/>
      <c r="D168" s="159" t="s">
        <v>166</v>
      </c>
      <c r="E168" s="160" t="s">
        <v>1</v>
      </c>
      <c r="F168" s="161" t="s">
        <v>222</v>
      </c>
      <c r="H168" s="162">
        <v>880</v>
      </c>
      <c r="I168" s="163"/>
      <c r="L168" s="158"/>
      <c r="M168" s="164"/>
      <c r="T168" s="165"/>
      <c r="AT168" s="160" t="s">
        <v>166</v>
      </c>
      <c r="AU168" s="160" t="s">
        <v>87</v>
      </c>
      <c r="AV168" s="12" t="s">
        <v>87</v>
      </c>
      <c r="AW168" s="12" t="s">
        <v>29</v>
      </c>
      <c r="AX168" s="12" t="s">
        <v>75</v>
      </c>
      <c r="AY168" s="160" t="s">
        <v>157</v>
      </c>
    </row>
    <row r="169" spans="2:65" s="14" customFormat="1" x14ac:dyDescent="0.2">
      <c r="B169" s="182"/>
      <c r="D169" s="159" t="s">
        <v>166</v>
      </c>
      <c r="E169" s="183" t="s">
        <v>104</v>
      </c>
      <c r="F169" s="184" t="s">
        <v>199</v>
      </c>
      <c r="H169" s="185">
        <v>880</v>
      </c>
      <c r="I169" s="186"/>
      <c r="L169" s="182"/>
      <c r="M169" s="187"/>
      <c r="T169" s="188"/>
      <c r="AT169" s="183" t="s">
        <v>166</v>
      </c>
      <c r="AU169" s="183" t="s">
        <v>87</v>
      </c>
      <c r="AV169" s="14" t="s">
        <v>164</v>
      </c>
      <c r="AW169" s="14" t="s">
        <v>29</v>
      </c>
      <c r="AX169" s="14" t="s">
        <v>82</v>
      </c>
      <c r="AY169" s="183" t="s">
        <v>157</v>
      </c>
    </row>
    <row r="170" spans="2:65" s="1" customFormat="1" ht="24.25" customHeight="1" x14ac:dyDescent="0.2">
      <c r="B170" s="143"/>
      <c r="C170" s="144" t="s">
        <v>223</v>
      </c>
      <c r="D170" s="144" t="s">
        <v>160</v>
      </c>
      <c r="E170" s="145" t="s">
        <v>224</v>
      </c>
      <c r="F170" s="146" t="s">
        <v>225</v>
      </c>
      <c r="G170" s="147" t="s">
        <v>192</v>
      </c>
      <c r="H170" s="148">
        <v>880</v>
      </c>
      <c r="I170" s="149"/>
      <c r="J170" s="148">
        <f>ROUND(I170*H170,3)</f>
        <v>0</v>
      </c>
      <c r="K170" s="150"/>
      <c r="L170" s="31"/>
      <c r="M170" s="151" t="s">
        <v>1</v>
      </c>
      <c r="N170" s="152" t="s">
        <v>41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164</v>
      </c>
      <c r="AT170" s="155" t="s">
        <v>160</v>
      </c>
      <c r="AU170" s="155" t="s">
        <v>87</v>
      </c>
      <c r="AY170" s="16" t="s">
        <v>157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6" t="s">
        <v>87</v>
      </c>
      <c r="BK170" s="157">
        <f>ROUND(I170*H170,3)</f>
        <v>0</v>
      </c>
      <c r="BL170" s="16" t="s">
        <v>164</v>
      </c>
      <c r="BM170" s="155" t="s">
        <v>226</v>
      </c>
    </row>
    <row r="171" spans="2:65" s="12" customFormat="1" x14ac:dyDescent="0.2">
      <c r="B171" s="158"/>
      <c r="D171" s="159" t="s">
        <v>166</v>
      </c>
      <c r="E171" s="160" t="s">
        <v>1</v>
      </c>
      <c r="F171" s="161" t="s">
        <v>104</v>
      </c>
      <c r="H171" s="162">
        <v>880</v>
      </c>
      <c r="I171" s="163"/>
      <c r="L171" s="158"/>
      <c r="M171" s="164"/>
      <c r="T171" s="165"/>
      <c r="AT171" s="160" t="s">
        <v>166</v>
      </c>
      <c r="AU171" s="160" t="s">
        <v>87</v>
      </c>
      <c r="AV171" s="12" t="s">
        <v>87</v>
      </c>
      <c r="AW171" s="12" t="s">
        <v>29</v>
      </c>
      <c r="AX171" s="12" t="s">
        <v>82</v>
      </c>
      <c r="AY171" s="160" t="s">
        <v>157</v>
      </c>
    </row>
    <row r="172" spans="2:65" s="1" customFormat="1" ht="37.9" customHeight="1" x14ac:dyDescent="0.2">
      <c r="B172" s="143"/>
      <c r="C172" s="144" t="s">
        <v>227</v>
      </c>
      <c r="D172" s="144" t="s">
        <v>160</v>
      </c>
      <c r="E172" s="145" t="s">
        <v>228</v>
      </c>
      <c r="F172" s="146" t="s">
        <v>229</v>
      </c>
      <c r="G172" s="147" t="s">
        <v>192</v>
      </c>
      <c r="H172" s="148">
        <v>3520</v>
      </c>
      <c r="I172" s="149"/>
      <c r="J172" s="148">
        <f>ROUND(I172*H172,3)</f>
        <v>0</v>
      </c>
      <c r="K172" s="150"/>
      <c r="L172" s="31"/>
      <c r="M172" s="151" t="s">
        <v>1</v>
      </c>
      <c r="N172" s="152" t="s">
        <v>41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AR172" s="155" t="s">
        <v>164</v>
      </c>
      <c r="AT172" s="155" t="s">
        <v>160</v>
      </c>
      <c r="AU172" s="155" t="s">
        <v>87</v>
      </c>
      <c r="AY172" s="16" t="s">
        <v>157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6" t="s">
        <v>87</v>
      </c>
      <c r="BK172" s="157">
        <f>ROUND(I172*H172,3)</f>
        <v>0</v>
      </c>
      <c r="BL172" s="16" t="s">
        <v>164</v>
      </c>
      <c r="BM172" s="155" t="s">
        <v>230</v>
      </c>
    </row>
    <row r="173" spans="2:65" s="12" customFormat="1" x14ac:dyDescent="0.2">
      <c r="B173" s="158"/>
      <c r="D173" s="159" t="s">
        <v>166</v>
      </c>
      <c r="E173" s="160" t="s">
        <v>1</v>
      </c>
      <c r="F173" s="161" t="s">
        <v>231</v>
      </c>
      <c r="H173" s="162">
        <v>3520</v>
      </c>
      <c r="I173" s="163"/>
      <c r="L173" s="158"/>
      <c r="M173" s="164"/>
      <c r="T173" s="165"/>
      <c r="AT173" s="160" t="s">
        <v>166</v>
      </c>
      <c r="AU173" s="160" t="s">
        <v>87</v>
      </c>
      <c r="AV173" s="12" t="s">
        <v>87</v>
      </c>
      <c r="AW173" s="12" t="s">
        <v>29</v>
      </c>
      <c r="AX173" s="12" t="s">
        <v>82</v>
      </c>
      <c r="AY173" s="160" t="s">
        <v>157</v>
      </c>
    </row>
    <row r="174" spans="2:65" s="1" customFormat="1" ht="24.25" customHeight="1" x14ac:dyDescent="0.2">
      <c r="B174" s="143"/>
      <c r="C174" s="144" t="s">
        <v>232</v>
      </c>
      <c r="D174" s="144" t="s">
        <v>160</v>
      </c>
      <c r="E174" s="145" t="s">
        <v>233</v>
      </c>
      <c r="F174" s="146" t="s">
        <v>234</v>
      </c>
      <c r="G174" s="147" t="s">
        <v>192</v>
      </c>
      <c r="H174" s="148">
        <v>1990</v>
      </c>
      <c r="I174" s="149"/>
      <c r="J174" s="148">
        <f>ROUND(I174*H174,3)</f>
        <v>0</v>
      </c>
      <c r="K174" s="150"/>
      <c r="L174" s="31"/>
      <c r="M174" s="151" t="s">
        <v>1</v>
      </c>
      <c r="N174" s="152" t="s">
        <v>41</v>
      </c>
      <c r="P174" s="153">
        <f>O174*H174</f>
        <v>0</v>
      </c>
      <c r="Q174" s="153">
        <v>1.92E-3</v>
      </c>
      <c r="R174" s="153">
        <f>Q174*H174</f>
        <v>3.8208000000000002</v>
      </c>
      <c r="S174" s="153">
        <v>0</v>
      </c>
      <c r="T174" s="154">
        <f>S174*H174</f>
        <v>0</v>
      </c>
      <c r="AR174" s="155" t="s">
        <v>164</v>
      </c>
      <c r="AT174" s="155" t="s">
        <v>160</v>
      </c>
      <c r="AU174" s="155" t="s">
        <v>87</v>
      </c>
      <c r="AY174" s="16" t="s">
        <v>157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6" t="s">
        <v>87</v>
      </c>
      <c r="BK174" s="157">
        <f>ROUND(I174*H174,3)</f>
        <v>0</v>
      </c>
      <c r="BL174" s="16" t="s">
        <v>164</v>
      </c>
      <c r="BM174" s="155" t="s">
        <v>235</v>
      </c>
    </row>
    <row r="175" spans="2:65" s="12" customFormat="1" x14ac:dyDescent="0.2">
      <c r="B175" s="158"/>
      <c r="D175" s="159" t="s">
        <v>166</v>
      </c>
      <c r="E175" s="160" t="s">
        <v>1</v>
      </c>
      <c r="F175" s="161" t="s">
        <v>236</v>
      </c>
      <c r="H175" s="162">
        <v>1990</v>
      </c>
      <c r="I175" s="163"/>
      <c r="L175" s="158"/>
      <c r="M175" s="164"/>
      <c r="T175" s="165"/>
      <c r="AT175" s="160" t="s">
        <v>166</v>
      </c>
      <c r="AU175" s="160" t="s">
        <v>87</v>
      </c>
      <c r="AV175" s="12" t="s">
        <v>87</v>
      </c>
      <c r="AW175" s="12" t="s">
        <v>29</v>
      </c>
      <c r="AX175" s="12" t="s">
        <v>82</v>
      </c>
      <c r="AY175" s="160" t="s">
        <v>157</v>
      </c>
    </row>
    <row r="176" spans="2:65" s="1" customFormat="1" ht="33" customHeight="1" x14ac:dyDescent="0.2">
      <c r="B176" s="143"/>
      <c r="C176" s="144" t="s">
        <v>237</v>
      </c>
      <c r="D176" s="144" t="s">
        <v>160</v>
      </c>
      <c r="E176" s="145" t="s">
        <v>238</v>
      </c>
      <c r="F176" s="146" t="s">
        <v>239</v>
      </c>
      <c r="G176" s="147" t="s">
        <v>192</v>
      </c>
      <c r="H176" s="148">
        <v>101.952</v>
      </c>
      <c r="I176" s="149"/>
      <c r="J176" s="148">
        <f>ROUND(I176*H176,3)</f>
        <v>0</v>
      </c>
      <c r="K176" s="150"/>
      <c r="L176" s="31"/>
      <c r="M176" s="151" t="s">
        <v>1</v>
      </c>
      <c r="N176" s="152" t="s">
        <v>41</v>
      </c>
      <c r="P176" s="153">
        <f>O176*H176</f>
        <v>0</v>
      </c>
      <c r="Q176" s="153">
        <v>0</v>
      </c>
      <c r="R176" s="153">
        <f>Q176*H176</f>
        <v>0</v>
      </c>
      <c r="S176" s="153">
        <v>5.7000000000000002E-2</v>
      </c>
      <c r="T176" s="154">
        <f>S176*H176</f>
        <v>5.8112640000000004</v>
      </c>
      <c r="AR176" s="155" t="s">
        <v>164</v>
      </c>
      <c r="AT176" s="155" t="s">
        <v>160</v>
      </c>
      <c r="AU176" s="155" t="s">
        <v>87</v>
      </c>
      <c r="AY176" s="16" t="s">
        <v>157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6" t="s">
        <v>87</v>
      </c>
      <c r="BK176" s="157">
        <f>ROUND(I176*H176,3)</f>
        <v>0</v>
      </c>
      <c r="BL176" s="16" t="s">
        <v>164</v>
      </c>
      <c r="BM176" s="155" t="s">
        <v>240</v>
      </c>
    </row>
    <row r="177" spans="2:65" s="12" customFormat="1" x14ac:dyDescent="0.2">
      <c r="B177" s="158"/>
      <c r="D177" s="159" t="s">
        <v>166</v>
      </c>
      <c r="E177" s="160" t="s">
        <v>1</v>
      </c>
      <c r="F177" s="161" t="s">
        <v>241</v>
      </c>
      <c r="H177" s="162">
        <v>111.13200000000001</v>
      </c>
      <c r="I177" s="163"/>
      <c r="L177" s="158"/>
      <c r="M177" s="164"/>
      <c r="T177" s="165"/>
      <c r="AT177" s="160" t="s">
        <v>166</v>
      </c>
      <c r="AU177" s="160" t="s">
        <v>87</v>
      </c>
      <c r="AV177" s="12" t="s">
        <v>87</v>
      </c>
      <c r="AW177" s="12" t="s">
        <v>29</v>
      </c>
      <c r="AX177" s="12" t="s">
        <v>75</v>
      </c>
      <c r="AY177" s="160" t="s">
        <v>157</v>
      </c>
    </row>
    <row r="178" spans="2:65" s="12" customFormat="1" x14ac:dyDescent="0.2">
      <c r="B178" s="158"/>
      <c r="D178" s="159" t="s">
        <v>166</v>
      </c>
      <c r="E178" s="160" t="s">
        <v>1</v>
      </c>
      <c r="F178" s="161" t="s">
        <v>242</v>
      </c>
      <c r="H178" s="162">
        <v>-9.18</v>
      </c>
      <c r="I178" s="163"/>
      <c r="L178" s="158"/>
      <c r="M178" s="164"/>
      <c r="T178" s="165"/>
      <c r="AT178" s="160" t="s">
        <v>166</v>
      </c>
      <c r="AU178" s="160" t="s">
        <v>87</v>
      </c>
      <c r="AV178" s="12" t="s">
        <v>87</v>
      </c>
      <c r="AW178" s="12" t="s">
        <v>29</v>
      </c>
      <c r="AX178" s="12" t="s">
        <v>75</v>
      </c>
      <c r="AY178" s="160" t="s">
        <v>157</v>
      </c>
    </row>
    <row r="179" spans="2:65" s="14" customFormat="1" x14ac:dyDescent="0.2">
      <c r="B179" s="182"/>
      <c r="D179" s="159" t="s">
        <v>166</v>
      </c>
      <c r="E179" s="183" t="s">
        <v>1</v>
      </c>
      <c r="F179" s="184" t="s">
        <v>199</v>
      </c>
      <c r="H179" s="185">
        <v>101.952</v>
      </c>
      <c r="I179" s="186"/>
      <c r="L179" s="182"/>
      <c r="M179" s="187"/>
      <c r="T179" s="188"/>
      <c r="AT179" s="183" t="s">
        <v>166</v>
      </c>
      <c r="AU179" s="183" t="s">
        <v>87</v>
      </c>
      <c r="AV179" s="14" t="s">
        <v>164</v>
      </c>
      <c r="AW179" s="14" t="s">
        <v>29</v>
      </c>
      <c r="AX179" s="14" t="s">
        <v>82</v>
      </c>
      <c r="AY179" s="183" t="s">
        <v>157</v>
      </c>
    </row>
    <row r="180" spans="2:65" s="1" customFormat="1" ht="21.75" customHeight="1" x14ac:dyDescent="0.2">
      <c r="B180" s="143"/>
      <c r="C180" s="144" t="s">
        <v>243</v>
      </c>
      <c r="D180" s="144" t="s">
        <v>160</v>
      </c>
      <c r="E180" s="145" t="s">
        <v>244</v>
      </c>
      <c r="F180" s="146" t="s">
        <v>245</v>
      </c>
      <c r="G180" s="147" t="s">
        <v>183</v>
      </c>
      <c r="H180" s="148">
        <v>156</v>
      </c>
      <c r="I180" s="149"/>
      <c r="J180" s="148">
        <f>ROUND(I180*H180,3)</f>
        <v>0</v>
      </c>
      <c r="K180" s="150"/>
      <c r="L180" s="31"/>
      <c r="M180" s="151" t="s">
        <v>1</v>
      </c>
      <c r="N180" s="152" t="s">
        <v>41</v>
      </c>
      <c r="P180" s="153">
        <f>O180*H180</f>
        <v>0</v>
      </c>
      <c r="Q180" s="153">
        <v>0</v>
      </c>
      <c r="R180" s="153">
        <f>Q180*H180</f>
        <v>0</v>
      </c>
      <c r="S180" s="153">
        <v>8.0000000000000002E-3</v>
      </c>
      <c r="T180" s="154">
        <f>S180*H180</f>
        <v>1.248</v>
      </c>
      <c r="AR180" s="155" t="s">
        <v>164</v>
      </c>
      <c r="AT180" s="155" t="s">
        <v>160</v>
      </c>
      <c r="AU180" s="155" t="s">
        <v>87</v>
      </c>
      <c r="AY180" s="16" t="s">
        <v>157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6" t="s">
        <v>87</v>
      </c>
      <c r="BK180" s="157">
        <f>ROUND(I180*H180,3)</f>
        <v>0</v>
      </c>
      <c r="BL180" s="16" t="s">
        <v>164</v>
      </c>
      <c r="BM180" s="155" t="s">
        <v>246</v>
      </c>
    </row>
    <row r="181" spans="2:65" s="12" customFormat="1" x14ac:dyDescent="0.2">
      <c r="B181" s="158"/>
      <c r="D181" s="159" t="s">
        <v>166</v>
      </c>
      <c r="E181" s="160" t="s">
        <v>1</v>
      </c>
      <c r="F181" s="161" t="s">
        <v>247</v>
      </c>
      <c r="H181" s="162">
        <v>156</v>
      </c>
      <c r="I181" s="163"/>
      <c r="L181" s="158"/>
      <c r="M181" s="164"/>
      <c r="T181" s="165"/>
      <c r="AT181" s="160" t="s">
        <v>166</v>
      </c>
      <c r="AU181" s="160" t="s">
        <v>87</v>
      </c>
      <c r="AV181" s="12" t="s">
        <v>87</v>
      </c>
      <c r="AW181" s="12" t="s">
        <v>29</v>
      </c>
      <c r="AX181" s="12" t="s">
        <v>82</v>
      </c>
      <c r="AY181" s="160" t="s">
        <v>157</v>
      </c>
    </row>
    <row r="182" spans="2:65" s="1" customFormat="1" ht="24.25" customHeight="1" x14ac:dyDescent="0.2">
      <c r="B182" s="143"/>
      <c r="C182" s="144" t="s">
        <v>248</v>
      </c>
      <c r="D182" s="144" t="s">
        <v>160</v>
      </c>
      <c r="E182" s="145" t="s">
        <v>249</v>
      </c>
      <c r="F182" s="146" t="s">
        <v>250</v>
      </c>
      <c r="G182" s="147" t="s">
        <v>163</v>
      </c>
      <c r="H182" s="148">
        <v>86.111000000000004</v>
      </c>
      <c r="I182" s="149"/>
      <c r="J182" s="148">
        <f>ROUND(I182*H182,3)</f>
        <v>0</v>
      </c>
      <c r="K182" s="150"/>
      <c r="L182" s="31"/>
      <c r="M182" s="151" t="s">
        <v>1</v>
      </c>
      <c r="N182" s="152" t="s">
        <v>41</v>
      </c>
      <c r="P182" s="153">
        <f>O182*H182</f>
        <v>0</v>
      </c>
      <c r="Q182" s="153">
        <v>0</v>
      </c>
      <c r="R182" s="153">
        <f>Q182*H182</f>
        <v>0</v>
      </c>
      <c r="S182" s="153">
        <v>1.875</v>
      </c>
      <c r="T182" s="154">
        <f>S182*H182</f>
        <v>161.458125</v>
      </c>
      <c r="AR182" s="155" t="s">
        <v>164</v>
      </c>
      <c r="AT182" s="155" t="s">
        <v>160</v>
      </c>
      <c r="AU182" s="155" t="s">
        <v>87</v>
      </c>
      <c r="AY182" s="16" t="s">
        <v>157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6" t="s">
        <v>87</v>
      </c>
      <c r="BK182" s="157">
        <f>ROUND(I182*H182,3)</f>
        <v>0</v>
      </c>
      <c r="BL182" s="16" t="s">
        <v>164</v>
      </c>
      <c r="BM182" s="155" t="s">
        <v>251</v>
      </c>
    </row>
    <row r="183" spans="2:65" s="12" customFormat="1" x14ac:dyDescent="0.2">
      <c r="B183" s="158"/>
      <c r="D183" s="159" t="s">
        <v>166</v>
      </c>
      <c r="E183" s="160" t="s">
        <v>1</v>
      </c>
      <c r="F183" s="161" t="s">
        <v>252</v>
      </c>
      <c r="H183" s="162">
        <v>95.061999999999998</v>
      </c>
      <c r="I183" s="163"/>
      <c r="L183" s="158"/>
      <c r="M183" s="164"/>
      <c r="T183" s="165"/>
      <c r="AT183" s="160" t="s">
        <v>166</v>
      </c>
      <c r="AU183" s="160" t="s">
        <v>87</v>
      </c>
      <c r="AV183" s="12" t="s">
        <v>87</v>
      </c>
      <c r="AW183" s="12" t="s">
        <v>29</v>
      </c>
      <c r="AX183" s="12" t="s">
        <v>75</v>
      </c>
      <c r="AY183" s="160" t="s">
        <v>157</v>
      </c>
    </row>
    <row r="184" spans="2:65" s="12" customFormat="1" x14ac:dyDescent="0.2">
      <c r="B184" s="158"/>
      <c r="D184" s="159" t="s">
        <v>166</v>
      </c>
      <c r="E184" s="160" t="s">
        <v>1</v>
      </c>
      <c r="F184" s="161" t="s">
        <v>253</v>
      </c>
      <c r="H184" s="162">
        <v>-8.9510000000000005</v>
      </c>
      <c r="I184" s="163"/>
      <c r="L184" s="158"/>
      <c r="M184" s="164"/>
      <c r="T184" s="165"/>
      <c r="AT184" s="160" t="s">
        <v>166</v>
      </c>
      <c r="AU184" s="160" t="s">
        <v>87</v>
      </c>
      <c r="AV184" s="12" t="s">
        <v>87</v>
      </c>
      <c r="AW184" s="12" t="s">
        <v>29</v>
      </c>
      <c r="AX184" s="12" t="s">
        <v>75</v>
      </c>
      <c r="AY184" s="160" t="s">
        <v>157</v>
      </c>
    </row>
    <row r="185" spans="2:65" s="14" customFormat="1" x14ac:dyDescent="0.2">
      <c r="B185" s="182"/>
      <c r="D185" s="159" t="s">
        <v>166</v>
      </c>
      <c r="E185" s="183" t="s">
        <v>1</v>
      </c>
      <c r="F185" s="184" t="s">
        <v>199</v>
      </c>
      <c r="H185" s="185">
        <v>86.111000000000004</v>
      </c>
      <c r="I185" s="186"/>
      <c r="L185" s="182"/>
      <c r="M185" s="187"/>
      <c r="T185" s="188"/>
      <c r="AT185" s="183" t="s">
        <v>166</v>
      </c>
      <c r="AU185" s="183" t="s">
        <v>87</v>
      </c>
      <c r="AV185" s="14" t="s">
        <v>164</v>
      </c>
      <c r="AW185" s="14" t="s">
        <v>29</v>
      </c>
      <c r="AX185" s="14" t="s">
        <v>82</v>
      </c>
      <c r="AY185" s="183" t="s">
        <v>157</v>
      </c>
    </row>
    <row r="186" spans="2:65" s="1" customFormat="1" ht="24.25" customHeight="1" x14ac:dyDescent="0.2">
      <c r="B186" s="143"/>
      <c r="C186" s="144" t="s">
        <v>254</v>
      </c>
      <c r="D186" s="144" t="s">
        <v>160</v>
      </c>
      <c r="E186" s="145" t="s">
        <v>255</v>
      </c>
      <c r="F186" s="146" t="s">
        <v>256</v>
      </c>
      <c r="G186" s="147" t="s">
        <v>183</v>
      </c>
      <c r="H186" s="148">
        <v>70.02</v>
      </c>
      <c r="I186" s="149"/>
      <c r="J186" s="148">
        <f>ROUND(I186*H186,3)</f>
        <v>0</v>
      </c>
      <c r="K186" s="150"/>
      <c r="L186" s="31"/>
      <c r="M186" s="151" t="s">
        <v>1</v>
      </c>
      <c r="N186" s="152" t="s">
        <v>41</v>
      </c>
      <c r="P186" s="153">
        <f>O186*H186</f>
        <v>0</v>
      </c>
      <c r="Q186" s="153">
        <v>0</v>
      </c>
      <c r="R186" s="153">
        <f>Q186*H186</f>
        <v>0</v>
      </c>
      <c r="S186" s="153">
        <v>0.129</v>
      </c>
      <c r="T186" s="154">
        <f>S186*H186</f>
        <v>9.0325799999999994</v>
      </c>
      <c r="AR186" s="155" t="s">
        <v>164</v>
      </c>
      <c r="AT186" s="155" t="s">
        <v>160</v>
      </c>
      <c r="AU186" s="155" t="s">
        <v>87</v>
      </c>
      <c r="AY186" s="16" t="s">
        <v>157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6" t="s">
        <v>87</v>
      </c>
      <c r="BK186" s="157">
        <f>ROUND(I186*H186,3)</f>
        <v>0</v>
      </c>
      <c r="BL186" s="16" t="s">
        <v>164</v>
      </c>
      <c r="BM186" s="155" t="s">
        <v>257</v>
      </c>
    </row>
    <row r="187" spans="2:65" s="12" customFormat="1" x14ac:dyDescent="0.2">
      <c r="B187" s="158"/>
      <c r="D187" s="159" t="s">
        <v>166</v>
      </c>
      <c r="E187" s="160" t="s">
        <v>1</v>
      </c>
      <c r="F187" s="161" t="s">
        <v>258</v>
      </c>
      <c r="H187" s="162">
        <v>70.02</v>
      </c>
      <c r="I187" s="163"/>
      <c r="L187" s="158"/>
      <c r="M187" s="164"/>
      <c r="T187" s="165"/>
      <c r="AT187" s="160" t="s">
        <v>166</v>
      </c>
      <c r="AU187" s="160" t="s">
        <v>87</v>
      </c>
      <c r="AV187" s="12" t="s">
        <v>87</v>
      </c>
      <c r="AW187" s="12" t="s">
        <v>29</v>
      </c>
      <c r="AX187" s="12" t="s">
        <v>82</v>
      </c>
      <c r="AY187" s="160" t="s">
        <v>157</v>
      </c>
    </row>
    <row r="188" spans="2:65" s="1" customFormat="1" ht="33" customHeight="1" x14ac:dyDescent="0.2">
      <c r="B188" s="143"/>
      <c r="C188" s="144" t="s">
        <v>259</v>
      </c>
      <c r="D188" s="144" t="s">
        <v>160</v>
      </c>
      <c r="E188" s="145" t="s">
        <v>260</v>
      </c>
      <c r="F188" s="146" t="s">
        <v>261</v>
      </c>
      <c r="G188" s="147" t="s">
        <v>192</v>
      </c>
      <c r="H188" s="148">
        <v>623.83500000000004</v>
      </c>
      <c r="I188" s="149"/>
      <c r="J188" s="148">
        <f>ROUND(I188*H188,3)</f>
        <v>0</v>
      </c>
      <c r="K188" s="150"/>
      <c r="L188" s="31"/>
      <c r="M188" s="151" t="s">
        <v>1</v>
      </c>
      <c r="N188" s="152" t="s">
        <v>41</v>
      </c>
      <c r="P188" s="153">
        <f>O188*H188</f>
        <v>0</v>
      </c>
      <c r="Q188" s="153">
        <v>0</v>
      </c>
      <c r="R188" s="153">
        <f>Q188*H188</f>
        <v>0</v>
      </c>
      <c r="S188" s="153">
        <v>4.0000000000000001E-3</v>
      </c>
      <c r="T188" s="154">
        <f>S188*H188</f>
        <v>2.4953400000000001</v>
      </c>
      <c r="AR188" s="155" t="s">
        <v>164</v>
      </c>
      <c r="AT188" s="155" t="s">
        <v>160</v>
      </c>
      <c r="AU188" s="155" t="s">
        <v>87</v>
      </c>
      <c r="AY188" s="16" t="s">
        <v>157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6" t="s">
        <v>87</v>
      </c>
      <c r="BK188" s="157">
        <f>ROUND(I188*H188,3)</f>
        <v>0</v>
      </c>
      <c r="BL188" s="16" t="s">
        <v>164</v>
      </c>
      <c r="BM188" s="155" t="s">
        <v>262</v>
      </c>
    </row>
    <row r="189" spans="2:65" s="12" customFormat="1" x14ac:dyDescent="0.2">
      <c r="B189" s="158"/>
      <c r="D189" s="159" t="s">
        <v>166</v>
      </c>
      <c r="E189" s="160" t="s">
        <v>1</v>
      </c>
      <c r="F189" s="161" t="s">
        <v>263</v>
      </c>
      <c r="H189" s="162">
        <v>855.7</v>
      </c>
      <c r="I189" s="163"/>
      <c r="L189" s="158"/>
      <c r="M189" s="164"/>
      <c r="T189" s="165"/>
      <c r="AT189" s="160" t="s">
        <v>166</v>
      </c>
      <c r="AU189" s="160" t="s">
        <v>87</v>
      </c>
      <c r="AV189" s="12" t="s">
        <v>87</v>
      </c>
      <c r="AW189" s="12" t="s">
        <v>29</v>
      </c>
      <c r="AX189" s="12" t="s">
        <v>75</v>
      </c>
      <c r="AY189" s="160" t="s">
        <v>157</v>
      </c>
    </row>
    <row r="190" spans="2:65" s="12" customFormat="1" x14ac:dyDescent="0.2">
      <c r="B190" s="158"/>
      <c r="D190" s="159" t="s">
        <v>166</v>
      </c>
      <c r="E190" s="160" t="s">
        <v>1</v>
      </c>
      <c r="F190" s="161" t="s">
        <v>264</v>
      </c>
      <c r="H190" s="162">
        <v>-207.36</v>
      </c>
      <c r="I190" s="163"/>
      <c r="L190" s="158"/>
      <c r="M190" s="164"/>
      <c r="T190" s="165"/>
      <c r="AT190" s="160" t="s">
        <v>166</v>
      </c>
      <c r="AU190" s="160" t="s">
        <v>87</v>
      </c>
      <c r="AV190" s="12" t="s">
        <v>87</v>
      </c>
      <c r="AW190" s="12" t="s">
        <v>29</v>
      </c>
      <c r="AX190" s="12" t="s">
        <v>75</v>
      </c>
      <c r="AY190" s="160" t="s">
        <v>157</v>
      </c>
    </row>
    <row r="191" spans="2:65" s="12" customFormat="1" x14ac:dyDescent="0.2">
      <c r="B191" s="158"/>
      <c r="D191" s="159" t="s">
        <v>166</v>
      </c>
      <c r="E191" s="160" t="s">
        <v>1</v>
      </c>
      <c r="F191" s="161" t="s">
        <v>265</v>
      </c>
      <c r="H191" s="162">
        <v>-1.105</v>
      </c>
      <c r="I191" s="163"/>
      <c r="L191" s="158"/>
      <c r="M191" s="164"/>
      <c r="T191" s="165"/>
      <c r="AT191" s="160" t="s">
        <v>166</v>
      </c>
      <c r="AU191" s="160" t="s">
        <v>87</v>
      </c>
      <c r="AV191" s="12" t="s">
        <v>87</v>
      </c>
      <c r="AW191" s="12" t="s">
        <v>29</v>
      </c>
      <c r="AX191" s="12" t="s">
        <v>75</v>
      </c>
      <c r="AY191" s="160" t="s">
        <v>157</v>
      </c>
    </row>
    <row r="192" spans="2:65" s="12" customFormat="1" x14ac:dyDescent="0.2">
      <c r="B192" s="158"/>
      <c r="D192" s="159" t="s">
        <v>166</v>
      </c>
      <c r="E192" s="160" t="s">
        <v>1</v>
      </c>
      <c r="F192" s="161" t="s">
        <v>266</v>
      </c>
      <c r="H192" s="162">
        <v>-13.2</v>
      </c>
      <c r="I192" s="163"/>
      <c r="L192" s="158"/>
      <c r="M192" s="164"/>
      <c r="T192" s="165"/>
      <c r="AT192" s="160" t="s">
        <v>166</v>
      </c>
      <c r="AU192" s="160" t="s">
        <v>87</v>
      </c>
      <c r="AV192" s="12" t="s">
        <v>87</v>
      </c>
      <c r="AW192" s="12" t="s">
        <v>29</v>
      </c>
      <c r="AX192" s="12" t="s">
        <v>75</v>
      </c>
      <c r="AY192" s="160" t="s">
        <v>157</v>
      </c>
    </row>
    <row r="193" spans="2:65" s="12" customFormat="1" x14ac:dyDescent="0.2">
      <c r="B193" s="158"/>
      <c r="D193" s="159" t="s">
        <v>166</v>
      </c>
      <c r="E193" s="160" t="s">
        <v>1</v>
      </c>
      <c r="F193" s="161" t="s">
        <v>267</v>
      </c>
      <c r="H193" s="162">
        <v>-28</v>
      </c>
      <c r="I193" s="163"/>
      <c r="L193" s="158"/>
      <c r="M193" s="164"/>
      <c r="T193" s="165"/>
      <c r="AT193" s="160" t="s">
        <v>166</v>
      </c>
      <c r="AU193" s="160" t="s">
        <v>87</v>
      </c>
      <c r="AV193" s="12" t="s">
        <v>87</v>
      </c>
      <c r="AW193" s="12" t="s">
        <v>29</v>
      </c>
      <c r="AX193" s="12" t="s">
        <v>75</v>
      </c>
      <c r="AY193" s="160" t="s">
        <v>157</v>
      </c>
    </row>
    <row r="194" spans="2:65" s="12" customFormat="1" x14ac:dyDescent="0.2">
      <c r="B194" s="158"/>
      <c r="D194" s="159" t="s">
        <v>166</v>
      </c>
      <c r="E194" s="160" t="s">
        <v>1</v>
      </c>
      <c r="F194" s="161" t="s">
        <v>268</v>
      </c>
      <c r="H194" s="162">
        <v>0.84</v>
      </c>
      <c r="I194" s="163"/>
      <c r="L194" s="158"/>
      <c r="M194" s="164"/>
      <c r="T194" s="165"/>
      <c r="AT194" s="160" t="s">
        <v>166</v>
      </c>
      <c r="AU194" s="160" t="s">
        <v>87</v>
      </c>
      <c r="AV194" s="12" t="s">
        <v>87</v>
      </c>
      <c r="AW194" s="12" t="s">
        <v>29</v>
      </c>
      <c r="AX194" s="12" t="s">
        <v>75</v>
      </c>
      <c r="AY194" s="160" t="s">
        <v>157</v>
      </c>
    </row>
    <row r="195" spans="2:65" s="12" customFormat="1" x14ac:dyDescent="0.2">
      <c r="B195" s="158"/>
      <c r="D195" s="159" t="s">
        <v>166</v>
      </c>
      <c r="E195" s="160" t="s">
        <v>1</v>
      </c>
      <c r="F195" s="161" t="s">
        <v>269</v>
      </c>
      <c r="H195" s="162">
        <v>2.96</v>
      </c>
      <c r="I195" s="163"/>
      <c r="L195" s="158"/>
      <c r="M195" s="164"/>
      <c r="T195" s="165"/>
      <c r="AT195" s="160" t="s">
        <v>166</v>
      </c>
      <c r="AU195" s="160" t="s">
        <v>87</v>
      </c>
      <c r="AV195" s="12" t="s">
        <v>87</v>
      </c>
      <c r="AW195" s="12" t="s">
        <v>29</v>
      </c>
      <c r="AX195" s="12" t="s">
        <v>75</v>
      </c>
      <c r="AY195" s="160" t="s">
        <v>157</v>
      </c>
    </row>
    <row r="196" spans="2:65" s="12" customFormat="1" x14ac:dyDescent="0.2">
      <c r="B196" s="158"/>
      <c r="D196" s="159" t="s">
        <v>166</v>
      </c>
      <c r="E196" s="160" t="s">
        <v>1</v>
      </c>
      <c r="F196" s="161" t="s">
        <v>270</v>
      </c>
      <c r="H196" s="162">
        <v>14</v>
      </c>
      <c r="I196" s="163"/>
      <c r="L196" s="158"/>
      <c r="M196" s="164"/>
      <c r="T196" s="165"/>
      <c r="AT196" s="160" t="s">
        <v>166</v>
      </c>
      <c r="AU196" s="160" t="s">
        <v>87</v>
      </c>
      <c r="AV196" s="12" t="s">
        <v>87</v>
      </c>
      <c r="AW196" s="12" t="s">
        <v>29</v>
      </c>
      <c r="AX196" s="12" t="s">
        <v>75</v>
      </c>
      <c r="AY196" s="160" t="s">
        <v>157</v>
      </c>
    </row>
    <row r="197" spans="2:65" s="14" customFormat="1" x14ac:dyDescent="0.2">
      <c r="B197" s="182"/>
      <c r="D197" s="159" t="s">
        <v>166</v>
      </c>
      <c r="E197" s="183" t="s">
        <v>109</v>
      </c>
      <c r="F197" s="184" t="s">
        <v>199</v>
      </c>
      <c r="H197" s="185">
        <v>623.83500000000004</v>
      </c>
      <c r="I197" s="186"/>
      <c r="L197" s="182"/>
      <c r="M197" s="187"/>
      <c r="T197" s="188"/>
      <c r="AT197" s="183" t="s">
        <v>166</v>
      </c>
      <c r="AU197" s="183" t="s">
        <v>87</v>
      </c>
      <c r="AV197" s="14" t="s">
        <v>164</v>
      </c>
      <c r="AW197" s="14" t="s">
        <v>29</v>
      </c>
      <c r="AX197" s="14" t="s">
        <v>82</v>
      </c>
      <c r="AY197" s="183" t="s">
        <v>157</v>
      </c>
    </row>
    <row r="198" spans="2:65" s="1" customFormat="1" ht="37.9" customHeight="1" x14ac:dyDescent="0.2">
      <c r="B198" s="143"/>
      <c r="C198" s="144" t="s">
        <v>7</v>
      </c>
      <c r="D198" s="144" t="s">
        <v>160</v>
      </c>
      <c r="E198" s="145" t="s">
        <v>271</v>
      </c>
      <c r="F198" s="146" t="s">
        <v>272</v>
      </c>
      <c r="G198" s="147" t="s">
        <v>192</v>
      </c>
      <c r="H198" s="148">
        <v>727.51499999999999</v>
      </c>
      <c r="I198" s="149"/>
      <c r="J198" s="148">
        <f>ROUND(I198*H198,3)</f>
        <v>0</v>
      </c>
      <c r="K198" s="150"/>
      <c r="L198" s="31"/>
      <c r="M198" s="151" t="s">
        <v>1</v>
      </c>
      <c r="N198" s="152" t="s">
        <v>41</v>
      </c>
      <c r="P198" s="153">
        <f>O198*H198</f>
        <v>0</v>
      </c>
      <c r="Q198" s="153">
        <v>0</v>
      </c>
      <c r="R198" s="153">
        <f>Q198*H198</f>
        <v>0</v>
      </c>
      <c r="S198" s="153">
        <v>0.01</v>
      </c>
      <c r="T198" s="154">
        <f>S198*H198</f>
        <v>7.27515</v>
      </c>
      <c r="AR198" s="155" t="s">
        <v>164</v>
      </c>
      <c r="AT198" s="155" t="s">
        <v>160</v>
      </c>
      <c r="AU198" s="155" t="s">
        <v>87</v>
      </c>
      <c r="AY198" s="16" t="s">
        <v>157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6" t="s">
        <v>87</v>
      </c>
      <c r="BK198" s="157">
        <f>ROUND(I198*H198,3)</f>
        <v>0</v>
      </c>
      <c r="BL198" s="16" t="s">
        <v>164</v>
      </c>
      <c r="BM198" s="155" t="s">
        <v>273</v>
      </c>
    </row>
    <row r="199" spans="2:65" s="12" customFormat="1" x14ac:dyDescent="0.2">
      <c r="B199" s="158"/>
      <c r="D199" s="159" t="s">
        <v>166</v>
      </c>
      <c r="E199" s="160" t="s">
        <v>1</v>
      </c>
      <c r="F199" s="161" t="s">
        <v>263</v>
      </c>
      <c r="H199" s="162">
        <v>855.7</v>
      </c>
      <c r="I199" s="163"/>
      <c r="L199" s="158"/>
      <c r="M199" s="164"/>
      <c r="T199" s="165"/>
      <c r="AT199" s="160" t="s">
        <v>166</v>
      </c>
      <c r="AU199" s="160" t="s">
        <v>87</v>
      </c>
      <c r="AV199" s="12" t="s">
        <v>87</v>
      </c>
      <c r="AW199" s="12" t="s">
        <v>29</v>
      </c>
      <c r="AX199" s="12" t="s">
        <v>75</v>
      </c>
      <c r="AY199" s="160" t="s">
        <v>157</v>
      </c>
    </row>
    <row r="200" spans="2:65" s="12" customFormat="1" x14ac:dyDescent="0.2">
      <c r="B200" s="158"/>
      <c r="D200" s="159" t="s">
        <v>166</v>
      </c>
      <c r="E200" s="160" t="s">
        <v>1</v>
      </c>
      <c r="F200" s="161" t="s">
        <v>274</v>
      </c>
      <c r="H200" s="162">
        <v>-103.68</v>
      </c>
      <c r="I200" s="163"/>
      <c r="L200" s="158"/>
      <c r="M200" s="164"/>
      <c r="T200" s="165"/>
      <c r="AT200" s="160" t="s">
        <v>166</v>
      </c>
      <c r="AU200" s="160" t="s">
        <v>87</v>
      </c>
      <c r="AV200" s="12" t="s">
        <v>87</v>
      </c>
      <c r="AW200" s="12" t="s">
        <v>29</v>
      </c>
      <c r="AX200" s="12" t="s">
        <v>75</v>
      </c>
      <c r="AY200" s="160" t="s">
        <v>157</v>
      </c>
    </row>
    <row r="201" spans="2:65" s="12" customFormat="1" x14ac:dyDescent="0.2">
      <c r="B201" s="158"/>
      <c r="D201" s="159" t="s">
        <v>166</v>
      </c>
      <c r="E201" s="160" t="s">
        <v>1</v>
      </c>
      <c r="F201" s="161" t="s">
        <v>265</v>
      </c>
      <c r="H201" s="162">
        <v>-1.105</v>
      </c>
      <c r="I201" s="163"/>
      <c r="L201" s="158"/>
      <c r="M201" s="164"/>
      <c r="T201" s="165"/>
      <c r="AT201" s="160" t="s">
        <v>166</v>
      </c>
      <c r="AU201" s="160" t="s">
        <v>87</v>
      </c>
      <c r="AV201" s="12" t="s">
        <v>87</v>
      </c>
      <c r="AW201" s="12" t="s">
        <v>29</v>
      </c>
      <c r="AX201" s="12" t="s">
        <v>75</v>
      </c>
      <c r="AY201" s="160" t="s">
        <v>157</v>
      </c>
    </row>
    <row r="202" spans="2:65" s="12" customFormat="1" x14ac:dyDescent="0.2">
      <c r="B202" s="158"/>
      <c r="D202" s="159" t="s">
        <v>166</v>
      </c>
      <c r="E202" s="160" t="s">
        <v>1</v>
      </c>
      <c r="F202" s="161" t="s">
        <v>266</v>
      </c>
      <c r="H202" s="162">
        <v>-13.2</v>
      </c>
      <c r="I202" s="163"/>
      <c r="L202" s="158"/>
      <c r="M202" s="164"/>
      <c r="T202" s="165"/>
      <c r="AT202" s="160" t="s">
        <v>166</v>
      </c>
      <c r="AU202" s="160" t="s">
        <v>87</v>
      </c>
      <c r="AV202" s="12" t="s">
        <v>87</v>
      </c>
      <c r="AW202" s="12" t="s">
        <v>29</v>
      </c>
      <c r="AX202" s="12" t="s">
        <v>75</v>
      </c>
      <c r="AY202" s="160" t="s">
        <v>157</v>
      </c>
    </row>
    <row r="203" spans="2:65" s="12" customFormat="1" x14ac:dyDescent="0.2">
      <c r="B203" s="158"/>
      <c r="D203" s="159" t="s">
        <v>166</v>
      </c>
      <c r="E203" s="160" t="s">
        <v>1</v>
      </c>
      <c r="F203" s="161" t="s">
        <v>267</v>
      </c>
      <c r="H203" s="162">
        <v>-28</v>
      </c>
      <c r="I203" s="163"/>
      <c r="L203" s="158"/>
      <c r="M203" s="164"/>
      <c r="T203" s="165"/>
      <c r="AT203" s="160" t="s">
        <v>166</v>
      </c>
      <c r="AU203" s="160" t="s">
        <v>87</v>
      </c>
      <c r="AV203" s="12" t="s">
        <v>87</v>
      </c>
      <c r="AW203" s="12" t="s">
        <v>29</v>
      </c>
      <c r="AX203" s="12" t="s">
        <v>75</v>
      </c>
      <c r="AY203" s="160" t="s">
        <v>157</v>
      </c>
    </row>
    <row r="204" spans="2:65" s="12" customFormat="1" x14ac:dyDescent="0.2">
      <c r="B204" s="158"/>
      <c r="D204" s="159" t="s">
        <v>166</v>
      </c>
      <c r="E204" s="160" t="s">
        <v>1</v>
      </c>
      <c r="F204" s="161" t="s">
        <v>268</v>
      </c>
      <c r="H204" s="162">
        <v>0.84</v>
      </c>
      <c r="I204" s="163"/>
      <c r="L204" s="158"/>
      <c r="M204" s="164"/>
      <c r="T204" s="165"/>
      <c r="AT204" s="160" t="s">
        <v>166</v>
      </c>
      <c r="AU204" s="160" t="s">
        <v>87</v>
      </c>
      <c r="AV204" s="12" t="s">
        <v>87</v>
      </c>
      <c r="AW204" s="12" t="s">
        <v>29</v>
      </c>
      <c r="AX204" s="12" t="s">
        <v>75</v>
      </c>
      <c r="AY204" s="160" t="s">
        <v>157</v>
      </c>
    </row>
    <row r="205" spans="2:65" s="12" customFormat="1" x14ac:dyDescent="0.2">
      <c r="B205" s="158"/>
      <c r="D205" s="159" t="s">
        <v>166</v>
      </c>
      <c r="E205" s="160" t="s">
        <v>1</v>
      </c>
      <c r="F205" s="161" t="s">
        <v>269</v>
      </c>
      <c r="H205" s="162">
        <v>2.96</v>
      </c>
      <c r="I205" s="163"/>
      <c r="L205" s="158"/>
      <c r="M205" s="164"/>
      <c r="T205" s="165"/>
      <c r="AT205" s="160" t="s">
        <v>166</v>
      </c>
      <c r="AU205" s="160" t="s">
        <v>87</v>
      </c>
      <c r="AV205" s="12" t="s">
        <v>87</v>
      </c>
      <c r="AW205" s="12" t="s">
        <v>29</v>
      </c>
      <c r="AX205" s="12" t="s">
        <v>75</v>
      </c>
      <c r="AY205" s="160" t="s">
        <v>157</v>
      </c>
    </row>
    <row r="206" spans="2:65" s="12" customFormat="1" x14ac:dyDescent="0.2">
      <c r="B206" s="158"/>
      <c r="D206" s="159" t="s">
        <v>166</v>
      </c>
      <c r="E206" s="160" t="s">
        <v>1</v>
      </c>
      <c r="F206" s="161" t="s">
        <v>270</v>
      </c>
      <c r="H206" s="162">
        <v>14</v>
      </c>
      <c r="I206" s="163"/>
      <c r="L206" s="158"/>
      <c r="M206" s="164"/>
      <c r="T206" s="165"/>
      <c r="AT206" s="160" t="s">
        <v>166</v>
      </c>
      <c r="AU206" s="160" t="s">
        <v>87</v>
      </c>
      <c r="AV206" s="12" t="s">
        <v>87</v>
      </c>
      <c r="AW206" s="12" t="s">
        <v>29</v>
      </c>
      <c r="AX206" s="12" t="s">
        <v>75</v>
      </c>
      <c r="AY206" s="160" t="s">
        <v>157</v>
      </c>
    </row>
    <row r="207" spans="2:65" s="14" customFormat="1" x14ac:dyDescent="0.2">
      <c r="B207" s="182"/>
      <c r="D207" s="159" t="s">
        <v>166</v>
      </c>
      <c r="E207" s="183" t="s">
        <v>111</v>
      </c>
      <c r="F207" s="184" t="s">
        <v>199</v>
      </c>
      <c r="H207" s="185">
        <v>727.51499999999999</v>
      </c>
      <c r="I207" s="186"/>
      <c r="L207" s="182"/>
      <c r="M207" s="187"/>
      <c r="T207" s="188"/>
      <c r="AT207" s="183" t="s">
        <v>166</v>
      </c>
      <c r="AU207" s="183" t="s">
        <v>87</v>
      </c>
      <c r="AV207" s="14" t="s">
        <v>164</v>
      </c>
      <c r="AW207" s="14" t="s">
        <v>29</v>
      </c>
      <c r="AX207" s="14" t="s">
        <v>82</v>
      </c>
      <c r="AY207" s="183" t="s">
        <v>157</v>
      </c>
    </row>
    <row r="208" spans="2:65" s="1" customFormat="1" ht="21.75" customHeight="1" x14ac:dyDescent="0.2">
      <c r="B208" s="143"/>
      <c r="C208" s="144" t="s">
        <v>275</v>
      </c>
      <c r="D208" s="144" t="s">
        <v>160</v>
      </c>
      <c r="E208" s="145" t="s">
        <v>276</v>
      </c>
      <c r="F208" s="146" t="s">
        <v>277</v>
      </c>
      <c r="G208" s="147" t="s">
        <v>170</v>
      </c>
      <c r="H208" s="148">
        <v>208.762</v>
      </c>
      <c r="I208" s="149"/>
      <c r="J208" s="148">
        <f>ROUND(I208*H208,3)</f>
        <v>0</v>
      </c>
      <c r="K208" s="150"/>
      <c r="L208" s="31"/>
      <c r="M208" s="151" t="s">
        <v>1</v>
      </c>
      <c r="N208" s="152" t="s">
        <v>41</v>
      </c>
      <c r="P208" s="153">
        <f>O208*H208</f>
        <v>0</v>
      </c>
      <c r="Q208" s="153">
        <v>0</v>
      </c>
      <c r="R208" s="153">
        <f>Q208*H208</f>
        <v>0</v>
      </c>
      <c r="S208" s="153">
        <v>0</v>
      </c>
      <c r="T208" s="154">
        <f>S208*H208</f>
        <v>0</v>
      </c>
      <c r="AR208" s="155" t="s">
        <v>164</v>
      </c>
      <c r="AT208" s="155" t="s">
        <v>160</v>
      </c>
      <c r="AU208" s="155" t="s">
        <v>87</v>
      </c>
      <c r="AY208" s="16" t="s">
        <v>157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6" t="s">
        <v>87</v>
      </c>
      <c r="BK208" s="157">
        <f>ROUND(I208*H208,3)</f>
        <v>0</v>
      </c>
      <c r="BL208" s="16" t="s">
        <v>164</v>
      </c>
      <c r="BM208" s="155" t="s">
        <v>278</v>
      </c>
    </row>
    <row r="209" spans="2:65" s="1" customFormat="1" ht="24.25" customHeight="1" x14ac:dyDescent="0.2">
      <c r="B209" s="143"/>
      <c r="C209" s="144" t="s">
        <v>279</v>
      </c>
      <c r="D209" s="144" t="s">
        <v>160</v>
      </c>
      <c r="E209" s="145" t="s">
        <v>280</v>
      </c>
      <c r="F209" s="146" t="s">
        <v>281</v>
      </c>
      <c r="G209" s="147" t="s">
        <v>170</v>
      </c>
      <c r="H209" s="148">
        <v>208.762</v>
      </c>
      <c r="I209" s="149"/>
      <c r="J209" s="148">
        <f>ROUND(I209*H209,3)</f>
        <v>0</v>
      </c>
      <c r="K209" s="150"/>
      <c r="L209" s="31"/>
      <c r="M209" s="151" t="s">
        <v>1</v>
      </c>
      <c r="N209" s="152" t="s">
        <v>41</v>
      </c>
      <c r="P209" s="153">
        <f>O209*H209</f>
        <v>0</v>
      </c>
      <c r="Q209" s="153">
        <v>0</v>
      </c>
      <c r="R209" s="153">
        <f>Q209*H209</f>
        <v>0</v>
      </c>
      <c r="S209" s="153">
        <v>0</v>
      </c>
      <c r="T209" s="154">
        <f>S209*H209</f>
        <v>0</v>
      </c>
      <c r="AR209" s="155" t="s">
        <v>164</v>
      </c>
      <c r="AT209" s="155" t="s">
        <v>160</v>
      </c>
      <c r="AU209" s="155" t="s">
        <v>87</v>
      </c>
      <c r="AY209" s="16" t="s">
        <v>157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6" t="s">
        <v>87</v>
      </c>
      <c r="BK209" s="157">
        <f>ROUND(I209*H209,3)</f>
        <v>0</v>
      </c>
      <c r="BL209" s="16" t="s">
        <v>164</v>
      </c>
      <c r="BM209" s="155" t="s">
        <v>282</v>
      </c>
    </row>
    <row r="210" spans="2:65" s="11" customFormat="1" ht="25.9" customHeight="1" x14ac:dyDescent="0.35">
      <c r="B210" s="131"/>
      <c r="D210" s="132" t="s">
        <v>74</v>
      </c>
      <c r="E210" s="133" t="s">
        <v>283</v>
      </c>
      <c r="F210" s="133" t="s">
        <v>284</v>
      </c>
      <c r="I210" s="134"/>
      <c r="J210" s="135">
        <f>BK210</f>
        <v>0</v>
      </c>
      <c r="L210" s="131"/>
      <c r="M210" s="136"/>
      <c r="P210" s="137">
        <f>P211+P214+P224+P244+P247+P267+P281</f>
        <v>0</v>
      </c>
      <c r="R210" s="137">
        <f>R211+R214+R224+R244+R247+R267+R281</f>
        <v>31.543033359999999</v>
      </c>
      <c r="T210" s="138">
        <f>T211+T214+T224+T244+T247+T267+T281</f>
        <v>21.441830000000003</v>
      </c>
      <c r="AR210" s="132" t="s">
        <v>87</v>
      </c>
      <c r="AT210" s="139" t="s">
        <v>74</v>
      </c>
      <c r="AU210" s="139" t="s">
        <v>75</v>
      </c>
      <c r="AY210" s="132" t="s">
        <v>157</v>
      </c>
      <c r="BK210" s="140">
        <f>BK211+BK214+BK224+BK244+BK247+BK267+BK281</f>
        <v>0</v>
      </c>
    </row>
    <row r="211" spans="2:65" s="11" customFormat="1" ht="22.9" customHeight="1" x14ac:dyDescent="0.25">
      <c r="B211" s="131"/>
      <c r="D211" s="132" t="s">
        <v>74</v>
      </c>
      <c r="E211" s="141" t="s">
        <v>285</v>
      </c>
      <c r="F211" s="141" t="s">
        <v>286</v>
      </c>
      <c r="I211" s="134"/>
      <c r="J211" s="142">
        <f>BK211</f>
        <v>0</v>
      </c>
      <c r="L211" s="131"/>
      <c r="M211" s="136"/>
      <c r="P211" s="137">
        <f>SUM(P212:P213)</f>
        <v>0</v>
      </c>
      <c r="R211" s="137">
        <f>SUM(R212:R213)</f>
        <v>0</v>
      </c>
      <c r="T211" s="138">
        <f>SUM(T212:T213)</f>
        <v>6.6863999999999999</v>
      </c>
      <c r="AR211" s="132" t="s">
        <v>87</v>
      </c>
      <c r="AT211" s="139" t="s">
        <v>74</v>
      </c>
      <c r="AU211" s="139" t="s">
        <v>82</v>
      </c>
      <c r="AY211" s="132" t="s">
        <v>157</v>
      </c>
      <c r="BK211" s="140">
        <f>SUM(BK212:BK213)</f>
        <v>0</v>
      </c>
    </row>
    <row r="212" spans="2:65" s="1" customFormat="1" ht="33" customHeight="1" x14ac:dyDescent="0.2">
      <c r="B212" s="143"/>
      <c r="C212" s="144" t="s">
        <v>287</v>
      </c>
      <c r="D212" s="144" t="s">
        <v>160</v>
      </c>
      <c r="E212" s="145" t="s">
        <v>288</v>
      </c>
      <c r="F212" s="146" t="s">
        <v>289</v>
      </c>
      <c r="G212" s="147" t="s">
        <v>192</v>
      </c>
      <c r="H212" s="148">
        <v>1990</v>
      </c>
      <c r="I212" s="149"/>
      <c r="J212" s="148">
        <f>ROUND(I212*H212,3)</f>
        <v>0</v>
      </c>
      <c r="K212" s="150"/>
      <c r="L212" s="31"/>
      <c r="M212" s="151" t="s">
        <v>1</v>
      </c>
      <c r="N212" s="152" t="s">
        <v>41</v>
      </c>
      <c r="P212" s="153">
        <f>O212*H212</f>
        <v>0</v>
      </c>
      <c r="Q212" s="153">
        <v>0</v>
      </c>
      <c r="R212" s="153">
        <f>Q212*H212</f>
        <v>0</v>
      </c>
      <c r="S212" s="153">
        <v>3.3600000000000001E-3</v>
      </c>
      <c r="T212" s="154">
        <f>S212*H212</f>
        <v>6.6863999999999999</v>
      </c>
      <c r="AR212" s="155" t="s">
        <v>243</v>
      </c>
      <c r="AT212" s="155" t="s">
        <v>160</v>
      </c>
      <c r="AU212" s="155" t="s">
        <v>87</v>
      </c>
      <c r="AY212" s="16" t="s">
        <v>157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6" t="s">
        <v>87</v>
      </c>
      <c r="BK212" s="157">
        <f>ROUND(I212*H212,3)</f>
        <v>0</v>
      </c>
      <c r="BL212" s="16" t="s">
        <v>243</v>
      </c>
      <c r="BM212" s="155" t="s">
        <v>290</v>
      </c>
    </row>
    <row r="213" spans="2:65" s="12" customFormat="1" x14ac:dyDescent="0.2">
      <c r="B213" s="158"/>
      <c r="D213" s="159" t="s">
        <v>166</v>
      </c>
      <c r="E213" s="160" t="s">
        <v>1</v>
      </c>
      <c r="F213" s="161" t="s">
        <v>106</v>
      </c>
      <c r="H213" s="162">
        <v>1990</v>
      </c>
      <c r="I213" s="163"/>
      <c r="L213" s="158"/>
      <c r="M213" s="164"/>
      <c r="T213" s="165"/>
      <c r="AT213" s="160" t="s">
        <v>166</v>
      </c>
      <c r="AU213" s="160" t="s">
        <v>87</v>
      </c>
      <c r="AV213" s="12" t="s">
        <v>87</v>
      </c>
      <c r="AW213" s="12" t="s">
        <v>29</v>
      </c>
      <c r="AX213" s="12" t="s">
        <v>82</v>
      </c>
      <c r="AY213" s="160" t="s">
        <v>157</v>
      </c>
    </row>
    <row r="214" spans="2:65" s="11" customFormat="1" ht="22.9" customHeight="1" x14ac:dyDescent="0.25">
      <c r="B214" s="131"/>
      <c r="D214" s="132" t="s">
        <v>74</v>
      </c>
      <c r="E214" s="141" t="s">
        <v>291</v>
      </c>
      <c r="F214" s="141" t="s">
        <v>292</v>
      </c>
      <c r="I214" s="134"/>
      <c r="J214" s="142">
        <f>BK214</f>
        <v>0</v>
      </c>
      <c r="L214" s="131"/>
      <c r="M214" s="136"/>
      <c r="P214" s="137">
        <f>SUM(P215:P223)</f>
        <v>0</v>
      </c>
      <c r="R214" s="137">
        <f>SUM(R215:R223)</f>
        <v>4.462416000000001</v>
      </c>
      <c r="T214" s="138">
        <f>SUM(T215:T223)</f>
        <v>0</v>
      </c>
      <c r="AR214" s="132" t="s">
        <v>87</v>
      </c>
      <c r="AT214" s="139" t="s">
        <v>74</v>
      </c>
      <c r="AU214" s="139" t="s">
        <v>82</v>
      </c>
      <c r="AY214" s="132" t="s">
        <v>157</v>
      </c>
      <c r="BK214" s="140">
        <f>SUM(BK215:BK223)</f>
        <v>0</v>
      </c>
    </row>
    <row r="215" spans="2:65" s="1" customFormat="1" ht="24.25" customHeight="1" x14ac:dyDescent="0.2">
      <c r="B215" s="143"/>
      <c r="C215" s="144" t="s">
        <v>293</v>
      </c>
      <c r="D215" s="144" t="s">
        <v>160</v>
      </c>
      <c r="E215" s="145" t="s">
        <v>294</v>
      </c>
      <c r="F215" s="146" t="s">
        <v>295</v>
      </c>
      <c r="G215" s="147" t="s">
        <v>192</v>
      </c>
      <c r="H215" s="148">
        <v>216</v>
      </c>
      <c r="I215" s="149"/>
      <c r="J215" s="148">
        <f>ROUND(I215*H215,3)</f>
        <v>0</v>
      </c>
      <c r="K215" s="150"/>
      <c r="L215" s="31"/>
      <c r="M215" s="151" t="s">
        <v>1</v>
      </c>
      <c r="N215" s="152" t="s">
        <v>41</v>
      </c>
      <c r="P215" s="153">
        <f>O215*H215</f>
        <v>0</v>
      </c>
      <c r="Q215" s="153">
        <v>0</v>
      </c>
      <c r="R215" s="153">
        <f>Q215*H215</f>
        <v>0</v>
      </c>
      <c r="S215" s="153">
        <v>0</v>
      </c>
      <c r="T215" s="154">
        <f>S215*H215</f>
        <v>0</v>
      </c>
      <c r="AR215" s="155" t="s">
        <v>243</v>
      </c>
      <c r="AT215" s="155" t="s">
        <v>160</v>
      </c>
      <c r="AU215" s="155" t="s">
        <v>87</v>
      </c>
      <c r="AY215" s="16" t="s">
        <v>157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6" t="s">
        <v>87</v>
      </c>
      <c r="BK215" s="157">
        <f>ROUND(I215*H215,3)</f>
        <v>0</v>
      </c>
      <c r="BL215" s="16" t="s">
        <v>243</v>
      </c>
      <c r="BM215" s="155" t="s">
        <v>296</v>
      </c>
    </row>
    <row r="216" spans="2:65" s="12" customFormat="1" x14ac:dyDescent="0.2">
      <c r="B216" s="158"/>
      <c r="D216" s="159" t="s">
        <v>166</v>
      </c>
      <c r="E216" s="160" t="s">
        <v>1</v>
      </c>
      <c r="F216" s="161" t="s">
        <v>297</v>
      </c>
      <c r="H216" s="162">
        <v>216</v>
      </c>
      <c r="I216" s="163"/>
      <c r="L216" s="158"/>
      <c r="M216" s="164"/>
      <c r="T216" s="165"/>
      <c r="AT216" s="160" t="s">
        <v>166</v>
      </c>
      <c r="AU216" s="160" t="s">
        <v>87</v>
      </c>
      <c r="AV216" s="12" t="s">
        <v>87</v>
      </c>
      <c r="AW216" s="12" t="s">
        <v>29</v>
      </c>
      <c r="AX216" s="12" t="s">
        <v>82</v>
      </c>
      <c r="AY216" s="160" t="s">
        <v>157</v>
      </c>
    </row>
    <row r="217" spans="2:65" s="1" customFormat="1" ht="24.25" customHeight="1" x14ac:dyDescent="0.2">
      <c r="B217" s="143"/>
      <c r="C217" s="144" t="s">
        <v>298</v>
      </c>
      <c r="D217" s="144" t="s">
        <v>160</v>
      </c>
      <c r="E217" s="145" t="s">
        <v>299</v>
      </c>
      <c r="F217" s="146" t="s">
        <v>300</v>
      </c>
      <c r="G217" s="147" t="s">
        <v>183</v>
      </c>
      <c r="H217" s="148">
        <v>360</v>
      </c>
      <c r="I217" s="149"/>
      <c r="J217" s="148">
        <f>ROUND(I217*H217,3)</f>
        <v>0</v>
      </c>
      <c r="K217" s="150"/>
      <c r="L217" s="31"/>
      <c r="M217" s="151" t="s">
        <v>1</v>
      </c>
      <c r="N217" s="152" t="s">
        <v>41</v>
      </c>
      <c r="P217" s="153">
        <f>O217*H217</f>
        <v>0</v>
      </c>
      <c r="Q217" s="153">
        <v>0</v>
      </c>
      <c r="R217" s="153">
        <f>Q217*H217</f>
        <v>0</v>
      </c>
      <c r="S217" s="153">
        <v>0</v>
      </c>
      <c r="T217" s="154">
        <f>S217*H217</f>
        <v>0</v>
      </c>
      <c r="AR217" s="155" t="s">
        <v>243</v>
      </c>
      <c r="AT217" s="155" t="s">
        <v>160</v>
      </c>
      <c r="AU217" s="155" t="s">
        <v>87</v>
      </c>
      <c r="AY217" s="16" t="s">
        <v>157</v>
      </c>
      <c r="BE217" s="156">
        <f>IF(N217="základná",J217,0)</f>
        <v>0</v>
      </c>
      <c r="BF217" s="156">
        <f>IF(N217="znížená",J217,0)</f>
        <v>0</v>
      </c>
      <c r="BG217" s="156">
        <f>IF(N217="zákl. prenesená",J217,0)</f>
        <v>0</v>
      </c>
      <c r="BH217" s="156">
        <f>IF(N217="zníž. prenesená",J217,0)</f>
        <v>0</v>
      </c>
      <c r="BI217" s="156">
        <f>IF(N217="nulová",J217,0)</f>
        <v>0</v>
      </c>
      <c r="BJ217" s="16" t="s">
        <v>87</v>
      </c>
      <c r="BK217" s="157">
        <f>ROUND(I217*H217,3)</f>
        <v>0</v>
      </c>
      <c r="BL217" s="16" t="s">
        <v>243</v>
      </c>
      <c r="BM217" s="155" t="s">
        <v>301</v>
      </c>
    </row>
    <row r="218" spans="2:65" s="12" customFormat="1" x14ac:dyDescent="0.2">
      <c r="B218" s="158"/>
      <c r="D218" s="159" t="s">
        <v>166</v>
      </c>
      <c r="E218" s="160" t="s">
        <v>1</v>
      </c>
      <c r="F218" s="161" t="s">
        <v>302</v>
      </c>
      <c r="H218" s="162">
        <v>360</v>
      </c>
      <c r="I218" s="163"/>
      <c r="L218" s="158"/>
      <c r="M218" s="164"/>
      <c r="T218" s="165"/>
      <c r="AT218" s="160" t="s">
        <v>166</v>
      </c>
      <c r="AU218" s="160" t="s">
        <v>87</v>
      </c>
      <c r="AV218" s="12" t="s">
        <v>87</v>
      </c>
      <c r="AW218" s="12" t="s">
        <v>29</v>
      </c>
      <c r="AX218" s="12" t="s">
        <v>82</v>
      </c>
      <c r="AY218" s="160" t="s">
        <v>157</v>
      </c>
    </row>
    <row r="219" spans="2:65" s="1" customFormat="1" ht="24.25" customHeight="1" x14ac:dyDescent="0.2">
      <c r="B219" s="143"/>
      <c r="C219" s="172" t="s">
        <v>303</v>
      </c>
      <c r="D219" s="172" t="s">
        <v>174</v>
      </c>
      <c r="E219" s="173" t="s">
        <v>304</v>
      </c>
      <c r="F219" s="174" t="s">
        <v>305</v>
      </c>
      <c r="G219" s="175" t="s">
        <v>163</v>
      </c>
      <c r="H219" s="176">
        <v>7.7759999999999998</v>
      </c>
      <c r="I219" s="177"/>
      <c r="J219" s="176">
        <f>ROUND(I219*H219,3)</f>
        <v>0</v>
      </c>
      <c r="K219" s="178"/>
      <c r="L219" s="179"/>
      <c r="M219" s="180" t="s">
        <v>1</v>
      </c>
      <c r="N219" s="181" t="s">
        <v>41</v>
      </c>
      <c r="P219" s="153">
        <f>O219*H219</f>
        <v>0</v>
      </c>
      <c r="Q219" s="153">
        <v>0.55000000000000004</v>
      </c>
      <c r="R219" s="153">
        <f>Q219*H219</f>
        <v>4.2768000000000006</v>
      </c>
      <c r="S219" s="153">
        <v>0</v>
      </c>
      <c r="T219" s="154">
        <f>S219*H219</f>
        <v>0</v>
      </c>
      <c r="AR219" s="155" t="s">
        <v>306</v>
      </c>
      <c r="AT219" s="155" t="s">
        <v>174</v>
      </c>
      <c r="AU219" s="155" t="s">
        <v>87</v>
      </c>
      <c r="AY219" s="16" t="s">
        <v>157</v>
      </c>
      <c r="BE219" s="156">
        <f>IF(N219="základná",J219,0)</f>
        <v>0</v>
      </c>
      <c r="BF219" s="156">
        <f>IF(N219="znížená",J219,0)</f>
        <v>0</v>
      </c>
      <c r="BG219" s="156">
        <f>IF(N219="zákl. prenesená",J219,0)</f>
        <v>0</v>
      </c>
      <c r="BH219" s="156">
        <f>IF(N219="zníž. prenesená",J219,0)</f>
        <v>0</v>
      </c>
      <c r="BI219" s="156">
        <f>IF(N219="nulová",J219,0)</f>
        <v>0</v>
      </c>
      <c r="BJ219" s="16" t="s">
        <v>87</v>
      </c>
      <c r="BK219" s="157">
        <f>ROUND(I219*H219,3)</f>
        <v>0</v>
      </c>
      <c r="BL219" s="16" t="s">
        <v>243</v>
      </c>
      <c r="BM219" s="155" t="s">
        <v>307</v>
      </c>
    </row>
    <row r="220" spans="2:65" s="12" customFormat="1" x14ac:dyDescent="0.2">
      <c r="B220" s="158"/>
      <c r="D220" s="159" t="s">
        <v>166</v>
      </c>
      <c r="E220" s="160" t="s">
        <v>1</v>
      </c>
      <c r="F220" s="161" t="s">
        <v>308</v>
      </c>
      <c r="H220" s="162">
        <v>7.2</v>
      </c>
      <c r="I220" s="163"/>
      <c r="L220" s="158"/>
      <c r="M220" s="164"/>
      <c r="T220" s="165"/>
      <c r="AT220" s="160" t="s">
        <v>166</v>
      </c>
      <c r="AU220" s="160" t="s">
        <v>87</v>
      </c>
      <c r="AV220" s="12" t="s">
        <v>87</v>
      </c>
      <c r="AW220" s="12" t="s">
        <v>29</v>
      </c>
      <c r="AX220" s="12" t="s">
        <v>82</v>
      </c>
      <c r="AY220" s="160" t="s">
        <v>157</v>
      </c>
    </row>
    <row r="221" spans="2:65" s="12" customFormat="1" x14ac:dyDescent="0.2">
      <c r="B221" s="158"/>
      <c r="D221" s="159" t="s">
        <v>166</v>
      </c>
      <c r="F221" s="161" t="s">
        <v>309</v>
      </c>
      <c r="H221" s="162">
        <v>7.7759999999999998</v>
      </c>
      <c r="I221" s="163"/>
      <c r="L221" s="158"/>
      <c r="M221" s="164"/>
      <c r="T221" s="165"/>
      <c r="AT221" s="160" t="s">
        <v>166</v>
      </c>
      <c r="AU221" s="160" t="s">
        <v>87</v>
      </c>
      <c r="AV221" s="12" t="s">
        <v>87</v>
      </c>
      <c r="AW221" s="12" t="s">
        <v>3</v>
      </c>
      <c r="AX221" s="12" t="s">
        <v>82</v>
      </c>
      <c r="AY221" s="160" t="s">
        <v>157</v>
      </c>
    </row>
    <row r="222" spans="2:65" s="1" customFormat="1" ht="24.25" customHeight="1" x14ac:dyDescent="0.2">
      <c r="B222" s="143"/>
      <c r="C222" s="144" t="s">
        <v>310</v>
      </c>
      <c r="D222" s="144" t="s">
        <v>160</v>
      </c>
      <c r="E222" s="145" t="s">
        <v>311</v>
      </c>
      <c r="F222" s="146" t="s">
        <v>312</v>
      </c>
      <c r="G222" s="147" t="s">
        <v>163</v>
      </c>
      <c r="H222" s="148">
        <v>7.2</v>
      </c>
      <c r="I222" s="149"/>
      <c r="J222" s="148">
        <f>ROUND(I222*H222,3)</f>
        <v>0</v>
      </c>
      <c r="K222" s="150"/>
      <c r="L222" s="31"/>
      <c r="M222" s="151" t="s">
        <v>1</v>
      </c>
      <c r="N222" s="152" t="s">
        <v>41</v>
      </c>
      <c r="P222" s="153">
        <f>O222*H222</f>
        <v>0</v>
      </c>
      <c r="Q222" s="153">
        <v>2.5780000000000001E-2</v>
      </c>
      <c r="R222" s="153">
        <f>Q222*H222</f>
        <v>0.185616</v>
      </c>
      <c r="S222" s="153">
        <v>0</v>
      </c>
      <c r="T222" s="154">
        <f>S222*H222</f>
        <v>0</v>
      </c>
      <c r="AR222" s="155" t="s">
        <v>243</v>
      </c>
      <c r="AT222" s="155" t="s">
        <v>160</v>
      </c>
      <c r="AU222" s="155" t="s">
        <v>87</v>
      </c>
      <c r="AY222" s="16" t="s">
        <v>157</v>
      </c>
      <c r="BE222" s="156">
        <f>IF(N222="základná",J222,0)</f>
        <v>0</v>
      </c>
      <c r="BF222" s="156">
        <f>IF(N222="znížená",J222,0)</f>
        <v>0</v>
      </c>
      <c r="BG222" s="156">
        <f>IF(N222="zákl. prenesená",J222,0)</f>
        <v>0</v>
      </c>
      <c r="BH222" s="156">
        <f>IF(N222="zníž. prenesená",J222,0)</f>
        <v>0</v>
      </c>
      <c r="BI222" s="156">
        <f>IF(N222="nulová",J222,0)</f>
        <v>0</v>
      </c>
      <c r="BJ222" s="16" t="s">
        <v>87</v>
      </c>
      <c r="BK222" s="157">
        <f>ROUND(I222*H222,3)</f>
        <v>0</v>
      </c>
      <c r="BL222" s="16" t="s">
        <v>243</v>
      </c>
      <c r="BM222" s="155" t="s">
        <v>313</v>
      </c>
    </row>
    <row r="223" spans="2:65" s="1" customFormat="1" ht="24.25" customHeight="1" x14ac:dyDescent="0.2">
      <c r="B223" s="143"/>
      <c r="C223" s="144" t="s">
        <v>314</v>
      </c>
      <c r="D223" s="144" t="s">
        <v>160</v>
      </c>
      <c r="E223" s="145" t="s">
        <v>315</v>
      </c>
      <c r="F223" s="146" t="s">
        <v>316</v>
      </c>
      <c r="G223" s="147" t="s">
        <v>317</v>
      </c>
      <c r="H223" s="149"/>
      <c r="I223" s="149"/>
      <c r="J223" s="148">
        <f>ROUND(I223*H223,3)</f>
        <v>0</v>
      </c>
      <c r="K223" s="150"/>
      <c r="L223" s="31"/>
      <c r="M223" s="151" t="s">
        <v>1</v>
      </c>
      <c r="N223" s="152" t="s">
        <v>41</v>
      </c>
      <c r="P223" s="153">
        <f>O223*H223</f>
        <v>0</v>
      </c>
      <c r="Q223" s="153">
        <v>0</v>
      </c>
      <c r="R223" s="153">
        <f>Q223*H223</f>
        <v>0</v>
      </c>
      <c r="S223" s="153">
        <v>0</v>
      </c>
      <c r="T223" s="154">
        <f>S223*H223</f>
        <v>0</v>
      </c>
      <c r="AR223" s="155" t="s">
        <v>243</v>
      </c>
      <c r="AT223" s="155" t="s">
        <v>160</v>
      </c>
      <c r="AU223" s="155" t="s">
        <v>87</v>
      </c>
      <c r="AY223" s="16" t="s">
        <v>157</v>
      </c>
      <c r="BE223" s="156">
        <f>IF(N223="základná",J223,0)</f>
        <v>0</v>
      </c>
      <c r="BF223" s="156">
        <f>IF(N223="znížená",J223,0)</f>
        <v>0</v>
      </c>
      <c r="BG223" s="156">
        <f>IF(N223="zákl. prenesená",J223,0)</f>
        <v>0</v>
      </c>
      <c r="BH223" s="156">
        <f>IF(N223="zníž. prenesená",J223,0)</f>
        <v>0</v>
      </c>
      <c r="BI223" s="156">
        <f>IF(N223="nulová",J223,0)</f>
        <v>0</v>
      </c>
      <c r="BJ223" s="16" t="s">
        <v>87</v>
      </c>
      <c r="BK223" s="157">
        <f>ROUND(I223*H223,3)</f>
        <v>0</v>
      </c>
      <c r="BL223" s="16" t="s">
        <v>243</v>
      </c>
      <c r="BM223" s="155" t="s">
        <v>318</v>
      </c>
    </row>
    <row r="224" spans="2:65" s="11" customFormat="1" ht="22.9" customHeight="1" x14ac:dyDescent="0.25">
      <c r="B224" s="131"/>
      <c r="D224" s="132" t="s">
        <v>74</v>
      </c>
      <c r="E224" s="141" t="s">
        <v>319</v>
      </c>
      <c r="F224" s="141" t="s">
        <v>320</v>
      </c>
      <c r="I224" s="134"/>
      <c r="J224" s="142">
        <f>BK224</f>
        <v>0</v>
      </c>
      <c r="L224" s="131"/>
      <c r="M224" s="136"/>
      <c r="P224" s="137">
        <f>SUM(P225:P243)</f>
        <v>0</v>
      </c>
      <c r="R224" s="137">
        <f>SUM(R225:R243)</f>
        <v>1.4328100000000001</v>
      </c>
      <c r="T224" s="138">
        <f>SUM(T225:T243)</f>
        <v>0.82542999999999989</v>
      </c>
      <c r="AR224" s="132" t="s">
        <v>87</v>
      </c>
      <c r="AT224" s="139" t="s">
        <v>74</v>
      </c>
      <c r="AU224" s="139" t="s">
        <v>82</v>
      </c>
      <c r="AY224" s="132" t="s">
        <v>157</v>
      </c>
      <c r="BK224" s="140">
        <f>SUM(BK225:BK243)</f>
        <v>0</v>
      </c>
    </row>
    <row r="225" spans="2:65" s="1" customFormat="1" ht="33" customHeight="1" x14ac:dyDescent="0.2">
      <c r="B225" s="143"/>
      <c r="C225" s="144" t="s">
        <v>321</v>
      </c>
      <c r="D225" s="144" t="s">
        <v>160</v>
      </c>
      <c r="E225" s="145" t="s">
        <v>322</v>
      </c>
      <c r="F225" s="146" t="s">
        <v>323</v>
      </c>
      <c r="G225" s="147" t="s">
        <v>183</v>
      </c>
      <c r="H225" s="148">
        <v>200</v>
      </c>
      <c r="I225" s="149"/>
      <c r="J225" s="148">
        <f>ROUND(I225*H225,3)</f>
        <v>0</v>
      </c>
      <c r="K225" s="150"/>
      <c r="L225" s="31"/>
      <c r="M225" s="151" t="s">
        <v>1</v>
      </c>
      <c r="N225" s="152" t="s">
        <v>41</v>
      </c>
      <c r="P225" s="153">
        <f>O225*H225</f>
        <v>0</v>
      </c>
      <c r="Q225" s="153">
        <v>0</v>
      </c>
      <c r="R225" s="153">
        <f>Q225*H225</f>
        <v>0</v>
      </c>
      <c r="S225" s="153">
        <v>3.47E-3</v>
      </c>
      <c r="T225" s="154">
        <f>S225*H225</f>
        <v>0.69399999999999995</v>
      </c>
      <c r="AR225" s="155" t="s">
        <v>243</v>
      </c>
      <c r="AT225" s="155" t="s">
        <v>160</v>
      </c>
      <c r="AU225" s="155" t="s">
        <v>87</v>
      </c>
      <c r="AY225" s="16" t="s">
        <v>157</v>
      </c>
      <c r="BE225" s="156">
        <f>IF(N225="základná",J225,0)</f>
        <v>0</v>
      </c>
      <c r="BF225" s="156">
        <f>IF(N225="znížená",J225,0)</f>
        <v>0</v>
      </c>
      <c r="BG225" s="156">
        <f>IF(N225="zákl. prenesená",J225,0)</f>
        <v>0</v>
      </c>
      <c r="BH225" s="156">
        <f>IF(N225="zníž. prenesená",J225,0)</f>
        <v>0</v>
      </c>
      <c r="BI225" s="156">
        <f>IF(N225="nulová",J225,0)</f>
        <v>0</v>
      </c>
      <c r="BJ225" s="16" t="s">
        <v>87</v>
      </c>
      <c r="BK225" s="157">
        <f>ROUND(I225*H225,3)</f>
        <v>0</v>
      </c>
      <c r="BL225" s="16" t="s">
        <v>243</v>
      </c>
      <c r="BM225" s="155" t="s">
        <v>324</v>
      </c>
    </row>
    <row r="226" spans="2:65" s="12" customFormat="1" x14ac:dyDescent="0.2">
      <c r="B226" s="158"/>
      <c r="D226" s="159" t="s">
        <v>166</v>
      </c>
      <c r="E226" s="160" t="s">
        <v>1</v>
      </c>
      <c r="F226" s="161" t="s">
        <v>325</v>
      </c>
      <c r="H226" s="162">
        <v>200</v>
      </c>
      <c r="I226" s="163"/>
      <c r="L226" s="158"/>
      <c r="M226" s="164"/>
      <c r="T226" s="165"/>
      <c r="AT226" s="160" t="s">
        <v>166</v>
      </c>
      <c r="AU226" s="160" t="s">
        <v>87</v>
      </c>
      <c r="AV226" s="12" t="s">
        <v>87</v>
      </c>
      <c r="AW226" s="12" t="s">
        <v>29</v>
      </c>
      <c r="AX226" s="12" t="s">
        <v>82</v>
      </c>
      <c r="AY226" s="160" t="s">
        <v>157</v>
      </c>
    </row>
    <row r="227" spans="2:65" s="1" customFormat="1" ht="24.25" customHeight="1" x14ac:dyDescent="0.2">
      <c r="B227" s="143"/>
      <c r="C227" s="144" t="s">
        <v>326</v>
      </c>
      <c r="D227" s="144" t="s">
        <v>160</v>
      </c>
      <c r="E227" s="145" t="s">
        <v>327</v>
      </c>
      <c r="F227" s="146" t="s">
        <v>328</v>
      </c>
      <c r="G227" s="147" t="s">
        <v>329</v>
      </c>
      <c r="H227" s="148">
        <v>4</v>
      </c>
      <c r="I227" s="149"/>
      <c r="J227" s="148">
        <f>ROUND(I227*H227,3)</f>
        <v>0</v>
      </c>
      <c r="K227" s="150"/>
      <c r="L227" s="31"/>
      <c r="M227" s="151" t="s">
        <v>1</v>
      </c>
      <c r="N227" s="152" t="s">
        <v>41</v>
      </c>
      <c r="P227" s="153">
        <f>O227*H227</f>
        <v>0</v>
      </c>
      <c r="Q227" s="153">
        <v>0</v>
      </c>
      <c r="R227" s="153">
        <f>Q227*H227</f>
        <v>0</v>
      </c>
      <c r="S227" s="153">
        <v>1.1000000000000001E-3</v>
      </c>
      <c r="T227" s="154">
        <f>S227*H227</f>
        <v>4.4000000000000003E-3</v>
      </c>
      <c r="AR227" s="155" t="s">
        <v>243</v>
      </c>
      <c r="AT227" s="155" t="s">
        <v>160</v>
      </c>
      <c r="AU227" s="155" t="s">
        <v>87</v>
      </c>
      <c r="AY227" s="16" t="s">
        <v>157</v>
      </c>
      <c r="BE227" s="156">
        <f>IF(N227="základná",J227,0)</f>
        <v>0</v>
      </c>
      <c r="BF227" s="156">
        <f>IF(N227="znížená",J227,0)</f>
        <v>0</v>
      </c>
      <c r="BG227" s="156">
        <f>IF(N227="zákl. prenesená",J227,0)</f>
        <v>0</v>
      </c>
      <c r="BH227" s="156">
        <f>IF(N227="zníž. prenesená",J227,0)</f>
        <v>0</v>
      </c>
      <c r="BI227" s="156">
        <f>IF(N227="nulová",J227,0)</f>
        <v>0</v>
      </c>
      <c r="BJ227" s="16" t="s">
        <v>87</v>
      </c>
      <c r="BK227" s="157">
        <f>ROUND(I227*H227,3)</f>
        <v>0</v>
      </c>
      <c r="BL227" s="16" t="s">
        <v>243</v>
      </c>
      <c r="BM227" s="155" t="s">
        <v>330</v>
      </c>
    </row>
    <row r="228" spans="2:65" s="1" customFormat="1" ht="24.25" customHeight="1" x14ac:dyDescent="0.2">
      <c r="B228" s="143"/>
      <c r="C228" s="144" t="s">
        <v>331</v>
      </c>
      <c r="D228" s="144" t="s">
        <v>160</v>
      </c>
      <c r="E228" s="145" t="s">
        <v>332</v>
      </c>
      <c r="F228" s="146" t="s">
        <v>333</v>
      </c>
      <c r="G228" s="147" t="s">
        <v>183</v>
      </c>
      <c r="H228" s="148">
        <v>33.799999999999997</v>
      </c>
      <c r="I228" s="149"/>
      <c r="J228" s="148">
        <f>ROUND(I228*H228,3)</f>
        <v>0</v>
      </c>
      <c r="K228" s="150"/>
      <c r="L228" s="31"/>
      <c r="M228" s="151" t="s">
        <v>1</v>
      </c>
      <c r="N228" s="152" t="s">
        <v>41</v>
      </c>
      <c r="P228" s="153">
        <f>O228*H228</f>
        <v>0</v>
      </c>
      <c r="Q228" s="153">
        <v>0</v>
      </c>
      <c r="R228" s="153">
        <f>Q228*H228</f>
        <v>0</v>
      </c>
      <c r="S228" s="153">
        <v>1.3500000000000001E-3</v>
      </c>
      <c r="T228" s="154">
        <f>S228*H228</f>
        <v>4.5629999999999997E-2</v>
      </c>
      <c r="AR228" s="155" t="s">
        <v>243</v>
      </c>
      <c r="AT228" s="155" t="s">
        <v>160</v>
      </c>
      <c r="AU228" s="155" t="s">
        <v>87</v>
      </c>
      <c r="AY228" s="16" t="s">
        <v>157</v>
      </c>
      <c r="BE228" s="156">
        <f>IF(N228="základná",J228,0)</f>
        <v>0</v>
      </c>
      <c r="BF228" s="156">
        <f>IF(N228="znížená",J228,0)</f>
        <v>0</v>
      </c>
      <c r="BG228" s="156">
        <f>IF(N228="zákl. prenesená",J228,0)</f>
        <v>0</v>
      </c>
      <c r="BH228" s="156">
        <f>IF(N228="zníž. prenesená",J228,0)</f>
        <v>0</v>
      </c>
      <c r="BI228" s="156">
        <f>IF(N228="nulová",J228,0)</f>
        <v>0</v>
      </c>
      <c r="BJ228" s="16" t="s">
        <v>87</v>
      </c>
      <c r="BK228" s="157">
        <f>ROUND(I228*H228,3)</f>
        <v>0</v>
      </c>
      <c r="BL228" s="16" t="s">
        <v>243</v>
      </c>
      <c r="BM228" s="155" t="s">
        <v>334</v>
      </c>
    </row>
    <row r="229" spans="2:65" s="12" customFormat="1" x14ac:dyDescent="0.2">
      <c r="B229" s="158"/>
      <c r="D229" s="159" t="s">
        <v>166</v>
      </c>
      <c r="E229" s="160" t="s">
        <v>1</v>
      </c>
      <c r="F229" s="161" t="s">
        <v>335</v>
      </c>
      <c r="H229" s="162">
        <v>33.799999999999997</v>
      </c>
      <c r="I229" s="163"/>
      <c r="L229" s="158"/>
      <c r="M229" s="164"/>
      <c r="T229" s="165"/>
      <c r="AT229" s="160" t="s">
        <v>166</v>
      </c>
      <c r="AU229" s="160" t="s">
        <v>87</v>
      </c>
      <c r="AV229" s="12" t="s">
        <v>87</v>
      </c>
      <c r="AW229" s="12" t="s">
        <v>29</v>
      </c>
      <c r="AX229" s="12" t="s">
        <v>82</v>
      </c>
      <c r="AY229" s="160" t="s">
        <v>157</v>
      </c>
    </row>
    <row r="230" spans="2:65" s="1" customFormat="1" ht="24.25" customHeight="1" x14ac:dyDescent="0.2">
      <c r="B230" s="143"/>
      <c r="C230" s="144" t="s">
        <v>306</v>
      </c>
      <c r="D230" s="144" t="s">
        <v>160</v>
      </c>
      <c r="E230" s="145" t="s">
        <v>336</v>
      </c>
      <c r="F230" s="146" t="s">
        <v>337</v>
      </c>
      <c r="G230" s="147" t="s">
        <v>329</v>
      </c>
      <c r="H230" s="148">
        <v>4</v>
      </c>
      <c r="I230" s="149"/>
      <c r="J230" s="148">
        <f>ROUND(I230*H230,3)</f>
        <v>0</v>
      </c>
      <c r="K230" s="150"/>
      <c r="L230" s="31"/>
      <c r="M230" s="151" t="s">
        <v>1</v>
      </c>
      <c r="N230" s="152" t="s">
        <v>41</v>
      </c>
      <c r="P230" s="153">
        <f>O230*H230</f>
        <v>0</v>
      </c>
      <c r="Q230" s="153">
        <v>0</v>
      </c>
      <c r="R230" s="153">
        <f>Q230*H230</f>
        <v>0</v>
      </c>
      <c r="S230" s="153">
        <v>2.0899999999999998E-3</v>
      </c>
      <c r="T230" s="154">
        <f>S230*H230</f>
        <v>8.3599999999999994E-3</v>
      </c>
      <c r="AR230" s="155" t="s">
        <v>243</v>
      </c>
      <c r="AT230" s="155" t="s">
        <v>160</v>
      </c>
      <c r="AU230" s="155" t="s">
        <v>87</v>
      </c>
      <c r="AY230" s="16" t="s">
        <v>157</v>
      </c>
      <c r="BE230" s="156">
        <f>IF(N230="základná",J230,0)</f>
        <v>0</v>
      </c>
      <c r="BF230" s="156">
        <f>IF(N230="znížená",J230,0)</f>
        <v>0</v>
      </c>
      <c r="BG230" s="156">
        <f>IF(N230="zákl. prenesená",J230,0)</f>
        <v>0</v>
      </c>
      <c r="BH230" s="156">
        <f>IF(N230="zníž. prenesená",J230,0)</f>
        <v>0</v>
      </c>
      <c r="BI230" s="156">
        <f>IF(N230="nulová",J230,0)</f>
        <v>0</v>
      </c>
      <c r="BJ230" s="16" t="s">
        <v>87</v>
      </c>
      <c r="BK230" s="157">
        <f>ROUND(I230*H230,3)</f>
        <v>0</v>
      </c>
      <c r="BL230" s="16" t="s">
        <v>243</v>
      </c>
      <c r="BM230" s="155" t="s">
        <v>338</v>
      </c>
    </row>
    <row r="231" spans="2:65" s="1" customFormat="1" ht="24.25" customHeight="1" x14ac:dyDescent="0.2">
      <c r="B231" s="143"/>
      <c r="C231" s="144" t="s">
        <v>339</v>
      </c>
      <c r="D231" s="144" t="s">
        <v>160</v>
      </c>
      <c r="E231" s="145" t="s">
        <v>340</v>
      </c>
      <c r="F231" s="146" t="s">
        <v>341</v>
      </c>
      <c r="G231" s="147" t="s">
        <v>183</v>
      </c>
      <c r="H231" s="148">
        <v>24</v>
      </c>
      <c r="I231" s="149"/>
      <c r="J231" s="148">
        <f>ROUND(I231*H231,3)</f>
        <v>0</v>
      </c>
      <c r="K231" s="150"/>
      <c r="L231" s="31"/>
      <c r="M231" s="151" t="s">
        <v>1</v>
      </c>
      <c r="N231" s="152" t="s">
        <v>41</v>
      </c>
      <c r="P231" s="153">
        <f>O231*H231</f>
        <v>0</v>
      </c>
      <c r="Q231" s="153">
        <v>0</v>
      </c>
      <c r="R231" s="153">
        <f>Q231*H231</f>
        <v>0</v>
      </c>
      <c r="S231" s="153">
        <v>2.8500000000000001E-3</v>
      </c>
      <c r="T231" s="154">
        <f>S231*H231</f>
        <v>6.8400000000000002E-2</v>
      </c>
      <c r="AR231" s="155" t="s">
        <v>243</v>
      </c>
      <c r="AT231" s="155" t="s">
        <v>160</v>
      </c>
      <c r="AU231" s="155" t="s">
        <v>87</v>
      </c>
      <c r="AY231" s="16" t="s">
        <v>157</v>
      </c>
      <c r="BE231" s="156">
        <f>IF(N231="základná",J231,0)</f>
        <v>0</v>
      </c>
      <c r="BF231" s="156">
        <f>IF(N231="znížená",J231,0)</f>
        <v>0</v>
      </c>
      <c r="BG231" s="156">
        <f>IF(N231="zákl. prenesená",J231,0)</f>
        <v>0</v>
      </c>
      <c r="BH231" s="156">
        <f>IF(N231="zníž. prenesená",J231,0)</f>
        <v>0</v>
      </c>
      <c r="BI231" s="156">
        <f>IF(N231="nulová",J231,0)</f>
        <v>0</v>
      </c>
      <c r="BJ231" s="16" t="s">
        <v>87</v>
      </c>
      <c r="BK231" s="157">
        <f>ROUND(I231*H231,3)</f>
        <v>0</v>
      </c>
      <c r="BL231" s="16" t="s">
        <v>243</v>
      </c>
      <c r="BM231" s="155" t="s">
        <v>342</v>
      </c>
    </row>
    <row r="232" spans="2:65" s="12" customFormat="1" x14ac:dyDescent="0.2">
      <c r="B232" s="158"/>
      <c r="D232" s="159" t="s">
        <v>166</v>
      </c>
      <c r="E232" s="160" t="s">
        <v>1</v>
      </c>
      <c r="F232" s="161" t="s">
        <v>343</v>
      </c>
      <c r="H232" s="162">
        <v>24</v>
      </c>
      <c r="I232" s="163"/>
      <c r="L232" s="158"/>
      <c r="M232" s="164"/>
      <c r="T232" s="165"/>
      <c r="AT232" s="160" t="s">
        <v>166</v>
      </c>
      <c r="AU232" s="160" t="s">
        <v>87</v>
      </c>
      <c r="AV232" s="12" t="s">
        <v>87</v>
      </c>
      <c r="AW232" s="12" t="s">
        <v>29</v>
      </c>
      <c r="AX232" s="12" t="s">
        <v>82</v>
      </c>
      <c r="AY232" s="160" t="s">
        <v>157</v>
      </c>
    </row>
    <row r="233" spans="2:65" s="1" customFormat="1" ht="33" customHeight="1" x14ac:dyDescent="0.2">
      <c r="B233" s="143"/>
      <c r="C233" s="144" t="s">
        <v>344</v>
      </c>
      <c r="D233" s="144" t="s">
        <v>160</v>
      </c>
      <c r="E233" s="145" t="s">
        <v>345</v>
      </c>
      <c r="F233" s="146" t="s">
        <v>346</v>
      </c>
      <c r="G233" s="147" t="s">
        <v>329</v>
      </c>
      <c r="H233" s="148">
        <v>4</v>
      </c>
      <c r="I233" s="149"/>
      <c r="J233" s="148">
        <f>ROUND(I233*H233,3)</f>
        <v>0</v>
      </c>
      <c r="K233" s="150"/>
      <c r="L233" s="31"/>
      <c r="M233" s="151" t="s">
        <v>1</v>
      </c>
      <c r="N233" s="152" t="s">
        <v>41</v>
      </c>
      <c r="P233" s="153">
        <f>O233*H233</f>
        <v>0</v>
      </c>
      <c r="Q233" s="153">
        <v>0</v>
      </c>
      <c r="R233" s="153">
        <f>Q233*H233</f>
        <v>0</v>
      </c>
      <c r="S233" s="153">
        <v>1.16E-3</v>
      </c>
      <c r="T233" s="154">
        <f>S233*H233</f>
        <v>4.64E-3</v>
      </c>
      <c r="AR233" s="155" t="s">
        <v>243</v>
      </c>
      <c r="AT233" s="155" t="s">
        <v>160</v>
      </c>
      <c r="AU233" s="155" t="s">
        <v>87</v>
      </c>
      <c r="AY233" s="16" t="s">
        <v>157</v>
      </c>
      <c r="BE233" s="156">
        <f>IF(N233="základná",J233,0)</f>
        <v>0</v>
      </c>
      <c r="BF233" s="156">
        <f>IF(N233="znížená",J233,0)</f>
        <v>0</v>
      </c>
      <c r="BG233" s="156">
        <f>IF(N233="zákl. prenesená",J233,0)</f>
        <v>0</v>
      </c>
      <c r="BH233" s="156">
        <f>IF(N233="zníž. prenesená",J233,0)</f>
        <v>0</v>
      </c>
      <c r="BI233" s="156">
        <f>IF(N233="nulová",J233,0)</f>
        <v>0</v>
      </c>
      <c r="BJ233" s="16" t="s">
        <v>87</v>
      </c>
      <c r="BK233" s="157">
        <f>ROUND(I233*H233,3)</f>
        <v>0</v>
      </c>
      <c r="BL233" s="16" t="s">
        <v>243</v>
      </c>
      <c r="BM233" s="155" t="s">
        <v>347</v>
      </c>
    </row>
    <row r="234" spans="2:65" s="1" customFormat="1" ht="24.25" customHeight="1" x14ac:dyDescent="0.2">
      <c r="B234" s="143"/>
      <c r="C234" s="144" t="s">
        <v>348</v>
      </c>
      <c r="D234" s="144" t="s">
        <v>160</v>
      </c>
      <c r="E234" s="145" t="s">
        <v>349</v>
      </c>
      <c r="F234" s="146" t="s">
        <v>350</v>
      </c>
      <c r="G234" s="147" t="s">
        <v>183</v>
      </c>
      <c r="H234" s="148">
        <v>183</v>
      </c>
      <c r="I234" s="149"/>
      <c r="J234" s="148">
        <f>ROUND(I234*H234,3)</f>
        <v>0</v>
      </c>
      <c r="K234" s="150"/>
      <c r="L234" s="31"/>
      <c r="M234" s="151" t="s">
        <v>1</v>
      </c>
      <c r="N234" s="152" t="s">
        <v>41</v>
      </c>
      <c r="P234" s="153">
        <f>O234*H234</f>
        <v>0</v>
      </c>
      <c r="Q234" s="153">
        <v>5.6299999999999996E-3</v>
      </c>
      <c r="R234" s="153">
        <f>Q234*H234</f>
        <v>1.0302899999999999</v>
      </c>
      <c r="S234" s="153">
        <v>0</v>
      </c>
      <c r="T234" s="154">
        <f>S234*H234</f>
        <v>0</v>
      </c>
      <c r="AR234" s="155" t="s">
        <v>243</v>
      </c>
      <c r="AT234" s="155" t="s">
        <v>160</v>
      </c>
      <c r="AU234" s="155" t="s">
        <v>87</v>
      </c>
      <c r="AY234" s="16" t="s">
        <v>157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6" t="s">
        <v>87</v>
      </c>
      <c r="BK234" s="157">
        <f>ROUND(I234*H234,3)</f>
        <v>0</v>
      </c>
      <c r="BL234" s="16" t="s">
        <v>243</v>
      </c>
      <c r="BM234" s="155" t="s">
        <v>351</v>
      </c>
    </row>
    <row r="235" spans="2:65" s="12" customFormat="1" x14ac:dyDescent="0.2">
      <c r="B235" s="158"/>
      <c r="D235" s="159" t="s">
        <v>166</v>
      </c>
      <c r="E235" s="160" t="s">
        <v>1</v>
      </c>
      <c r="F235" s="161" t="s">
        <v>352</v>
      </c>
      <c r="H235" s="162">
        <v>183</v>
      </c>
      <c r="I235" s="163"/>
      <c r="L235" s="158"/>
      <c r="M235" s="164"/>
      <c r="T235" s="165"/>
      <c r="AT235" s="160" t="s">
        <v>166</v>
      </c>
      <c r="AU235" s="160" t="s">
        <v>87</v>
      </c>
      <c r="AV235" s="12" t="s">
        <v>87</v>
      </c>
      <c r="AW235" s="12" t="s">
        <v>29</v>
      </c>
      <c r="AX235" s="12" t="s">
        <v>82</v>
      </c>
      <c r="AY235" s="160" t="s">
        <v>157</v>
      </c>
    </row>
    <row r="236" spans="2:65" s="1" customFormat="1" ht="24.25" customHeight="1" x14ac:dyDescent="0.2">
      <c r="B236" s="143"/>
      <c r="C236" s="144" t="s">
        <v>353</v>
      </c>
      <c r="D236" s="144" t="s">
        <v>160</v>
      </c>
      <c r="E236" s="145" t="s">
        <v>354</v>
      </c>
      <c r="F236" s="146" t="s">
        <v>355</v>
      </c>
      <c r="G236" s="147" t="s">
        <v>183</v>
      </c>
      <c r="H236" s="148">
        <v>24</v>
      </c>
      <c r="I236" s="149"/>
      <c r="J236" s="148">
        <f>ROUND(I236*H236,3)</f>
        <v>0</v>
      </c>
      <c r="K236" s="150"/>
      <c r="L236" s="31"/>
      <c r="M236" s="151" t="s">
        <v>1</v>
      </c>
      <c r="N236" s="152" t="s">
        <v>41</v>
      </c>
      <c r="P236" s="153">
        <f>O236*H236</f>
        <v>0</v>
      </c>
      <c r="Q236" s="153">
        <v>2.7299999999999998E-3</v>
      </c>
      <c r="R236" s="153">
        <f>Q236*H236</f>
        <v>6.5519999999999995E-2</v>
      </c>
      <c r="S236" s="153">
        <v>0</v>
      </c>
      <c r="T236" s="154">
        <f>S236*H236</f>
        <v>0</v>
      </c>
      <c r="AR236" s="155" t="s">
        <v>243</v>
      </c>
      <c r="AT236" s="155" t="s">
        <v>160</v>
      </c>
      <c r="AU236" s="155" t="s">
        <v>87</v>
      </c>
      <c r="AY236" s="16" t="s">
        <v>157</v>
      </c>
      <c r="BE236" s="156">
        <f>IF(N236="základná",J236,0)</f>
        <v>0</v>
      </c>
      <c r="BF236" s="156">
        <f>IF(N236="znížená",J236,0)</f>
        <v>0</v>
      </c>
      <c r="BG236" s="156">
        <f>IF(N236="zákl. prenesená",J236,0)</f>
        <v>0</v>
      </c>
      <c r="BH236" s="156">
        <f>IF(N236="zníž. prenesená",J236,0)</f>
        <v>0</v>
      </c>
      <c r="BI236" s="156">
        <f>IF(N236="nulová",J236,0)</f>
        <v>0</v>
      </c>
      <c r="BJ236" s="16" t="s">
        <v>87</v>
      </c>
      <c r="BK236" s="157">
        <f>ROUND(I236*H236,3)</f>
        <v>0</v>
      </c>
      <c r="BL236" s="16" t="s">
        <v>243</v>
      </c>
      <c r="BM236" s="155" t="s">
        <v>356</v>
      </c>
    </row>
    <row r="237" spans="2:65" s="12" customFormat="1" x14ac:dyDescent="0.2">
      <c r="B237" s="158"/>
      <c r="D237" s="159" t="s">
        <v>166</v>
      </c>
      <c r="E237" s="160" t="s">
        <v>1</v>
      </c>
      <c r="F237" s="161" t="s">
        <v>357</v>
      </c>
      <c r="H237" s="162">
        <v>24</v>
      </c>
      <c r="I237" s="163"/>
      <c r="L237" s="158"/>
      <c r="M237" s="164"/>
      <c r="T237" s="165"/>
      <c r="AT237" s="160" t="s">
        <v>166</v>
      </c>
      <c r="AU237" s="160" t="s">
        <v>87</v>
      </c>
      <c r="AV237" s="12" t="s">
        <v>87</v>
      </c>
      <c r="AW237" s="12" t="s">
        <v>29</v>
      </c>
      <c r="AX237" s="12" t="s">
        <v>82</v>
      </c>
      <c r="AY237" s="160" t="s">
        <v>157</v>
      </c>
    </row>
    <row r="238" spans="2:65" s="1" customFormat="1" ht="24.25" customHeight="1" x14ac:dyDescent="0.2">
      <c r="B238" s="143"/>
      <c r="C238" s="144" t="s">
        <v>358</v>
      </c>
      <c r="D238" s="144" t="s">
        <v>160</v>
      </c>
      <c r="E238" s="145" t="s">
        <v>359</v>
      </c>
      <c r="F238" s="146" t="s">
        <v>360</v>
      </c>
      <c r="G238" s="147" t="s">
        <v>329</v>
      </c>
      <c r="H238" s="148">
        <v>4</v>
      </c>
      <c r="I238" s="149"/>
      <c r="J238" s="148">
        <f>ROUND(I238*H238,3)</f>
        <v>0</v>
      </c>
      <c r="K238" s="150"/>
      <c r="L238" s="31"/>
      <c r="M238" s="151" t="s">
        <v>1</v>
      </c>
      <c r="N238" s="152" t="s">
        <v>41</v>
      </c>
      <c r="P238" s="153">
        <f>O238*H238</f>
        <v>0</v>
      </c>
      <c r="Q238" s="153">
        <v>3.8999999999999999E-4</v>
      </c>
      <c r="R238" s="153">
        <f>Q238*H238</f>
        <v>1.56E-3</v>
      </c>
      <c r="S238" s="153">
        <v>0</v>
      </c>
      <c r="T238" s="154">
        <f>S238*H238</f>
        <v>0</v>
      </c>
      <c r="AR238" s="155" t="s">
        <v>243</v>
      </c>
      <c r="AT238" s="155" t="s">
        <v>160</v>
      </c>
      <c r="AU238" s="155" t="s">
        <v>87</v>
      </c>
      <c r="AY238" s="16" t="s">
        <v>157</v>
      </c>
      <c r="BE238" s="156">
        <f>IF(N238="základná",J238,0)</f>
        <v>0</v>
      </c>
      <c r="BF238" s="156">
        <f>IF(N238="znížená",J238,0)</f>
        <v>0</v>
      </c>
      <c r="BG238" s="156">
        <f>IF(N238="zákl. prenesená",J238,0)</f>
        <v>0</v>
      </c>
      <c r="BH238" s="156">
        <f>IF(N238="zníž. prenesená",J238,0)</f>
        <v>0</v>
      </c>
      <c r="BI238" s="156">
        <f>IF(N238="nulová",J238,0)</f>
        <v>0</v>
      </c>
      <c r="BJ238" s="16" t="s">
        <v>87</v>
      </c>
      <c r="BK238" s="157">
        <f>ROUND(I238*H238,3)</f>
        <v>0</v>
      </c>
      <c r="BL238" s="16" t="s">
        <v>243</v>
      </c>
      <c r="BM238" s="155" t="s">
        <v>361</v>
      </c>
    </row>
    <row r="239" spans="2:65" s="1" customFormat="1" ht="24.25" customHeight="1" x14ac:dyDescent="0.2">
      <c r="B239" s="143"/>
      <c r="C239" s="144" t="s">
        <v>362</v>
      </c>
      <c r="D239" s="144" t="s">
        <v>160</v>
      </c>
      <c r="E239" s="145" t="s">
        <v>363</v>
      </c>
      <c r="F239" s="146" t="s">
        <v>364</v>
      </c>
      <c r="G239" s="147" t="s">
        <v>183</v>
      </c>
      <c r="H239" s="148">
        <v>200</v>
      </c>
      <c r="I239" s="149"/>
      <c r="J239" s="148">
        <f>ROUND(I239*H239,3)</f>
        <v>0</v>
      </c>
      <c r="K239" s="150"/>
      <c r="L239" s="31"/>
      <c r="M239" s="151" t="s">
        <v>1</v>
      </c>
      <c r="N239" s="152" t="s">
        <v>41</v>
      </c>
      <c r="P239" s="153">
        <f>O239*H239</f>
        <v>0</v>
      </c>
      <c r="Q239" s="153">
        <v>1.67E-3</v>
      </c>
      <c r="R239" s="153">
        <f>Q239*H239</f>
        <v>0.33400000000000002</v>
      </c>
      <c r="S239" s="153">
        <v>0</v>
      </c>
      <c r="T239" s="154">
        <f>S239*H239</f>
        <v>0</v>
      </c>
      <c r="AR239" s="155" t="s">
        <v>243</v>
      </c>
      <c r="AT239" s="155" t="s">
        <v>160</v>
      </c>
      <c r="AU239" s="155" t="s">
        <v>87</v>
      </c>
      <c r="AY239" s="16" t="s">
        <v>157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6" t="s">
        <v>87</v>
      </c>
      <c r="BK239" s="157">
        <f>ROUND(I239*H239,3)</f>
        <v>0</v>
      </c>
      <c r="BL239" s="16" t="s">
        <v>243</v>
      </c>
      <c r="BM239" s="155" t="s">
        <v>365</v>
      </c>
    </row>
    <row r="240" spans="2:65" s="12" customFormat="1" x14ac:dyDescent="0.2">
      <c r="B240" s="158"/>
      <c r="D240" s="159" t="s">
        <v>166</v>
      </c>
      <c r="E240" s="160" t="s">
        <v>1</v>
      </c>
      <c r="F240" s="161" t="s">
        <v>366</v>
      </c>
      <c r="H240" s="162">
        <v>200</v>
      </c>
      <c r="I240" s="163"/>
      <c r="L240" s="158"/>
      <c r="M240" s="164"/>
      <c r="T240" s="165"/>
      <c r="AT240" s="160" t="s">
        <v>166</v>
      </c>
      <c r="AU240" s="160" t="s">
        <v>87</v>
      </c>
      <c r="AV240" s="12" t="s">
        <v>87</v>
      </c>
      <c r="AW240" s="12" t="s">
        <v>29</v>
      </c>
      <c r="AX240" s="12" t="s">
        <v>82</v>
      </c>
      <c r="AY240" s="160" t="s">
        <v>157</v>
      </c>
    </row>
    <row r="241" spans="2:65" s="1" customFormat="1" ht="24.25" customHeight="1" x14ac:dyDescent="0.2">
      <c r="B241" s="143"/>
      <c r="C241" s="144" t="s">
        <v>367</v>
      </c>
      <c r="D241" s="144" t="s">
        <v>160</v>
      </c>
      <c r="E241" s="145" t="s">
        <v>368</v>
      </c>
      <c r="F241" s="146" t="s">
        <v>369</v>
      </c>
      <c r="G241" s="147" t="s">
        <v>329</v>
      </c>
      <c r="H241" s="148">
        <v>4</v>
      </c>
      <c r="I241" s="149"/>
      <c r="J241" s="148">
        <f>ROUND(I241*H241,3)</f>
        <v>0</v>
      </c>
      <c r="K241" s="150"/>
      <c r="L241" s="31"/>
      <c r="M241" s="151" t="s">
        <v>1</v>
      </c>
      <c r="N241" s="152" t="s">
        <v>41</v>
      </c>
      <c r="P241" s="153">
        <f>O241*H241</f>
        <v>0</v>
      </c>
      <c r="Q241" s="153">
        <v>3.6000000000000002E-4</v>
      </c>
      <c r="R241" s="153">
        <f>Q241*H241</f>
        <v>1.4400000000000001E-3</v>
      </c>
      <c r="S241" s="153">
        <v>0</v>
      </c>
      <c r="T241" s="154">
        <f>S241*H241</f>
        <v>0</v>
      </c>
      <c r="AR241" s="155" t="s">
        <v>243</v>
      </c>
      <c r="AT241" s="155" t="s">
        <v>160</v>
      </c>
      <c r="AU241" s="155" t="s">
        <v>87</v>
      </c>
      <c r="AY241" s="16" t="s">
        <v>157</v>
      </c>
      <c r="BE241" s="156">
        <f>IF(N241="základná",J241,0)</f>
        <v>0</v>
      </c>
      <c r="BF241" s="156">
        <f>IF(N241="znížená",J241,0)</f>
        <v>0</v>
      </c>
      <c r="BG241" s="156">
        <f>IF(N241="zákl. prenesená",J241,0)</f>
        <v>0</v>
      </c>
      <c r="BH241" s="156">
        <f>IF(N241="zníž. prenesená",J241,0)</f>
        <v>0</v>
      </c>
      <c r="BI241" s="156">
        <f>IF(N241="nulová",J241,0)</f>
        <v>0</v>
      </c>
      <c r="BJ241" s="16" t="s">
        <v>87</v>
      </c>
      <c r="BK241" s="157">
        <f>ROUND(I241*H241,3)</f>
        <v>0</v>
      </c>
      <c r="BL241" s="16" t="s">
        <v>243</v>
      </c>
      <c r="BM241" s="155" t="s">
        <v>370</v>
      </c>
    </row>
    <row r="242" spans="2:65" s="12" customFormat="1" x14ac:dyDescent="0.2">
      <c r="B242" s="158"/>
      <c r="D242" s="159" t="s">
        <v>166</v>
      </c>
      <c r="E242" s="160" t="s">
        <v>1</v>
      </c>
      <c r="F242" s="161" t="s">
        <v>371</v>
      </c>
      <c r="H242" s="162">
        <v>4</v>
      </c>
      <c r="I242" s="163"/>
      <c r="L242" s="158"/>
      <c r="M242" s="164"/>
      <c r="T242" s="165"/>
      <c r="AT242" s="160" t="s">
        <v>166</v>
      </c>
      <c r="AU242" s="160" t="s">
        <v>87</v>
      </c>
      <c r="AV242" s="12" t="s">
        <v>87</v>
      </c>
      <c r="AW242" s="12" t="s">
        <v>29</v>
      </c>
      <c r="AX242" s="12" t="s">
        <v>82</v>
      </c>
      <c r="AY242" s="160" t="s">
        <v>157</v>
      </c>
    </row>
    <row r="243" spans="2:65" s="1" customFormat="1" ht="24.25" customHeight="1" x14ac:dyDescent="0.2">
      <c r="B243" s="143"/>
      <c r="C243" s="144" t="s">
        <v>372</v>
      </c>
      <c r="D243" s="144" t="s">
        <v>160</v>
      </c>
      <c r="E243" s="145" t="s">
        <v>373</v>
      </c>
      <c r="F243" s="146" t="s">
        <v>374</v>
      </c>
      <c r="G243" s="147" t="s">
        <v>317</v>
      </c>
      <c r="H243" s="149"/>
      <c r="I243" s="149"/>
      <c r="J243" s="148">
        <f>ROUND(I243*H243,3)</f>
        <v>0</v>
      </c>
      <c r="K243" s="150"/>
      <c r="L243" s="31"/>
      <c r="M243" s="151" t="s">
        <v>1</v>
      </c>
      <c r="N243" s="152" t="s">
        <v>41</v>
      </c>
      <c r="P243" s="153">
        <f>O243*H243</f>
        <v>0</v>
      </c>
      <c r="Q243" s="153">
        <v>0</v>
      </c>
      <c r="R243" s="153">
        <f>Q243*H243</f>
        <v>0</v>
      </c>
      <c r="S243" s="153">
        <v>0</v>
      </c>
      <c r="T243" s="154">
        <f>S243*H243</f>
        <v>0</v>
      </c>
      <c r="AR243" s="155" t="s">
        <v>243</v>
      </c>
      <c r="AT243" s="155" t="s">
        <v>160</v>
      </c>
      <c r="AU243" s="155" t="s">
        <v>87</v>
      </c>
      <c r="AY243" s="16" t="s">
        <v>157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6" t="s">
        <v>87</v>
      </c>
      <c r="BK243" s="157">
        <f>ROUND(I243*H243,3)</f>
        <v>0</v>
      </c>
      <c r="BL243" s="16" t="s">
        <v>243</v>
      </c>
      <c r="BM243" s="155" t="s">
        <v>375</v>
      </c>
    </row>
    <row r="244" spans="2:65" s="11" customFormat="1" ht="22.9" customHeight="1" x14ac:dyDescent="0.25">
      <c r="B244" s="131"/>
      <c r="D244" s="132" t="s">
        <v>74</v>
      </c>
      <c r="E244" s="141" t="s">
        <v>376</v>
      </c>
      <c r="F244" s="141" t="s">
        <v>377</v>
      </c>
      <c r="I244" s="134"/>
      <c r="J244" s="142">
        <f>BK244</f>
        <v>0</v>
      </c>
      <c r="L244" s="131"/>
      <c r="M244" s="136"/>
      <c r="P244" s="137">
        <f>SUM(P245:P246)</f>
        <v>0</v>
      </c>
      <c r="R244" s="137">
        <f>SUM(R245:R246)</f>
        <v>0</v>
      </c>
      <c r="T244" s="138">
        <f>SUM(T245:T246)</f>
        <v>0</v>
      </c>
      <c r="AR244" s="132" t="s">
        <v>87</v>
      </c>
      <c r="AT244" s="139" t="s">
        <v>74</v>
      </c>
      <c r="AU244" s="139" t="s">
        <v>82</v>
      </c>
      <c r="AY244" s="132" t="s">
        <v>157</v>
      </c>
      <c r="BK244" s="140">
        <f>SUM(BK245:BK246)</f>
        <v>0</v>
      </c>
    </row>
    <row r="245" spans="2:65" s="1" customFormat="1" ht="49.15" customHeight="1" x14ac:dyDescent="0.2">
      <c r="B245" s="143"/>
      <c r="C245" s="144" t="s">
        <v>378</v>
      </c>
      <c r="D245" s="144" t="s">
        <v>160</v>
      </c>
      <c r="E245" s="145" t="s">
        <v>379</v>
      </c>
      <c r="F245" s="146" t="s">
        <v>380</v>
      </c>
      <c r="G245" s="147" t="s">
        <v>192</v>
      </c>
      <c r="H245" s="148">
        <v>2250</v>
      </c>
      <c r="I245" s="149"/>
      <c r="J245" s="148">
        <f>ROUND(I245*H245,3)</f>
        <v>0</v>
      </c>
      <c r="K245" s="150"/>
      <c r="L245" s="31"/>
      <c r="M245" s="151" t="s">
        <v>1</v>
      </c>
      <c r="N245" s="152" t="s">
        <v>41</v>
      </c>
      <c r="P245" s="153">
        <f>O245*H245</f>
        <v>0</v>
      </c>
      <c r="Q245" s="153">
        <v>0</v>
      </c>
      <c r="R245" s="153">
        <f>Q245*H245</f>
        <v>0</v>
      </c>
      <c r="S245" s="153">
        <v>0</v>
      </c>
      <c r="T245" s="154">
        <f>S245*H245</f>
        <v>0</v>
      </c>
      <c r="AR245" s="155" t="s">
        <v>243</v>
      </c>
      <c r="AT245" s="155" t="s">
        <v>160</v>
      </c>
      <c r="AU245" s="155" t="s">
        <v>87</v>
      </c>
      <c r="AY245" s="16" t="s">
        <v>157</v>
      </c>
      <c r="BE245" s="156">
        <f>IF(N245="základná",J245,0)</f>
        <v>0</v>
      </c>
      <c r="BF245" s="156">
        <f>IF(N245="znížená",J245,0)</f>
        <v>0</v>
      </c>
      <c r="BG245" s="156">
        <f>IF(N245="zákl. prenesená",J245,0)</f>
        <v>0</v>
      </c>
      <c r="BH245" s="156">
        <f>IF(N245="zníž. prenesená",J245,0)</f>
        <v>0</v>
      </c>
      <c r="BI245" s="156">
        <f>IF(N245="nulová",J245,0)</f>
        <v>0</v>
      </c>
      <c r="BJ245" s="16" t="s">
        <v>87</v>
      </c>
      <c r="BK245" s="157">
        <f>ROUND(I245*H245,3)</f>
        <v>0</v>
      </c>
      <c r="BL245" s="16" t="s">
        <v>243</v>
      </c>
      <c r="BM245" s="155" t="s">
        <v>381</v>
      </c>
    </row>
    <row r="246" spans="2:65" s="12" customFormat="1" x14ac:dyDescent="0.2">
      <c r="B246" s="158"/>
      <c r="D246" s="159" t="s">
        <v>166</v>
      </c>
      <c r="E246" s="160" t="s">
        <v>1</v>
      </c>
      <c r="F246" s="161" t="s">
        <v>382</v>
      </c>
      <c r="H246" s="162">
        <v>2250</v>
      </c>
      <c r="I246" s="163"/>
      <c r="L246" s="158"/>
      <c r="M246" s="164"/>
      <c r="T246" s="165"/>
      <c r="AT246" s="160" t="s">
        <v>166</v>
      </c>
      <c r="AU246" s="160" t="s">
        <v>87</v>
      </c>
      <c r="AV246" s="12" t="s">
        <v>87</v>
      </c>
      <c r="AW246" s="12" t="s">
        <v>29</v>
      </c>
      <c r="AX246" s="12" t="s">
        <v>82</v>
      </c>
      <c r="AY246" s="160" t="s">
        <v>157</v>
      </c>
    </row>
    <row r="247" spans="2:65" s="11" customFormat="1" ht="22.9" customHeight="1" x14ac:dyDescent="0.25">
      <c r="B247" s="131"/>
      <c r="D247" s="132" t="s">
        <v>74</v>
      </c>
      <c r="E247" s="141" t="s">
        <v>383</v>
      </c>
      <c r="F247" s="141" t="s">
        <v>384</v>
      </c>
      <c r="I247" s="134"/>
      <c r="J247" s="142">
        <f>BK247</f>
        <v>0</v>
      </c>
      <c r="L247" s="131"/>
      <c r="M247" s="136"/>
      <c r="P247" s="137">
        <f>SUM(P248:P266)</f>
        <v>0</v>
      </c>
      <c r="R247" s="137">
        <f>SUM(R248:R266)</f>
        <v>24.281067999999998</v>
      </c>
      <c r="T247" s="138">
        <f>SUM(T248:T266)</f>
        <v>13.930000000000001</v>
      </c>
      <c r="AR247" s="132" t="s">
        <v>87</v>
      </c>
      <c r="AT247" s="139" t="s">
        <v>74</v>
      </c>
      <c r="AU247" s="139" t="s">
        <v>82</v>
      </c>
      <c r="AY247" s="132" t="s">
        <v>157</v>
      </c>
      <c r="BK247" s="140">
        <f>SUM(BK248:BK266)</f>
        <v>0</v>
      </c>
    </row>
    <row r="248" spans="2:65" s="1" customFormat="1" ht="24.25" customHeight="1" x14ac:dyDescent="0.2">
      <c r="B248" s="143"/>
      <c r="C248" s="144" t="s">
        <v>385</v>
      </c>
      <c r="D248" s="144" t="s">
        <v>160</v>
      </c>
      <c r="E248" s="145" t="s">
        <v>386</v>
      </c>
      <c r="F248" s="146" t="s">
        <v>387</v>
      </c>
      <c r="G248" s="147" t="s">
        <v>183</v>
      </c>
      <c r="H248" s="148">
        <v>92</v>
      </c>
      <c r="I248" s="149"/>
      <c r="J248" s="148">
        <f>ROUND(I248*H248,3)</f>
        <v>0</v>
      </c>
      <c r="K248" s="150"/>
      <c r="L248" s="31"/>
      <c r="M248" s="151" t="s">
        <v>1</v>
      </c>
      <c r="N248" s="152" t="s">
        <v>41</v>
      </c>
      <c r="P248" s="153">
        <f>O248*H248</f>
        <v>0</v>
      </c>
      <c r="Q248" s="153">
        <v>5.1000000000000004E-4</v>
      </c>
      <c r="R248" s="153">
        <f>Q248*H248</f>
        <v>4.6920000000000003E-2</v>
      </c>
      <c r="S248" s="153">
        <v>0</v>
      </c>
      <c r="T248" s="154">
        <f>S248*H248</f>
        <v>0</v>
      </c>
      <c r="AR248" s="155" t="s">
        <v>243</v>
      </c>
      <c r="AT248" s="155" t="s">
        <v>160</v>
      </c>
      <c r="AU248" s="155" t="s">
        <v>87</v>
      </c>
      <c r="AY248" s="16" t="s">
        <v>157</v>
      </c>
      <c r="BE248" s="156">
        <f>IF(N248="základná",J248,0)</f>
        <v>0</v>
      </c>
      <c r="BF248" s="156">
        <f>IF(N248="znížená",J248,0)</f>
        <v>0</v>
      </c>
      <c r="BG248" s="156">
        <f>IF(N248="zákl. prenesená",J248,0)</f>
        <v>0</v>
      </c>
      <c r="BH248" s="156">
        <f>IF(N248="zníž. prenesená",J248,0)</f>
        <v>0</v>
      </c>
      <c r="BI248" s="156">
        <f>IF(N248="nulová",J248,0)</f>
        <v>0</v>
      </c>
      <c r="BJ248" s="16" t="s">
        <v>87</v>
      </c>
      <c r="BK248" s="157">
        <f>ROUND(I248*H248,3)</f>
        <v>0</v>
      </c>
      <c r="BL248" s="16" t="s">
        <v>243</v>
      </c>
      <c r="BM248" s="155" t="s">
        <v>388</v>
      </c>
    </row>
    <row r="249" spans="2:65" s="1" customFormat="1" ht="37.9" customHeight="1" x14ac:dyDescent="0.2">
      <c r="B249" s="143"/>
      <c r="C249" s="144" t="s">
        <v>389</v>
      </c>
      <c r="D249" s="144" t="s">
        <v>160</v>
      </c>
      <c r="E249" s="145" t="s">
        <v>390</v>
      </c>
      <c r="F249" s="146" t="s">
        <v>391</v>
      </c>
      <c r="G249" s="147" t="s">
        <v>192</v>
      </c>
      <c r="H249" s="148">
        <v>2110</v>
      </c>
      <c r="I249" s="149"/>
      <c r="J249" s="148">
        <f>ROUND(I249*H249,3)</f>
        <v>0</v>
      </c>
      <c r="K249" s="150"/>
      <c r="L249" s="31"/>
      <c r="M249" s="151" t="s">
        <v>1</v>
      </c>
      <c r="N249" s="152" t="s">
        <v>41</v>
      </c>
      <c r="P249" s="153">
        <f>O249*H249</f>
        <v>0</v>
      </c>
      <c r="Q249" s="153">
        <v>0</v>
      </c>
      <c r="R249" s="153">
        <f>Q249*H249</f>
        <v>0</v>
      </c>
      <c r="S249" s="153">
        <v>0</v>
      </c>
      <c r="T249" s="154">
        <f>S249*H249</f>
        <v>0</v>
      </c>
      <c r="AR249" s="155" t="s">
        <v>243</v>
      </c>
      <c r="AT249" s="155" t="s">
        <v>160</v>
      </c>
      <c r="AU249" s="155" t="s">
        <v>87</v>
      </c>
      <c r="AY249" s="16" t="s">
        <v>157</v>
      </c>
      <c r="BE249" s="156">
        <f>IF(N249="základná",J249,0)</f>
        <v>0</v>
      </c>
      <c r="BF249" s="156">
        <f>IF(N249="znížená",J249,0)</f>
        <v>0</v>
      </c>
      <c r="BG249" s="156">
        <f>IF(N249="zákl. prenesená",J249,0)</f>
        <v>0</v>
      </c>
      <c r="BH249" s="156">
        <f>IF(N249="zníž. prenesená",J249,0)</f>
        <v>0</v>
      </c>
      <c r="BI249" s="156">
        <f>IF(N249="nulová",J249,0)</f>
        <v>0</v>
      </c>
      <c r="BJ249" s="16" t="s">
        <v>87</v>
      </c>
      <c r="BK249" s="157">
        <f>ROUND(I249*H249,3)</f>
        <v>0</v>
      </c>
      <c r="BL249" s="16" t="s">
        <v>243</v>
      </c>
      <c r="BM249" s="155" t="s">
        <v>392</v>
      </c>
    </row>
    <row r="250" spans="2:65" s="1" customFormat="1" ht="24.25" customHeight="1" x14ac:dyDescent="0.2">
      <c r="B250" s="143"/>
      <c r="C250" s="144" t="s">
        <v>393</v>
      </c>
      <c r="D250" s="144" t="s">
        <v>160</v>
      </c>
      <c r="E250" s="145" t="s">
        <v>394</v>
      </c>
      <c r="F250" s="146" t="s">
        <v>395</v>
      </c>
      <c r="G250" s="147" t="s">
        <v>192</v>
      </c>
      <c r="H250" s="148">
        <v>2110</v>
      </c>
      <c r="I250" s="149"/>
      <c r="J250" s="148">
        <f>ROUND(I250*H250,3)</f>
        <v>0</v>
      </c>
      <c r="K250" s="150"/>
      <c r="L250" s="31"/>
      <c r="M250" s="151" t="s">
        <v>1</v>
      </c>
      <c r="N250" s="152" t="s">
        <v>41</v>
      </c>
      <c r="P250" s="153">
        <f>O250*H250</f>
        <v>0</v>
      </c>
      <c r="Q250" s="153">
        <v>4.0000000000000002E-4</v>
      </c>
      <c r="R250" s="153">
        <f>Q250*H250</f>
        <v>0.84400000000000008</v>
      </c>
      <c r="S250" s="153">
        <v>0</v>
      </c>
      <c r="T250" s="154">
        <f>S250*H250</f>
        <v>0</v>
      </c>
      <c r="AR250" s="155" t="s">
        <v>243</v>
      </c>
      <c r="AT250" s="155" t="s">
        <v>160</v>
      </c>
      <c r="AU250" s="155" t="s">
        <v>87</v>
      </c>
      <c r="AY250" s="16" t="s">
        <v>157</v>
      </c>
      <c r="BE250" s="156">
        <f>IF(N250="základná",J250,0)</f>
        <v>0</v>
      </c>
      <c r="BF250" s="156">
        <f>IF(N250="znížená",J250,0)</f>
        <v>0</v>
      </c>
      <c r="BG250" s="156">
        <f>IF(N250="zákl. prenesená",J250,0)</f>
        <v>0</v>
      </c>
      <c r="BH250" s="156">
        <f>IF(N250="zníž. prenesená",J250,0)</f>
        <v>0</v>
      </c>
      <c r="BI250" s="156">
        <f>IF(N250="nulová",J250,0)</f>
        <v>0</v>
      </c>
      <c r="BJ250" s="16" t="s">
        <v>87</v>
      </c>
      <c r="BK250" s="157">
        <f>ROUND(I250*H250,3)</f>
        <v>0</v>
      </c>
      <c r="BL250" s="16" t="s">
        <v>243</v>
      </c>
      <c r="BM250" s="155" t="s">
        <v>396</v>
      </c>
    </row>
    <row r="251" spans="2:65" s="12" customFormat="1" x14ac:dyDescent="0.2">
      <c r="B251" s="158"/>
      <c r="D251" s="159" t="s">
        <v>166</v>
      </c>
      <c r="E251" s="160" t="s">
        <v>1</v>
      </c>
      <c r="F251" s="161" t="s">
        <v>397</v>
      </c>
      <c r="H251" s="162">
        <v>184</v>
      </c>
      <c r="I251" s="163"/>
      <c r="L251" s="158"/>
      <c r="M251" s="164"/>
      <c r="T251" s="165"/>
      <c r="AT251" s="160" t="s">
        <v>166</v>
      </c>
      <c r="AU251" s="160" t="s">
        <v>87</v>
      </c>
      <c r="AV251" s="12" t="s">
        <v>87</v>
      </c>
      <c r="AW251" s="12" t="s">
        <v>29</v>
      </c>
      <c r="AX251" s="12" t="s">
        <v>75</v>
      </c>
      <c r="AY251" s="160" t="s">
        <v>157</v>
      </c>
    </row>
    <row r="252" spans="2:65" s="12" customFormat="1" x14ac:dyDescent="0.2">
      <c r="B252" s="158"/>
      <c r="D252" s="159" t="s">
        <v>166</v>
      </c>
      <c r="E252" s="160" t="s">
        <v>1</v>
      </c>
      <c r="F252" s="161" t="s">
        <v>398</v>
      </c>
      <c r="H252" s="162">
        <v>1926</v>
      </c>
      <c r="I252" s="163"/>
      <c r="L252" s="158"/>
      <c r="M252" s="164"/>
      <c r="T252" s="165"/>
      <c r="AT252" s="160" t="s">
        <v>166</v>
      </c>
      <c r="AU252" s="160" t="s">
        <v>87</v>
      </c>
      <c r="AV252" s="12" t="s">
        <v>87</v>
      </c>
      <c r="AW252" s="12" t="s">
        <v>29</v>
      </c>
      <c r="AX252" s="12" t="s">
        <v>75</v>
      </c>
      <c r="AY252" s="160" t="s">
        <v>157</v>
      </c>
    </row>
    <row r="253" spans="2:65" s="14" customFormat="1" x14ac:dyDescent="0.2">
      <c r="B253" s="182"/>
      <c r="D253" s="159" t="s">
        <v>166</v>
      </c>
      <c r="E253" s="183" t="s">
        <v>1</v>
      </c>
      <c r="F253" s="184" t="s">
        <v>199</v>
      </c>
      <c r="H253" s="185">
        <v>2110</v>
      </c>
      <c r="I253" s="186"/>
      <c r="L253" s="182"/>
      <c r="M253" s="187"/>
      <c r="T253" s="188"/>
      <c r="AT253" s="183" t="s">
        <v>166</v>
      </c>
      <c r="AU253" s="183" t="s">
        <v>87</v>
      </c>
      <c r="AV253" s="14" t="s">
        <v>164</v>
      </c>
      <c r="AW253" s="14" t="s">
        <v>29</v>
      </c>
      <c r="AX253" s="14" t="s">
        <v>82</v>
      </c>
      <c r="AY253" s="183" t="s">
        <v>157</v>
      </c>
    </row>
    <row r="254" spans="2:65" s="1" customFormat="1" ht="33" customHeight="1" x14ac:dyDescent="0.2">
      <c r="B254" s="143"/>
      <c r="C254" s="172" t="s">
        <v>399</v>
      </c>
      <c r="D254" s="172" t="s">
        <v>174</v>
      </c>
      <c r="E254" s="173" t="s">
        <v>400</v>
      </c>
      <c r="F254" s="174" t="s">
        <v>401</v>
      </c>
      <c r="G254" s="175" t="s">
        <v>192</v>
      </c>
      <c r="H254" s="176">
        <v>2152.1999999999998</v>
      </c>
      <c r="I254" s="177"/>
      <c r="J254" s="176">
        <f>ROUND(I254*H254,3)</f>
        <v>0</v>
      </c>
      <c r="K254" s="178"/>
      <c r="L254" s="179"/>
      <c r="M254" s="180" t="s">
        <v>1</v>
      </c>
      <c r="N254" s="181" t="s">
        <v>41</v>
      </c>
      <c r="P254" s="153">
        <f>O254*H254</f>
        <v>0</v>
      </c>
      <c r="Q254" s="153">
        <v>1.0840000000000001E-2</v>
      </c>
      <c r="R254" s="153">
        <f>Q254*H254</f>
        <v>23.329847999999998</v>
      </c>
      <c r="S254" s="153">
        <v>0</v>
      </c>
      <c r="T254" s="154">
        <f>S254*H254</f>
        <v>0</v>
      </c>
      <c r="AR254" s="155" t="s">
        <v>306</v>
      </c>
      <c r="AT254" s="155" t="s">
        <v>174</v>
      </c>
      <c r="AU254" s="155" t="s">
        <v>87</v>
      </c>
      <c r="AY254" s="16" t="s">
        <v>157</v>
      </c>
      <c r="BE254" s="156">
        <f>IF(N254="základná",J254,0)</f>
        <v>0</v>
      </c>
      <c r="BF254" s="156">
        <f>IF(N254="znížená",J254,0)</f>
        <v>0</v>
      </c>
      <c r="BG254" s="156">
        <f>IF(N254="zákl. prenesená",J254,0)</f>
        <v>0</v>
      </c>
      <c r="BH254" s="156">
        <f>IF(N254="zníž. prenesená",J254,0)</f>
        <v>0</v>
      </c>
      <c r="BI254" s="156">
        <f>IF(N254="nulová",J254,0)</f>
        <v>0</v>
      </c>
      <c r="BJ254" s="16" t="s">
        <v>87</v>
      </c>
      <c r="BK254" s="157">
        <f>ROUND(I254*H254,3)</f>
        <v>0</v>
      </c>
      <c r="BL254" s="16" t="s">
        <v>243</v>
      </c>
      <c r="BM254" s="155" t="s">
        <v>402</v>
      </c>
    </row>
    <row r="255" spans="2:65" s="12" customFormat="1" x14ac:dyDescent="0.2">
      <c r="B255" s="158"/>
      <c r="D255" s="159" t="s">
        <v>166</v>
      </c>
      <c r="E255" s="160" t="s">
        <v>1</v>
      </c>
      <c r="F255" s="161" t="s">
        <v>403</v>
      </c>
      <c r="H255" s="162">
        <v>2110</v>
      </c>
      <c r="I255" s="163"/>
      <c r="L255" s="158"/>
      <c r="M255" s="164"/>
      <c r="T255" s="165"/>
      <c r="AT255" s="160" t="s">
        <v>166</v>
      </c>
      <c r="AU255" s="160" t="s">
        <v>87</v>
      </c>
      <c r="AV255" s="12" t="s">
        <v>87</v>
      </c>
      <c r="AW255" s="12" t="s">
        <v>29</v>
      </c>
      <c r="AX255" s="12" t="s">
        <v>82</v>
      </c>
      <c r="AY255" s="160" t="s">
        <v>157</v>
      </c>
    </row>
    <row r="256" spans="2:65" s="12" customFormat="1" x14ac:dyDescent="0.2">
      <c r="B256" s="158"/>
      <c r="D256" s="159" t="s">
        <v>166</v>
      </c>
      <c r="F256" s="161" t="s">
        <v>404</v>
      </c>
      <c r="H256" s="162">
        <v>2152.1999999999998</v>
      </c>
      <c r="I256" s="163"/>
      <c r="L256" s="158"/>
      <c r="M256" s="164"/>
      <c r="T256" s="165"/>
      <c r="AT256" s="160" t="s">
        <v>166</v>
      </c>
      <c r="AU256" s="160" t="s">
        <v>87</v>
      </c>
      <c r="AV256" s="12" t="s">
        <v>87</v>
      </c>
      <c r="AW256" s="12" t="s">
        <v>3</v>
      </c>
      <c r="AX256" s="12" t="s">
        <v>82</v>
      </c>
      <c r="AY256" s="160" t="s">
        <v>157</v>
      </c>
    </row>
    <row r="257" spans="2:65" s="1" customFormat="1" ht="16.5" customHeight="1" x14ac:dyDescent="0.2">
      <c r="B257" s="143"/>
      <c r="C257" s="144" t="s">
        <v>405</v>
      </c>
      <c r="D257" s="144" t="s">
        <v>160</v>
      </c>
      <c r="E257" s="145" t="s">
        <v>406</v>
      </c>
      <c r="F257" s="146" t="s">
        <v>407</v>
      </c>
      <c r="G257" s="147" t="s">
        <v>192</v>
      </c>
      <c r="H257" s="148">
        <v>1990</v>
      </c>
      <c r="I257" s="149"/>
      <c r="J257" s="148">
        <f>ROUND(I257*H257,3)</f>
        <v>0</v>
      </c>
      <c r="K257" s="150"/>
      <c r="L257" s="31"/>
      <c r="M257" s="151" t="s">
        <v>1</v>
      </c>
      <c r="N257" s="152" t="s">
        <v>41</v>
      </c>
      <c r="P257" s="153">
        <f>O257*H257</f>
        <v>0</v>
      </c>
      <c r="Q257" s="153">
        <v>0</v>
      </c>
      <c r="R257" s="153">
        <f>Q257*H257</f>
        <v>0</v>
      </c>
      <c r="S257" s="153">
        <v>5.0000000000000001E-3</v>
      </c>
      <c r="T257" s="154">
        <f>S257*H257</f>
        <v>9.9500000000000011</v>
      </c>
      <c r="AR257" s="155" t="s">
        <v>243</v>
      </c>
      <c r="AT257" s="155" t="s">
        <v>160</v>
      </c>
      <c r="AU257" s="155" t="s">
        <v>87</v>
      </c>
      <c r="AY257" s="16" t="s">
        <v>157</v>
      </c>
      <c r="BE257" s="156">
        <f>IF(N257="základná",J257,0)</f>
        <v>0</v>
      </c>
      <c r="BF257" s="156">
        <f>IF(N257="znížená",J257,0)</f>
        <v>0</v>
      </c>
      <c r="BG257" s="156">
        <f>IF(N257="zákl. prenesená",J257,0)</f>
        <v>0</v>
      </c>
      <c r="BH257" s="156">
        <f>IF(N257="zníž. prenesená",J257,0)</f>
        <v>0</v>
      </c>
      <c r="BI257" s="156">
        <f>IF(N257="nulová",J257,0)</f>
        <v>0</v>
      </c>
      <c r="BJ257" s="16" t="s">
        <v>87</v>
      </c>
      <c r="BK257" s="157">
        <f>ROUND(I257*H257,3)</f>
        <v>0</v>
      </c>
      <c r="BL257" s="16" t="s">
        <v>243</v>
      </c>
      <c r="BM257" s="155" t="s">
        <v>408</v>
      </c>
    </row>
    <row r="258" spans="2:65" s="12" customFormat="1" x14ac:dyDescent="0.2">
      <c r="B258" s="158"/>
      <c r="D258" s="159" t="s">
        <v>166</v>
      </c>
      <c r="E258" s="160" t="s">
        <v>1</v>
      </c>
      <c r="F258" s="161" t="s">
        <v>409</v>
      </c>
      <c r="H258" s="162">
        <v>1990</v>
      </c>
      <c r="I258" s="163"/>
      <c r="L258" s="158"/>
      <c r="M258" s="164"/>
      <c r="T258" s="165"/>
      <c r="AT258" s="160" t="s">
        <v>166</v>
      </c>
      <c r="AU258" s="160" t="s">
        <v>87</v>
      </c>
      <c r="AV258" s="12" t="s">
        <v>87</v>
      </c>
      <c r="AW258" s="12" t="s">
        <v>29</v>
      </c>
      <c r="AX258" s="12" t="s">
        <v>75</v>
      </c>
      <c r="AY258" s="160" t="s">
        <v>157</v>
      </c>
    </row>
    <row r="259" spans="2:65" s="14" customFormat="1" x14ac:dyDescent="0.2">
      <c r="B259" s="182"/>
      <c r="D259" s="159" t="s">
        <v>166</v>
      </c>
      <c r="E259" s="183" t="s">
        <v>106</v>
      </c>
      <c r="F259" s="184" t="s">
        <v>199</v>
      </c>
      <c r="H259" s="185">
        <v>1990</v>
      </c>
      <c r="I259" s="186"/>
      <c r="L259" s="182"/>
      <c r="M259" s="187"/>
      <c r="T259" s="188"/>
      <c r="AT259" s="183" t="s">
        <v>166</v>
      </c>
      <c r="AU259" s="183" t="s">
        <v>87</v>
      </c>
      <c r="AV259" s="14" t="s">
        <v>164</v>
      </c>
      <c r="AW259" s="14" t="s">
        <v>3</v>
      </c>
      <c r="AX259" s="14" t="s">
        <v>82</v>
      </c>
      <c r="AY259" s="183" t="s">
        <v>157</v>
      </c>
    </row>
    <row r="260" spans="2:65" s="1" customFormat="1" ht="16.5" customHeight="1" x14ac:dyDescent="0.2">
      <c r="B260" s="143"/>
      <c r="C260" s="144" t="s">
        <v>410</v>
      </c>
      <c r="D260" s="144" t="s">
        <v>160</v>
      </c>
      <c r="E260" s="145" t="s">
        <v>411</v>
      </c>
      <c r="F260" s="146" t="s">
        <v>412</v>
      </c>
      <c r="G260" s="147" t="s">
        <v>192</v>
      </c>
      <c r="H260" s="148">
        <v>1990</v>
      </c>
      <c r="I260" s="149"/>
      <c r="J260" s="148">
        <f>ROUND(I260*H260,3)</f>
        <v>0</v>
      </c>
      <c r="K260" s="150"/>
      <c r="L260" s="31"/>
      <c r="M260" s="151" t="s">
        <v>1</v>
      </c>
      <c r="N260" s="152" t="s">
        <v>41</v>
      </c>
      <c r="P260" s="153">
        <f>O260*H260</f>
        <v>0</v>
      </c>
      <c r="Q260" s="153">
        <v>0</v>
      </c>
      <c r="R260" s="153">
        <f>Q260*H260</f>
        <v>0</v>
      </c>
      <c r="S260" s="153">
        <v>2E-3</v>
      </c>
      <c r="T260" s="154">
        <f>S260*H260</f>
        <v>3.98</v>
      </c>
      <c r="AR260" s="155" t="s">
        <v>243</v>
      </c>
      <c r="AT260" s="155" t="s">
        <v>160</v>
      </c>
      <c r="AU260" s="155" t="s">
        <v>87</v>
      </c>
      <c r="AY260" s="16" t="s">
        <v>157</v>
      </c>
      <c r="BE260" s="156">
        <f>IF(N260="základná",J260,0)</f>
        <v>0</v>
      </c>
      <c r="BF260" s="156">
        <f>IF(N260="znížená",J260,0)</f>
        <v>0</v>
      </c>
      <c r="BG260" s="156">
        <f>IF(N260="zákl. prenesená",J260,0)</f>
        <v>0</v>
      </c>
      <c r="BH260" s="156">
        <f>IF(N260="zníž. prenesená",J260,0)</f>
        <v>0</v>
      </c>
      <c r="BI260" s="156">
        <f>IF(N260="nulová",J260,0)</f>
        <v>0</v>
      </c>
      <c r="BJ260" s="16" t="s">
        <v>87</v>
      </c>
      <c r="BK260" s="157">
        <f>ROUND(I260*H260,3)</f>
        <v>0</v>
      </c>
      <c r="BL260" s="16" t="s">
        <v>243</v>
      </c>
      <c r="BM260" s="155" t="s">
        <v>413</v>
      </c>
    </row>
    <row r="261" spans="2:65" s="12" customFormat="1" x14ac:dyDescent="0.2">
      <c r="B261" s="158"/>
      <c r="D261" s="159" t="s">
        <v>166</v>
      </c>
      <c r="E261" s="160" t="s">
        <v>1</v>
      </c>
      <c r="F261" s="161" t="s">
        <v>106</v>
      </c>
      <c r="H261" s="162">
        <v>1990</v>
      </c>
      <c r="I261" s="163"/>
      <c r="L261" s="158"/>
      <c r="M261" s="164"/>
      <c r="T261" s="165"/>
      <c r="AT261" s="160" t="s">
        <v>166</v>
      </c>
      <c r="AU261" s="160" t="s">
        <v>87</v>
      </c>
      <c r="AV261" s="12" t="s">
        <v>87</v>
      </c>
      <c r="AW261" s="12" t="s">
        <v>29</v>
      </c>
      <c r="AX261" s="12" t="s">
        <v>82</v>
      </c>
      <c r="AY261" s="160" t="s">
        <v>157</v>
      </c>
    </row>
    <row r="262" spans="2:65" s="1" customFormat="1" ht="16.5" customHeight="1" x14ac:dyDescent="0.2">
      <c r="B262" s="143"/>
      <c r="C262" s="144" t="s">
        <v>414</v>
      </c>
      <c r="D262" s="144" t="s">
        <v>160</v>
      </c>
      <c r="E262" s="145" t="s">
        <v>415</v>
      </c>
      <c r="F262" s="146" t="s">
        <v>416</v>
      </c>
      <c r="G262" s="147" t="s">
        <v>192</v>
      </c>
      <c r="H262" s="148">
        <v>360</v>
      </c>
      <c r="I262" s="149"/>
      <c r="J262" s="148">
        <f>ROUND(I262*H262,3)</f>
        <v>0</v>
      </c>
      <c r="K262" s="150"/>
      <c r="L262" s="31"/>
      <c r="M262" s="151" t="s">
        <v>1</v>
      </c>
      <c r="N262" s="152" t="s">
        <v>41</v>
      </c>
      <c r="P262" s="153">
        <f>O262*H262</f>
        <v>0</v>
      </c>
      <c r="Q262" s="153">
        <v>1.0000000000000001E-5</v>
      </c>
      <c r="R262" s="153">
        <f>Q262*H262</f>
        <v>3.6000000000000003E-3</v>
      </c>
      <c r="S262" s="153">
        <v>0</v>
      </c>
      <c r="T262" s="154">
        <f>S262*H262</f>
        <v>0</v>
      </c>
      <c r="AR262" s="155" t="s">
        <v>243</v>
      </c>
      <c r="AT262" s="155" t="s">
        <v>160</v>
      </c>
      <c r="AU262" s="155" t="s">
        <v>87</v>
      </c>
      <c r="AY262" s="16" t="s">
        <v>157</v>
      </c>
      <c r="BE262" s="156">
        <f>IF(N262="základná",J262,0)</f>
        <v>0</v>
      </c>
      <c r="BF262" s="156">
        <f>IF(N262="znížená",J262,0)</f>
        <v>0</v>
      </c>
      <c r="BG262" s="156">
        <f>IF(N262="zákl. prenesená",J262,0)</f>
        <v>0</v>
      </c>
      <c r="BH262" s="156">
        <f>IF(N262="zníž. prenesená",J262,0)</f>
        <v>0</v>
      </c>
      <c r="BI262" s="156">
        <f>IF(N262="nulová",J262,0)</f>
        <v>0</v>
      </c>
      <c r="BJ262" s="16" t="s">
        <v>87</v>
      </c>
      <c r="BK262" s="157">
        <f>ROUND(I262*H262,3)</f>
        <v>0</v>
      </c>
      <c r="BL262" s="16" t="s">
        <v>243</v>
      </c>
      <c r="BM262" s="155" t="s">
        <v>417</v>
      </c>
    </row>
    <row r="263" spans="2:65" s="12" customFormat="1" x14ac:dyDescent="0.2">
      <c r="B263" s="158"/>
      <c r="D263" s="159" t="s">
        <v>166</v>
      </c>
      <c r="E263" s="160" t="s">
        <v>1</v>
      </c>
      <c r="F263" s="161" t="s">
        <v>418</v>
      </c>
      <c r="H263" s="162">
        <v>360</v>
      </c>
      <c r="I263" s="163"/>
      <c r="L263" s="158"/>
      <c r="M263" s="164"/>
      <c r="T263" s="165"/>
      <c r="AT263" s="160" t="s">
        <v>166</v>
      </c>
      <c r="AU263" s="160" t="s">
        <v>87</v>
      </c>
      <c r="AV263" s="12" t="s">
        <v>87</v>
      </c>
      <c r="AW263" s="12" t="s">
        <v>29</v>
      </c>
      <c r="AX263" s="12" t="s">
        <v>82</v>
      </c>
      <c r="AY263" s="160" t="s">
        <v>157</v>
      </c>
    </row>
    <row r="264" spans="2:65" s="1" customFormat="1" ht="16.5" customHeight="1" x14ac:dyDescent="0.2">
      <c r="B264" s="143"/>
      <c r="C264" s="172" t="s">
        <v>419</v>
      </c>
      <c r="D264" s="172" t="s">
        <v>174</v>
      </c>
      <c r="E264" s="173" t="s">
        <v>420</v>
      </c>
      <c r="F264" s="174" t="s">
        <v>421</v>
      </c>
      <c r="G264" s="175" t="s">
        <v>192</v>
      </c>
      <c r="H264" s="176">
        <v>378</v>
      </c>
      <c r="I264" s="177"/>
      <c r="J264" s="176">
        <f>ROUND(I264*H264,3)</f>
        <v>0</v>
      </c>
      <c r="K264" s="178"/>
      <c r="L264" s="179"/>
      <c r="M264" s="180" t="s">
        <v>1</v>
      </c>
      <c r="N264" s="181" t="s">
        <v>41</v>
      </c>
      <c r="P264" s="153">
        <f>O264*H264</f>
        <v>0</v>
      </c>
      <c r="Q264" s="153">
        <v>1.4999999999999999E-4</v>
      </c>
      <c r="R264" s="153">
        <f>Q264*H264</f>
        <v>5.6699999999999993E-2</v>
      </c>
      <c r="S264" s="153">
        <v>0</v>
      </c>
      <c r="T264" s="154">
        <f>S264*H264</f>
        <v>0</v>
      </c>
      <c r="AR264" s="155" t="s">
        <v>306</v>
      </c>
      <c r="AT264" s="155" t="s">
        <v>174</v>
      </c>
      <c r="AU264" s="155" t="s">
        <v>87</v>
      </c>
      <c r="AY264" s="16" t="s">
        <v>157</v>
      </c>
      <c r="BE264" s="156">
        <f>IF(N264="základná",J264,0)</f>
        <v>0</v>
      </c>
      <c r="BF264" s="156">
        <f>IF(N264="znížená",J264,0)</f>
        <v>0</v>
      </c>
      <c r="BG264" s="156">
        <f>IF(N264="zákl. prenesená",J264,0)</f>
        <v>0</v>
      </c>
      <c r="BH264" s="156">
        <f>IF(N264="zníž. prenesená",J264,0)</f>
        <v>0</v>
      </c>
      <c r="BI264" s="156">
        <f>IF(N264="nulová",J264,0)</f>
        <v>0</v>
      </c>
      <c r="BJ264" s="16" t="s">
        <v>87</v>
      </c>
      <c r="BK264" s="157">
        <f>ROUND(I264*H264,3)</f>
        <v>0</v>
      </c>
      <c r="BL264" s="16" t="s">
        <v>243</v>
      </c>
      <c r="BM264" s="155" t="s">
        <v>422</v>
      </c>
    </row>
    <row r="265" spans="2:65" s="12" customFormat="1" x14ac:dyDescent="0.2">
      <c r="B265" s="158"/>
      <c r="D265" s="159" t="s">
        <v>166</v>
      </c>
      <c r="F265" s="161" t="s">
        <v>423</v>
      </c>
      <c r="H265" s="162">
        <v>378</v>
      </c>
      <c r="I265" s="163"/>
      <c r="L265" s="158"/>
      <c r="M265" s="164"/>
      <c r="T265" s="165"/>
      <c r="AT265" s="160" t="s">
        <v>166</v>
      </c>
      <c r="AU265" s="160" t="s">
        <v>87</v>
      </c>
      <c r="AV265" s="12" t="s">
        <v>87</v>
      </c>
      <c r="AW265" s="12" t="s">
        <v>3</v>
      </c>
      <c r="AX265" s="12" t="s">
        <v>82</v>
      </c>
      <c r="AY265" s="160" t="s">
        <v>157</v>
      </c>
    </row>
    <row r="266" spans="2:65" s="1" customFormat="1" ht="24.25" customHeight="1" x14ac:dyDescent="0.2">
      <c r="B266" s="143"/>
      <c r="C266" s="144" t="s">
        <v>424</v>
      </c>
      <c r="D266" s="144" t="s">
        <v>160</v>
      </c>
      <c r="E266" s="145" t="s">
        <v>425</v>
      </c>
      <c r="F266" s="146" t="s">
        <v>426</v>
      </c>
      <c r="G266" s="147" t="s">
        <v>317</v>
      </c>
      <c r="H266" s="149"/>
      <c r="I266" s="149"/>
      <c r="J266" s="148">
        <f>ROUND(I266*H266,3)</f>
        <v>0</v>
      </c>
      <c r="K266" s="150"/>
      <c r="L266" s="31"/>
      <c r="M266" s="151" t="s">
        <v>1</v>
      </c>
      <c r="N266" s="152" t="s">
        <v>41</v>
      </c>
      <c r="P266" s="153">
        <f>O266*H266</f>
        <v>0</v>
      </c>
      <c r="Q266" s="153">
        <v>0</v>
      </c>
      <c r="R266" s="153">
        <f>Q266*H266</f>
        <v>0</v>
      </c>
      <c r="S266" s="153">
        <v>0</v>
      </c>
      <c r="T266" s="154">
        <f>S266*H266</f>
        <v>0</v>
      </c>
      <c r="AR266" s="155" t="s">
        <v>243</v>
      </c>
      <c r="AT266" s="155" t="s">
        <v>160</v>
      </c>
      <c r="AU266" s="155" t="s">
        <v>87</v>
      </c>
      <c r="AY266" s="16" t="s">
        <v>157</v>
      </c>
      <c r="BE266" s="156">
        <f>IF(N266="základná",J266,0)</f>
        <v>0</v>
      </c>
      <c r="BF266" s="156">
        <f>IF(N266="znížená",J266,0)</f>
        <v>0</v>
      </c>
      <c r="BG266" s="156">
        <f>IF(N266="zákl. prenesená",J266,0)</f>
        <v>0</v>
      </c>
      <c r="BH266" s="156">
        <f>IF(N266="zníž. prenesená",J266,0)</f>
        <v>0</v>
      </c>
      <c r="BI266" s="156">
        <f>IF(N266="nulová",J266,0)</f>
        <v>0</v>
      </c>
      <c r="BJ266" s="16" t="s">
        <v>87</v>
      </c>
      <c r="BK266" s="157">
        <f>ROUND(I266*H266,3)</f>
        <v>0</v>
      </c>
      <c r="BL266" s="16" t="s">
        <v>243</v>
      </c>
      <c r="BM266" s="155" t="s">
        <v>427</v>
      </c>
    </row>
    <row r="267" spans="2:65" s="11" customFormat="1" ht="22.9" customHeight="1" x14ac:dyDescent="0.25">
      <c r="B267" s="131"/>
      <c r="D267" s="132" t="s">
        <v>74</v>
      </c>
      <c r="E267" s="141" t="s">
        <v>428</v>
      </c>
      <c r="F267" s="141" t="s">
        <v>429</v>
      </c>
      <c r="I267" s="134"/>
      <c r="J267" s="142">
        <f>BK267</f>
        <v>0</v>
      </c>
      <c r="L267" s="131"/>
      <c r="M267" s="136"/>
      <c r="P267" s="137">
        <f>SUM(P268:P280)</f>
        <v>0</v>
      </c>
      <c r="R267" s="137">
        <f>SUM(R268:R280)</f>
        <v>0.93902983999999989</v>
      </c>
      <c r="T267" s="138">
        <f>SUM(T268:T280)</f>
        <v>0</v>
      </c>
      <c r="AR267" s="132" t="s">
        <v>87</v>
      </c>
      <c r="AT267" s="139" t="s">
        <v>74</v>
      </c>
      <c r="AU267" s="139" t="s">
        <v>82</v>
      </c>
      <c r="AY267" s="132" t="s">
        <v>157</v>
      </c>
      <c r="BK267" s="140">
        <f>SUM(BK268:BK280)</f>
        <v>0</v>
      </c>
    </row>
    <row r="268" spans="2:65" s="1" customFormat="1" ht="37.9" customHeight="1" x14ac:dyDescent="0.2">
      <c r="B268" s="143"/>
      <c r="C268" s="144" t="s">
        <v>430</v>
      </c>
      <c r="D268" s="144" t="s">
        <v>160</v>
      </c>
      <c r="E268" s="145" t="s">
        <v>431</v>
      </c>
      <c r="F268" s="146" t="s">
        <v>432</v>
      </c>
      <c r="G268" s="147" t="s">
        <v>192</v>
      </c>
      <c r="H268" s="148">
        <v>1330.912</v>
      </c>
      <c r="I268" s="149"/>
      <c r="J268" s="148">
        <f>ROUND(I268*H268,3)</f>
        <v>0</v>
      </c>
      <c r="K268" s="150"/>
      <c r="L268" s="31"/>
      <c r="M268" s="151" t="s">
        <v>1</v>
      </c>
      <c r="N268" s="152" t="s">
        <v>41</v>
      </c>
      <c r="P268" s="153">
        <f>O268*H268</f>
        <v>0</v>
      </c>
      <c r="Q268" s="153">
        <v>0</v>
      </c>
      <c r="R268" s="153">
        <f>Q268*H268</f>
        <v>0</v>
      </c>
      <c r="S268" s="153">
        <v>0</v>
      </c>
      <c r="T268" s="154">
        <f>S268*H268</f>
        <v>0</v>
      </c>
      <c r="AR268" s="155" t="s">
        <v>243</v>
      </c>
      <c r="AT268" s="155" t="s">
        <v>160</v>
      </c>
      <c r="AU268" s="155" t="s">
        <v>87</v>
      </c>
      <c r="AY268" s="16" t="s">
        <v>157</v>
      </c>
      <c r="BE268" s="156">
        <f>IF(N268="základná",J268,0)</f>
        <v>0</v>
      </c>
      <c r="BF268" s="156">
        <f>IF(N268="znížená",J268,0)</f>
        <v>0</v>
      </c>
      <c r="BG268" s="156">
        <f>IF(N268="zákl. prenesená",J268,0)</f>
        <v>0</v>
      </c>
      <c r="BH268" s="156">
        <f>IF(N268="zníž. prenesená",J268,0)</f>
        <v>0</v>
      </c>
      <c r="BI268" s="156">
        <f>IF(N268="nulová",J268,0)</f>
        <v>0</v>
      </c>
      <c r="BJ268" s="16" t="s">
        <v>87</v>
      </c>
      <c r="BK268" s="157">
        <f>ROUND(I268*H268,3)</f>
        <v>0</v>
      </c>
      <c r="BL268" s="16" t="s">
        <v>243</v>
      </c>
      <c r="BM268" s="155" t="s">
        <v>433</v>
      </c>
    </row>
    <row r="269" spans="2:65" s="13" customFormat="1" x14ac:dyDescent="0.2">
      <c r="B269" s="166"/>
      <c r="D269" s="159" t="s">
        <v>166</v>
      </c>
      <c r="E269" s="167" t="s">
        <v>1</v>
      </c>
      <c r="F269" s="168" t="s">
        <v>434</v>
      </c>
      <c r="H269" s="167" t="s">
        <v>1</v>
      </c>
      <c r="I269" s="169"/>
      <c r="L269" s="166"/>
      <c r="M269" s="170"/>
      <c r="T269" s="171"/>
      <c r="AT269" s="167" t="s">
        <v>166</v>
      </c>
      <c r="AU269" s="167" t="s">
        <v>87</v>
      </c>
      <c r="AV269" s="13" t="s">
        <v>82</v>
      </c>
      <c r="AW269" s="13" t="s">
        <v>29</v>
      </c>
      <c r="AX269" s="13" t="s">
        <v>75</v>
      </c>
      <c r="AY269" s="167" t="s">
        <v>157</v>
      </c>
    </row>
    <row r="270" spans="2:65" s="13" customFormat="1" x14ac:dyDescent="0.2">
      <c r="B270" s="166"/>
      <c r="D270" s="159" t="s">
        <v>166</v>
      </c>
      <c r="E270" s="167" t="s">
        <v>1</v>
      </c>
      <c r="F270" s="168" t="s">
        <v>435</v>
      </c>
      <c r="H270" s="167" t="s">
        <v>1</v>
      </c>
      <c r="I270" s="169"/>
      <c r="L270" s="166"/>
      <c r="M270" s="170"/>
      <c r="T270" s="171"/>
      <c r="AT270" s="167" t="s">
        <v>166</v>
      </c>
      <c r="AU270" s="167" t="s">
        <v>87</v>
      </c>
      <c r="AV270" s="13" t="s">
        <v>82</v>
      </c>
      <c r="AW270" s="13" t="s">
        <v>29</v>
      </c>
      <c r="AX270" s="13" t="s">
        <v>75</v>
      </c>
      <c r="AY270" s="167" t="s">
        <v>157</v>
      </c>
    </row>
    <row r="271" spans="2:65" s="12" customFormat="1" x14ac:dyDescent="0.2">
      <c r="B271" s="158"/>
      <c r="D271" s="159" t="s">
        <v>166</v>
      </c>
      <c r="E271" s="160" t="s">
        <v>118</v>
      </c>
      <c r="F271" s="161" t="s">
        <v>436</v>
      </c>
      <c r="H271" s="162">
        <v>1330.912</v>
      </c>
      <c r="I271" s="163"/>
      <c r="L271" s="158"/>
      <c r="M271" s="164"/>
      <c r="T271" s="165"/>
      <c r="AT271" s="160" t="s">
        <v>166</v>
      </c>
      <c r="AU271" s="160" t="s">
        <v>87</v>
      </c>
      <c r="AV271" s="12" t="s">
        <v>87</v>
      </c>
      <c r="AW271" s="12" t="s">
        <v>29</v>
      </c>
      <c r="AX271" s="12" t="s">
        <v>82</v>
      </c>
      <c r="AY271" s="160" t="s">
        <v>157</v>
      </c>
    </row>
    <row r="272" spans="2:65" s="1" customFormat="1" ht="33" customHeight="1" x14ac:dyDescent="0.2">
      <c r="B272" s="143"/>
      <c r="C272" s="144" t="s">
        <v>437</v>
      </c>
      <c r="D272" s="144" t="s">
        <v>160</v>
      </c>
      <c r="E272" s="145" t="s">
        <v>438</v>
      </c>
      <c r="F272" s="146" t="s">
        <v>439</v>
      </c>
      <c r="G272" s="147" t="s">
        <v>192</v>
      </c>
      <c r="H272" s="148">
        <v>1330.912</v>
      </c>
      <c r="I272" s="149"/>
      <c r="J272" s="148">
        <f>ROUND(I272*H272,3)</f>
        <v>0</v>
      </c>
      <c r="K272" s="150"/>
      <c r="L272" s="31"/>
      <c r="M272" s="151" t="s">
        <v>1</v>
      </c>
      <c r="N272" s="152" t="s">
        <v>41</v>
      </c>
      <c r="P272" s="153">
        <f>O272*H272</f>
        <v>0</v>
      </c>
      <c r="Q272" s="153">
        <v>4.4999999999999999E-4</v>
      </c>
      <c r="R272" s="153">
        <f>Q272*H272</f>
        <v>0.59891039999999995</v>
      </c>
      <c r="S272" s="153">
        <v>0</v>
      </c>
      <c r="T272" s="154">
        <f>S272*H272</f>
        <v>0</v>
      </c>
      <c r="AR272" s="155" t="s">
        <v>243</v>
      </c>
      <c r="AT272" s="155" t="s">
        <v>160</v>
      </c>
      <c r="AU272" s="155" t="s">
        <v>87</v>
      </c>
      <c r="AY272" s="16" t="s">
        <v>157</v>
      </c>
      <c r="BE272" s="156">
        <f>IF(N272="základná",J272,0)</f>
        <v>0</v>
      </c>
      <c r="BF272" s="156">
        <f>IF(N272="znížená",J272,0)</f>
        <v>0</v>
      </c>
      <c r="BG272" s="156">
        <f>IF(N272="zákl. prenesená",J272,0)</f>
        <v>0</v>
      </c>
      <c r="BH272" s="156">
        <f>IF(N272="zníž. prenesená",J272,0)</f>
        <v>0</v>
      </c>
      <c r="BI272" s="156">
        <f>IF(N272="nulová",J272,0)</f>
        <v>0</v>
      </c>
      <c r="BJ272" s="16" t="s">
        <v>87</v>
      </c>
      <c r="BK272" s="157">
        <f>ROUND(I272*H272,3)</f>
        <v>0</v>
      </c>
      <c r="BL272" s="16" t="s">
        <v>243</v>
      </c>
      <c r="BM272" s="155" t="s">
        <v>440</v>
      </c>
    </row>
    <row r="273" spans="2:65" s="12" customFormat="1" x14ac:dyDescent="0.2">
      <c r="B273" s="158"/>
      <c r="D273" s="159" t="s">
        <v>166</v>
      </c>
      <c r="E273" s="160" t="s">
        <v>1</v>
      </c>
      <c r="F273" s="161" t="s">
        <v>118</v>
      </c>
      <c r="H273" s="162">
        <v>1330.912</v>
      </c>
      <c r="I273" s="163"/>
      <c r="L273" s="158"/>
      <c r="M273" s="164"/>
      <c r="T273" s="165"/>
      <c r="AT273" s="160" t="s">
        <v>166</v>
      </c>
      <c r="AU273" s="160" t="s">
        <v>87</v>
      </c>
      <c r="AV273" s="12" t="s">
        <v>87</v>
      </c>
      <c r="AW273" s="12" t="s">
        <v>29</v>
      </c>
      <c r="AX273" s="12" t="s">
        <v>82</v>
      </c>
      <c r="AY273" s="160" t="s">
        <v>157</v>
      </c>
    </row>
    <row r="274" spans="2:65" s="1" customFormat="1" ht="24.25" customHeight="1" x14ac:dyDescent="0.2">
      <c r="B274" s="143"/>
      <c r="C274" s="144" t="s">
        <v>441</v>
      </c>
      <c r="D274" s="144" t="s">
        <v>160</v>
      </c>
      <c r="E274" s="145" t="s">
        <v>442</v>
      </c>
      <c r="F274" s="146" t="s">
        <v>443</v>
      </c>
      <c r="G274" s="147" t="s">
        <v>192</v>
      </c>
      <c r="H274" s="148">
        <v>1330.912</v>
      </c>
      <c r="I274" s="149"/>
      <c r="J274" s="148">
        <f>ROUND(I274*H274,3)</f>
        <v>0</v>
      </c>
      <c r="K274" s="150"/>
      <c r="L274" s="31"/>
      <c r="M274" s="151" t="s">
        <v>1</v>
      </c>
      <c r="N274" s="152" t="s">
        <v>41</v>
      </c>
      <c r="P274" s="153">
        <f>O274*H274</f>
        <v>0</v>
      </c>
      <c r="Q274" s="153">
        <v>1.7000000000000001E-4</v>
      </c>
      <c r="R274" s="153">
        <f>Q274*H274</f>
        <v>0.22625504000000002</v>
      </c>
      <c r="S274" s="153">
        <v>0</v>
      </c>
      <c r="T274" s="154">
        <f>S274*H274</f>
        <v>0</v>
      </c>
      <c r="AR274" s="155" t="s">
        <v>243</v>
      </c>
      <c r="AT274" s="155" t="s">
        <v>160</v>
      </c>
      <c r="AU274" s="155" t="s">
        <v>87</v>
      </c>
      <c r="AY274" s="16" t="s">
        <v>157</v>
      </c>
      <c r="BE274" s="156">
        <f>IF(N274="základná",J274,0)</f>
        <v>0</v>
      </c>
      <c r="BF274" s="156">
        <f>IF(N274="znížená",J274,0)</f>
        <v>0</v>
      </c>
      <c r="BG274" s="156">
        <f>IF(N274="zákl. prenesená",J274,0)</f>
        <v>0</v>
      </c>
      <c r="BH274" s="156">
        <f>IF(N274="zníž. prenesená",J274,0)</f>
        <v>0</v>
      </c>
      <c r="BI274" s="156">
        <f>IF(N274="nulová",J274,0)</f>
        <v>0</v>
      </c>
      <c r="BJ274" s="16" t="s">
        <v>87</v>
      </c>
      <c r="BK274" s="157">
        <f>ROUND(I274*H274,3)</f>
        <v>0</v>
      </c>
      <c r="BL274" s="16" t="s">
        <v>243</v>
      </c>
      <c r="BM274" s="155" t="s">
        <v>444</v>
      </c>
    </row>
    <row r="275" spans="2:65" s="12" customFormat="1" x14ac:dyDescent="0.2">
      <c r="B275" s="158"/>
      <c r="D275" s="159" t="s">
        <v>166</v>
      </c>
      <c r="E275" s="160" t="s">
        <v>1</v>
      </c>
      <c r="F275" s="161" t="s">
        <v>118</v>
      </c>
      <c r="H275" s="162">
        <v>1330.912</v>
      </c>
      <c r="I275" s="163"/>
      <c r="L275" s="158"/>
      <c r="M275" s="164"/>
      <c r="T275" s="165"/>
      <c r="AT275" s="160" t="s">
        <v>166</v>
      </c>
      <c r="AU275" s="160" t="s">
        <v>87</v>
      </c>
      <c r="AV275" s="12" t="s">
        <v>87</v>
      </c>
      <c r="AW275" s="12" t="s">
        <v>29</v>
      </c>
      <c r="AX275" s="12" t="s">
        <v>82</v>
      </c>
      <c r="AY275" s="160" t="s">
        <v>157</v>
      </c>
    </row>
    <row r="276" spans="2:65" s="1" customFormat="1" ht="33" customHeight="1" x14ac:dyDescent="0.2">
      <c r="B276" s="143"/>
      <c r="C276" s="144" t="s">
        <v>445</v>
      </c>
      <c r="D276" s="144" t="s">
        <v>160</v>
      </c>
      <c r="E276" s="145" t="s">
        <v>446</v>
      </c>
      <c r="F276" s="146" t="s">
        <v>447</v>
      </c>
      <c r="G276" s="147" t="s">
        <v>192</v>
      </c>
      <c r="H276" s="148">
        <v>393.435</v>
      </c>
      <c r="I276" s="149"/>
      <c r="J276" s="148">
        <f>ROUND(I276*H276,3)</f>
        <v>0</v>
      </c>
      <c r="K276" s="150"/>
      <c r="L276" s="31"/>
      <c r="M276" s="151" t="s">
        <v>1</v>
      </c>
      <c r="N276" s="152" t="s">
        <v>41</v>
      </c>
      <c r="P276" s="153">
        <f>O276*H276</f>
        <v>0</v>
      </c>
      <c r="Q276" s="153">
        <v>2.4000000000000001E-4</v>
      </c>
      <c r="R276" s="153">
        <f>Q276*H276</f>
        <v>9.4424400000000006E-2</v>
      </c>
      <c r="S276" s="153">
        <v>0</v>
      </c>
      <c r="T276" s="154">
        <f>S276*H276</f>
        <v>0</v>
      </c>
      <c r="AR276" s="155" t="s">
        <v>243</v>
      </c>
      <c r="AT276" s="155" t="s">
        <v>160</v>
      </c>
      <c r="AU276" s="155" t="s">
        <v>87</v>
      </c>
      <c r="AY276" s="16" t="s">
        <v>157</v>
      </c>
      <c r="BE276" s="156">
        <f>IF(N276="základná",J276,0)</f>
        <v>0</v>
      </c>
      <c r="BF276" s="156">
        <f>IF(N276="znížená",J276,0)</f>
        <v>0</v>
      </c>
      <c r="BG276" s="156">
        <f>IF(N276="zákl. prenesená",J276,0)</f>
        <v>0</v>
      </c>
      <c r="BH276" s="156">
        <f>IF(N276="zníž. prenesená",J276,0)</f>
        <v>0</v>
      </c>
      <c r="BI276" s="156">
        <f>IF(N276="nulová",J276,0)</f>
        <v>0</v>
      </c>
      <c r="BJ276" s="16" t="s">
        <v>87</v>
      </c>
      <c r="BK276" s="157">
        <f>ROUND(I276*H276,3)</f>
        <v>0</v>
      </c>
      <c r="BL276" s="16" t="s">
        <v>243</v>
      </c>
      <c r="BM276" s="155" t="s">
        <v>448</v>
      </c>
    </row>
    <row r="277" spans="2:65" s="13" customFormat="1" x14ac:dyDescent="0.2">
      <c r="B277" s="166"/>
      <c r="D277" s="159" t="s">
        <v>166</v>
      </c>
      <c r="E277" s="167" t="s">
        <v>1</v>
      </c>
      <c r="F277" s="168" t="s">
        <v>449</v>
      </c>
      <c r="H277" s="167" t="s">
        <v>1</v>
      </c>
      <c r="I277" s="169"/>
      <c r="L277" s="166"/>
      <c r="M277" s="170"/>
      <c r="T277" s="171"/>
      <c r="AT277" s="167" t="s">
        <v>166</v>
      </c>
      <c r="AU277" s="167" t="s">
        <v>87</v>
      </c>
      <c r="AV277" s="13" t="s">
        <v>82</v>
      </c>
      <c r="AW277" s="13" t="s">
        <v>29</v>
      </c>
      <c r="AX277" s="13" t="s">
        <v>75</v>
      </c>
      <c r="AY277" s="167" t="s">
        <v>157</v>
      </c>
    </row>
    <row r="278" spans="2:65" s="12" customFormat="1" x14ac:dyDescent="0.2">
      <c r="B278" s="158"/>
      <c r="D278" s="159" t="s">
        <v>166</v>
      </c>
      <c r="E278" s="160" t="s">
        <v>1</v>
      </c>
      <c r="F278" s="161" t="s">
        <v>450</v>
      </c>
      <c r="H278" s="162">
        <v>393.435</v>
      </c>
      <c r="I278" s="163"/>
      <c r="L278" s="158"/>
      <c r="M278" s="164"/>
      <c r="T278" s="165"/>
      <c r="AT278" s="160" t="s">
        <v>166</v>
      </c>
      <c r="AU278" s="160" t="s">
        <v>87</v>
      </c>
      <c r="AV278" s="12" t="s">
        <v>87</v>
      </c>
      <c r="AW278" s="12" t="s">
        <v>29</v>
      </c>
      <c r="AX278" s="12" t="s">
        <v>82</v>
      </c>
      <c r="AY278" s="160" t="s">
        <v>157</v>
      </c>
    </row>
    <row r="279" spans="2:65" s="1" customFormat="1" ht="24.25" customHeight="1" x14ac:dyDescent="0.2">
      <c r="B279" s="143"/>
      <c r="C279" s="144" t="s">
        <v>451</v>
      </c>
      <c r="D279" s="144" t="s">
        <v>160</v>
      </c>
      <c r="E279" s="145" t="s">
        <v>452</v>
      </c>
      <c r="F279" s="146" t="s">
        <v>453</v>
      </c>
      <c r="G279" s="147" t="s">
        <v>192</v>
      </c>
      <c r="H279" s="148">
        <v>216</v>
      </c>
      <c r="I279" s="149"/>
      <c r="J279" s="148">
        <f>ROUND(I279*H279,3)</f>
        <v>0</v>
      </c>
      <c r="K279" s="150"/>
      <c r="L279" s="31"/>
      <c r="M279" s="151" t="s">
        <v>1</v>
      </c>
      <c r="N279" s="152" t="s">
        <v>41</v>
      </c>
      <c r="P279" s="153">
        <f>O279*H279</f>
        <v>0</v>
      </c>
      <c r="Q279" s="153">
        <v>9.0000000000000006E-5</v>
      </c>
      <c r="R279" s="153">
        <f>Q279*H279</f>
        <v>1.9440000000000002E-2</v>
      </c>
      <c r="S279" s="153">
        <v>0</v>
      </c>
      <c r="T279" s="154">
        <f>S279*H279</f>
        <v>0</v>
      </c>
      <c r="AR279" s="155" t="s">
        <v>243</v>
      </c>
      <c r="AT279" s="155" t="s">
        <v>160</v>
      </c>
      <c r="AU279" s="155" t="s">
        <v>87</v>
      </c>
      <c r="AY279" s="16" t="s">
        <v>157</v>
      </c>
      <c r="BE279" s="156">
        <f>IF(N279="základná",J279,0)</f>
        <v>0</v>
      </c>
      <c r="BF279" s="156">
        <f>IF(N279="znížená",J279,0)</f>
        <v>0</v>
      </c>
      <c r="BG279" s="156">
        <f>IF(N279="zákl. prenesená",J279,0)</f>
        <v>0</v>
      </c>
      <c r="BH279" s="156">
        <f>IF(N279="zníž. prenesená",J279,0)</f>
        <v>0</v>
      </c>
      <c r="BI279" s="156">
        <f>IF(N279="nulová",J279,0)</f>
        <v>0</v>
      </c>
      <c r="BJ279" s="16" t="s">
        <v>87</v>
      </c>
      <c r="BK279" s="157">
        <f>ROUND(I279*H279,3)</f>
        <v>0</v>
      </c>
      <c r="BL279" s="16" t="s">
        <v>243</v>
      </c>
      <c r="BM279" s="155" t="s">
        <v>454</v>
      </c>
    </row>
    <row r="280" spans="2:65" s="12" customFormat="1" x14ac:dyDescent="0.2">
      <c r="B280" s="158"/>
      <c r="D280" s="159" t="s">
        <v>166</v>
      </c>
      <c r="E280" s="160" t="s">
        <v>1</v>
      </c>
      <c r="F280" s="161" t="s">
        <v>455</v>
      </c>
      <c r="H280" s="162">
        <v>216</v>
      </c>
      <c r="I280" s="163"/>
      <c r="L280" s="158"/>
      <c r="M280" s="164"/>
      <c r="T280" s="165"/>
      <c r="AT280" s="160" t="s">
        <v>166</v>
      </c>
      <c r="AU280" s="160" t="s">
        <v>87</v>
      </c>
      <c r="AV280" s="12" t="s">
        <v>87</v>
      </c>
      <c r="AW280" s="12" t="s">
        <v>29</v>
      </c>
      <c r="AX280" s="12" t="s">
        <v>82</v>
      </c>
      <c r="AY280" s="160" t="s">
        <v>157</v>
      </c>
    </row>
    <row r="281" spans="2:65" s="11" customFormat="1" ht="22.9" customHeight="1" x14ac:dyDescent="0.25">
      <c r="B281" s="131"/>
      <c r="D281" s="132" t="s">
        <v>74</v>
      </c>
      <c r="E281" s="141" t="s">
        <v>456</v>
      </c>
      <c r="F281" s="141" t="s">
        <v>457</v>
      </c>
      <c r="I281" s="134"/>
      <c r="J281" s="142">
        <f>BK281</f>
        <v>0</v>
      </c>
      <c r="L281" s="131"/>
      <c r="M281" s="136"/>
      <c r="P281" s="137">
        <f>SUM(P282:P287)</f>
        <v>0</v>
      </c>
      <c r="R281" s="137">
        <f>SUM(R282:R287)</f>
        <v>0.42770952000000001</v>
      </c>
      <c r="T281" s="138">
        <f>SUM(T282:T287)</f>
        <v>0</v>
      </c>
      <c r="AR281" s="132" t="s">
        <v>87</v>
      </c>
      <c r="AT281" s="139" t="s">
        <v>74</v>
      </c>
      <c r="AU281" s="139" t="s">
        <v>82</v>
      </c>
      <c r="AY281" s="132" t="s">
        <v>157</v>
      </c>
      <c r="BK281" s="140">
        <f>SUM(BK282:BK287)</f>
        <v>0</v>
      </c>
    </row>
    <row r="282" spans="2:65" s="1" customFormat="1" ht="24.25" customHeight="1" x14ac:dyDescent="0.2">
      <c r="B282" s="143"/>
      <c r="C282" s="144" t="s">
        <v>458</v>
      </c>
      <c r="D282" s="144" t="s">
        <v>160</v>
      </c>
      <c r="E282" s="145" t="s">
        <v>459</v>
      </c>
      <c r="F282" s="146" t="s">
        <v>460</v>
      </c>
      <c r="G282" s="147" t="s">
        <v>192</v>
      </c>
      <c r="H282" s="148">
        <v>1527.5340000000001</v>
      </c>
      <c r="I282" s="149"/>
      <c r="J282" s="148">
        <f>ROUND(I282*H282,3)</f>
        <v>0</v>
      </c>
      <c r="K282" s="150"/>
      <c r="L282" s="31"/>
      <c r="M282" s="151" t="s">
        <v>1</v>
      </c>
      <c r="N282" s="152" t="s">
        <v>41</v>
      </c>
      <c r="P282" s="153">
        <f>O282*H282</f>
        <v>0</v>
      </c>
      <c r="Q282" s="153">
        <v>2.7999999999999998E-4</v>
      </c>
      <c r="R282" s="153">
        <f>Q282*H282</f>
        <v>0.42770952000000001</v>
      </c>
      <c r="S282" s="153">
        <v>0</v>
      </c>
      <c r="T282" s="154">
        <f>S282*H282</f>
        <v>0</v>
      </c>
      <c r="AR282" s="155" t="s">
        <v>164</v>
      </c>
      <c r="AT282" s="155" t="s">
        <v>160</v>
      </c>
      <c r="AU282" s="155" t="s">
        <v>87</v>
      </c>
      <c r="AY282" s="16" t="s">
        <v>157</v>
      </c>
      <c r="BE282" s="156">
        <f>IF(N282="základná",J282,0)</f>
        <v>0</v>
      </c>
      <c r="BF282" s="156">
        <f>IF(N282="znížená",J282,0)</f>
        <v>0</v>
      </c>
      <c r="BG282" s="156">
        <f>IF(N282="zákl. prenesená",J282,0)</f>
        <v>0</v>
      </c>
      <c r="BH282" s="156">
        <f>IF(N282="zníž. prenesená",J282,0)</f>
        <v>0</v>
      </c>
      <c r="BI282" s="156">
        <f>IF(N282="nulová",J282,0)</f>
        <v>0</v>
      </c>
      <c r="BJ282" s="16" t="s">
        <v>87</v>
      </c>
      <c r="BK282" s="157">
        <f>ROUND(I282*H282,3)</f>
        <v>0</v>
      </c>
      <c r="BL282" s="16" t="s">
        <v>164</v>
      </c>
      <c r="BM282" s="155" t="s">
        <v>461</v>
      </c>
    </row>
    <row r="283" spans="2:65" s="13" customFormat="1" x14ac:dyDescent="0.2">
      <c r="B283" s="166"/>
      <c r="D283" s="159" t="s">
        <v>166</v>
      </c>
      <c r="E283" s="167" t="s">
        <v>1</v>
      </c>
      <c r="F283" s="168" t="s">
        <v>462</v>
      </c>
      <c r="H283" s="167" t="s">
        <v>1</v>
      </c>
      <c r="I283" s="169"/>
      <c r="L283" s="166"/>
      <c r="M283" s="170"/>
      <c r="T283" s="171"/>
      <c r="AT283" s="167" t="s">
        <v>166</v>
      </c>
      <c r="AU283" s="167" t="s">
        <v>87</v>
      </c>
      <c r="AV283" s="13" t="s">
        <v>82</v>
      </c>
      <c r="AW283" s="13" t="s">
        <v>29</v>
      </c>
      <c r="AX283" s="13" t="s">
        <v>75</v>
      </c>
      <c r="AY283" s="167" t="s">
        <v>157</v>
      </c>
    </row>
    <row r="284" spans="2:65" s="12" customFormat="1" x14ac:dyDescent="0.2">
      <c r="B284" s="158"/>
      <c r="D284" s="159" t="s">
        <v>166</v>
      </c>
      <c r="E284" s="160" t="s">
        <v>1</v>
      </c>
      <c r="F284" s="161" t="s">
        <v>463</v>
      </c>
      <c r="H284" s="162">
        <v>629.95500000000004</v>
      </c>
      <c r="I284" s="163"/>
      <c r="L284" s="158"/>
      <c r="M284" s="164"/>
      <c r="T284" s="165"/>
      <c r="AT284" s="160" t="s">
        <v>166</v>
      </c>
      <c r="AU284" s="160" t="s">
        <v>87</v>
      </c>
      <c r="AV284" s="12" t="s">
        <v>87</v>
      </c>
      <c r="AW284" s="12" t="s">
        <v>29</v>
      </c>
      <c r="AX284" s="12" t="s">
        <v>75</v>
      </c>
      <c r="AY284" s="160" t="s">
        <v>157</v>
      </c>
    </row>
    <row r="285" spans="2:65" s="13" customFormat="1" x14ac:dyDescent="0.2">
      <c r="B285" s="166"/>
      <c r="D285" s="159" t="s">
        <v>166</v>
      </c>
      <c r="E285" s="167" t="s">
        <v>1</v>
      </c>
      <c r="F285" s="168" t="s">
        <v>464</v>
      </c>
      <c r="H285" s="167" t="s">
        <v>1</v>
      </c>
      <c r="I285" s="169"/>
      <c r="L285" s="166"/>
      <c r="M285" s="170"/>
      <c r="T285" s="171"/>
      <c r="AT285" s="167" t="s">
        <v>166</v>
      </c>
      <c r="AU285" s="167" t="s">
        <v>87</v>
      </c>
      <c r="AV285" s="13" t="s">
        <v>82</v>
      </c>
      <c r="AW285" s="13" t="s">
        <v>29</v>
      </c>
      <c r="AX285" s="13" t="s">
        <v>75</v>
      </c>
      <c r="AY285" s="167" t="s">
        <v>157</v>
      </c>
    </row>
    <row r="286" spans="2:65" s="12" customFormat="1" x14ac:dyDescent="0.2">
      <c r="B286" s="158"/>
      <c r="D286" s="159" t="s">
        <v>166</v>
      </c>
      <c r="E286" s="160" t="s">
        <v>1</v>
      </c>
      <c r="F286" s="161" t="s">
        <v>465</v>
      </c>
      <c r="H286" s="162">
        <v>897.57899999999995</v>
      </c>
      <c r="I286" s="163"/>
      <c r="L286" s="158"/>
      <c r="M286" s="164"/>
      <c r="T286" s="165"/>
      <c r="AT286" s="160" t="s">
        <v>166</v>
      </c>
      <c r="AU286" s="160" t="s">
        <v>87</v>
      </c>
      <c r="AV286" s="12" t="s">
        <v>87</v>
      </c>
      <c r="AW286" s="12" t="s">
        <v>29</v>
      </c>
      <c r="AX286" s="12" t="s">
        <v>75</v>
      </c>
      <c r="AY286" s="160" t="s">
        <v>157</v>
      </c>
    </row>
    <row r="287" spans="2:65" s="14" customFormat="1" x14ac:dyDescent="0.2">
      <c r="B287" s="182"/>
      <c r="D287" s="159" t="s">
        <v>166</v>
      </c>
      <c r="E287" s="183" t="s">
        <v>1</v>
      </c>
      <c r="F287" s="184" t="s">
        <v>199</v>
      </c>
      <c r="H287" s="185">
        <v>1527.5340000000001</v>
      </c>
      <c r="I287" s="186"/>
      <c r="L287" s="182"/>
      <c r="M287" s="187"/>
      <c r="T287" s="188"/>
      <c r="AT287" s="183" t="s">
        <v>166</v>
      </c>
      <c r="AU287" s="183" t="s">
        <v>87</v>
      </c>
      <c r="AV287" s="14" t="s">
        <v>164</v>
      </c>
      <c r="AW287" s="14" t="s">
        <v>29</v>
      </c>
      <c r="AX287" s="14" t="s">
        <v>82</v>
      </c>
      <c r="AY287" s="183" t="s">
        <v>157</v>
      </c>
    </row>
    <row r="288" spans="2:65" s="11" customFormat="1" ht="25.9" customHeight="1" x14ac:dyDescent="0.35">
      <c r="B288" s="131"/>
      <c r="D288" s="132" t="s">
        <v>74</v>
      </c>
      <c r="E288" s="133" t="s">
        <v>466</v>
      </c>
      <c r="F288" s="133" t="s">
        <v>467</v>
      </c>
      <c r="I288" s="134"/>
      <c r="J288" s="135">
        <f>BK288</f>
        <v>0</v>
      </c>
      <c r="L288" s="131"/>
      <c r="M288" s="136"/>
      <c r="P288" s="137">
        <f>SUM(P289:P291)</f>
        <v>0</v>
      </c>
      <c r="R288" s="137">
        <f>SUM(R289:R291)</f>
        <v>0</v>
      </c>
      <c r="T288" s="138">
        <f>SUM(T289:T291)</f>
        <v>0</v>
      </c>
      <c r="AR288" s="132" t="s">
        <v>164</v>
      </c>
      <c r="AT288" s="139" t="s">
        <v>74</v>
      </c>
      <c r="AU288" s="139" t="s">
        <v>75</v>
      </c>
      <c r="AY288" s="132" t="s">
        <v>157</v>
      </c>
      <c r="BK288" s="140">
        <f>SUM(BK289:BK291)</f>
        <v>0</v>
      </c>
    </row>
    <row r="289" spans="2:65" s="1" customFormat="1" ht="33" customHeight="1" x14ac:dyDescent="0.2">
      <c r="B289" s="143"/>
      <c r="C289" s="144" t="s">
        <v>468</v>
      </c>
      <c r="D289" s="144" t="s">
        <v>160</v>
      </c>
      <c r="E289" s="145" t="s">
        <v>469</v>
      </c>
      <c r="F289" s="146" t="s">
        <v>470</v>
      </c>
      <c r="G289" s="147" t="s">
        <v>471</v>
      </c>
      <c r="H289" s="148">
        <v>16</v>
      </c>
      <c r="I289" s="149"/>
      <c r="J289" s="148">
        <f>ROUND(I289*H289,3)</f>
        <v>0</v>
      </c>
      <c r="K289" s="150"/>
      <c r="L289" s="31"/>
      <c r="M289" s="151" t="s">
        <v>1</v>
      </c>
      <c r="N289" s="152" t="s">
        <v>41</v>
      </c>
      <c r="P289" s="153">
        <f>O289*H289</f>
        <v>0</v>
      </c>
      <c r="Q289" s="153">
        <v>0</v>
      </c>
      <c r="R289" s="153">
        <f>Q289*H289</f>
        <v>0</v>
      </c>
      <c r="S289" s="153">
        <v>0</v>
      </c>
      <c r="T289" s="154">
        <f>S289*H289</f>
        <v>0</v>
      </c>
      <c r="AR289" s="155" t="s">
        <v>472</v>
      </c>
      <c r="AT289" s="155" t="s">
        <v>160</v>
      </c>
      <c r="AU289" s="155" t="s">
        <v>82</v>
      </c>
      <c r="AY289" s="16" t="s">
        <v>157</v>
      </c>
      <c r="BE289" s="156">
        <f>IF(N289="základná",J289,0)</f>
        <v>0</v>
      </c>
      <c r="BF289" s="156">
        <f>IF(N289="znížená",J289,0)</f>
        <v>0</v>
      </c>
      <c r="BG289" s="156">
        <f>IF(N289="zákl. prenesená",J289,0)</f>
        <v>0</v>
      </c>
      <c r="BH289" s="156">
        <f>IF(N289="zníž. prenesená",J289,0)</f>
        <v>0</v>
      </c>
      <c r="BI289" s="156">
        <f>IF(N289="nulová",J289,0)</f>
        <v>0</v>
      </c>
      <c r="BJ289" s="16" t="s">
        <v>87</v>
      </c>
      <c r="BK289" s="157">
        <f>ROUND(I289*H289,3)</f>
        <v>0</v>
      </c>
      <c r="BL289" s="16" t="s">
        <v>472</v>
      </c>
      <c r="BM289" s="155" t="s">
        <v>473</v>
      </c>
    </row>
    <row r="290" spans="2:65" s="13" customFormat="1" x14ac:dyDescent="0.2">
      <c r="B290" s="166"/>
      <c r="D290" s="159" t="s">
        <v>166</v>
      </c>
      <c r="E290" s="167" t="s">
        <v>1</v>
      </c>
      <c r="F290" s="168" t="s">
        <v>474</v>
      </c>
      <c r="H290" s="167" t="s">
        <v>1</v>
      </c>
      <c r="I290" s="169"/>
      <c r="L290" s="166"/>
      <c r="M290" s="170"/>
      <c r="T290" s="171"/>
      <c r="AT290" s="167" t="s">
        <v>166</v>
      </c>
      <c r="AU290" s="167" t="s">
        <v>82</v>
      </c>
      <c r="AV290" s="13" t="s">
        <v>82</v>
      </c>
      <c r="AW290" s="13" t="s">
        <v>29</v>
      </c>
      <c r="AX290" s="13" t="s">
        <v>75</v>
      </c>
      <c r="AY290" s="167" t="s">
        <v>157</v>
      </c>
    </row>
    <row r="291" spans="2:65" s="12" customFormat="1" x14ac:dyDescent="0.2">
      <c r="B291" s="158"/>
      <c r="D291" s="159" t="s">
        <v>166</v>
      </c>
      <c r="E291" s="160" t="s">
        <v>1</v>
      </c>
      <c r="F291" s="161" t="s">
        <v>243</v>
      </c>
      <c r="H291" s="162">
        <v>16</v>
      </c>
      <c r="I291" s="163"/>
      <c r="L291" s="158"/>
      <c r="M291" s="164"/>
      <c r="T291" s="165"/>
      <c r="AT291" s="160" t="s">
        <v>166</v>
      </c>
      <c r="AU291" s="160" t="s">
        <v>82</v>
      </c>
      <c r="AV291" s="12" t="s">
        <v>87</v>
      </c>
      <c r="AW291" s="12" t="s">
        <v>29</v>
      </c>
      <c r="AX291" s="12" t="s">
        <v>82</v>
      </c>
      <c r="AY291" s="160" t="s">
        <v>157</v>
      </c>
    </row>
    <row r="292" spans="2:65" s="11" customFormat="1" ht="25.9" customHeight="1" x14ac:dyDescent="0.35">
      <c r="B292" s="131"/>
      <c r="D292" s="132" t="s">
        <v>74</v>
      </c>
      <c r="E292" s="133" t="s">
        <v>475</v>
      </c>
      <c r="F292" s="133" t="s">
        <v>476</v>
      </c>
      <c r="I292" s="134"/>
      <c r="J292" s="135">
        <f>BK292</f>
        <v>0</v>
      </c>
      <c r="L292" s="131"/>
      <c r="M292" s="136"/>
      <c r="P292" s="137">
        <f>P293</f>
        <v>0</v>
      </c>
      <c r="R292" s="137">
        <f>R293</f>
        <v>0</v>
      </c>
      <c r="T292" s="138">
        <f>T293</f>
        <v>0</v>
      </c>
      <c r="AR292" s="132" t="s">
        <v>189</v>
      </c>
      <c r="AT292" s="139" t="s">
        <v>74</v>
      </c>
      <c r="AU292" s="139" t="s">
        <v>75</v>
      </c>
      <c r="AY292" s="132" t="s">
        <v>157</v>
      </c>
      <c r="BK292" s="140">
        <f>BK293</f>
        <v>0</v>
      </c>
    </row>
    <row r="293" spans="2:65" s="11" customFormat="1" ht="22.9" customHeight="1" x14ac:dyDescent="0.25">
      <c r="B293" s="131"/>
      <c r="D293" s="132" t="s">
        <v>74</v>
      </c>
      <c r="E293" s="141" t="s">
        <v>477</v>
      </c>
      <c r="F293" s="141" t="s">
        <v>478</v>
      </c>
      <c r="I293" s="134"/>
      <c r="J293" s="142">
        <f>BK293</f>
        <v>0</v>
      </c>
      <c r="L293" s="131"/>
      <c r="M293" s="136"/>
      <c r="P293" s="137">
        <f>P294</f>
        <v>0</v>
      </c>
      <c r="R293" s="137">
        <f>R294</f>
        <v>0</v>
      </c>
      <c r="T293" s="138">
        <f>T294</f>
        <v>0</v>
      </c>
      <c r="AR293" s="132" t="s">
        <v>189</v>
      </c>
      <c r="AT293" s="139" t="s">
        <v>74</v>
      </c>
      <c r="AU293" s="139" t="s">
        <v>82</v>
      </c>
      <c r="AY293" s="132" t="s">
        <v>157</v>
      </c>
      <c r="BK293" s="140">
        <f>BK294</f>
        <v>0</v>
      </c>
    </row>
    <row r="294" spans="2:65" s="1" customFormat="1" ht="16.5" customHeight="1" x14ac:dyDescent="0.2">
      <c r="B294" s="143"/>
      <c r="C294" s="144" t="s">
        <v>479</v>
      </c>
      <c r="D294" s="144" t="s">
        <v>160</v>
      </c>
      <c r="E294" s="145" t="s">
        <v>480</v>
      </c>
      <c r="F294" s="146" t="s">
        <v>481</v>
      </c>
      <c r="G294" s="147" t="s">
        <v>317</v>
      </c>
      <c r="H294" s="149"/>
      <c r="I294" s="149"/>
      <c r="J294" s="148">
        <f>ROUND(I294*H294,3)</f>
        <v>0</v>
      </c>
      <c r="K294" s="150"/>
      <c r="L294" s="31"/>
      <c r="M294" s="189" t="s">
        <v>1</v>
      </c>
      <c r="N294" s="190" t="s">
        <v>41</v>
      </c>
      <c r="O294" s="191"/>
      <c r="P294" s="192">
        <f>O294*H294</f>
        <v>0</v>
      </c>
      <c r="Q294" s="192">
        <v>0</v>
      </c>
      <c r="R294" s="192">
        <f>Q294*H294</f>
        <v>0</v>
      </c>
      <c r="S294" s="192">
        <v>0</v>
      </c>
      <c r="T294" s="193">
        <f>S294*H294</f>
        <v>0</v>
      </c>
      <c r="AR294" s="155" t="s">
        <v>482</v>
      </c>
      <c r="AT294" s="155" t="s">
        <v>160</v>
      </c>
      <c r="AU294" s="155" t="s">
        <v>87</v>
      </c>
      <c r="AY294" s="16" t="s">
        <v>157</v>
      </c>
      <c r="BE294" s="156">
        <f>IF(N294="základná",J294,0)</f>
        <v>0</v>
      </c>
      <c r="BF294" s="156">
        <f>IF(N294="znížená",J294,0)</f>
        <v>0</v>
      </c>
      <c r="BG294" s="156">
        <f>IF(N294="zákl. prenesená",J294,0)</f>
        <v>0</v>
      </c>
      <c r="BH294" s="156">
        <f>IF(N294="zníž. prenesená",J294,0)</f>
        <v>0</v>
      </c>
      <c r="BI294" s="156">
        <f>IF(N294="nulová",J294,0)</f>
        <v>0</v>
      </c>
      <c r="BJ294" s="16" t="s">
        <v>87</v>
      </c>
      <c r="BK294" s="157">
        <f>ROUND(I294*H294,3)</f>
        <v>0</v>
      </c>
      <c r="BL294" s="16" t="s">
        <v>482</v>
      </c>
      <c r="BM294" s="155" t="s">
        <v>483</v>
      </c>
    </row>
    <row r="295" spans="2:65" s="1" customFormat="1" ht="7" customHeight="1" x14ac:dyDescent="0.2">
      <c r="B295" s="46"/>
      <c r="C295" s="47"/>
      <c r="D295" s="47"/>
      <c r="E295" s="47"/>
      <c r="F295" s="47"/>
      <c r="G295" s="47"/>
      <c r="H295" s="47"/>
      <c r="I295" s="47"/>
      <c r="J295" s="47"/>
      <c r="K295" s="47"/>
      <c r="L295" s="31"/>
    </row>
  </sheetData>
  <autoFilter ref="C134:K294" xr:uid="{00000000-0009-0000-0000-000001000000}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7"/>
  <sheetViews>
    <sheetView showGridLines="0" workbookViewId="0"/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9" t="s">
        <v>5</v>
      </c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91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108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14</v>
      </c>
      <c r="L6" s="19"/>
    </row>
    <row r="7" spans="2:46" ht="16.5" customHeight="1" x14ac:dyDescent="0.2">
      <c r="B7" s="19"/>
      <c r="E7" s="251" t="str">
        <f>'Rekapitulácia stavby'!K6</f>
        <v>Modernizácia ustajnenia HD</v>
      </c>
      <c r="F7" s="252"/>
      <c r="G7" s="252"/>
      <c r="H7" s="252"/>
      <c r="L7" s="19"/>
    </row>
    <row r="8" spans="2:46" ht="12" customHeight="1" x14ac:dyDescent="0.2">
      <c r="B8" s="19"/>
      <c r="D8" s="26" t="s">
        <v>117</v>
      </c>
      <c r="L8" s="19"/>
    </row>
    <row r="9" spans="2:46" s="1" customFormat="1" ht="16.5" customHeight="1" x14ac:dyDescent="0.2">
      <c r="B9" s="31"/>
      <c r="E9" s="251" t="s">
        <v>120</v>
      </c>
      <c r="F9" s="250"/>
      <c r="G9" s="250"/>
      <c r="H9" s="250"/>
      <c r="L9" s="31"/>
    </row>
    <row r="10" spans="2:46" s="1" customFormat="1" ht="12" customHeight="1" x14ac:dyDescent="0.2">
      <c r="B10" s="31"/>
      <c r="D10" s="26" t="s">
        <v>121</v>
      </c>
      <c r="L10" s="31"/>
    </row>
    <row r="11" spans="2:46" s="1" customFormat="1" ht="16.5" customHeight="1" x14ac:dyDescent="0.2">
      <c r="B11" s="31"/>
      <c r="E11" s="242" t="s">
        <v>484</v>
      </c>
      <c r="F11" s="250"/>
      <c r="G11" s="250"/>
      <c r="H11" s="250"/>
      <c r="L11" s="31"/>
    </row>
    <row r="12" spans="2:46" s="1" customFormat="1" x14ac:dyDescent="0.2">
      <c r="B12" s="31"/>
      <c r="L12" s="31"/>
    </row>
    <row r="13" spans="2:46" s="1" customFormat="1" ht="12" customHeight="1" x14ac:dyDescent="0.2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18</v>
      </c>
      <c r="F14" s="24" t="s">
        <v>19</v>
      </c>
      <c r="I14" s="26" t="s">
        <v>20</v>
      </c>
      <c r="J14" s="54">
        <f>'Rekapitulácia stavby'!AN8</f>
        <v>0</v>
      </c>
      <c r="L14" s="31"/>
    </row>
    <row r="15" spans="2:46" s="1" customFormat="1" ht="10.9" customHeight="1" x14ac:dyDescent="0.2">
      <c r="B15" s="31"/>
      <c r="L15" s="31"/>
    </row>
    <row r="16" spans="2:46" s="1" customFormat="1" ht="12" customHeight="1" x14ac:dyDescent="0.2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25</v>
      </c>
      <c r="I19" s="26" t="s">
        <v>22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53" t="str">
        <f>'Rekapitulácia stavby'!E14</f>
        <v>Vyplň údaj</v>
      </c>
      <c r="F20" s="233"/>
      <c r="G20" s="233"/>
      <c r="H20" s="233"/>
      <c r="I20" s="26" t="s">
        <v>24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27</v>
      </c>
      <c r="I22" s="26" t="s">
        <v>22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28</v>
      </c>
      <c r="I23" s="26" t="s">
        <v>24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31</v>
      </c>
      <c r="I25" s="26" t="s">
        <v>22</v>
      </c>
      <c r="J25" s="24" t="s">
        <v>1</v>
      </c>
      <c r="L25" s="31"/>
    </row>
    <row r="26" spans="2:12" s="1" customFormat="1" ht="18" customHeight="1" x14ac:dyDescent="0.2">
      <c r="B26" s="31"/>
      <c r="E26" s="24" t="s">
        <v>485</v>
      </c>
      <c r="I26" s="26" t="s">
        <v>24</v>
      </c>
      <c r="J26" s="24" t="s">
        <v>1</v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33</v>
      </c>
      <c r="L28" s="31"/>
    </row>
    <row r="29" spans="2:12" s="7" customFormat="1" ht="16.5" customHeight="1" x14ac:dyDescent="0.2">
      <c r="B29" s="96"/>
      <c r="E29" s="237" t="s">
        <v>1</v>
      </c>
      <c r="F29" s="237"/>
      <c r="G29" s="237"/>
      <c r="H29" s="237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7">
        <f>ROUND(J120,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5" customHeight="1" x14ac:dyDescent="0.2">
      <c r="B35" s="31"/>
      <c r="D35" s="98" t="s">
        <v>39</v>
      </c>
      <c r="E35" s="36" t="s">
        <v>40</v>
      </c>
      <c r="F35" s="99">
        <f>ROUND((SUM(BE120:BE166)),  2)</f>
        <v>0</v>
      </c>
      <c r="G35" s="100"/>
      <c r="H35" s="100"/>
      <c r="I35" s="101">
        <v>0.2</v>
      </c>
      <c r="J35" s="99">
        <f>ROUND(((SUM(BE120:BE166))*I35),  2)</f>
        <v>0</v>
      </c>
      <c r="L35" s="31"/>
    </row>
    <row r="36" spans="2:12" s="1" customFormat="1" ht="14.5" customHeight="1" x14ac:dyDescent="0.2">
      <c r="B36" s="31"/>
      <c r="E36" s="36" t="s">
        <v>41</v>
      </c>
      <c r="F36" s="99">
        <f>ROUND((SUM(BF120:BF166)),  2)</f>
        <v>0</v>
      </c>
      <c r="G36" s="100"/>
      <c r="H36" s="100"/>
      <c r="I36" s="101">
        <v>0.2</v>
      </c>
      <c r="J36" s="99">
        <f>ROUND(((SUM(BF120:BF166))*I36),  2)</f>
        <v>0</v>
      </c>
      <c r="L36" s="31"/>
    </row>
    <row r="37" spans="2:12" s="1" customFormat="1" ht="14.5" hidden="1" customHeight="1" x14ac:dyDescent="0.2">
      <c r="B37" s="31"/>
      <c r="E37" s="26" t="s">
        <v>42</v>
      </c>
      <c r="F37" s="87">
        <f>ROUND((SUM(BG120:BG166)),  2)</f>
        <v>0</v>
      </c>
      <c r="I37" s="102">
        <v>0.2</v>
      </c>
      <c r="J37" s="87">
        <f>0</f>
        <v>0</v>
      </c>
      <c r="L37" s="31"/>
    </row>
    <row r="38" spans="2:12" s="1" customFormat="1" ht="14.5" hidden="1" customHeight="1" x14ac:dyDescent="0.2">
      <c r="B38" s="31"/>
      <c r="E38" s="26" t="s">
        <v>43</v>
      </c>
      <c r="F38" s="87">
        <f>ROUND((SUM(BH120:BH166)),  2)</f>
        <v>0</v>
      </c>
      <c r="I38" s="102">
        <v>0.2</v>
      </c>
      <c r="J38" s="87">
        <f>0</f>
        <v>0</v>
      </c>
      <c r="L38" s="31"/>
    </row>
    <row r="39" spans="2:12" s="1" customFormat="1" ht="14.5" hidden="1" customHeight="1" x14ac:dyDescent="0.2">
      <c r="B39" s="31"/>
      <c r="E39" s="36" t="s">
        <v>44</v>
      </c>
      <c r="F39" s="99">
        <f>ROUND((SUM(BI120:BI166)), 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1"/>
    </row>
    <row r="42" spans="2:12" s="1" customFormat="1" ht="14.5" customHeight="1" x14ac:dyDescent="0.2">
      <c r="B42" s="31"/>
      <c r="L42" s="31"/>
    </row>
    <row r="43" spans="2:12" ht="14.5" customHeight="1" x14ac:dyDescent="0.2">
      <c r="B43" s="19"/>
      <c r="L43" s="19"/>
    </row>
    <row r="44" spans="2:12" ht="14.5" customHeight="1" x14ac:dyDescent="0.2">
      <c r="B44" s="19"/>
      <c r="L44" s="19"/>
    </row>
    <row r="45" spans="2:12" ht="14.5" customHeight="1" x14ac:dyDescent="0.2">
      <c r="B45" s="19"/>
      <c r="L45" s="19"/>
    </row>
    <row r="46" spans="2:12" ht="14.5" customHeight="1" x14ac:dyDescent="0.2">
      <c r="B46" s="19"/>
      <c r="L46" s="19"/>
    </row>
    <row r="47" spans="2:12" ht="14.5" customHeight="1" x14ac:dyDescent="0.2">
      <c r="B47" s="19"/>
      <c r="L47" s="19"/>
    </row>
    <row r="48" spans="2:12" ht="14.5" customHeight="1" x14ac:dyDescent="0.2">
      <c r="B48" s="19"/>
      <c r="L48" s="19"/>
    </row>
    <row r="49" spans="2:12" ht="14.5" customHeight="1" x14ac:dyDescent="0.2">
      <c r="B49" s="19"/>
      <c r="L49" s="19"/>
    </row>
    <row r="50" spans="2:12" s="1" customFormat="1" ht="14.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9" t="s">
        <v>51</v>
      </c>
      <c r="G61" s="45" t="s">
        <v>50</v>
      </c>
      <c r="H61" s="33"/>
      <c r="I61" s="33"/>
      <c r="J61" s="110" t="s">
        <v>51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9" t="s">
        <v>51</v>
      </c>
      <c r="G76" s="45" t="s">
        <v>50</v>
      </c>
      <c r="H76" s="33"/>
      <c r="I76" s="33"/>
      <c r="J76" s="110" t="s">
        <v>51</v>
      </c>
      <c r="K76" s="33"/>
      <c r="L76" s="31"/>
    </row>
    <row r="77" spans="2:12" s="1" customFormat="1" ht="14.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14</v>
      </c>
      <c r="L84" s="31"/>
    </row>
    <row r="85" spans="2:12" s="1" customFormat="1" ht="16.5" customHeight="1" x14ac:dyDescent="0.2">
      <c r="B85" s="31"/>
      <c r="E85" s="251" t="str">
        <f>E7</f>
        <v>Modernizácia ustajnenia HD</v>
      </c>
      <c r="F85" s="252"/>
      <c r="G85" s="252"/>
      <c r="H85" s="252"/>
      <c r="L85" s="31"/>
    </row>
    <row r="86" spans="2:12" ht="12" customHeight="1" x14ac:dyDescent="0.2">
      <c r="B86" s="19"/>
      <c r="C86" s="26" t="s">
        <v>117</v>
      </c>
      <c r="L86" s="19"/>
    </row>
    <row r="87" spans="2:12" s="1" customFormat="1" ht="16.5" customHeight="1" x14ac:dyDescent="0.2">
      <c r="B87" s="31"/>
      <c r="E87" s="251" t="s">
        <v>120</v>
      </c>
      <c r="F87" s="250"/>
      <c r="G87" s="250"/>
      <c r="H87" s="250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42" t="str">
        <f>E11</f>
        <v>002 - Elektroinštalácia</v>
      </c>
      <c r="F89" s="250"/>
      <c r="G89" s="250"/>
      <c r="H89" s="250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0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21</v>
      </c>
      <c r="F93" s="24" t="str">
        <f>E17</f>
        <v>PD Sokolce</v>
      </c>
      <c r="I93" s="26" t="s">
        <v>27</v>
      </c>
      <c r="J93" s="29" t="str">
        <f>E23</f>
        <v>Ing.Miroslav Balla</v>
      </c>
      <c r="L93" s="31"/>
    </row>
    <row r="94" spans="2:12" s="1" customFormat="1" ht="15.25" customHeight="1" x14ac:dyDescent="0.2">
      <c r="B94" s="31"/>
      <c r="C94" s="26" t="s">
        <v>25</v>
      </c>
      <c r="F94" s="24" t="str">
        <f>IF(E20="","",E20)</f>
        <v>Vyplň údaj</v>
      </c>
      <c r="I94" s="26" t="s">
        <v>31</v>
      </c>
      <c r="J94" s="29" t="str">
        <f>E26</f>
        <v>Ing.Dušan Ondrejka</v>
      </c>
      <c r="L94" s="31"/>
    </row>
    <row r="95" spans="2:12" s="1" customFormat="1" ht="10.4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4" customHeight="1" x14ac:dyDescent="0.2">
      <c r="B97" s="31"/>
      <c r="L97" s="31"/>
    </row>
    <row r="98" spans="2:47" s="1" customFormat="1" ht="22.9" customHeight="1" x14ac:dyDescent="0.2">
      <c r="B98" s="31"/>
      <c r="C98" s="113" t="s">
        <v>126</v>
      </c>
      <c r="J98" s="67">
        <f>J120</f>
        <v>0</v>
      </c>
      <c r="L98" s="31"/>
      <c r="AU98" s="16" t="s">
        <v>127</v>
      </c>
    </row>
    <row r="99" spans="2:47" s="1" customFormat="1" ht="21.75" customHeight="1" x14ac:dyDescent="0.2">
      <c r="B99" s="31"/>
      <c r="L99" s="31"/>
    </row>
    <row r="100" spans="2:47" s="1" customFormat="1" ht="7" customHeight="1" x14ac:dyDescent="0.2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47" s="1" customFormat="1" ht="7" customHeight="1" x14ac:dyDescent="0.2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47" s="1" customFormat="1" ht="25" customHeight="1" x14ac:dyDescent="0.2">
      <c r="B105" s="31"/>
      <c r="C105" s="20" t="s">
        <v>143</v>
      </c>
      <c r="L105" s="31"/>
    </row>
    <row r="106" spans="2:47" s="1" customFormat="1" ht="7" customHeight="1" x14ac:dyDescent="0.2">
      <c r="B106" s="31"/>
      <c r="L106" s="31"/>
    </row>
    <row r="107" spans="2:47" s="1" customFormat="1" ht="12" customHeight="1" x14ac:dyDescent="0.2">
      <c r="B107" s="31"/>
      <c r="C107" s="26" t="s">
        <v>14</v>
      </c>
      <c r="L107" s="31"/>
    </row>
    <row r="108" spans="2:47" s="1" customFormat="1" ht="16.5" customHeight="1" x14ac:dyDescent="0.2">
      <c r="B108" s="31"/>
      <c r="E108" s="251" t="str">
        <f>E7</f>
        <v>Modernizácia ustajnenia HD</v>
      </c>
      <c r="F108" s="252"/>
      <c r="G108" s="252"/>
      <c r="H108" s="252"/>
      <c r="L108" s="31"/>
    </row>
    <row r="109" spans="2:47" ht="12" customHeight="1" x14ac:dyDescent="0.2">
      <c r="B109" s="19"/>
      <c r="C109" s="26" t="s">
        <v>117</v>
      </c>
      <c r="L109" s="19"/>
    </row>
    <row r="110" spans="2:47" s="1" customFormat="1" ht="16.5" customHeight="1" x14ac:dyDescent="0.2">
      <c r="B110" s="31"/>
      <c r="E110" s="251" t="s">
        <v>120</v>
      </c>
      <c r="F110" s="250"/>
      <c r="G110" s="250"/>
      <c r="H110" s="250"/>
      <c r="L110" s="31"/>
    </row>
    <row r="111" spans="2:47" s="1" customFormat="1" ht="12" customHeight="1" x14ac:dyDescent="0.2">
      <c r="B111" s="31"/>
      <c r="C111" s="26" t="s">
        <v>121</v>
      </c>
      <c r="L111" s="31"/>
    </row>
    <row r="112" spans="2:47" s="1" customFormat="1" ht="16.5" customHeight="1" x14ac:dyDescent="0.2">
      <c r="B112" s="31"/>
      <c r="E112" s="242" t="str">
        <f>E11</f>
        <v>002 - Elektroinštalácia</v>
      </c>
      <c r="F112" s="250"/>
      <c r="G112" s="250"/>
      <c r="H112" s="250"/>
      <c r="L112" s="31"/>
    </row>
    <row r="113" spans="2:65" s="1" customFormat="1" ht="7" customHeight="1" x14ac:dyDescent="0.2">
      <c r="B113" s="31"/>
      <c r="L113" s="31"/>
    </row>
    <row r="114" spans="2:65" s="1" customFormat="1" ht="12" customHeight="1" x14ac:dyDescent="0.2">
      <c r="B114" s="31"/>
      <c r="C114" s="26" t="s">
        <v>18</v>
      </c>
      <c r="F114" s="24" t="str">
        <f>F14</f>
        <v>hosp.dvor Sokolce</v>
      </c>
      <c r="I114" s="26" t="s">
        <v>20</v>
      </c>
      <c r="J114" s="54">
        <f>IF(J14="","",J14)</f>
        <v>0</v>
      </c>
      <c r="L114" s="31"/>
    </row>
    <row r="115" spans="2:65" s="1" customFormat="1" ht="7" customHeight="1" x14ac:dyDescent="0.2">
      <c r="B115" s="31"/>
      <c r="L115" s="31"/>
    </row>
    <row r="116" spans="2:65" s="1" customFormat="1" ht="15.25" customHeight="1" x14ac:dyDescent="0.2">
      <c r="B116" s="31"/>
      <c r="C116" s="26" t="s">
        <v>21</v>
      </c>
      <c r="F116" s="24" t="str">
        <f>E17</f>
        <v>PD Sokolce</v>
      </c>
      <c r="I116" s="26" t="s">
        <v>27</v>
      </c>
      <c r="J116" s="29" t="str">
        <f>E23</f>
        <v>Ing.Miroslav Balla</v>
      </c>
      <c r="L116" s="31"/>
    </row>
    <row r="117" spans="2:65" s="1" customFormat="1" ht="15.25" customHeight="1" x14ac:dyDescent="0.2">
      <c r="B117" s="31"/>
      <c r="C117" s="26" t="s">
        <v>25</v>
      </c>
      <c r="F117" s="24" t="str">
        <f>IF(E20="","",E20)</f>
        <v>Vyplň údaj</v>
      </c>
      <c r="I117" s="26" t="s">
        <v>31</v>
      </c>
      <c r="J117" s="29" t="str">
        <f>E26</f>
        <v>Ing.Dušan Ondrejka</v>
      </c>
      <c r="L117" s="31"/>
    </row>
    <row r="118" spans="2:65" s="1" customFormat="1" ht="10.4" customHeight="1" x14ac:dyDescent="0.2">
      <c r="B118" s="31"/>
      <c r="L118" s="31"/>
    </row>
    <row r="119" spans="2:65" s="10" customFormat="1" ht="29.25" customHeight="1" x14ac:dyDescent="0.2">
      <c r="B119" s="122"/>
      <c r="C119" s="123" t="s">
        <v>144</v>
      </c>
      <c r="D119" s="124" t="s">
        <v>60</v>
      </c>
      <c r="E119" s="124" t="s">
        <v>56</v>
      </c>
      <c r="F119" s="124" t="s">
        <v>57</v>
      </c>
      <c r="G119" s="124" t="s">
        <v>145</v>
      </c>
      <c r="H119" s="124" t="s">
        <v>146</v>
      </c>
      <c r="I119" s="124" t="s">
        <v>147</v>
      </c>
      <c r="J119" s="125" t="s">
        <v>125</v>
      </c>
      <c r="K119" s="126" t="s">
        <v>148</v>
      </c>
      <c r="L119" s="122"/>
      <c r="M119" s="60" t="s">
        <v>1</v>
      </c>
      <c r="N119" s="61" t="s">
        <v>39</v>
      </c>
      <c r="O119" s="61" t="s">
        <v>149</v>
      </c>
      <c r="P119" s="61" t="s">
        <v>150</v>
      </c>
      <c r="Q119" s="61" t="s">
        <v>151</v>
      </c>
      <c r="R119" s="61" t="s">
        <v>152</v>
      </c>
      <c r="S119" s="61" t="s">
        <v>153</v>
      </c>
      <c r="T119" s="62" t="s">
        <v>154</v>
      </c>
    </row>
    <row r="120" spans="2:65" s="1" customFormat="1" ht="22.9" customHeight="1" x14ac:dyDescent="0.35">
      <c r="B120" s="31"/>
      <c r="C120" s="65" t="s">
        <v>126</v>
      </c>
      <c r="J120" s="127">
        <f>BK120</f>
        <v>0</v>
      </c>
      <c r="L120" s="31"/>
      <c r="M120" s="63"/>
      <c r="N120" s="55"/>
      <c r="O120" s="55"/>
      <c r="P120" s="128">
        <f>SUM(P121:P166)</f>
        <v>0</v>
      </c>
      <c r="Q120" s="55"/>
      <c r="R120" s="128">
        <f>SUM(R121:R166)</f>
        <v>0</v>
      </c>
      <c r="S120" s="55"/>
      <c r="T120" s="129">
        <f>SUM(T121:T166)</f>
        <v>0</v>
      </c>
      <c r="AT120" s="16" t="s">
        <v>74</v>
      </c>
      <c r="AU120" s="16" t="s">
        <v>127</v>
      </c>
      <c r="BK120" s="130">
        <f>SUM(BK121:BK166)</f>
        <v>0</v>
      </c>
    </row>
    <row r="121" spans="2:65" s="1" customFormat="1" ht="24.25" customHeight="1" x14ac:dyDescent="0.2">
      <c r="B121" s="143"/>
      <c r="C121" s="144" t="s">
        <v>82</v>
      </c>
      <c r="D121" s="144" t="s">
        <v>160</v>
      </c>
      <c r="E121" s="145" t="s">
        <v>486</v>
      </c>
      <c r="F121" s="146" t="s">
        <v>487</v>
      </c>
      <c r="G121" s="147" t="s">
        <v>183</v>
      </c>
      <c r="H121" s="148">
        <v>10</v>
      </c>
      <c r="I121" s="149"/>
      <c r="J121" s="148">
        <f t="shared" ref="J121:J166" si="0">ROUND(I121*H121,3)</f>
        <v>0</v>
      </c>
      <c r="K121" s="150"/>
      <c r="L121" s="31"/>
      <c r="M121" s="151" t="s">
        <v>1</v>
      </c>
      <c r="N121" s="152" t="s">
        <v>41</v>
      </c>
      <c r="P121" s="153">
        <f t="shared" ref="P121:P166" si="1">O121*H121</f>
        <v>0</v>
      </c>
      <c r="Q121" s="153">
        <v>0</v>
      </c>
      <c r="R121" s="153">
        <f t="shared" ref="R121:R166" si="2">Q121*H121</f>
        <v>0</v>
      </c>
      <c r="S121" s="153">
        <v>0</v>
      </c>
      <c r="T121" s="154">
        <f t="shared" ref="T121:T166" si="3">S121*H121</f>
        <v>0</v>
      </c>
      <c r="AR121" s="155" t="s">
        <v>164</v>
      </c>
      <c r="AT121" s="155" t="s">
        <v>160</v>
      </c>
      <c r="AU121" s="155" t="s">
        <v>75</v>
      </c>
      <c r="AY121" s="16" t="s">
        <v>157</v>
      </c>
      <c r="BE121" s="156">
        <f t="shared" ref="BE121:BE166" si="4">IF(N121="základná",J121,0)</f>
        <v>0</v>
      </c>
      <c r="BF121" s="156">
        <f t="shared" ref="BF121:BF166" si="5">IF(N121="znížená",J121,0)</f>
        <v>0</v>
      </c>
      <c r="BG121" s="156">
        <f t="shared" ref="BG121:BG166" si="6">IF(N121="zákl. prenesená",J121,0)</f>
        <v>0</v>
      </c>
      <c r="BH121" s="156">
        <f t="shared" ref="BH121:BH166" si="7">IF(N121="zníž. prenesená",J121,0)</f>
        <v>0</v>
      </c>
      <c r="BI121" s="156">
        <f t="shared" ref="BI121:BI166" si="8">IF(N121="nulová",J121,0)</f>
        <v>0</v>
      </c>
      <c r="BJ121" s="16" t="s">
        <v>87</v>
      </c>
      <c r="BK121" s="157">
        <f t="shared" ref="BK121:BK166" si="9">ROUND(I121*H121,3)</f>
        <v>0</v>
      </c>
      <c r="BL121" s="16" t="s">
        <v>164</v>
      </c>
      <c r="BM121" s="155" t="s">
        <v>87</v>
      </c>
    </row>
    <row r="122" spans="2:65" s="1" customFormat="1" ht="16.5" customHeight="1" x14ac:dyDescent="0.2">
      <c r="B122" s="143"/>
      <c r="C122" s="144" t="s">
        <v>87</v>
      </c>
      <c r="D122" s="144" t="s">
        <v>160</v>
      </c>
      <c r="E122" s="145" t="s">
        <v>488</v>
      </c>
      <c r="F122" s="146" t="s">
        <v>489</v>
      </c>
      <c r="G122" s="147" t="s">
        <v>183</v>
      </c>
      <c r="H122" s="148">
        <v>10</v>
      </c>
      <c r="I122" s="149"/>
      <c r="J122" s="148">
        <f t="shared" si="0"/>
        <v>0</v>
      </c>
      <c r="K122" s="150"/>
      <c r="L122" s="31"/>
      <c r="M122" s="151" t="s">
        <v>1</v>
      </c>
      <c r="N122" s="152" t="s">
        <v>41</v>
      </c>
      <c r="P122" s="153">
        <f t="shared" si="1"/>
        <v>0</v>
      </c>
      <c r="Q122" s="153">
        <v>0</v>
      </c>
      <c r="R122" s="153">
        <f t="shared" si="2"/>
        <v>0</v>
      </c>
      <c r="S122" s="153">
        <v>0</v>
      </c>
      <c r="T122" s="154">
        <f t="shared" si="3"/>
        <v>0</v>
      </c>
      <c r="AR122" s="155" t="s">
        <v>164</v>
      </c>
      <c r="AT122" s="155" t="s">
        <v>160</v>
      </c>
      <c r="AU122" s="155" t="s">
        <v>75</v>
      </c>
      <c r="AY122" s="16" t="s">
        <v>157</v>
      </c>
      <c r="BE122" s="156">
        <f t="shared" si="4"/>
        <v>0</v>
      </c>
      <c r="BF122" s="156">
        <f t="shared" si="5"/>
        <v>0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6" t="s">
        <v>87</v>
      </c>
      <c r="BK122" s="157">
        <f t="shared" si="9"/>
        <v>0</v>
      </c>
      <c r="BL122" s="16" t="s">
        <v>164</v>
      </c>
      <c r="BM122" s="155" t="s">
        <v>164</v>
      </c>
    </row>
    <row r="123" spans="2:65" s="1" customFormat="1" ht="37.9" customHeight="1" x14ac:dyDescent="0.2">
      <c r="B123" s="143"/>
      <c r="C123" s="144" t="s">
        <v>158</v>
      </c>
      <c r="D123" s="144" t="s">
        <v>160</v>
      </c>
      <c r="E123" s="145" t="s">
        <v>490</v>
      </c>
      <c r="F123" s="146" t="s">
        <v>491</v>
      </c>
      <c r="G123" s="147" t="s">
        <v>329</v>
      </c>
      <c r="H123" s="148">
        <v>24</v>
      </c>
      <c r="I123" s="149"/>
      <c r="J123" s="148">
        <f t="shared" si="0"/>
        <v>0</v>
      </c>
      <c r="K123" s="150"/>
      <c r="L123" s="31"/>
      <c r="M123" s="151" t="s">
        <v>1</v>
      </c>
      <c r="N123" s="152" t="s">
        <v>41</v>
      </c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AR123" s="155" t="s">
        <v>164</v>
      </c>
      <c r="AT123" s="155" t="s">
        <v>160</v>
      </c>
      <c r="AU123" s="155" t="s">
        <v>75</v>
      </c>
      <c r="AY123" s="16" t="s">
        <v>157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6" t="s">
        <v>87</v>
      </c>
      <c r="BK123" s="157">
        <f t="shared" si="9"/>
        <v>0</v>
      </c>
      <c r="BL123" s="16" t="s">
        <v>164</v>
      </c>
      <c r="BM123" s="155" t="s">
        <v>187</v>
      </c>
    </row>
    <row r="124" spans="2:65" s="1" customFormat="1" ht="16.5" customHeight="1" x14ac:dyDescent="0.2">
      <c r="B124" s="143"/>
      <c r="C124" s="144" t="s">
        <v>164</v>
      </c>
      <c r="D124" s="144" t="s">
        <v>160</v>
      </c>
      <c r="E124" s="145" t="s">
        <v>492</v>
      </c>
      <c r="F124" s="146" t="s">
        <v>493</v>
      </c>
      <c r="G124" s="147" t="s">
        <v>329</v>
      </c>
      <c r="H124" s="148">
        <v>24</v>
      </c>
      <c r="I124" s="149"/>
      <c r="J124" s="148">
        <f t="shared" si="0"/>
        <v>0</v>
      </c>
      <c r="K124" s="150"/>
      <c r="L124" s="31"/>
      <c r="M124" s="151" t="s">
        <v>1</v>
      </c>
      <c r="N124" s="152" t="s">
        <v>41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AR124" s="155" t="s">
        <v>164</v>
      </c>
      <c r="AT124" s="155" t="s">
        <v>160</v>
      </c>
      <c r="AU124" s="155" t="s">
        <v>75</v>
      </c>
      <c r="AY124" s="16" t="s">
        <v>157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6" t="s">
        <v>87</v>
      </c>
      <c r="BK124" s="157">
        <f t="shared" si="9"/>
        <v>0</v>
      </c>
      <c r="BL124" s="16" t="s">
        <v>164</v>
      </c>
      <c r="BM124" s="155" t="s">
        <v>178</v>
      </c>
    </row>
    <row r="125" spans="2:65" s="1" customFormat="1" ht="44.25" customHeight="1" x14ac:dyDescent="0.2">
      <c r="B125" s="143"/>
      <c r="C125" s="144" t="s">
        <v>189</v>
      </c>
      <c r="D125" s="144" t="s">
        <v>160</v>
      </c>
      <c r="E125" s="145" t="s">
        <v>494</v>
      </c>
      <c r="F125" s="146" t="s">
        <v>495</v>
      </c>
      <c r="G125" s="147" t="s">
        <v>183</v>
      </c>
      <c r="H125" s="148">
        <v>85</v>
      </c>
      <c r="I125" s="149"/>
      <c r="J125" s="148">
        <f t="shared" si="0"/>
        <v>0</v>
      </c>
      <c r="K125" s="150"/>
      <c r="L125" s="31"/>
      <c r="M125" s="151" t="s">
        <v>1</v>
      </c>
      <c r="N125" s="152" t="s">
        <v>41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AR125" s="155" t="s">
        <v>164</v>
      </c>
      <c r="AT125" s="155" t="s">
        <v>160</v>
      </c>
      <c r="AU125" s="155" t="s">
        <v>75</v>
      </c>
      <c r="AY125" s="16" t="s">
        <v>157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6" t="s">
        <v>87</v>
      </c>
      <c r="BK125" s="157">
        <f t="shared" si="9"/>
        <v>0</v>
      </c>
      <c r="BL125" s="16" t="s">
        <v>164</v>
      </c>
      <c r="BM125" s="155" t="s">
        <v>213</v>
      </c>
    </row>
    <row r="126" spans="2:65" s="1" customFormat="1" ht="37.9" customHeight="1" x14ac:dyDescent="0.2">
      <c r="B126" s="143"/>
      <c r="C126" s="144" t="s">
        <v>187</v>
      </c>
      <c r="D126" s="144" t="s">
        <v>160</v>
      </c>
      <c r="E126" s="145" t="s">
        <v>496</v>
      </c>
      <c r="F126" s="146" t="s">
        <v>497</v>
      </c>
      <c r="G126" s="147" t="s">
        <v>177</v>
      </c>
      <c r="H126" s="148">
        <v>950</v>
      </c>
      <c r="I126" s="149"/>
      <c r="J126" s="148">
        <f t="shared" si="0"/>
        <v>0</v>
      </c>
      <c r="K126" s="150"/>
      <c r="L126" s="31"/>
      <c r="M126" s="151" t="s">
        <v>1</v>
      </c>
      <c r="N126" s="152" t="s">
        <v>41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AR126" s="155" t="s">
        <v>164</v>
      </c>
      <c r="AT126" s="155" t="s">
        <v>160</v>
      </c>
      <c r="AU126" s="155" t="s">
        <v>75</v>
      </c>
      <c r="AY126" s="16" t="s">
        <v>157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6" t="s">
        <v>87</v>
      </c>
      <c r="BK126" s="157">
        <f t="shared" si="9"/>
        <v>0</v>
      </c>
      <c r="BL126" s="16" t="s">
        <v>164</v>
      </c>
      <c r="BM126" s="155" t="s">
        <v>223</v>
      </c>
    </row>
    <row r="127" spans="2:65" s="1" customFormat="1" ht="24.25" customHeight="1" x14ac:dyDescent="0.2">
      <c r="B127" s="143"/>
      <c r="C127" s="144" t="s">
        <v>200</v>
      </c>
      <c r="D127" s="144" t="s">
        <v>160</v>
      </c>
      <c r="E127" s="145" t="s">
        <v>498</v>
      </c>
      <c r="F127" s="146" t="s">
        <v>499</v>
      </c>
      <c r="G127" s="147" t="s">
        <v>500</v>
      </c>
      <c r="H127" s="148">
        <v>84</v>
      </c>
      <c r="I127" s="149"/>
      <c r="J127" s="148">
        <f t="shared" si="0"/>
        <v>0</v>
      </c>
      <c r="K127" s="150"/>
      <c r="L127" s="31"/>
      <c r="M127" s="151" t="s">
        <v>1</v>
      </c>
      <c r="N127" s="152" t="s">
        <v>41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AR127" s="155" t="s">
        <v>164</v>
      </c>
      <c r="AT127" s="155" t="s">
        <v>160</v>
      </c>
      <c r="AU127" s="155" t="s">
        <v>75</v>
      </c>
      <c r="AY127" s="16" t="s">
        <v>157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6" t="s">
        <v>87</v>
      </c>
      <c r="BK127" s="157">
        <f t="shared" si="9"/>
        <v>0</v>
      </c>
      <c r="BL127" s="16" t="s">
        <v>164</v>
      </c>
      <c r="BM127" s="155" t="s">
        <v>232</v>
      </c>
    </row>
    <row r="128" spans="2:65" s="1" customFormat="1" ht="24.25" customHeight="1" x14ac:dyDescent="0.2">
      <c r="B128" s="143"/>
      <c r="C128" s="144" t="s">
        <v>178</v>
      </c>
      <c r="D128" s="144" t="s">
        <v>160</v>
      </c>
      <c r="E128" s="145" t="s">
        <v>501</v>
      </c>
      <c r="F128" s="146" t="s">
        <v>502</v>
      </c>
      <c r="G128" s="147" t="s">
        <v>329</v>
      </c>
      <c r="H128" s="148">
        <v>2</v>
      </c>
      <c r="I128" s="149"/>
      <c r="J128" s="148">
        <f t="shared" si="0"/>
        <v>0</v>
      </c>
      <c r="K128" s="150"/>
      <c r="L128" s="31"/>
      <c r="M128" s="151" t="s">
        <v>1</v>
      </c>
      <c r="N128" s="152" t="s">
        <v>41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AR128" s="155" t="s">
        <v>164</v>
      </c>
      <c r="AT128" s="155" t="s">
        <v>160</v>
      </c>
      <c r="AU128" s="155" t="s">
        <v>75</v>
      </c>
      <c r="AY128" s="16" t="s">
        <v>157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6" t="s">
        <v>87</v>
      </c>
      <c r="BK128" s="157">
        <f t="shared" si="9"/>
        <v>0</v>
      </c>
      <c r="BL128" s="16" t="s">
        <v>164</v>
      </c>
      <c r="BM128" s="155" t="s">
        <v>243</v>
      </c>
    </row>
    <row r="129" spans="2:65" s="1" customFormat="1" ht="24.25" customHeight="1" x14ac:dyDescent="0.2">
      <c r="B129" s="143"/>
      <c r="C129" s="144" t="s">
        <v>207</v>
      </c>
      <c r="D129" s="144" t="s">
        <v>160</v>
      </c>
      <c r="E129" s="145" t="s">
        <v>503</v>
      </c>
      <c r="F129" s="146" t="s">
        <v>504</v>
      </c>
      <c r="G129" s="147" t="s">
        <v>500</v>
      </c>
      <c r="H129" s="148">
        <v>830</v>
      </c>
      <c r="I129" s="149"/>
      <c r="J129" s="148">
        <f t="shared" si="0"/>
        <v>0</v>
      </c>
      <c r="K129" s="150"/>
      <c r="L129" s="31"/>
      <c r="M129" s="151" t="s">
        <v>1</v>
      </c>
      <c r="N129" s="152" t="s">
        <v>41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AR129" s="155" t="s">
        <v>164</v>
      </c>
      <c r="AT129" s="155" t="s">
        <v>160</v>
      </c>
      <c r="AU129" s="155" t="s">
        <v>75</v>
      </c>
      <c r="AY129" s="16" t="s">
        <v>157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6" t="s">
        <v>87</v>
      </c>
      <c r="BK129" s="157">
        <f t="shared" si="9"/>
        <v>0</v>
      </c>
      <c r="BL129" s="16" t="s">
        <v>164</v>
      </c>
      <c r="BM129" s="155" t="s">
        <v>254</v>
      </c>
    </row>
    <row r="130" spans="2:65" s="1" customFormat="1" ht="24.25" customHeight="1" x14ac:dyDescent="0.2">
      <c r="B130" s="143"/>
      <c r="C130" s="144" t="s">
        <v>213</v>
      </c>
      <c r="D130" s="144" t="s">
        <v>160</v>
      </c>
      <c r="E130" s="145" t="s">
        <v>505</v>
      </c>
      <c r="F130" s="146" t="s">
        <v>506</v>
      </c>
      <c r="G130" s="147" t="s">
        <v>500</v>
      </c>
      <c r="H130" s="148">
        <v>76</v>
      </c>
      <c r="I130" s="149"/>
      <c r="J130" s="148">
        <f t="shared" si="0"/>
        <v>0</v>
      </c>
      <c r="K130" s="150"/>
      <c r="L130" s="31"/>
      <c r="M130" s="151" t="s">
        <v>1</v>
      </c>
      <c r="N130" s="152" t="s">
        <v>41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AR130" s="155" t="s">
        <v>164</v>
      </c>
      <c r="AT130" s="155" t="s">
        <v>160</v>
      </c>
      <c r="AU130" s="155" t="s">
        <v>75</v>
      </c>
      <c r="AY130" s="16" t="s">
        <v>157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6" t="s">
        <v>87</v>
      </c>
      <c r="BK130" s="157">
        <f t="shared" si="9"/>
        <v>0</v>
      </c>
      <c r="BL130" s="16" t="s">
        <v>164</v>
      </c>
      <c r="BM130" s="155" t="s">
        <v>7</v>
      </c>
    </row>
    <row r="131" spans="2:65" s="1" customFormat="1" ht="24.25" customHeight="1" x14ac:dyDescent="0.2">
      <c r="B131" s="143"/>
      <c r="C131" s="144" t="s">
        <v>218</v>
      </c>
      <c r="D131" s="144" t="s">
        <v>160</v>
      </c>
      <c r="E131" s="145" t="s">
        <v>507</v>
      </c>
      <c r="F131" s="146" t="s">
        <v>508</v>
      </c>
      <c r="G131" s="147" t="s">
        <v>329</v>
      </c>
      <c r="H131" s="148">
        <v>46</v>
      </c>
      <c r="I131" s="149"/>
      <c r="J131" s="148">
        <f t="shared" si="0"/>
        <v>0</v>
      </c>
      <c r="K131" s="150"/>
      <c r="L131" s="31"/>
      <c r="M131" s="151" t="s">
        <v>1</v>
      </c>
      <c r="N131" s="152" t="s">
        <v>41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AR131" s="155" t="s">
        <v>164</v>
      </c>
      <c r="AT131" s="155" t="s">
        <v>160</v>
      </c>
      <c r="AU131" s="155" t="s">
        <v>75</v>
      </c>
      <c r="AY131" s="16" t="s">
        <v>157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6" t="s">
        <v>87</v>
      </c>
      <c r="BK131" s="157">
        <f t="shared" si="9"/>
        <v>0</v>
      </c>
      <c r="BL131" s="16" t="s">
        <v>164</v>
      </c>
      <c r="BM131" s="155" t="s">
        <v>279</v>
      </c>
    </row>
    <row r="132" spans="2:65" s="1" customFormat="1" ht="24.25" customHeight="1" x14ac:dyDescent="0.2">
      <c r="B132" s="143"/>
      <c r="C132" s="144" t="s">
        <v>223</v>
      </c>
      <c r="D132" s="144" t="s">
        <v>160</v>
      </c>
      <c r="E132" s="145" t="s">
        <v>509</v>
      </c>
      <c r="F132" s="146" t="s">
        <v>510</v>
      </c>
      <c r="G132" s="147" t="s">
        <v>329</v>
      </c>
      <c r="H132" s="148">
        <v>2</v>
      </c>
      <c r="I132" s="149"/>
      <c r="J132" s="148">
        <f t="shared" si="0"/>
        <v>0</v>
      </c>
      <c r="K132" s="150"/>
      <c r="L132" s="31"/>
      <c r="M132" s="151" t="s">
        <v>1</v>
      </c>
      <c r="N132" s="152" t="s">
        <v>41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164</v>
      </c>
      <c r="AT132" s="155" t="s">
        <v>160</v>
      </c>
      <c r="AU132" s="155" t="s">
        <v>75</v>
      </c>
      <c r="AY132" s="16" t="s">
        <v>157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6" t="s">
        <v>87</v>
      </c>
      <c r="BK132" s="157">
        <f t="shared" si="9"/>
        <v>0</v>
      </c>
      <c r="BL132" s="16" t="s">
        <v>164</v>
      </c>
      <c r="BM132" s="155" t="s">
        <v>293</v>
      </c>
    </row>
    <row r="133" spans="2:65" s="1" customFormat="1" ht="37.9" customHeight="1" x14ac:dyDescent="0.2">
      <c r="B133" s="143"/>
      <c r="C133" s="144" t="s">
        <v>227</v>
      </c>
      <c r="D133" s="144" t="s">
        <v>160</v>
      </c>
      <c r="E133" s="145" t="s">
        <v>511</v>
      </c>
      <c r="F133" s="146" t="s">
        <v>512</v>
      </c>
      <c r="G133" s="147" t="s">
        <v>329</v>
      </c>
      <c r="H133" s="148">
        <v>1</v>
      </c>
      <c r="I133" s="149"/>
      <c r="J133" s="148">
        <f t="shared" si="0"/>
        <v>0</v>
      </c>
      <c r="K133" s="150"/>
      <c r="L133" s="31"/>
      <c r="M133" s="151" t="s">
        <v>1</v>
      </c>
      <c r="N133" s="152" t="s">
        <v>41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AR133" s="155" t="s">
        <v>164</v>
      </c>
      <c r="AT133" s="155" t="s">
        <v>160</v>
      </c>
      <c r="AU133" s="155" t="s">
        <v>75</v>
      </c>
      <c r="AY133" s="16" t="s">
        <v>157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6" t="s">
        <v>87</v>
      </c>
      <c r="BK133" s="157">
        <f t="shared" si="9"/>
        <v>0</v>
      </c>
      <c r="BL133" s="16" t="s">
        <v>164</v>
      </c>
      <c r="BM133" s="155" t="s">
        <v>303</v>
      </c>
    </row>
    <row r="134" spans="2:65" s="1" customFormat="1" ht="24.25" customHeight="1" x14ac:dyDescent="0.2">
      <c r="B134" s="143"/>
      <c r="C134" s="144" t="s">
        <v>232</v>
      </c>
      <c r="D134" s="144" t="s">
        <v>160</v>
      </c>
      <c r="E134" s="145" t="s">
        <v>513</v>
      </c>
      <c r="F134" s="146" t="s">
        <v>514</v>
      </c>
      <c r="G134" s="147" t="s">
        <v>183</v>
      </c>
      <c r="H134" s="148">
        <v>10</v>
      </c>
      <c r="I134" s="149"/>
      <c r="J134" s="148">
        <f t="shared" si="0"/>
        <v>0</v>
      </c>
      <c r="K134" s="150"/>
      <c r="L134" s="31"/>
      <c r="M134" s="151" t="s">
        <v>1</v>
      </c>
      <c r="N134" s="152" t="s">
        <v>41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AR134" s="155" t="s">
        <v>164</v>
      </c>
      <c r="AT134" s="155" t="s">
        <v>160</v>
      </c>
      <c r="AU134" s="155" t="s">
        <v>75</v>
      </c>
      <c r="AY134" s="16" t="s">
        <v>157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6" t="s">
        <v>87</v>
      </c>
      <c r="BK134" s="157">
        <f t="shared" si="9"/>
        <v>0</v>
      </c>
      <c r="BL134" s="16" t="s">
        <v>164</v>
      </c>
      <c r="BM134" s="155" t="s">
        <v>314</v>
      </c>
    </row>
    <row r="135" spans="2:65" s="1" customFormat="1" ht="16.5" customHeight="1" x14ac:dyDescent="0.2">
      <c r="B135" s="143"/>
      <c r="C135" s="144" t="s">
        <v>237</v>
      </c>
      <c r="D135" s="144" t="s">
        <v>160</v>
      </c>
      <c r="E135" s="145" t="s">
        <v>515</v>
      </c>
      <c r="F135" s="146" t="s">
        <v>516</v>
      </c>
      <c r="G135" s="147" t="s">
        <v>177</v>
      </c>
      <c r="H135" s="148">
        <v>5</v>
      </c>
      <c r="I135" s="149"/>
      <c r="J135" s="148">
        <f t="shared" si="0"/>
        <v>0</v>
      </c>
      <c r="K135" s="150"/>
      <c r="L135" s="31"/>
      <c r="M135" s="151" t="s">
        <v>1</v>
      </c>
      <c r="N135" s="152" t="s">
        <v>41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164</v>
      </c>
      <c r="AT135" s="155" t="s">
        <v>160</v>
      </c>
      <c r="AU135" s="155" t="s">
        <v>75</v>
      </c>
      <c r="AY135" s="16" t="s">
        <v>157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6" t="s">
        <v>87</v>
      </c>
      <c r="BK135" s="157">
        <f t="shared" si="9"/>
        <v>0</v>
      </c>
      <c r="BL135" s="16" t="s">
        <v>164</v>
      </c>
      <c r="BM135" s="155" t="s">
        <v>326</v>
      </c>
    </row>
    <row r="136" spans="2:65" s="1" customFormat="1" ht="24.25" customHeight="1" x14ac:dyDescent="0.2">
      <c r="B136" s="143"/>
      <c r="C136" s="144" t="s">
        <v>243</v>
      </c>
      <c r="D136" s="144" t="s">
        <v>160</v>
      </c>
      <c r="E136" s="145" t="s">
        <v>517</v>
      </c>
      <c r="F136" s="146" t="s">
        <v>518</v>
      </c>
      <c r="G136" s="147" t="s">
        <v>500</v>
      </c>
      <c r="H136" s="148">
        <v>1</v>
      </c>
      <c r="I136" s="149"/>
      <c r="J136" s="148">
        <f t="shared" si="0"/>
        <v>0</v>
      </c>
      <c r="K136" s="150"/>
      <c r="L136" s="31"/>
      <c r="M136" s="151" t="s">
        <v>1</v>
      </c>
      <c r="N136" s="152" t="s">
        <v>41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AR136" s="155" t="s">
        <v>164</v>
      </c>
      <c r="AT136" s="155" t="s">
        <v>160</v>
      </c>
      <c r="AU136" s="155" t="s">
        <v>75</v>
      </c>
      <c r="AY136" s="16" t="s">
        <v>157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6" t="s">
        <v>87</v>
      </c>
      <c r="BK136" s="157">
        <f t="shared" si="9"/>
        <v>0</v>
      </c>
      <c r="BL136" s="16" t="s">
        <v>164</v>
      </c>
      <c r="BM136" s="155" t="s">
        <v>306</v>
      </c>
    </row>
    <row r="137" spans="2:65" s="1" customFormat="1" ht="16.5" customHeight="1" x14ac:dyDescent="0.2">
      <c r="B137" s="143"/>
      <c r="C137" s="144" t="s">
        <v>248</v>
      </c>
      <c r="D137" s="144" t="s">
        <v>160</v>
      </c>
      <c r="E137" s="145" t="s">
        <v>519</v>
      </c>
      <c r="F137" s="146" t="s">
        <v>520</v>
      </c>
      <c r="G137" s="147" t="s">
        <v>329</v>
      </c>
      <c r="H137" s="148">
        <v>1</v>
      </c>
      <c r="I137" s="149"/>
      <c r="J137" s="148">
        <f t="shared" si="0"/>
        <v>0</v>
      </c>
      <c r="K137" s="150"/>
      <c r="L137" s="31"/>
      <c r="M137" s="151" t="s">
        <v>1</v>
      </c>
      <c r="N137" s="152" t="s">
        <v>41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164</v>
      </c>
      <c r="AT137" s="155" t="s">
        <v>160</v>
      </c>
      <c r="AU137" s="155" t="s">
        <v>75</v>
      </c>
      <c r="AY137" s="16" t="s">
        <v>157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6" t="s">
        <v>87</v>
      </c>
      <c r="BK137" s="157">
        <f t="shared" si="9"/>
        <v>0</v>
      </c>
      <c r="BL137" s="16" t="s">
        <v>164</v>
      </c>
      <c r="BM137" s="155" t="s">
        <v>344</v>
      </c>
    </row>
    <row r="138" spans="2:65" s="1" customFormat="1" ht="49.15" customHeight="1" x14ac:dyDescent="0.2">
      <c r="B138" s="143"/>
      <c r="C138" s="144" t="s">
        <v>254</v>
      </c>
      <c r="D138" s="144" t="s">
        <v>160</v>
      </c>
      <c r="E138" s="145" t="s">
        <v>521</v>
      </c>
      <c r="F138" s="146" t="s">
        <v>522</v>
      </c>
      <c r="G138" s="147" t="s">
        <v>183</v>
      </c>
      <c r="H138" s="148">
        <v>80</v>
      </c>
      <c r="I138" s="149"/>
      <c r="J138" s="148">
        <f t="shared" si="0"/>
        <v>0</v>
      </c>
      <c r="K138" s="150"/>
      <c r="L138" s="31"/>
      <c r="M138" s="151" t="s">
        <v>1</v>
      </c>
      <c r="N138" s="152" t="s">
        <v>41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164</v>
      </c>
      <c r="AT138" s="155" t="s">
        <v>160</v>
      </c>
      <c r="AU138" s="155" t="s">
        <v>75</v>
      </c>
      <c r="AY138" s="16" t="s">
        <v>157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6" t="s">
        <v>87</v>
      </c>
      <c r="BK138" s="157">
        <f t="shared" si="9"/>
        <v>0</v>
      </c>
      <c r="BL138" s="16" t="s">
        <v>164</v>
      </c>
      <c r="BM138" s="155" t="s">
        <v>353</v>
      </c>
    </row>
    <row r="139" spans="2:65" s="1" customFormat="1" ht="16.5" customHeight="1" x14ac:dyDescent="0.2">
      <c r="B139" s="143"/>
      <c r="C139" s="144" t="s">
        <v>259</v>
      </c>
      <c r="D139" s="144" t="s">
        <v>160</v>
      </c>
      <c r="E139" s="145" t="s">
        <v>523</v>
      </c>
      <c r="F139" s="146" t="s">
        <v>524</v>
      </c>
      <c r="G139" s="147" t="s">
        <v>500</v>
      </c>
      <c r="H139" s="148">
        <v>1</v>
      </c>
      <c r="I139" s="149"/>
      <c r="J139" s="148">
        <f t="shared" si="0"/>
        <v>0</v>
      </c>
      <c r="K139" s="150"/>
      <c r="L139" s="31"/>
      <c r="M139" s="151" t="s">
        <v>1</v>
      </c>
      <c r="N139" s="152" t="s">
        <v>41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164</v>
      </c>
      <c r="AT139" s="155" t="s">
        <v>160</v>
      </c>
      <c r="AU139" s="155" t="s">
        <v>75</v>
      </c>
      <c r="AY139" s="16" t="s">
        <v>157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6" t="s">
        <v>87</v>
      </c>
      <c r="BK139" s="157">
        <f t="shared" si="9"/>
        <v>0</v>
      </c>
      <c r="BL139" s="16" t="s">
        <v>164</v>
      </c>
      <c r="BM139" s="155" t="s">
        <v>362</v>
      </c>
    </row>
    <row r="140" spans="2:65" s="1" customFormat="1" ht="16.5" customHeight="1" x14ac:dyDescent="0.2">
      <c r="B140" s="143"/>
      <c r="C140" s="144" t="s">
        <v>7</v>
      </c>
      <c r="D140" s="144" t="s">
        <v>160</v>
      </c>
      <c r="E140" s="145" t="s">
        <v>525</v>
      </c>
      <c r="F140" s="146" t="s">
        <v>526</v>
      </c>
      <c r="G140" s="147" t="s">
        <v>329</v>
      </c>
      <c r="H140" s="148">
        <v>1</v>
      </c>
      <c r="I140" s="149"/>
      <c r="J140" s="148">
        <f t="shared" si="0"/>
        <v>0</v>
      </c>
      <c r="K140" s="150"/>
      <c r="L140" s="31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164</v>
      </c>
      <c r="AT140" s="155" t="s">
        <v>160</v>
      </c>
      <c r="AU140" s="155" t="s">
        <v>75</v>
      </c>
      <c r="AY140" s="16" t="s">
        <v>157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87</v>
      </c>
      <c r="BK140" s="157">
        <f t="shared" si="9"/>
        <v>0</v>
      </c>
      <c r="BL140" s="16" t="s">
        <v>164</v>
      </c>
      <c r="BM140" s="155" t="s">
        <v>372</v>
      </c>
    </row>
    <row r="141" spans="2:65" s="1" customFormat="1" ht="24.25" customHeight="1" x14ac:dyDescent="0.2">
      <c r="B141" s="143"/>
      <c r="C141" s="144" t="s">
        <v>275</v>
      </c>
      <c r="D141" s="144" t="s">
        <v>160</v>
      </c>
      <c r="E141" s="145" t="s">
        <v>527</v>
      </c>
      <c r="F141" s="146" t="s">
        <v>528</v>
      </c>
      <c r="G141" s="147" t="s">
        <v>500</v>
      </c>
      <c r="H141" s="148">
        <v>1</v>
      </c>
      <c r="I141" s="149"/>
      <c r="J141" s="148">
        <f t="shared" si="0"/>
        <v>0</v>
      </c>
      <c r="K141" s="150"/>
      <c r="L141" s="31"/>
      <c r="M141" s="151" t="s">
        <v>1</v>
      </c>
      <c r="N141" s="152" t="s">
        <v>41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AR141" s="155" t="s">
        <v>164</v>
      </c>
      <c r="AT141" s="155" t="s">
        <v>160</v>
      </c>
      <c r="AU141" s="155" t="s">
        <v>75</v>
      </c>
      <c r="AY141" s="16" t="s">
        <v>157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6" t="s">
        <v>87</v>
      </c>
      <c r="BK141" s="157">
        <f t="shared" si="9"/>
        <v>0</v>
      </c>
      <c r="BL141" s="16" t="s">
        <v>164</v>
      </c>
      <c r="BM141" s="155" t="s">
        <v>385</v>
      </c>
    </row>
    <row r="142" spans="2:65" s="1" customFormat="1" ht="16.5" customHeight="1" x14ac:dyDescent="0.2">
      <c r="B142" s="143"/>
      <c r="C142" s="144" t="s">
        <v>279</v>
      </c>
      <c r="D142" s="144" t="s">
        <v>160</v>
      </c>
      <c r="E142" s="145" t="s">
        <v>529</v>
      </c>
      <c r="F142" s="146" t="s">
        <v>530</v>
      </c>
      <c r="G142" s="147" t="s">
        <v>329</v>
      </c>
      <c r="H142" s="148">
        <v>1</v>
      </c>
      <c r="I142" s="149"/>
      <c r="J142" s="148">
        <f t="shared" si="0"/>
        <v>0</v>
      </c>
      <c r="K142" s="150"/>
      <c r="L142" s="31"/>
      <c r="M142" s="151" t="s">
        <v>1</v>
      </c>
      <c r="N142" s="152" t="s">
        <v>41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164</v>
      </c>
      <c r="AT142" s="155" t="s">
        <v>160</v>
      </c>
      <c r="AU142" s="155" t="s">
        <v>75</v>
      </c>
      <c r="AY142" s="16" t="s">
        <v>157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6" t="s">
        <v>87</v>
      </c>
      <c r="BK142" s="157">
        <f t="shared" si="9"/>
        <v>0</v>
      </c>
      <c r="BL142" s="16" t="s">
        <v>164</v>
      </c>
      <c r="BM142" s="155" t="s">
        <v>393</v>
      </c>
    </row>
    <row r="143" spans="2:65" s="1" customFormat="1" ht="21.75" customHeight="1" x14ac:dyDescent="0.2">
      <c r="B143" s="143"/>
      <c r="C143" s="144" t="s">
        <v>287</v>
      </c>
      <c r="D143" s="144" t="s">
        <v>160</v>
      </c>
      <c r="E143" s="145" t="s">
        <v>531</v>
      </c>
      <c r="F143" s="146" t="s">
        <v>532</v>
      </c>
      <c r="G143" s="147" t="s">
        <v>500</v>
      </c>
      <c r="H143" s="148">
        <v>1</v>
      </c>
      <c r="I143" s="149"/>
      <c r="J143" s="148">
        <f t="shared" si="0"/>
        <v>0</v>
      </c>
      <c r="K143" s="150"/>
      <c r="L143" s="31"/>
      <c r="M143" s="151" t="s">
        <v>1</v>
      </c>
      <c r="N143" s="152" t="s">
        <v>41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AR143" s="155" t="s">
        <v>164</v>
      </c>
      <c r="AT143" s="155" t="s">
        <v>160</v>
      </c>
      <c r="AU143" s="155" t="s">
        <v>75</v>
      </c>
      <c r="AY143" s="16" t="s">
        <v>157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6" t="s">
        <v>87</v>
      </c>
      <c r="BK143" s="157">
        <f t="shared" si="9"/>
        <v>0</v>
      </c>
      <c r="BL143" s="16" t="s">
        <v>164</v>
      </c>
      <c r="BM143" s="155" t="s">
        <v>405</v>
      </c>
    </row>
    <row r="144" spans="2:65" s="1" customFormat="1" ht="16.5" customHeight="1" x14ac:dyDescent="0.2">
      <c r="B144" s="143"/>
      <c r="C144" s="144" t="s">
        <v>293</v>
      </c>
      <c r="D144" s="144" t="s">
        <v>160</v>
      </c>
      <c r="E144" s="145" t="s">
        <v>533</v>
      </c>
      <c r="F144" s="146" t="s">
        <v>534</v>
      </c>
      <c r="G144" s="147" t="s">
        <v>535</v>
      </c>
      <c r="H144" s="148">
        <v>1</v>
      </c>
      <c r="I144" s="149"/>
      <c r="J144" s="148">
        <f t="shared" si="0"/>
        <v>0</v>
      </c>
      <c r="K144" s="150"/>
      <c r="L144" s="31"/>
      <c r="M144" s="151" t="s">
        <v>1</v>
      </c>
      <c r="N144" s="152" t="s">
        <v>41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164</v>
      </c>
      <c r="AT144" s="155" t="s">
        <v>160</v>
      </c>
      <c r="AU144" s="155" t="s">
        <v>75</v>
      </c>
      <c r="AY144" s="16" t="s">
        <v>157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6" t="s">
        <v>87</v>
      </c>
      <c r="BK144" s="157">
        <f t="shared" si="9"/>
        <v>0</v>
      </c>
      <c r="BL144" s="16" t="s">
        <v>164</v>
      </c>
      <c r="BM144" s="155" t="s">
        <v>414</v>
      </c>
    </row>
    <row r="145" spans="2:65" s="1" customFormat="1" ht="24.25" customHeight="1" x14ac:dyDescent="0.2">
      <c r="B145" s="143"/>
      <c r="C145" s="144" t="s">
        <v>298</v>
      </c>
      <c r="D145" s="144" t="s">
        <v>160</v>
      </c>
      <c r="E145" s="145" t="s">
        <v>536</v>
      </c>
      <c r="F145" s="146" t="s">
        <v>537</v>
      </c>
      <c r="G145" s="147" t="s">
        <v>183</v>
      </c>
      <c r="H145" s="148">
        <v>130</v>
      </c>
      <c r="I145" s="149"/>
      <c r="J145" s="148">
        <f t="shared" si="0"/>
        <v>0</v>
      </c>
      <c r="K145" s="150"/>
      <c r="L145" s="31"/>
      <c r="M145" s="151" t="s">
        <v>1</v>
      </c>
      <c r="N145" s="152" t="s">
        <v>41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164</v>
      </c>
      <c r="AT145" s="155" t="s">
        <v>160</v>
      </c>
      <c r="AU145" s="155" t="s">
        <v>75</v>
      </c>
      <c r="AY145" s="16" t="s">
        <v>157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6" t="s">
        <v>87</v>
      </c>
      <c r="BK145" s="157">
        <f t="shared" si="9"/>
        <v>0</v>
      </c>
      <c r="BL145" s="16" t="s">
        <v>164</v>
      </c>
      <c r="BM145" s="155" t="s">
        <v>424</v>
      </c>
    </row>
    <row r="146" spans="2:65" s="1" customFormat="1" ht="16.5" customHeight="1" x14ac:dyDescent="0.2">
      <c r="B146" s="143"/>
      <c r="C146" s="144" t="s">
        <v>303</v>
      </c>
      <c r="D146" s="144" t="s">
        <v>160</v>
      </c>
      <c r="E146" s="145" t="s">
        <v>538</v>
      </c>
      <c r="F146" s="146" t="s">
        <v>539</v>
      </c>
      <c r="G146" s="147" t="s">
        <v>183</v>
      </c>
      <c r="H146" s="148">
        <v>110</v>
      </c>
      <c r="I146" s="149"/>
      <c r="J146" s="148">
        <f t="shared" si="0"/>
        <v>0</v>
      </c>
      <c r="K146" s="150"/>
      <c r="L146" s="31"/>
      <c r="M146" s="151" t="s">
        <v>1</v>
      </c>
      <c r="N146" s="152" t="s">
        <v>41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164</v>
      </c>
      <c r="AT146" s="155" t="s">
        <v>160</v>
      </c>
      <c r="AU146" s="155" t="s">
        <v>75</v>
      </c>
      <c r="AY146" s="16" t="s">
        <v>157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6" t="s">
        <v>87</v>
      </c>
      <c r="BK146" s="157">
        <f t="shared" si="9"/>
        <v>0</v>
      </c>
      <c r="BL146" s="16" t="s">
        <v>164</v>
      </c>
      <c r="BM146" s="155" t="s">
        <v>430</v>
      </c>
    </row>
    <row r="147" spans="2:65" s="1" customFormat="1" ht="16.5" customHeight="1" x14ac:dyDescent="0.2">
      <c r="B147" s="143"/>
      <c r="C147" s="144" t="s">
        <v>310</v>
      </c>
      <c r="D147" s="144" t="s">
        <v>160</v>
      </c>
      <c r="E147" s="145" t="s">
        <v>540</v>
      </c>
      <c r="F147" s="146" t="s">
        <v>541</v>
      </c>
      <c r="G147" s="147" t="s">
        <v>183</v>
      </c>
      <c r="H147" s="148">
        <v>20</v>
      </c>
      <c r="I147" s="149"/>
      <c r="J147" s="148">
        <f t="shared" si="0"/>
        <v>0</v>
      </c>
      <c r="K147" s="150"/>
      <c r="L147" s="31"/>
      <c r="M147" s="151" t="s">
        <v>1</v>
      </c>
      <c r="N147" s="152" t="s">
        <v>41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AR147" s="155" t="s">
        <v>164</v>
      </c>
      <c r="AT147" s="155" t="s">
        <v>160</v>
      </c>
      <c r="AU147" s="155" t="s">
        <v>75</v>
      </c>
      <c r="AY147" s="16" t="s">
        <v>157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6" t="s">
        <v>87</v>
      </c>
      <c r="BK147" s="157">
        <f t="shared" si="9"/>
        <v>0</v>
      </c>
      <c r="BL147" s="16" t="s">
        <v>164</v>
      </c>
      <c r="BM147" s="155" t="s">
        <v>441</v>
      </c>
    </row>
    <row r="148" spans="2:65" s="1" customFormat="1" ht="16.5" customHeight="1" x14ac:dyDescent="0.2">
      <c r="B148" s="143"/>
      <c r="C148" s="144" t="s">
        <v>314</v>
      </c>
      <c r="D148" s="144" t="s">
        <v>160</v>
      </c>
      <c r="E148" s="145" t="s">
        <v>542</v>
      </c>
      <c r="F148" s="146" t="s">
        <v>543</v>
      </c>
      <c r="G148" s="147" t="s">
        <v>183</v>
      </c>
      <c r="H148" s="148">
        <v>994</v>
      </c>
      <c r="I148" s="149"/>
      <c r="J148" s="148">
        <f t="shared" si="0"/>
        <v>0</v>
      </c>
      <c r="K148" s="150"/>
      <c r="L148" s="31"/>
      <c r="M148" s="151" t="s">
        <v>1</v>
      </c>
      <c r="N148" s="152" t="s">
        <v>41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164</v>
      </c>
      <c r="AT148" s="155" t="s">
        <v>160</v>
      </c>
      <c r="AU148" s="155" t="s">
        <v>75</v>
      </c>
      <c r="AY148" s="16" t="s">
        <v>157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6" t="s">
        <v>87</v>
      </c>
      <c r="BK148" s="157">
        <f t="shared" si="9"/>
        <v>0</v>
      </c>
      <c r="BL148" s="16" t="s">
        <v>164</v>
      </c>
      <c r="BM148" s="155" t="s">
        <v>451</v>
      </c>
    </row>
    <row r="149" spans="2:65" s="1" customFormat="1" ht="16.5" customHeight="1" x14ac:dyDescent="0.2">
      <c r="B149" s="143"/>
      <c r="C149" s="144" t="s">
        <v>321</v>
      </c>
      <c r="D149" s="144" t="s">
        <v>160</v>
      </c>
      <c r="E149" s="145" t="s">
        <v>544</v>
      </c>
      <c r="F149" s="146" t="s">
        <v>545</v>
      </c>
      <c r="G149" s="147" t="s">
        <v>183</v>
      </c>
      <c r="H149" s="148">
        <v>200</v>
      </c>
      <c r="I149" s="149"/>
      <c r="J149" s="148">
        <f t="shared" si="0"/>
        <v>0</v>
      </c>
      <c r="K149" s="150"/>
      <c r="L149" s="31"/>
      <c r="M149" s="151" t="s">
        <v>1</v>
      </c>
      <c r="N149" s="152" t="s">
        <v>41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AR149" s="155" t="s">
        <v>164</v>
      </c>
      <c r="AT149" s="155" t="s">
        <v>160</v>
      </c>
      <c r="AU149" s="155" t="s">
        <v>75</v>
      </c>
      <c r="AY149" s="16" t="s">
        <v>157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6" t="s">
        <v>87</v>
      </c>
      <c r="BK149" s="157">
        <f t="shared" si="9"/>
        <v>0</v>
      </c>
      <c r="BL149" s="16" t="s">
        <v>164</v>
      </c>
      <c r="BM149" s="155" t="s">
        <v>468</v>
      </c>
    </row>
    <row r="150" spans="2:65" s="1" customFormat="1" ht="21.75" customHeight="1" x14ac:dyDescent="0.2">
      <c r="B150" s="143"/>
      <c r="C150" s="144" t="s">
        <v>326</v>
      </c>
      <c r="D150" s="144" t="s">
        <v>160</v>
      </c>
      <c r="E150" s="145" t="s">
        <v>546</v>
      </c>
      <c r="F150" s="146" t="s">
        <v>547</v>
      </c>
      <c r="G150" s="147" t="s">
        <v>183</v>
      </c>
      <c r="H150" s="148">
        <v>20</v>
      </c>
      <c r="I150" s="149"/>
      <c r="J150" s="148">
        <f t="shared" si="0"/>
        <v>0</v>
      </c>
      <c r="K150" s="150"/>
      <c r="L150" s="31"/>
      <c r="M150" s="151" t="s">
        <v>1</v>
      </c>
      <c r="N150" s="152" t="s">
        <v>41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164</v>
      </c>
      <c r="AT150" s="155" t="s">
        <v>160</v>
      </c>
      <c r="AU150" s="155" t="s">
        <v>75</v>
      </c>
      <c r="AY150" s="16" t="s">
        <v>157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6" t="s">
        <v>87</v>
      </c>
      <c r="BK150" s="157">
        <f t="shared" si="9"/>
        <v>0</v>
      </c>
      <c r="BL150" s="16" t="s">
        <v>164</v>
      </c>
      <c r="BM150" s="155" t="s">
        <v>548</v>
      </c>
    </row>
    <row r="151" spans="2:65" s="1" customFormat="1" ht="21.75" customHeight="1" x14ac:dyDescent="0.2">
      <c r="B151" s="143"/>
      <c r="C151" s="144" t="s">
        <v>331</v>
      </c>
      <c r="D151" s="144" t="s">
        <v>160</v>
      </c>
      <c r="E151" s="145" t="s">
        <v>549</v>
      </c>
      <c r="F151" s="146" t="s">
        <v>550</v>
      </c>
      <c r="G151" s="147" t="s">
        <v>183</v>
      </c>
      <c r="H151" s="148">
        <v>25</v>
      </c>
      <c r="I151" s="149"/>
      <c r="J151" s="148">
        <f t="shared" si="0"/>
        <v>0</v>
      </c>
      <c r="K151" s="150"/>
      <c r="L151" s="31"/>
      <c r="M151" s="151" t="s">
        <v>1</v>
      </c>
      <c r="N151" s="152" t="s">
        <v>41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AR151" s="155" t="s">
        <v>164</v>
      </c>
      <c r="AT151" s="155" t="s">
        <v>160</v>
      </c>
      <c r="AU151" s="155" t="s">
        <v>75</v>
      </c>
      <c r="AY151" s="16" t="s">
        <v>157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6" t="s">
        <v>87</v>
      </c>
      <c r="BK151" s="157">
        <f t="shared" si="9"/>
        <v>0</v>
      </c>
      <c r="BL151" s="16" t="s">
        <v>164</v>
      </c>
      <c r="BM151" s="155" t="s">
        <v>551</v>
      </c>
    </row>
    <row r="152" spans="2:65" s="1" customFormat="1" ht="21.75" customHeight="1" x14ac:dyDescent="0.2">
      <c r="B152" s="143"/>
      <c r="C152" s="144" t="s">
        <v>306</v>
      </c>
      <c r="D152" s="144" t="s">
        <v>160</v>
      </c>
      <c r="E152" s="145" t="s">
        <v>552</v>
      </c>
      <c r="F152" s="146" t="s">
        <v>553</v>
      </c>
      <c r="G152" s="147" t="s">
        <v>183</v>
      </c>
      <c r="H152" s="148">
        <v>569</v>
      </c>
      <c r="I152" s="149"/>
      <c r="J152" s="148">
        <f t="shared" si="0"/>
        <v>0</v>
      </c>
      <c r="K152" s="150"/>
      <c r="L152" s="31"/>
      <c r="M152" s="151" t="s">
        <v>1</v>
      </c>
      <c r="N152" s="152" t="s">
        <v>41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164</v>
      </c>
      <c r="AT152" s="155" t="s">
        <v>160</v>
      </c>
      <c r="AU152" s="155" t="s">
        <v>75</v>
      </c>
      <c r="AY152" s="16" t="s">
        <v>157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6" t="s">
        <v>87</v>
      </c>
      <c r="BK152" s="157">
        <f t="shared" si="9"/>
        <v>0</v>
      </c>
      <c r="BL152" s="16" t="s">
        <v>164</v>
      </c>
      <c r="BM152" s="155" t="s">
        <v>554</v>
      </c>
    </row>
    <row r="153" spans="2:65" s="1" customFormat="1" ht="21.75" customHeight="1" x14ac:dyDescent="0.2">
      <c r="B153" s="143"/>
      <c r="C153" s="144" t="s">
        <v>339</v>
      </c>
      <c r="D153" s="144" t="s">
        <v>160</v>
      </c>
      <c r="E153" s="145" t="s">
        <v>555</v>
      </c>
      <c r="F153" s="146" t="s">
        <v>556</v>
      </c>
      <c r="G153" s="147" t="s">
        <v>183</v>
      </c>
      <c r="H153" s="148">
        <v>150</v>
      </c>
      <c r="I153" s="149"/>
      <c r="J153" s="148">
        <f t="shared" si="0"/>
        <v>0</v>
      </c>
      <c r="K153" s="150"/>
      <c r="L153" s="31"/>
      <c r="M153" s="151" t="s">
        <v>1</v>
      </c>
      <c r="N153" s="152" t="s">
        <v>41</v>
      </c>
      <c r="P153" s="153">
        <f t="shared" si="1"/>
        <v>0</v>
      </c>
      <c r="Q153" s="153">
        <v>0</v>
      </c>
      <c r="R153" s="153">
        <f t="shared" si="2"/>
        <v>0</v>
      </c>
      <c r="S153" s="153">
        <v>0</v>
      </c>
      <c r="T153" s="154">
        <f t="shared" si="3"/>
        <v>0</v>
      </c>
      <c r="AR153" s="155" t="s">
        <v>164</v>
      </c>
      <c r="AT153" s="155" t="s">
        <v>160</v>
      </c>
      <c r="AU153" s="155" t="s">
        <v>75</v>
      </c>
      <c r="AY153" s="16" t="s">
        <v>157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6" t="s">
        <v>87</v>
      </c>
      <c r="BK153" s="157">
        <f t="shared" si="9"/>
        <v>0</v>
      </c>
      <c r="BL153" s="16" t="s">
        <v>164</v>
      </c>
      <c r="BM153" s="155" t="s">
        <v>557</v>
      </c>
    </row>
    <row r="154" spans="2:65" s="1" customFormat="1" ht="21.75" customHeight="1" x14ac:dyDescent="0.2">
      <c r="B154" s="143"/>
      <c r="C154" s="144" t="s">
        <v>344</v>
      </c>
      <c r="D154" s="144" t="s">
        <v>160</v>
      </c>
      <c r="E154" s="145" t="s">
        <v>558</v>
      </c>
      <c r="F154" s="146" t="s">
        <v>559</v>
      </c>
      <c r="G154" s="147" t="s">
        <v>183</v>
      </c>
      <c r="H154" s="148">
        <v>180</v>
      </c>
      <c r="I154" s="149"/>
      <c r="J154" s="148">
        <f t="shared" si="0"/>
        <v>0</v>
      </c>
      <c r="K154" s="150"/>
      <c r="L154" s="31"/>
      <c r="M154" s="151" t="s">
        <v>1</v>
      </c>
      <c r="N154" s="152" t="s">
        <v>41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164</v>
      </c>
      <c r="AT154" s="155" t="s">
        <v>160</v>
      </c>
      <c r="AU154" s="155" t="s">
        <v>75</v>
      </c>
      <c r="AY154" s="16" t="s">
        <v>157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6" t="s">
        <v>87</v>
      </c>
      <c r="BK154" s="157">
        <f t="shared" si="9"/>
        <v>0</v>
      </c>
      <c r="BL154" s="16" t="s">
        <v>164</v>
      </c>
      <c r="BM154" s="155" t="s">
        <v>560</v>
      </c>
    </row>
    <row r="155" spans="2:65" s="1" customFormat="1" ht="21.75" customHeight="1" x14ac:dyDescent="0.2">
      <c r="B155" s="143"/>
      <c r="C155" s="144" t="s">
        <v>348</v>
      </c>
      <c r="D155" s="144" t="s">
        <v>160</v>
      </c>
      <c r="E155" s="145" t="s">
        <v>561</v>
      </c>
      <c r="F155" s="146" t="s">
        <v>562</v>
      </c>
      <c r="G155" s="147" t="s">
        <v>183</v>
      </c>
      <c r="H155" s="148">
        <v>250</v>
      </c>
      <c r="I155" s="149"/>
      <c r="J155" s="148">
        <f t="shared" si="0"/>
        <v>0</v>
      </c>
      <c r="K155" s="150"/>
      <c r="L155" s="31"/>
      <c r="M155" s="151" t="s">
        <v>1</v>
      </c>
      <c r="N155" s="152" t="s">
        <v>41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AR155" s="155" t="s">
        <v>164</v>
      </c>
      <c r="AT155" s="155" t="s">
        <v>160</v>
      </c>
      <c r="AU155" s="155" t="s">
        <v>75</v>
      </c>
      <c r="AY155" s="16" t="s">
        <v>157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6" t="s">
        <v>87</v>
      </c>
      <c r="BK155" s="157">
        <f t="shared" si="9"/>
        <v>0</v>
      </c>
      <c r="BL155" s="16" t="s">
        <v>164</v>
      </c>
      <c r="BM155" s="155" t="s">
        <v>563</v>
      </c>
    </row>
    <row r="156" spans="2:65" s="1" customFormat="1" ht="21.75" customHeight="1" x14ac:dyDescent="0.2">
      <c r="B156" s="143"/>
      <c r="C156" s="144" t="s">
        <v>353</v>
      </c>
      <c r="D156" s="144" t="s">
        <v>160</v>
      </c>
      <c r="E156" s="145" t="s">
        <v>564</v>
      </c>
      <c r="F156" s="146" t="s">
        <v>565</v>
      </c>
      <c r="G156" s="147" t="s">
        <v>183</v>
      </c>
      <c r="H156" s="148">
        <v>5</v>
      </c>
      <c r="I156" s="149"/>
      <c r="J156" s="148">
        <f t="shared" si="0"/>
        <v>0</v>
      </c>
      <c r="K156" s="150"/>
      <c r="L156" s="31"/>
      <c r="M156" s="151" t="s">
        <v>1</v>
      </c>
      <c r="N156" s="152" t="s">
        <v>41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164</v>
      </c>
      <c r="AT156" s="155" t="s">
        <v>160</v>
      </c>
      <c r="AU156" s="155" t="s">
        <v>75</v>
      </c>
      <c r="AY156" s="16" t="s">
        <v>157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6" t="s">
        <v>87</v>
      </c>
      <c r="BK156" s="157">
        <f t="shared" si="9"/>
        <v>0</v>
      </c>
      <c r="BL156" s="16" t="s">
        <v>164</v>
      </c>
      <c r="BM156" s="155" t="s">
        <v>566</v>
      </c>
    </row>
    <row r="157" spans="2:65" s="1" customFormat="1" ht="21.75" customHeight="1" x14ac:dyDescent="0.2">
      <c r="B157" s="143"/>
      <c r="C157" s="144" t="s">
        <v>358</v>
      </c>
      <c r="D157" s="144" t="s">
        <v>160</v>
      </c>
      <c r="E157" s="145" t="s">
        <v>567</v>
      </c>
      <c r="F157" s="146" t="s">
        <v>568</v>
      </c>
      <c r="G157" s="147" t="s">
        <v>183</v>
      </c>
      <c r="H157" s="148">
        <v>10</v>
      </c>
      <c r="I157" s="149"/>
      <c r="J157" s="148">
        <f t="shared" si="0"/>
        <v>0</v>
      </c>
      <c r="K157" s="150"/>
      <c r="L157" s="31"/>
      <c r="M157" s="151" t="s">
        <v>1</v>
      </c>
      <c r="N157" s="152" t="s">
        <v>41</v>
      </c>
      <c r="P157" s="153">
        <f t="shared" si="1"/>
        <v>0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AR157" s="155" t="s">
        <v>164</v>
      </c>
      <c r="AT157" s="155" t="s">
        <v>160</v>
      </c>
      <c r="AU157" s="155" t="s">
        <v>75</v>
      </c>
      <c r="AY157" s="16" t="s">
        <v>157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6" t="s">
        <v>87</v>
      </c>
      <c r="BK157" s="157">
        <f t="shared" si="9"/>
        <v>0</v>
      </c>
      <c r="BL157" s="16" t="s">
        <v>164</v>
      </c>
      <c r="BM157" s="155" t="s">
        <v>569</v>
      </c>
    </row>
    <row r="158" spans="2:65" s="1" customFormat="1" ht="21.75" customHeight="1" x14ac:dyDescent="0.2">
      <c r="B158" s="143"/>
      <c r="C158" s="144" t="s">
        <v>362</v>
      </c>
      <c r="D158" s="144" t="s">
        <v>160</v>
      </c>
      <c r="E158" s="145" t="s">
        <v>570</v>
      </c>
      <c r="F158" s="146" t="s">
        <v>571</v>
      </c>
      <c r="G158" s="147" t="s">
        <v>183</v>
      </c>
      <c r="H158" s="148">
        <v>10</v>
      </c>
      <c r="I158" s="149"/>
      <c r="J158" s="148">
        <f t="shared" si="0"/>
        <v>0</v>
      </c>
      <c r="K158" s="150"/>
      <c r="L158" s="31"/>
      <c r="M158" s="151" t="s">
        <v>1</v>
      </c>
      <c r="N158" s="152" t="s">
        <v>41</v>
      </c>
      <c r="P158" s="153">
        <f t="shared" si="1"/>
        <v>0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AR158" s="155" t="s">
        <v>164</v>
      </c>
      <c r="AT158" s="155" t="s">
        <v>160</v>
      </c>
      <c r="AU158" s="155" t="s">
        <v>75</v>
      </c>
      <c r="AY158" s="16" t="s">
        <v>157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6" t="s">
        <v>87</v>
      </c>
      <c r="BK158" s="157">
        <f t="shared" si="9"/>
        <v>0</v>
      </c>
      <c r="BL158" s="16" t="s">
        <v>164</v>
      </c>
      <c r="BM158" s="155" t="s">
        <v>572</v>
      </c>
    </row>
    <row r="159" spans="2:65" s="1" customFormat="1" ht="21.75" customHeight="1" x14ac:dyDescent="0.2">
      <c r="B159" s="143"/>
      <c r="C159" s="144" t="s">
        <v>367</v>
      </c>
      <c r="D159" s="144" t="s">
        <v>160</v>
      </c>
      <c r="E159" s="145" t="s">
        <v>573</v>
      </c>
      <c r="F159" s="146" t="s">
        <v>574</v>
      </c>
      <c r="G159" s="147" t="s">
        <v>183</v>
      </c>
      <c r="H159" s="148">
        <v>10</v>
      </c>
      <c r="I159" s="149"/>
      <c r="J159" s="148">
        <f t="shared" si="0"/>
        <v>0</v>
      </c>
      <c r="K159" s="150"/>
      <c r="L159" s="31"/>
      <c r="M159" s="151" t="s">
        <v>1</v>
      </c>
      <c r="N159" s="152" t="s">
        <v>41</v>
      </c>
      <c r="P159" s="153">
        <f t="shared" si="1"/>
        <v>0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AR159" s="155" t="s">
        <v>164</v>
      </c>
      <c r="AT159" s="155" t="s">
        <v>160</v>
      </c>
      <c r="AU159" s="155" t="s">
        <v>75</v>
      </c>
      <c r="AY159" s="16" t="s">
        <v>157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6" t="s">
        <v>87</v>
      </c>
      <c r="BK159" s="157">
        <f t="shared" si="9"/>
        <v>0</v>
      </c>
      <c r="BL159" s="16" t="s">
        <v>164</v>
      </c>
      <c r="BM159" s="155" t="s">
        <v>575</v>
      </c>
    </row>
    <row r="160" spans="2:65" s="1" customFormat="1" ht="16.5" customHeight="1" x14ac:dyDescent="0.2">
      <c r="B160" s="143"/>
      <c r="C160" s="144" t="s">
        <v>372</v>
      </c>
      <c r="D160" s="144" t="s">
        <v>160</v>
      </c>
      <c r="E160" s="145" t="s">
        <v>576</v>
      </c>
      <c r="F160" s="146" t="s">
        <v>577</v>
      </c>
      <c r="G160" s="147" t="s">
        <v>471</v>
      </c>
      <c r="H160" s="148">
        <v>50</v>
      </c>
      <c r="I160" s="149"/>
      <c r="J160" s="148">
        <f t="shared" si="0"/>
        <v>0</v>
      </c>
      <c r="K160" s="150"/>
      <c r="L160" s="31"/>
      <c r="M160" s="151" t="s">
        <v>1</v>
      </c>
      <c r="N160" s="152" t="s">
        <v>41</v>
      </c>
      <c r="P160" s="153">
        <f t="shared" si="1"/>
        <v>0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AR160" s="155" t="s">
        <v>164</v>
      </c>
      <c r="AT160" s="155" t="s">
        <v>160</v>
      </c>
      <c r="AU160" s="155" t="s">
        <v>75</v>
      </c>
      <c r="AY160" s="16" t="s">
        <v>157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6" t="s">
        <v>87</v>
      </c>
      <c r="BK160" s="157">
        <f t="shared" si="9"/>
        <v>0</v>
      </c>
      <c r="BL160" s="16" t="s">
        <v>164</v>
      </c>
      <c r="BM160" s="155" t="s">
        <v>578</v>
      </c>
    </row>
    <row r="161" spans="2:65" s="1" customFormat="1" ht="16.5" customHeight="1" x14ac:dyDescent="0.2">
      <c r="B161" s="143"/>
      <c r="C161" s="144" t="s">
        <v>378</v>
      </c>
      <c r="D161" s="144" t="s">
        <v>160</v>
      </c>
      <c r="E161" s="145" t="s">
        <v>579</v>
      </c>
      <c r="F161" s="146" t="s">
        <v>580</v>
      </c>
      <c r="G161" s="147" t="s">
        <v>329</v>
      </c>
      <c r="H161" s="148">
        <v>1</v>
      </c>
      <c r="I161" s="149"/>
      <c r="J161" s="148">
        <f t="shared" si="0"/>
        <v>0</v>
      </c>
      <c r="K161" s="150"/>
      <c r="L161" s="31"/>
      <c r="M161" s="151" t="s">
        <v>1</v>
      </c>
      <c r="N161" s="152" t="s">
        <v>41</v>
      </c>
      <c r="P161" s="153">
        <f t="shared" si="1"/>
        <v>0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AR161" s="155" t="s">
        <v>164</v>
      </c>
      <c r="AT161" s="155" t="s">
        <v>160</v>
      </c>
      <c r="AU161" s="155" t="s">
        <v>75</v>
      </c>
      <c r="AY161" s="16" t="s">
        <v>157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6" t="s">
        <v>87</v>
      </c>
      <c r="BK161" s="157">
        <f t="shared" si="9"/>
        <v>0</v>
      </c>
      <c r="BL161" s="16" t="s">
        <v>164</v>
      </c>
      <c r="BM161" s="155" t="s">
        <v>581</v>
      </c>
    </row>
    <row r="162" spans="2:65" s="1" customFormat="1" ht="16.5" customHeight="1" x14ac:dyDescent="0.2">
      <c r="B162" s="143"/>
      <c r="C162" s="144" t="s">
        <v>385</v>
      </c>
      <c r="D162" s="144" t="s">
        <v>160</v>
      </c>
      <c r="E162" s="145" t="s">
        <v>582</v>
      </c>
      <c r="F162" s="146" t="s">
        <v>583</v>
      </c>
      <c r="G162" s="147" t="s">
        <v>329</v>
      </c>
      <c r="H162" s="148">
        <v>1</v>
      </c>
      <c r="I162" s="149"/>
      <c r="J162" s="148">
        <f t="shared" si="0"/>
        <v>0</v>
      </c>
      <c r="K162" s="150"/>
      <c r="L162" s="31"/>
      <c r="M162" s="151" t="s">
        <v>1</v>
      </c>
      <c r="N162" s="152" t="s">
        <v>41</v>
      </c>
      <c r="P162" s="153">
        <f t="shared" si="1"/>
        <v>0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AR162" s="155" t="s">
        <v>164</v>
      </c>
      <c r="AT162" s="155" t="s">
        <v>160</v>
      </c>
      <c r="AU162" s="155" t="s">
        <v>75</v>
      </c>
      <c r="AY162" s="16" t="s">
        <v>157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6" t="s">
        <v>87</v>
      </c>
      <c r="BK162" s="157">
        <f t="shared" si="9"/>
        <v>0</v>
      </c>
      <c r="BL162" s="16" t="s">
        <v>164</v>
      </c>
      <c r="BM162" s="155" t="s">
        <v>584</v>
      </c>
    </row>
    <row r="163" spans="2:65" s="1" customFormat="1" ht="24.25" customHeight="1" x14ac:dyDescent="0.2">
      <c r="B163" s="143"/>
      <c r="C163" s="144" t="s">
        <v>389</v>
      </c>
      <c r="D163" s="144" t="s">
        <v>160</v>
      </c>
      <c r="E163" s="145" t="s">
        <v>585</v>
      </c>
      <c r="F163" s="146" t="s">
        <v>586</v>
      </c>
      <c r="G163" s="147" t="s">
        <v>329</v>
      </c>
      <c r="H163" s="148">
        <v>1</v>
      </c>
      <c r="I163" s="149"/>
      <c r="J163" s="148">
        <f t="shared" si="0"/>
        <v>0</v>
      </c>
      <c r="K163" s="150"/>
      <c r="L163" s="31"/>
      <c r="M163" s="151" t="s">
        <v>1</v>
      </c>
      <c r="N163" s="152" t="s">
        <v>41</v>
      </c>
      <c r="P163" s="153">
        <f t="shared" si="1"/>
        <v>0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AR163" s="155" t="s">
        <v>164</v>
      </c>
      <c r="AT163" s="155" t="s">
        <v>160</v>
      </c>
      <c r="AU163" s="155" t="s">
        <v>75</v>
      </c>
      <c r="AY163" s="16" t="s">
        <v>157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6" t="s">
        <v>87</v>
      </c>
      <c r="BK163" s="157">
        <f t="shared" si="9"/>
        <v>0</v>
      </c>
      <c r="BL163" s="16" t="s">
        <v>164</v>
      </c>
      <c r="BM163" s="155" t="s">
        <v>587</v>
      </c>
    </row>
    <row r="164" spans="2:65" s="1" customFormat="1" ht="16.5" customHeight="1" x14ac:dyDescent="0.2">
      <c r="B164" s="143"/>
      <c r="C164" s="144" t="s">
        <v>393</v>
      </c>
      <c r="D164" s="144" t="s">
        <v>160</v>
      </c>
      <c r="E164" s="145" t="s">
        <v>588</v>
      </c>
      <c r="F164" s="146" t="s">
        <v>589</v>
      </c>
      <c r="G164" s="147" t="s">
        <v>471</v>
      </c>
      <c r="H164" s="148">
        <v>12</v>
      </c>
      <c r="I164" s="149"/>
      <c r="J164" s="148">
        <f t="shared" si="0"/>
        <v>0</v>
      </c>
      <c r="K164" s="150"/>
      <c r="L164" s="31"/>
      <c r="M164" s="151" t="s">
        <v>1</v>
      </c>
      <c r="N164" s="152" t="s">
        <v>41</v>
      </c>
      <c r="P164" s="153">
        <f t="shared" si="1"/>
        <v>0</v>
      </c>
      <c r="Q164" s="153">
        <v>0</v>
      </c>
      <c r="R164" s="153">
        <f t="shared" si="2"/>
        <v>0</v>
      </c>
      <c r="S164" s="153">
        <v>0</v>
      </c>
      <c r="T164" s="154">
        <f t="shared" si="3"/>
        <v>0</v>
      </c>
      <c r="AR164" s="155" t="s">
        <v>164</v>
      </c>
      <c r="AT164" s="155" t="s">
        <v>160</v>
      </c>
      <c r="AU164" s="155" t="s">
        <v>75</v>
      </c>
      <c r="AY164" s="16" t="s">
        <v>157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6" t="s">
        <v>87</v>
      </c>
      <c r="BK164" s="157">
        <f t="shared" si="9"/>
        <v>0</v>
      </c>
      <c r="BL164" s="16" t="s">
        <v>164</v>
      </c>
      <c r="BM164" s="155" t="s">
        <v>590</v>
      </c>
    </row>
    <row r="165" spans="2:65" s="1" customFormat="1" ht="16.5" customHeight="1" x14ac:dyDescent="0.2">
      <c r="B165" s="143"/>
      <c r="C165" s="144" t="s">
        <v>399</v>
      </c>
      <c r="D165" s="144" t="s">
        <v>160</v>
      </c>
      <c r="E165" s="145" t="s">
        <v>591</v>
      </c>
      <c r="F165" s="146" t="s">
        <v>592</v>
      </c>
      <c r="G165" s="147" t="s">
        <v>471</v>
      </c>
      <c r="H165" s="148">
        <v>36</v>
      </c>
      <c r="I165" s="149"/>
      <c r="J165" s="148">
        <f t="shared" si="0"/>
        <v>0</v>
      </c>
      <c r="K165" s="150"/>
      <c r="L165" s="31"/>
      <c r="M165" s="151" t="s">
        <v>1</v>
      </c>
      <c r="N165" s="152" t="s">
        <v>41</v>
      </c>
      <c r="P165" s="153">
        <f t="shared" si="1"/>
        <v>0</v>
      </c>
      <c r="Q165" s="153">
        <v>0</v>
      </c>
      <c r="R165" s="153">
        <f t="shared" si="2"/>
        <v>0</v>
      </c>
      <c r="S165" s="153">
        <v>0</v>
      </c>
      <c r="T165" s="154">
        <f t="shared" si="3"/>
        <v>0</v>
      </c>
      <c r="AR165" s="155" t="s">
        <v>164</v>
      </c>
      <c r="AT165" s="155" t="s">
        <v>160</v>
      </c>
      <c r="AU165" s="155" t="s">
        <v>75</v>
      </c>
      <c r="AY165" s="16" t="s">
        <v>157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6" t="s">
        <v>87</v>
      </c>
      <c r="BK165" s="157">
        <f t="shared" si="9"/>
        <v>0</v>
      </c>
      <c r="BL165" s="16" t="s">
        <v>164</v>
      </c>
      <c r="BM165" s="155" t="s">
        <v>593</v>
      </c>
    </row>
    <row r="166" spans="2:65" s="1" customFormat="1" ht="16.5" customHeight="1" x14ac:dyDescent="0.2">
      <c r="B166" s="143"/>
      <c r="C166" s="144" t="s">
        <v>405</v>
      </c>
      <c r="D166" s="144" t="s">
        <v>160</v>
      </c>
      <c r="E166" s="145" t="s">
        <v>594</v>
      </c>
      <c r="F166" s="146" t="s">
        <v>595</v>
      </c>
      <c r="G166" s="147" t="s">
        <v>317</v>
      </c>
      <c r="H166" s="149"/>
      <c r="I166" s="149"/>
      <c r="J166" s="148">
        <f t="shared" si="0"/>
        <v>0</v>
      </c>
      <c r="K166" s="150"/>
      <c r="L166" s="31"/>
      <c r="M166" s="189" t="s">
        <v>1</v>
      </c>
      <c r="N166" s="190" t="s">
        <v>41</v>
      </c>
      <c r="O166" s="191"/>
      <c r="P166" s="192">
        <f t="shared" si="1"/>
        <v>0</v>
      </c>
      <c r="Q166" s="192">
        <v>0</v>
      </c>
      <c r="R166" s="192">
        <f t="shared" si="2"/>
        <v>0</v>
      </c>
      <c r="S166" s="192">
        <v>0</v>
      </c>
      <c r="T166" s="193">
        <f t="shared" si="3"/>
        <v>0</v>
      </c>
      <c r="AR166" s="155" t="s">
        <v>164</v>
      </c>
      <c r="AT166" s="155" t="s">
        <v>160</v>
      </c>
      <c r="AU166" s="155" t="s">
        <v>75</v>
      </c>
      <c r="AY166" s="16" t="s">
        <v>157</v>
      </c>
      <c r="BE166" s="156">
        <f t="shared" si="4"/>
        <v>0</v>
      </c>
      <c r="BF166" s="156">
        <f t="shared" si="5"/>
        <v>0</v>
      </c>
      <c r="BG166" s="156">
        <f t="shared" si="6"/>
        <v>0</v>
      </c>
      <c r="BH166" s="156">
        <f t="shared" si="7"/>
        <v>0</v>
      </c>
      <c r="BI166" s="156">
        <f t="shared" si="8"/>
        <v>0</v>
      </c>
      <c r="BJ166" s="16" t="s">
        <v>87</v>
      </c>
      <c r="BK166" s="157">
        <f t="shared" si="9"/>
        <v>0</v>
      </c>
      <c r="BL166" s="16" t="s">
        <v>164</v>
      </c>
      <c r="BM166" s="155" t="s">
        <v>596</v>
      </c>
    </row>
    <row r="167" spans="2:65" s="1" customFormat="1" ht="7" customHeight="1" x14ac:dyDescent="0.2">
      <c r="B167" s="46"/>
      <c r="C167" s="47"/>
      <c r="D167" s="47"/>
      <c r="E167" s="47"/>
      <c r="F167" s="47"/>
      <c r="G167" s="47"/>
      <c r="H167" s="47"/>
      <c r="I167" s="47"/>
      <c r="J167" s="47"/>
      <c r="K167" s="47"/>
      <c r="L167" s="31"/>
    </row>
  </sheetData>
  <autoFilter ref="C119:K166" xr:uid="{00000000-0009-0000-0000-000002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6"/>
  <sheetViews>
    <sheetView showGridLines="0" workbookViewId="0"/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9" t="s">
        <v>5</v>
      </c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94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108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14</v>
      </c>
      <c r="L6" s="19"/>
    </row>
    <row r="7" spans="2:46" ht="16.5" customHeight="1" x14ac:dyDescent="0.2">
      <c r="B7" s="19"/>
      <c r="E7" s="251" t="str">
        <f>'Rekapitulácia stavby'!K6</f>
        <v>Modernizácia ustajnenia HD</v>
      </c>
      <c r="F7" s="252"/>
      <c r="G7" s="252"/>
      <c r="H7" s="252"/>
      <c r="L7" s="19"/>
    </row>
    <row r="8" spans="2:46" ht="12" customHeight="1" x14ac:dyDescent="0.2">
      <c r="B8" s="19"/>
      <c r="D8" s="26" t="s">
        <v>117</v>
      </c>
      <c r="L8" s="19"/>
    </row>
    <row r="9" spans="2:46" s="1" customFormat="1" ht="16.5" customHeight="1" x14ac:dyDescent="0.2">
      <c r="B9" s="31"/>
      <c r="E9" s="251" t="s">
        <v>120</v>
      </c>
      <c r="F9" s="250"/>
      <c r="G9" s="250"/>
      <c r="H9" s="250"/>
      <c r="L9" s="31"/>
    </row>
    <row r="10" spans="2:46" s="1" customFormat="1" ht="12" customHeight="1" x14ac:dyDescent="0.2">
      <c r="B10" s="31"/>
      <c r="D10" s="26" t="s">
        <v>121</v>
      </c>
      <c r="L10" s="31"/>
    </row>
    <row r="11" spans="2:46" s="1" customFormat="1" ht="16.5" customHeight="1" x14ac:dyDescent="0.2">
      <c r="B11" s="31"/>
      <c r="E11" s="242" t="s">
        <v>597</v>
      </c>
      <c r="F11" s="250"/>
      <c r="G11" s="250"/>
      <c r="H11" s="250"/>
      <c r="L11" s="31"/>
    </row>
    <row r="12" spans="2:46" s="1" customFormat="1" x14ac:dyDescent="0.2">
      <c r="B12" s="31"/>
      <c r="L12" s="31"/>
    </row>
    <row r="13" spans="2:46" s="1" customFormat="1" ht="12" customHeight="1" x14ac:dyDescent="0.2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18</v>
      </c>
      <c r="F14" s="24" t="s">
        <v>19</v>
      </c>
      <c r="I14" s="26" t="s">
        <v>20</v>
      </c>
      <c r="J14" s="54">
        <f>'Rekapitulácia stavby'!AN8</f>
        <v>0</v>
      </c>
      <c r="L14" s="31"/>
    </row>
    <row r="15" spans="2:46" s="1" customFormat="1" ht="10.9" customHeight="1" x14ac:dyDescent="0.2">
      <c r="B15" s="31"/>
      <c r="L15" s="31"/>
    </row>
    <row r="16" spans="2:46" s="1" customFormat="1" ht="12" customHeight="1" x14ac:dyDescent="0.2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25</v>
      </c>
      <c r="I19" s="26" t="s">
        <v>22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53" t="str">
        <f>'Rekapitulácia stavby'!E14</f>
        <v>Vyplň údaj</v>
      </c>
      <c r="F20" s="233"/>
      <c r="G20" s="233"/>
      <c r="H20" s="233"/>
      <c r="I20" s="26" t="s">
        <v>24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27</v>
      </c>
      <c r="I22" s="26" t="s">
        <v>22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28</v>
      </c>
      <c r="I23" s="26" t="s">
        <v>24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31</v>
      </c>
      <c r="I25" s="26" t="s">
        <v>22</v>
      </c>
      <c r="J25" s="24" t="s">
        <v>1</v>
      </c>
      <c r="L25" s="31"/>
    </row>
    <row r="26" spans="2:12" s="1" customFormat="1" ht="18" customHeight="1" x14ac:dyDescent="0.2">
      <c r="B26" s="31"/>
      <c r="E26" s="24" t="s">
        <v>485</v>
      </c>
      <c r="I26" s="26" t="s">
        <v>24</v>
      </c>
      <c r="J26" s="24" t="s">
        <v>1</v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33</v>
      </c>
      <c r="L28" s="31"/>
    </row>
    <row r="29" spans="2:12" s="7" customFormat="1" ht="16.5" customHeight="1" x14ac:dyDescent="0.2">
      <c r="B29" s="96"/>
      <c r="E29" s="237" t="s">
        <v>1</v>
      </c>
      <c r="F29" s="237"/>
      <c r="G29" s="237"/>
      <c r="H29" s="237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7">
        <f>ROUND(J120,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5" customHeight="1" x14ac:dyDescent="0.2">
      <c r="B35" s="31"/>
      <c r="D35" s="98" t="s">
        <v>39</v>
      </c>
      <c r="E35" s="36" t="s">
        <v>40</v>
      </c>
      <c r="F35" s="99">
        <f>ROUND((SUM(BE120:BE145)),  2)</f>
        <v>0</v>
      </c>
      <c r="G35" s="100"/>
      <c r="H35" s="100"/>
      <c r="I35" s="101">
        <v>0.2</v>
      </c>
      <c r="J35" s="99">
        <f>ROUND(((SUM(BE120:BE145))*I35),  2)</f>
        <v>0</v>
      </c>
      <c r="L35" s="31"/>
    </row>
    <row r="36" spans="2:12" s="1" customFormat="1" ht="14.5" customHeight="1" x14ac:dyDescent="0.2">
      <c r="B36" s="31"/>
      <c r="E36" s="36" t="s">
        <v>41</v>
      </c>
      <c r="F36" s="99">
        <f>ROUND((SUM(BF120:BF145)),  2)</f>
        <v>0</v>
      </c>
      <c r="G36" s="100"/>
      <c r="H36" s="100"/>
      <c r="I36" s="101">
        <v>0.2</v>
      </c>
      <c r="J36" s="99">
        <f>ROUND(((SUM(BF120:BF145))*I36),  2)</f>
        <v>0</v>
      </c>
      <c r="L36" s="31"/>
    </row>
    <row r="37" spans="2:12" s="1" customFormat="1" ht="14.5" hidden="1" customHeight="1" x14ac:dyDescent="0.2">
      <c r="B37" s="31"/>
      <c r="E37" s="26" t="s">
        <v>42</v>
      </c>
      <c r="F37" s="87">
        <f>ROUND((SUM(BG120:BG145)),  2)</f>
        <v>0</v>
      </c>
      <c r="I37" s="102">
        <v>0.2</v>
      </c>
      <c r="J37" s="87">
        <f>0</f>
        <v>0</v>
      </c>
      <c r="L37" s="31"/>
    </row>
    <row r="38" spans="2:12" s="1" customFormat="1" ht="14.5" hidden="1" customHeight="1" x14ac:dyDescent="0.2">
      <c r="B38" s="31"/>
      <c r="E38" s="26" t="s">
        <v>43</v>
      </c>
      <c r="F38" s="87">
        <f>ROUND((SUM(BH120:BH145)),  2)</f>
        <v>0</v>
      </c>
      <c r="I38" s="102">
        <v>0.2</v>
      </c>
      <c r="J38" s="87">
        <f>0</f>
        <v>0</v>
      </c>
      <c r="L38" s="31"/>
    </row>
    <row r="39" spans="2:12" s="1" customFormat="1" ht="14.5" hidden="1" customHeight="1" x14ac:dyDescent="0.2">
      <c r="B39" s="31"/>
      <c r="E39" s="36" t="s">
        <v>44</v>
      </c>
      <c r="F39" s="99">
        <f>ROUND((SUM(BI120:BI145)), 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1"/>
    </row>
    <row r="42" spans="2:12" s="1" customFormat="1" ht="14.5" customHeight="1" x14ac:dyDescent="0.2">
      <c r="B42" s="31"/>
      <c r="L42" s="31"/>
    </row>
    <row r="43" spans="2:12" ht="14.5" customHeight="1" x14ac:dyDescent="0.2">
      <c r="B43" s="19"/>
      <c r="L43" s="19"/>
    </row>
    <row r="44" spans="2:12" ht="14.5" customHeight="1" x14ac:dyDescent="0.2">
      <c r="B44" s="19"/>
      <c r="L44" s="19"/>
    </row>
    <row r="45" spans="2:12" ht="14.5" customHeight="1" x14ac:dyDescent="0.2">
      <c r="B45" s="19"/>
      <c r="L45" s="19"/>
    </row>
    <row r="46" spans="2:12" ht="14.5" customHeight="1" x14ac:dyDescent="0.2">
      <c r="B46" s="19"/>
      <c r="L46" s="19"/>
    </row>
    <row r="47" spans="2:12" ht="14.5" customHeight="1" x14ac:dyDescent="0.2">
      <c r="B47" s="19"/>
      <c r="L47" s="19"/>
    </row>
    <row r="48" spans="2:12" ht="14.5" customHeight="1" x14ac:dyDescent="0.2">
      <c r="B48" s="19"/>
      <c r="L48" s="19"/>
    </row>
    <row r="49" spans="2:12" ht="14.5" customHeight="1" x14ac:dyDescent="0.2">
      <c r="B49" s="19"/>
      <c r="L49" s="19"/>
    </row>
    <row r="50" spans="2:12" s="1" customFormat="1" ht="14.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9" t="s">
        <v>51</v>
      </c>
      <c r="G61" s="45" t="s">
        <v>50</v>
      </c>
      <c r="H61" s="33"/>
      <c r="I61" s="33"/>
      <c r="J61" s="110" t="s">
        <v>51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9" t="s">
        <v>51</v>
      </c>
      <c r="G76" s="45" t="s">
        <v>50</v>
      </c>
      <c r="H76" s="33"/>
      <c r="I76" s="33"/>
      <c r="J76" s="110" t="s">
        <v>51</v>
      </c>
      <c r="K76" s="33"/>
      <c r="L76" s="31"/>
    </row>
    <row r="77" spans="2:12" s="1" customFormat="1" ht="14.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14</v>
      </c>
      <c r="L84" s="31"/>
    </row>
    <row r="85" spans="2:12" s="1" customFormat="1" ht="16.5" customHeight="1" x14ac:dyDescent="0.2">
      <c r="B85" s="31"/>
      <c r="E85" s="251" t="str">
        <f>E7</f>
        <v>Modernizácia ustajnenia HD</v>
      </c>
      <c r="F85" s="252"/>
      <c r="G85" s="252"/>
      <c r="H85" s="252"/>
      <c r="L85" s="31"/>
    </row>
    <row r="86" spans="2:12" ht="12" customHeight="1" x14ac:dyDescent="0.2">
      <c r="B86" s="19"/>
      <c r="C86" s="26" t="s">
        <v>117</v>
      </c>
      <c r="L86" s="19"/>
    </row>
    <row r="87" spans="2:12" s="1" customFormat="1" ht="16.5" customHeight="1" x14ac:dyDescent="0.2">
      <c r="B87" s="31"/>
      <c r="E87" s="251" t="s">
        <v>120</v>
      </c>
      <c r="F87" s="250"/>
      <c r="G87" s="250"/>
      <c r="H87" s="250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42" t="str">
        <f>E11</f>
        <v>003 - Bleskozvod</v>
      </c>
      <c r="F89" s="250"/>
      <c r="G89" s="250"/>
      <c r="H89" s="250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0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21</v>
      </c>
      <c r="F93" s="24" t="str">
        <f>E17</f>
        <v>PD Sokolce</v>
      </c>
      <c r="I93" s="26" t="s">
        <v>27</v>
      </c>
      <c r="J93" s="29" t="str">
        <f>E23</f>
        <v>Ing.Miroslav Balla</v>
      </c>
      <c r="L93" s="31"/>
    </row>
    <row r="94" spans="2:12" s="1" customFormat="1" ht="15.25" customHeight="1" x14ac:dyDescent="0.2">
      <c r="B94" s="31"/>
      <c r="C94" s="26" t="s">
        <v>25</v>
      </c>
      <c r="F94" s="24" t="str">
        <f>IF(E20="","",E20)</f>
        <v>Vyplň údaj</v>
      </c>
      <c r="I94" s="26" t="s">
        <v>31</v>
      </c>
      <c r="J94" s="29" t="str">
        <f>E26</f>
        <v>Ing.Dušan Ondrejka</v>
      </c>
      <c r="L94" s="31"/>
    </row>
    <row r="95" spans="2:12" s="1" customFormat="1" ht="10.4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4" customHeight="1" x14ac:dyDescent="0.2">
      <c r="B97" s="31"/>
      <c r="L97" s="31"/>
    </row>
    <row r="98" spans="2:47" s="1" customFormat="1" ht="22.9" customHeight="1" x14ac:dyDescent="0.2">
      <c r="B98" s="31"/>
      <c r="C98" s="113" t="s">
        <v>126</v>
      </c>
      <c r="J98" s="67">
        <f>J120</f>
        <v>0</v>
      </c>
      <c r="L98" s="31"/>
      <c r="AU98" s="16" t="s">
        <v>127</v>
      </c>
    </row>
    <row r="99" spans="2:47" s="1" customFormat="1" ht="21.75" customHeight="1" x14ac:dyDescent="0.2">
      <c r="B99" s="31"/>
      <c r="L99" s="31"/>
    </row>
    <row r="100" spans="2:47" s="1" customFormat="1" ht="7" customHeight="1" x14ac:dyDescent="0.2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47" s="1" customFormat="1" ht="7" customHeight="1" x14ac:dyDescent="0.2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47" s="1" customFormat="1" ht="25" customHeight="1" x14ac:dyDescent="0.2">
      <c r="B105" s="31"/>
      <c r="C105" s="20" t="s">
        <v>143</v>
      </c>
      <c r="L105" s="31"/>
    </row>
    <row r="106" spans="2:47" s="1" customFormat="1" ht="7" customHeight="1" x14ac:dyDescent="0.2">
      <c r="B106" s="31"/>
      <c r="L106" s="31"/>
    </row>
    <row r="107" spans="2:47" s="1" customFormat="1" ht="12" customHeight="1" x14ac:dyDescent="0.2">
      <c r="B107" s="31"/>
      <c r="C107" s="26" t="s">
        <v>14</v>
      </c>
      <c r="L107" s="31"/>
    </row>
    <row r="108" spans="2:47" s="1" customFormat="1" ht="16.5" customHeight="1" x14ac:dyDescent="0.2">
      <c r="B108" s="31"/>
      <c r="E108" s="251" t="str">
        <f>E7</f>
        <v>Modernizácia ustajnenia HD</v>
      </c>
      <c r="F108" s="252"/>
      <c r="G108" s="252"/>
      <c r="H108" s="252"/>
      <c r="L108" s="31"/>
    </row>
    <row r="109" spans="2:47" ht="12" customHeight="1" x14ac:dyDescent="0.2">
      <c r="B109" s="19"/>
      <c r="C109" s="26" t="s">
        <v>117</v>
      </c>
      <c r="L109" s="19"/>
    </row>
    <row r="110" spans="2:47" s="1" customFormat="1" ht="16.5" customHeight="1" x14ac:dyDescent="0.2">
      <c r="B110" s="31"/>
      <c r="E110" s="251" t="s">
        <v>120</v>
      </c>
      <c r="F110" s="250"/>
      <c r="G110" s="250"/>
      <c r="H110" s="250"/>
      <c r="L110" s="31"/>
    </row>
    <row r="111" spans="2:47" s="1" customFormat="1" ht="12" customHeight="1" x14ac:dyDescent="0.2">
      <c r="B111" s="31"/>
      <c r="C111" s="26" t="s">
        <v>121</v>
      </c>
      <c r="L111" s="31"/>
    </row>
    <row r="112" spans="2:47" s="1" customFormat="1" ht="16.5" customHeight="1" x14ac:dyDescent="0.2">
      <c r="B112" s="31"/>
      <c r="E112" s="242" t="str">
        <f>E11</f>
        <v>003 - Bleskozvod</v>
      </c>
      <c r="F112" s="250"/>
      <c r="G112" s="250"/>
      <c r="H112" s="250"/>
      <c r="L112" s="31"/>
    </row>
    <row r="113" spans="2:65" s="1" customFormat="1" ht="7" customHeight="1" x14ac:dyDescent="0.2">
      <c r="B113" s="31"/>
      <c r="L113" s="31"/>
    </row>
    <row r="114" spans="2:65" s="1" customFormat="1" ht="12" customHeight="1" x14ac:dyDescent="0.2">
      <c r="B114" s="31"/>
      <c r="C114" s="26" t="s">
        <v>18</v>
      </c>
      <c r="F114" s="24" t="str">
        <f>F14</f>
        <v>hosp.dvor Sokolce</v>
      </c>
      <c r="I114" s="26" t="s">
        <v>20</v>
      </c>
      <c r="J114" s="54">
        <f>IF(J14="","",J14)</f>
        <v>0</v>
      </c>
      <c r="L114" s="31"/>
    </row>
    <row r="115" spans="2:65" s="1" customFormat="1" ht="7" customHeight="1" x14ac:dyDescent="0.2">
      <c r="B115" s="31"/>
      <c r="L115" s="31"/>
    </row>
    <row r="116" spans="2:65" s="1" customFormat="1" ht="15.25" customHeight="1" x14ac:dyDescent="0.2">
      <c r="B116" s="31"/>
      <c r="C116" s="26" t="s">
        <v>21</v>
      </c>
      <c r="F116" s="24" t="str">
        <f>E17</f>
        <v>PD Sokolce</v>
      </c>
      <c r="I116" s="26" t="s">
        <v>27</v>
      </c>
      <c r="J116" s="29" t="str">
        <f>E23</f>
        <v>Ing.Miroslav Balla</v>
      </c>
      <c r="L116" s="31"/>
    </row>
    <row r="117" spans="2:65" s="1" customFormat="1" ht="15.25" customHeight="1" x14ac:dyDescent="0.2">
      <c r="B117" s="31"/>
      <c r="C117" s="26" t="s">
        <v>25</v>
      </c>
      <c r="F117" s="24" t="str">
        <f>IF(E20="","",E20)</f>
        <v>Vyplň údaj</v>
      </c>
      <c r="I117" s="26" t="s">
        <v>31</v>
      </c>
      <c r="J117" s="29" t="str">
        <f>E26</f>
        <v>Ing.Dušan Ondrejka</v>
      </c>
      <c r="L117" s="31"/>
    </row>
    <row r="118" spans="2:65" s="1" customFormat="1" ht="10.4" customHeight="1" x14ac:dyDescent="0.2">
      <c r="B118" s="31"/>
      <c r="L118" s="31"/>
    </row>
    <row r="119" spans="2:65" s="10" customFormat="1" ht="29.25" customHeight="1" x14ac:dyDescent="0.2">
      <c r="B119" s="122"/>
      <c r="C119" s="123" t="s">
        <v>144</v>
      </c>
      <c r="D119" s="124" t="s">
        <v>60</v>
      </c>
      <c r="E119" s="124" t="s">
        <v>56</v>
      </c>
      <c r="F119" s="124" t="s">
        <v>57</v>
      </c>
      <c r="G119" s="124" t="s">
        <v>145</v>
      </c>
      <c r="H119" s="124" t="s">
        <v>146</v>
      </c>
      <c r="I119" s="124" t="s">
        <v>147</v>
      </c>
      <c r="J119" s="125" t="s">
        <v>125</v>
      </c>
      <c r="K119" s="126" t="s">
        <v>148</v>
      </c>
      <c r="L119" s="122"/>
      <c r="M119" s="60" t="s">
        <v>1</v>
      </c>
      <c r="N119" s="61" t="s">
        <v>39</v>
      </c>
      <c r="O119" s="61" t="s">
        <v>149</v>
      </c>
      <c r="P119" s="61" t="s">
        <v>150</v>
      </c>
      <c r="Q119" s="61" t="s">
        <v>151</v>
      </c>
      <c r="R119" s="61" t="s">
        <v>152</v>
      </c>
      <c r="S119" s="61" t="s">
        <v>153</v>
      </c>
      <c r="T119" s="62" t="s">
        <v>154</v>
      </c>
    </row>
    <row r="120" spans="2:65" s="1" customFormat="1" ht="22.9" customHeight="1" x14ac:dyDescent="0.35">
      <c r="B120" s="31"/>
      <c r="C120" s="65" t="s">
        <v>126</v>
      </c>
      <c r="J120" s="127">
        <f>BK120</f>
        <v>0</v>
      </c>
      <c r="L120" s="31"/>
      <c r="M120" s="63"/>
      <c r="N120" s="55"/>
      <c r="O120" s="55"/>
      <c r="P120" s="128">
        <f>SUM(P121:P145)</f>
        <v>0</v>
      </c>
      <c r="Q120" s="55"/>
      <c r="R120" s="128">
        <f>SUM(R121:R145)</f>
        <v>0</v>
      </c>
      <c r="S120" s="55"/>
      <c r="T120" s="129">
        <f>SUM(T121:T145)</f>
        <v>0</v>
      </c>
      <c r="AT120" s="16" t="s">
        <v>74</v>
      </c>
      <c r="AU120" s="16" t="s">
        <v>127</v>
      </c>
      <c r="BK120" s="130">
        <f>SUM(BK121:BK145)</f>
        <v>0</v>
      </c>
    </row>
    <row r="121" spans="2:65" s="1" customFormat="1" ht="16.5" customHeight="1" x14ac:dyDescent="0.2">
      <c r="B121" s="143"/>
      <c r="C121" s="144" t="s">
        <v>82</v>
      </c>
      <c r="D121" s="144" t="s">
        <v>160</v>
      </c>
      <c r="E121" s="145" t="s">
        <v>598</v>
      </c>
      <c r="F121" s="146" t="s">
        <v>599</v>
      </c>
      <c r="G121" s="147" t="s">
        <v>329</v>
      </c>
      <c r="H121" s="148">
        <v>46</v>
      </c>
      <c r="I121" s="149"/>
      <c r="J121" s="148">
        <f t="shared" ref="J121:J145" si="0">ROUND(I121*H121,3)</f>
        <v>0</v>
      </c>
      <c r="K121" s="150"/>
      <c r="L121" s="31"/>
      <c r="M121" s="151" t="s">
        <v>1</v>
      </c>
      <c r="N121" s="152" t="s">
        <v>41</v>
      </c>
      <c r="P121" s="153">
        <f t="shared" ref="P121:P145" si="1">O121*H121</f>
        <v>0</v>
      </c>
      <c r="Q121" s="153">
        <v>0</v>
      </c>
      <c r="R121" s="153">
        <f t="shared" ref="R121:R145" si="2">Q121*H121</f>
        <v>0</v>
      </c>
      <c r="S121" s="153">
        <v>0</v>
      </c>
      <c r="T121" s="154">
        <f t="shared" ref="T121:T145" si="3">S121*H121</f>
        <v>0</v>
      </c>
      <c r="AR121" s="155" t="s">
        <v>164</v>
      </c>
      <c r="AT121" s="155" t="s">
        <v>160</v>
      </c>
      <c r="AU121" s="155" t="s">
        <v>75</v>
      </c>
      <c r="AY121" s="16" t="s">
        <v>157</v>
      </c>
      <c r="BE121" s="156">
        <f t="shared" ref="BE121:BE145" si="4">IF(N121="základná",J121,0)</f>
        <v>0</v>
      </c>
      <c r="BF121" s="156">
        <f t="shared" ref="BF121:BF145" si="5">IF(N121="znížená",J121,0)</f>
        <v>0</v>
      </c>
      <c r="BG121" s="156">
        <f t="shared" ref="BG121:BG145" si="6">IF(N121="zákl. prenesená",J121,0)</f>
        <v>0</v>
      </c>
      <c r="BH121" s="156">
        <f t="shared" ref="BH121:BH145" si="7">IF(N121="zníž. prenesená",J121,0)</f>
        <v>0</v>
      </c>
      <c r="BI121" s="156">
        <f t="shared" ref="BI121:BI145" si="8">IF(N121="nulová",J121,0)</f>
        <v>0</v>
      </c>
      <c r="BJ121" s="16" t="s">
        <v>87</v>
      </c>
      <c r="BK121" s="157">
        <f t="shared" ref="BK121:BK145" si="9">ROUND(I121*H121,3)</f>
        <v>0</v>
      </c>
      <c r="BL121" s="16" t="s">
        <v>164</v>
      </c>
      <c r="BM121" s="155" t="s">
        <v>87</v>
      </c>
    </row>
    <row r="122" spans="2:65" s="1" customFormat="1" ht="16.5" customHeight="1" x14ac:dyDescent="0.2">
      <c r="B122" s="143"/>
      <c r="C122" s="144" t="s">
        <v>87</v>
      </c>
      <c r="D122" s="144" t="s">
        <v>160</v>
      </c>
      <c r="E122" s="145" t="s">
        <v>600</v>
      </c>
      <c r="F122" s="146" t="s">
        <v>601</v>
      </c>
      <c r="G122" s="147" t="s">
        <v>500</v>
      </c>
      <c r="H122" s="148">
        <v>16</v>
      </c>
      <c r="I122" s="149"/>
      <c r="J122" s="148">
        <f t="shared" si="0"/>
        <v>0</v>
      </c>
      <c r="K122" s="150"/>
      <c r="L122" s="31"/>
      <c r="M122" s="151" t="s">
        <v>1</v>
      </c>
      <c r="N122" s="152" t="s">
        <v>41</v>
      </c>
      <c r="P122" s="153">
        <f t="shared" si="1"/>
        <v>0</v>
      </c>
      <c r="Q122" s="153">
        <v>0</v>
      </c>
      <c r="R122" s="153">
        <f t="shared" si="2"/>
        <v>0</v>
      </c>
      <c r="S122" s="153">
        <v>0</v>
      </c>
      <c r="T122" s="154">
        <f t="shared" si="3"/>
        <v>0</v>
      </c>
      <c r="AR122" s="155" t="s">
        <v>164</v>
      </c>
      <c r="AT122" s="155" t="s">
        <v>160</v>
      </c>
      <c r="AU122" s="155" t="s">
        <v>75</v>
      </c>
      <c r="AY122" s="16" t="s">
        <v>157</v>
      </c>
      <c r="BE122" s="156">
        <f t="shared" si="4"/>
        <v>0</v>
      </c>
      <c r="BF122" s="156">
        <f t="shared" si="5"/>
        <v>0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6" t="s">
        <v>87</v>
      </c>
      <c r="BK122" s="157">
        <f t="shared" si="9"/>
        <v>0</v>
      </c>
      <c r="BL122" s="16" t="s">
        <v>164</v>
      </c>
      <c r="BM122" s="155" t="s">
        <v>164</v>
      </c>
    </row>
    <row r="123" spans="2:65" s="1" customFormat="1" ht="16.5" customHeight="1" x14ac:dyDescent="0.2">
      <c r="B123" s="143"/>
      <c r="C123" s="144" t="s">
        <v>158</v>
      </c>
      <c r="D123" s="144" t="s">
        <v>160</v>
      </c>
      <c r="E123" s="145" t="s">
        <v>602</v>
      </c>
      <c r="F123" s="146" t="s">
        <v>603</v>
      </c>
      <c r="G123" s="147" t="s">
        <v>329</v>
      </c>
      <c r="H123" s="148">
        <v>32</v>
      </c>
      <c r="I123" s="149"/>
      <c r="J123" s="148">
        <f t="shared" si="0"/>
        <v>0</v>
      </c>
      <c r="K123" s="150"/>
      <c r="L123" s="31"/>
      <c r="M123" s="151" t="s">
        <v>1</v>
      </c>
      <c r="N123" s="152" t="s">
        <v>41</v>
      </c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AR123" s="155" t="s">
        <v>164</v>
      </c>
      <c r="AT123" s="155" t="s">
        <v>160</v>
      </c>
      <c r="AU123" s="155" t="s">
        <v>75</v>
      </c>
      <c r="AY123" s="16" t="s">
        <v>157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6" t="s">
        <v>87</v>
      </c>
      <c r="BK123" s="157">
        <f t="shared" si="9"/>
        <v>0</v>
      </c>
      <c r="BL123" s="16" t="s">
        <v>164</v>
      </c>
      <c r="BM123" s="155" t="s">
        <v>187</v>
      </c>
    </row>
    <row r="124" spans="2:65" s="1" customFormat="1" ht="24.25" customHeight="1" x14ac:dyDescent="0.2">
      <c r="B124" s="143"/>
      <c r="C124" s="144" t="s">
        <v>164</v>
      </c>
      <c r="D124" s="144" t="s">
        <v>160</v>
      </c>
      <c r="E124" s="145" t="s">
        <v>513</v>
      </c>
      <c r="F124" s="146" t="s">
        <v>604</v>
      </c>
      <c r="G124" s="147" t="s">
        <v>183</v>
      </c>
      <c r="H124" s="148">
        <v>383</v>
      </c>
      <c r="I124" s="149"/>
      <c r="J124" s="148">
        <f t="shared" si="0"/>
        <v>0</v>
      </c>
      <c r="K124" s="150"/>
      <c r="L124" s="31"/>
      <c r="M124" s="151" t="s">
        <v>1</v>
      </c>
      <c r="N124" s="152" t="s">
        <v>41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AR124" s="155" t="s">
        <v>164</v>
      </c>
      <c r="AT124" s="155" t="s">
        <v>160</v>
      </c>
      <c r="AU124" s="155" t="s">
        <v>75</v>
      </c>
      <c r="AY124" s="16" t="s">
        <v>157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6" t="s">
        <v>87</v>
      </c>
      <c r="BK124" s="157">
        <f t="shared" si="9"/>
        <v>0</v>
      </c>
      <c r="BL124" s="16" t="s">
        <v>164</v>
      </c>
      <c r="BM124" s="155" t="s">
        <v>178</v>
      </c>
    </row>
    <row r="125" spans="2:65" s="1" customFormat="1" ht="24.25" customHeight="1" x14ac:dyDescent="0.2">
      <c r="B125" s="143"/>
      <c r="C125" s="144" t="s">
        <v>189</v>
      </c>
      <c r="D125" s="144" t="s">
        <v>160</v>
      </c>
      <c r="E125" s="145" t="s">
        <v>521</v>
      </c>
      <c r="F125" s="146" t="s">
        <v>605</v>
      </c>
      <c r="G125" s="147" t="s">
        <v>183</v>
      </c>
      <c r="H125" s="148">
        <v>286</v>
      </c>
      <c r="I125" s="149"/>
      <c r="J125" s="148">
        <f t="shared" si="0"/>
        <v>0</v>
      </c>
      <c r="K125" s="150"/>
      <c r="L125" s="31"/>
      <c r="M125" s="151" t="s">
        <v>1</v>
      </c>
      <c r="N125" s="152" t="s">
        <v>41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AR125" s="155" t="s">
        <v>164</v>
      </c>
      <c r="AT125" s="155" t="s">
        <v>160</v>
      </c>
      <c r="AU125" s="155" t="s">
        <v>75</v>
      </c>
      <c r="AY125" s="16" t="s">
        <v>157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6" t="s">
        <v>87</v>
      </c>
      <c r="BK125" s="157">
        <f t="shared" si="9"/>
        <v>0</v>
      </c>
      <c r="BL125" s="16" t="s">
        <v>164</v>
      </c>
      <c r="BM125" s="155" t="s">
        <v>213</v>
      </c>
    </row>
    <row r="126" spans="2:65" s="1" customFormat="1" ht="16.5" customHeight="1" x14ac:dyDescent="0.2">
      <c r="B126" s="143"/>
      <c r="C126" s="144" t="s">
        <v>187</v>
      </c>
      <c r="D126" s="144" t="s">
        <v>160</v>
      </c>
      <c r="E126" s="145" t="s">
        <v>515</v>
      </c>
      <c r="F126" s="146" t="s">
        <v>516</v>
      </c>
      <c r="G126" s="147" t="s">
        <v>177</v>
      </c>
      <c r="H126" s="148">
        <v>153.19999999999999</v>
      </c>
      <c r="I126" s="149"/>
      <c r="J126" s="148">
        <f t="shared" si="0"/>
        <v>0</v>
      </c>
      <c r="K126" s="150"/>
      <c r="L126" s="31"/>
      <c r="M126" s="151" t="s">
        <v>1</v>
      </c>
      <c r="N126" s="152" t="s">
        <v>41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AR126" s="155" t="s">
        <v>164</v>
      </c>
      <c r="AT126" s="155" t="s">
        <v>160</v>
      </c>
      <c r="AU126" s="155" t="s">
        <v>75</v>
      </c>
      <c r="AY126" s="16" t="s">
        <v>157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6" t="s">
        <v>87</v>
      </c>
      <c r="BK126" s="157">
        <f t="shared" si="9"/>
        <v>0</v>
      </c>
      <c r="BL126" s="16" t="s">
        <v>164</v>
      </c>
      <c r="BM126" s="155" t="s">
        <v>223</v>
      </c>
    </row>
    <row r="127" spans="2:65" s="1" customFormat="1" ht="16.5" customHeight="1" x14ac:dyDescent="0.2">
      <c r="B127" s="143"/>
      <c r="C127" s="144" t="s">
        <v>200</v>
      </c>
      <c r="D127" s="144" t="s">
        <v>160</v>
      </c>
      <c r="E127" s="145" t="s">
        <v>606</v>
      </c>
      <c r="F127" s="146" t="s">
        <v>607</v>
      </c>
      <c r="G127" s="147" t="s">
        <v>329</v>
      </c>
      <c r="H127" s="148">
        <v>117</v>
      </c>
      <c r="I127" s="149"/>
      <c r="J127" s="148">
        <f t="shared" si="0"/>
        <v>0</v>
      </c>
      <c r="K127" s="150"/>
      <c r="L127" s="31"/>
      <c r="M127" s="151" t="s">
        <v>1</v>
      </c>
      <c r="N127" s="152" t="s">
        <v>41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AR127" s="155" t="s">
        <v>164</v>
      </c>
      <c r="AT127" s="155" t="s">
        <v>160</v>
      </c>
      <c r="AU127" s="155" t="s">
        <v>75</v>
      </c>
      <c r="AY127" s="16" t="s">
        <v>157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6" t="s">
        <v>87</v>
      </c>
      <c r="BK127" s="157">
        <f t="shared" si="9"/>
        <v>0</v>
      </c>
      <c r="BL127" s="16" t="s">
        <v>164</v>
      </c>
      <c r="BM127" s="155" t="s">
        <v>232</v>
      </c>
    </row>
    <row r="128" spans="2:65" s="1" customFormat="1" ht="21.75" customHeight="1" x14ac:dyDescent="0.2">
      <c r="B128" s="143"/>
      <c r="C128" s="144" t="s">
        <v>178</v>
      </c>
      <c r="D128" s="144" t="s">
        <v>160</v>
      </c>
      <c r="E128" s="145" t="s">
        <v>608</v>
      </c>
      <c r="F128" s="146" t="s">
        <v>609</v>
      </c>
      <c r="G128" s="147" t="s">
        <v>500</v>
      </c>
      <c r="H128" s="148">
        <v>13</v>
      </c>
      <c r="I128" s="149"/>
      <c r="J128" s="148">
        <f t="shared" si="0"/>
        <v>0</v>
      </c>
      <c r="K128" s="150"/>
      <c r="L128" s="31"/>
      <c r="M128" s="151" t="s">
        <v>1</v>
      </c>
      <c r="N128" s="152" t="s">
        <v>41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AR128" s="155" t="s">
        <v>164</v>
      </c>
      <c r="AT128" s="155" t="s">
        <v>160</v>
      </c>
      <c r="AU128" s="155" t="s">
        <v>75</v>
      </c>
      <c r="AY128" s="16" t="s">
        <v>157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6" t="s">
        <v>87</v>
      </c>
      <c r="BK128" s="157">
        <f t="shared" si="9"/>
        <v>0</v>
      </c>
      <c r="BL128" s="16" t="s">
        <v>164</v>
      </c>
      <c r="BM128" s="155" t="s">
        <v>243</v>
      </c>
    </row>
    <row r="129" spans="2:65" s="1" customFormat="1" ht="16.5" customHeight="1" x14ac:dyDescent="0.2">
      <c r="B129" s="143"/>
      <c r="C129" s="144" t="s">
        <v>207</v>
      </c>
      <c r="D129" s="144" t="s">
        <v>160</v>
      </c>
      <c r="E129" s="145" t="s">
        <v>610</v>
      </c>
      <c r="F129" s="146" t="s">
        <v>611</v>
      </c>
      <c r="G129" s="147" t="s">
        <v>329</v>
      </c>
      <c r="H129" s="148">
        <v>26</v>
      </c>
      <c r="I129" s="149"/>
      <c r="J129" s="148">
        <f t="shared" si="0"/>
        <v>0</v>
      </c>
      <c r="K129" s="150"/>
      <c r="L129" s="31"/>
      <c r="M129" s="151" t="s">
        <v>1</v>
      </c>
      <c r="N129" s="152" t="s">
        <v>41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AR129" s="155" t="s">
        <v>164</v>
      </c>
      <c r="AT129" s="155" t="s">
        <v>160</v>
      </c>
      <c r="AU129" s="155" t="s">
        <v>75</v>
      </c>
      <c r="AY129" s="16" t="s">
        <v>157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6" t="s">
        <v>87</v>
      </c>
      <c r="BK129" s="157">
        <f t="shared" si="9"/>
        <v>0</v>
      </c>
      <c r="BL129" s="16" t="s">
        <v>164</v>
      </c>
      <c r="BM129" s="155" t="s">
        <v>254</v>
      </c>
    </row>
    <row r="130" spans="2:65" s="1" customFormat="1" ht="16.5" customHeight="1" x14ac:dyDescent="0.2">
      <c r="B130" s="143"/>
      <c r="C130" s="144" t="s">
        <v>213</v>
      </c>
      <c r="D130" s="144" t="s">
        <v>160</v>
      </c>
      <c r="E130" s="145" t="s">
        <v>612</v>
      </c>
      <c r="F130" s="146" t="s">
        <v>613</v>
      </c>
      <c r="G130" s="147" t="s">
        <v>329</v>
      </c>
      <c r="H130" s="148">
        <v>13</v>
      </c>
      <c r="I130" s="149"/>
      <c r="J130" s="148">
        <f t="shared" si="0"/>
        <v>0</v>
      </c>
      <c r="K130" s="150"/>
      <c r="L130" s="31"/>
      <c r="M130" s="151" t="s">
        <v>1</v>
      </c>
      <c r="N130" s="152" t="s">
        <v>41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AR130" s="155" t="s">
        <v>164</v>
      </c>
      <c r="AT130" s="155" t="s">
        <v>160</v>
      </c>
      <c r="AU130" s="155" t="s">
        <v>75</v>
      </c>
      <c r="AY130" s="16" t="s">
        <v>157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6" t="s">
        <v>87</v>
      </c>
      <c r="BK130" s="157">
        <f t="shared" si="9"/>
        <v>0</v>
      </c>
      <c r="BL130" s="16" t="s">
        <v>164</v>
      </c>
      <c r="BM130" s="155" t="s">
        <v>7</v>
      </c>
    </row>
    <row r="131" spans="2:65" s="1" customFormat="1" ht="16.5" customHeight="1" x14ac:dyDescent="0.2">
      <c r="B131" s="143"/>
      <c r="C131" s="144" t="s">
        <v>218</v>
      </c>
      <c r="D131" s="144" t="s">
        <v>160</v>
      </c>
      <c r="E131" s="145" t="s">
        <v>614</v>
      </c>
      <c r="F131" s="146" t="s">
        <v>615</v>
      </c>
      <c r="G131" s="147" t="s">
        <v>329</v>
      </c>
      <c r="H131" s="148">
        <v>13</v>
      </c>
      <c r="I131" s="149"/>
      <c r="J131" s="148">
        <f t="shared" si="0"/>
        <v>0</v>
      </c>
      <c r="K131" s="150"/>
      <c r="L131" s="31"/>
      <c r="M131" s="151" t="s">
        <v>1</v>
      </c>
      <c r="N131" s="152" t="s">
        <v>41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AR131" s="155" t="s">
        <v>164</v>
      </c>
      <c r="AT131" s="155" t="s">
        <v>160</v>
      </c>
      <c r="AU131" s="155" t="s">
        <v>75</v>
      </c>
      <c r="AY131" s="16" t="s">
        <v>157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6" t="s">
        <v>87</v>
      </c>
      <c r="BK131" s="157">
        <f t="shared" si="9"/>
        <v>0</v>
      </c>
      <c r="BL131" s="16" t="s">
        <v>164</v>
      </c>
      <c r="BM131" s="155" t="s">
        <v>279</v>
      </c>
    </row>
    <row r="132" spans="2:65" s="1" customFormat="1" ht="16.5" customHeight="1" x14ac:dyDescent="0.2">
      <c r="B132" s="143"/>
      <c r="C132" s="144" t="s">
        <v>223</v>
      </c>
      <c r="D132" s="144" t="s">
        <v>160</v>
      </c>
      <c r="E132" s="145" t="s">
        <v>616</v>
      </c>
      <c r="F132" s="146" t="s">
        <v>617</v>
      </c>
      <c r="G132" s="147" t="s">
        <v>500</v>
      </c>
      <c r="H132" s="148">
        <v>98</v>
      </c>
      <c r="I132" s="149"/>
      <c r="J132" s="148">
        <f t="shared" si="0"/>
        <v>0</v>
      </c>
      <c r="K132" s="150"/>
      <c r="L132" s="31"/>
      <c r="M132" s="151" t="s">
        <v>1</v>
      </c>
      <c r="N132" s="152" t="s">
        <v>41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164</v>
      </c>
      <c r="AT132" s="155" t="s">
        <v>160</v>
      </c>
      <c r="AU132" s="155" t="s">
        <v>75</v>
      </c>
      <c r="AY132" s="16" t="s">
        <v>157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6" t="s">
        <v>87</v>
      </c>
      <c r="BK132" s="157">
        <f t="shared" si="9"/>
        <v>0</v>
      </c>
      <c r="BL132" s="16" t="s">
        <v>164</v>
      </c>
      <c r="BM132" s="155" t="s">
        <v>293</v>
      </c>
    </row>
    <row r="133" spans="2:65" s="1" customFormat="1" ht="16.5" customHeight="1" x14ac:dyDescent="0.2">
      <c r="B133" s="143"/>
      <c r="C133" s="144" t="s">
        <v>227</v>
      </c>
      <c r="D133" s="144" t="s">
        <v>160</v>
      </c>
      <c r="E133" s="145" t="s">
        <v>618</v>
      </c>
      <c r="F133" s="146" t="s">
        <v>619</v>
      </c>
      <c r="G133" s="147" t="s">
        <v>329</v>
      </c>
      <c r="H133" s="148">
        <v>95</v>
      </c>
      <c r="I133" s="149"/>
      <c r="J133" s="148">
        <f t="shared" si="0"/>
        <v>0</v>
      </c>
      <c r="K133" s="150"/>
      <c r="L133" s="31"/>
      <c r="M133" s="151" t="s">
        <v>1</v>
      </c>
      <c r="N133" s="152" t="s">
        <v>41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AR133" s="155" t="s">
        <v>164</v>
      </c>
      <c r="AT133" s="155" t="s">
        <v>160</v>
      </c>
      <c r="AU133" s="155" t="s">
        <v>75</v>
      </c>
      <c r="AY133" s="16" t="s">
        <v>157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6" t="s">
        <v>87</v>
      </c>
      <c r="BK133" s="157">
        <f t="shared" si="9"/>
        <v>0</v>
      </c>
      <c r="BL133" s="16" t="s">
        <v>164</v>
      </c>
      <c r="BM133" s="155" t="s">
        <v>303</v>
      </c>
    </row>
    <row r="134" spans="2:65" s="1" customFormat="1" ht="24.25" customHeight="1" x14ac:dyDescent="0.2">
      <c r="B134" s="143"/>
      <c r="C134" s="144" t="s">
        <v>232</v>
      </c>
      <c r="D134" s="144" t="s">
        <v>160</v>
      </c>
      <c r="E134" s="145" t="s">
        <v>517</v>
      </c>
      <c r="F134" s="146" t="s">
        <v>518</v>
      </c>
      <c r="G134" s="147" t="s">
        <v>500</v>
      </c>
      <c r="H134" s="148">
        <v>46</v>
      </c>
      <c r="I134" s="149"/>
      <c r="J134" s="148">
        <f t="shared" si="0"/>
        <v>0</v>
      </c>
      <c r="K134" s="150"/>
      <c r="L134" s="31"/>
      <c r="M134" s="151" t="s">
        <v>1</v>
      </c>
      <c r="N134" s="152" t="s">
        <v>41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AR134" s="155" t="s">
        <v>164</v>
      </c>
      <c r="AT134" s="155" t="s">
        <v>160</v>
      </c>
      <c r="AU134" s="155" t="s">
        <v>75</v>
      </c>
      <c r="AY134" s="16" t="s">
        <v>157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6" t="s">
        <v>87</v>
      </c>
      <c r="BK134" s="157">
        <f t="shared" si="9"/>
        <v>0</v>
      </c>
      <c r="BL134" s="16" t="s">
        <v>164</v>
      </c>
      <c r="BM134" s="155" t="s">
        <v>314</v>
      </c>
    </row>
    <row r="135" spans="2:65" s="1" customFormat="1" ht="16.5" customHeight="1" x14ac:dyDescent="0.2">
      <c r="B135" s="143"/>
      <c r="C135" s="144" t="s">
        <v>237</v>
      </c>
      <c r="D135" s="144" t="s">
        <v>160</v>
      </c>
      <c r="E135" s="145" t="s">
        <v>620</v>
      </c>
      <c r="F135" s="146" t="s">
        <v>621</v>
      </c>
      <c r="G135" s="147" t="s">
        <v>329</v>
      </c>
      <c r="H135" s="148">
        <v>16</v>
      </c>
      <c r="I135" s="149"/>
      <c r="J135" s="148">
        <f t="shared" si="0"/>
        <v>0</v>
      </c>
      <c r="K135" s="150"/>
      <c r="L135" s="31"/>
      <c r="M135" s="151" t="s">
        <v>1</v>
      </c>
      <c r="N135" s="152" t="s">
        <v>41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164</v>
      </c>
      <c r="AT135" s="155" t="s">
        <v>160</v>
      </c>
      <c r="AU135" s="155" t="s">
        <v>75</v>
      </c>
      <c r="AY135" s="16" t="s">
        <v>157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6" t="s">
        <v>87</v>
      </c>
      <c r="BK135" s="157">
        <f t="shared" si="9"/>
        <v>0</v>
      </c>
      <c r="BL135" s="16" t="s">
        <v>164</v>
      </c>
      <c r="BM135" s="155" t="s">
        <v>326</v>
      </c>
    </row>
    <row r="136" spans="2:65" s="1" customFormat="1" ht="16.5" customHeight="1" x14ac:dyDescent="0.2">
      <c r="B136" s="143"/>
      <c r="C136" s="144" t="s">
        <v>243</v>
      </c>
      <c r="D136" s="144" t="s">
        <v>160</v>
      </c>
      <c r="E136" s="145" t="s">
        <v>519</v>
      </c>
      <c r="F136" s="146" t="s">
        <v>520</v>
      </c>
      <c r="G136" s="147" t="s">
        <v>329</v>
      </c>
      <c r="H136" s="148">
        <v>16</v>
      </c>
      <c r="I136" s="149"/>
      <c r="J136" s="148">
        <f t="shared" si="0"/>
        <v>0</v>
      </c>
      <c r="K136" s="150"/>
      <c r="L136" s="31"/>
      <c r="M136" s="151" t="s">
        <v>1</v>
      </c>
      <c r="N136" s="152" t="s">
        <v>41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AR136" s="155" t="s">
        <v>164</v>
      </c>
      <c r="AT136" s="155" t="s">
        <v>160</v>
      </c>
      <c r="AU136" s="155" t="s">
        <v>75</v>
      </c>
      <c r="AY136" s="16" t="s">
        <v>157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6" t="s">
        <v>87</v>
      </c>
      <c r="BK136" s="157">
        <f t="shared" si="9"/>
        <v>0</v>
      </c>
      <c r="BL136" s="16" t="s">
        <v>164</v>
      </c>
      <c r="BM136" s="155" t="s">
        <v>306</v>
      </c>
    </row>
    <row r="137" spans="2:65" s="1" customFormat="1" ht="16.5" customHeight="1" x14ac:dyDescent="0.2">
      <c r="B137" s="143"/>
      <c r="C137" s="144" t="s">
        <v>248</v>
      </c>
      <c r="D137" s="144" t="s">
        <v>160</v>
      </c>
      <c r="E137" s="145" t="s">
        <v>622</v>
      </c>
      <c r="F137" s="146" t="s">
        <v>623</v>
      </c>
      <c r="G137" s="147" t="s">
        <v>329</v>
      </c>
      <c r="H137" s="148">
        <v>6</v>
      </c>
      <c r="I137" s="149"/>
      <c r="J137" s="148">
        <f t="shared" si="0"/>
        <v>0</v>
      </c>
      <c r="K137" s="150"/>
      <c r="L137" s="31"/>
      <c r="M137" s="151" t="s">
        <v>1</v>
      </c>
      <c r="N137" s="152" t="s">
        <v>41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164</v>
      </c>
      <c r="AT137" s="155" t="s">
        <v>160</v>
      </c>
      <c r="AU137" s="155" t="s">
        <v>75</v>
      </c>
      <c r="AY137" s="16" t="s">
        <v>157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6" t="s">
        <v>87</v>
      </c>
      <c r="BK137" s="157">
        <f t="shared" si="9"/>
        <v>0</v>
      </c>
      <c r="BL137" s="16" t="s">
        <v>164</v>
      </c>
      <c r="BM137" s="155" t="s">
        <v>344</v>
      </c>
    </row>
    <row r="138" spans="2:65" s="1" customFormat="1" ht="16.5" customHeight="1" x14ac:dyDescent="0.2">
      <c r="B138" s="143"/>
      <c r="C138" s="144" t="s">
        <v>254</v>
      </c>
      <c r="D138" s="144" t="s">
        <v>160</v>
      </c>
      <c r="E138" s="145" t="s">
        <v>624</v>
      </c>
      <c r="F138" s="146" t="s">
        <v>625</v>
      </c>
      <c r="G138" s="147" t="s">
        <v>329</v>
      </c>
      <c r="H138" s="148">
        <v>8</v>
      </c>
      <c r="I138" s="149"/>
      <c r="J138" s="148">
        <f t="shared" si="0"/>
        <v>0</v>
      </c>
      <c r="K138" s="150"/>
      <c r="L138" s="31"/>
      <c r="M138" s="151" t="s">
        <v>1</v>
      </c>
      <c r="N138" s="152" t="s">
        <v>41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164</v>
      </c>
      <c r="AT138" s="155" t="s">
        <v>160</v>
      </c>
      <c r="AU138" s="155" t="s">
        <v>75</v>
      </c>
      <c r="AY138" s="16" t="s">
        <v>157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6" t="s">
        <v>87</v>
      </c>
      <c r="BK138" s="157">
        <f t="shared" si="9"/>
        <v>0</v>
      </c>
      <c r="BL138" s="16" t="s">
        <v>164</v>
      </c>
      <c r="BM138" s="155" t="s">
        <v>353</v>
      </c>
    </row>
    <row r="139" spans="2:65" s="1" customFormat="1" ht="24.25" customHeight="1" x14ac:dyDescent="0.2">
      <c r="B139" s="143"/>
      <c r="C139" s="144" t="s">
        <v>259</v>
      </c>
      <c r="D139" s="144" t="s">
        <v>160</v>
      </c>
      <c r="E139" s="145" t="s">
        <v>527</v>
      </c>
      <c r="F139" s="146" t="s">
        <v>528</v>
      </c>
      <c r="G139" s="147" t="s">
        <v>500</v>
      </c>
      <c r="H139" s="148">
        <v>16</v>
      </c>
      <c r="I139" s="149"/>
      <c r="J139" s="148">
        <f t="shared" si="0"/>
        <v>0</v>
      </c>
      <c r="K139" s="150"/>
      <c r="L139" s="31"/>
      <c r="M139" s="151" t="s">
        <v>1</v>
      </c>
      <c r="N139" s="152" t="s">
        <v>41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164</v>
      </c>
      <c r="AT139" s="155" t="s">
        <v>160</v>
      </c>
      <c r="AU139" s="155" t="s">
        <v>75</v>
      </c>
      <c r="AY139" s="16" t="s">
        <v>157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6" t="s">
        <v>87</v>
      </c>
      <c r="BK139" s="157">
        <f t="shared" si="9"/>
        <v>0</v>
      </c>
      <c r="BL139" s="16" t="s">
        <v>164</v>
      </c>
      <c r="BM139" s="155" t="s">
        <v>362</v>
      </c>
    </row>
    <row r="140" spans="2:65" s="1" customFormat="1" ht="16.5" customHeight="1" x14ac:dyDescent="0.2">
      <c r="B140" s="143"/>
      <c r="C140" s="144" t="s">
        <v>7</v>
      </c>
      <c r="D140" s="144" t="s">
        <v>160</v>
      </c>
      <c r="E140" s="145" t="s">
        <v>529</v>
      </c>
      <c r="F140" s="146" t="s">
        <v>530</v>
      </c>
      <c r="G140" s="147" t="s">
        <v>329</v>
      </c>
      <c r="H140" s="148">
        <v>16</v>
      </c>
      <c r="I140" s="149"/>
      <c r="J140" s="148">
        <f t="shared" si="0"/>
        <v>0</v>
      </c>
      <c r="K140" s="150"/>
      <c r="L140" s="31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164</v>
      </c>
      <c r="AT140" s="155" t="s">
        <v>160</v>
      </c>
      <c r="AU140" s="155" t="s">
        <v>75</v>
      </c>
      <c r="AY140" s="16" t="s">
        <v>157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87</v>
      </c>
      <c r="BK140" s="157">
        <f t="shared" si="9"/>
        <v>0</v>
      </c>
      <c r="BL140" s="16" t="s">
        <v>164</v>
      </c>
      <c r="BM140" s="155" t="s">
        <v>372</v>
      </c>
    </row>
    <row r="141" spans="2:65" s="1" customFormat="1" ht="21.75" customHeight="1" x14ac:dyDescent="0.2">
      <c r="B141" s="143"/>
      <c r="C141" s="144" t="s">
        <v>275</v>
      </c>
      <c r="D141" s="144" t="s">
        <v>160</v>
      </c>
      <c r="E141" s="145" t="s">
        <v>531</v>
      </c>
      <c r="F141" s="146" t="s">
        <v>532</v>
      </c>
      <c r="G141" s="147" t="s">
        <v>500</v>
      </c>
      <c r="H141" s="148">
        <v>16</v>
      </c>
      <c r="I141" s="149"/>
      <c r="J141" s="148">
        <f t="shared" si="0"/>
        <v>0</v>
      </c>
      <c r="K141" s="150"/>
      <c r="L141" s="31"/>
      <c r="M141" s="151" t="s">
        <v>1</v>
      </c>
      <c r="N141" s="152" t="s">
        <v>41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AR141" s="155" t="s">
        <v>164</v>
      </c>
      <c r="AT141" s="155" t="s">
        <v>160</v>
      </c>
      <c r="AU141" s="155" t="s">
        <v>75</v>
      </c>
      <c r="AY141" s="16" t="s">
        <v>157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6" t="s">
        <v>87</v>
      </c>
      <c r="BK141" s="157">
        <f t="shared" si="9"/>
        <v>0</v>
      </c>
      <c r="BL141" s="16" t="s">
        <v>164</v>
      </c>
      <c r="BM141" s="155" t="s">
        <v>385</v>
      </c>
    </row>
    <row r="142" spans="2:65" s="1" customFormat="1" ht="16.5" customHeight="1" x14ac:dyDescent="0.2">
      <c r="B142" s="143"/>
      <c r="C142" s="144" t="s">
        <v>279</v>
      </c>
      <c r="D142" s="144" t="s">
        <v>160</v>
      </c>
      <c r="E142" s="145" t="s">
        <v>533</v>
      </c>
      <c r="F142" s="146" t="s">
        <v>534</v>
      </c>
      <c r="G142" s="147" t="s">
        <v>535</v>
      </c>
      <c r="H142" s="148">
        <v>16</v>
      </c>
      <c r="I142" s="149"/>
      <c r="J142" s="148">
        <f t="shared" si="0"/>
        <v>0</v>
      </c>
      <c r="K142" s="150"/>
      <c r="L142" s="31"/>
      <c r="M142" s="151" t="s">
        <v>1</v>
      </c>
      <c r="N142" s="152" t="s">
        <v>41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164</v>
      </c>
      <c r="AT142" s="155" t="s">
        <v>160</v>
      </c>
      <c r="AU142" s="155" t="s">
        <v>75</v>
      </c>
      <c r="AY142" s="16" t="s">
        <v>157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6" t="s">
        <v>87</v>
      </c>
      <c r="BK142" s="157">
        <f t="shared" si="9"/>
        <v>0</v>
      </c>
      <c r="BL142" s="16" t="s">
        <v>164</v>
      </c>
      <c r="BM142" s="155" t="s">
        <v>393</v>
      </c>
    </row>
    <row r="143" spans="2:65" s="1" customFormat="1" ht="16.5" customHeight="1" x14ac:dyDescent="0.2">
      <c r="B143" s="143"/>
      <c r="C143" s="144" t="s">
        <v>287</v>
      </c>
      <c r="D143" s="144" t="s">
        <v>160</v>
      </c>
      <c r="E143" s="145" t="s">
        <v>576</v>
      </c>
      <c r="F143" s="146" t="s">
        <v>577</v>
      </c>
      <c r="G143" s="147" t="s">
        <v>471</v>
      </c>
      <c r="H143" s="148">
        <v>35</v>
      </c>
      <c r="I143" s="149"/>
      <c r="J143" s="148">
        <f t="shared" si="0"/>
        <v>0</v>
      </c>
      <c r="K143" s="150"/>
      <c r="L143" s="31"/>
      <c r="M143" s="151" t="s">
        <v>1</v>
      </c>
      <c r="N143" s="152" t="s">
        <v>41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AR143" s="155" t="s">
        <v>164</v>
      </c>
      <c r="AT143" s="155" t="s">
        <v>160</v>
      </c>
      <c r="AU143" s="155" t="s">
        <v>75</v>
      </c>
      <c r="AY143" s="16" t="s">
        <v>157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6" t="s">
        <v>87</v>
      </c>
      <c r="BK143" s="157">
        <f t="shared" si="9"/>
        <v>0</v>
      </c>
      <c r="BL143" s="16" t="s">
        <v>164</v>
      </c>
      <c r="BM143" s="155" t="s">
        <v>405</v>
      </c>
    </row>
    <row r="144" spans="2:65" s="1" customFormat="1" ht="16.5" customHeight="1" x14ac:dyDescent="0.2">
      <c r="B144" s="143"/>
      <c r="C144" s="144" t="s">
        <v>293</v>
      </c>
      <c r="D144" s="144" t="s">
        <v>160</v>
      </c>
      <c r="E144" s="145" t="s">
        <v>626</v>
      </c>
      <c r="F144" s="146" t="s">
        <v>627</v>
      </c>
      <c r="G144" s="147" t="s">
        <v>317</v>
      </c>
      <c r="H144" s="149"/>
      <c r="I144" s="149"/>
      <c r="J144" s="148">
        <f t="shared" si="0"/>
        <v>0</v>
      </c>
      <c r="K144" s="150"/>
      <c r="L144" s="31"/>
      <c r="M144" s="151" t="s">
        <v>1</v>
      </c>
      <c r="N144" s="152" t="s">
        <v>41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164</v>
      </c>
      <c r="AT144" s="155" t="s">
        <v>160</v>
      </c>
      <c r="AU144" s="155" t="s">
        <v>75</v>
      </c>
      <c r="AY144" s="16" t="s">
        <v>157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6" t="s">
        <v>87</v>
      </c>
      <c r="BK144" s="157">
        <f t="shared" si="9"/>
        <v>0</v>
      </c>
      <c r="BL144" s="16" t="s">
        <v>164</v>
      </c>
      <c r="BM144" s="155" t="s">
        <v>414</v>
      </c>
    </row>
    <row r="145" spans="2:65" s="1" customFormat="1" ht="16.5" customHeight="1" x14ac:dyDescent="0.2">
      <c r="B145" s="143"/>
      <c r="C145" s="144" t="s">
        <v>298</v>
      </c>
      <c r="D145" s="144" t="s">
        <v>160</v>
      </c>
      <c r="E145" s="145" t="s">
        <v>540</v>
      </c>
      <c r="F145" s="146" t="s">
        <v>628</v>
      </c>
      <c r="G145" s="147" t="s">
        <v>183</v>
      </c>
      <c r="H145" s="148">
        <v>250</v>
      </c>
      <c r="I145" s="149"/>
      <c r="J145" s="148">
        <f t="shared" si="0"/>
        <v>0</v>
      </c>
      <c r="K145" s="150"/>
      <c r="L145" s="31"/>
      <c r="M145" s="189" t="s">
        <v>1</v>
      </c>
      <c r="N145" s="190" t="s">
        <v>41</v>
      </c>
      <c r="O145" s="191"/>
      <c r="P145" s="192">
        <f t="shared" si="1"/>
        <v>0</v>
      </c>
      <c r="Q145" s="192">
        <v>0</v>
      </c>
      <c r="R145" s="192">
        <f t="shared" si="2"/>
        <v>0</v>
      </c>
      <c r="S145" s="192">
        <v>0</v>
      </c>
      <c r="T145" s="193">
        <f t="shared" si="3"/>
        <v>0</v>
      </c>
      <c r="AR145" s="155" t="s">
        <v>164</v>
      </c>
      <c r="AT145" s="155" t="s">
        <v>160</v>
      </c>
      <c r="AU145" s="155" t="s">
        <v>75</v>
      </c>
      <c r="AY145" s="16" t="s">
        <v>157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6" t="s">
        <v>87</v>
      </c>
      <c r="BK145" s="157">
        <f t="shared" si="9"/>
        <v>0</v>
      </c>
      <c r="BL145" s="16" t="s">
        <v>164</v>
      </c>
      <c r="BM145" s="155" t="s">
        <v>424</v>
      </c>
    </row>
    <row r="146" spans="2:65" s="1" customFormat="1" ht="7" customHeight="1" x14ac:dyDescent="0.2">
      <c r="B146" s="46"/>
      <c r="C146" s="47"/>
      <c r="D146" s="47"/>
      <c r="E146" s="47"/>
      <c r="F146" s="47"/>
      <c r="G146" s="47"/>
      <c r="H146" s="47"/>
      <c r="I146" s="47"/>
      <c r="J146" s="47"/>
      <c r="K146" s="47"/>
      <c r="L146" s="31"/>
    </row>
  </sheetData>
  <autoFilter ref="C119:K145" xr:uid="{00000000-0009-0000-0000-000003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1"/>
  <sheetViews>
    <sheetView showGridLines="0" workbookViewId="0"/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9" t="s">
        <v>5</v>
      </c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97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108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14</v>
      </c>
      <c r="L6" s="19"/>
    </row>
    <row r="7" spans="2:46" ht="16.5" customHeight="1" x14ac:dyDescent="0.2">
      <c r="B7" s="19"/>
      <c r="E7" s="251" t="str">
        <f>'Rekapitulácia stavby'!K6</f>
        <v>Modernizácia ustajnenia HD</v>
      </c>
      <c r="F7" s="252"/>
      <c r="G7" s="252"/>
      <c r="H7" s="252"/>
      <c r="L7" s="19"/>
    </row>
    <row r="8" spans="2:46" ht="12" customHeight="1" x14ac:dyDescent="0.2">
      <c r="B8" s="19"/>
      <c r="D8" s="26" t="s">
        <v>117</v>
      </c>
      <c r="L8" s="19"/>
    </row>
    <row r="9" spans="2:46" s="1" customFormat="1" ht="16.5" customHeight="1" x14ac:dyDescent="0.2">
      <c r="B9" s="31"/>
      <c r="E9" s="251" t="s">
        <v>120</v>
      </c>
      <c r="F9" s="250"/>
      <c r="G9" s="250"/>
      <c r="H9" s="250"/>
      <c r="L9" s="31"/>
    </row>
    <row r="10" spans="2:46" s="1" customFormat="1" ht="12" customHeight="1" x14ac:dyDescent="0.2">
      <c r="B10" s="31"/>
      <c r="D10" s="26" t="s">
        <v>121</v>
      </c>
      <c r="L10" s="31"/>
    </row>
    <row r="11" spans="2:46" s="1" customFormat="1" ht="16.5" customHeight="1" x14ac:dyDescent="0.2">
      <c r="B11" s="31"/>
      <c r="E11" s="242" t="s">
        <v>629</v>
      </c>
      <c r="F11" s="250"/>
      <c r="G11" s="250"/>
      <c r="H11" s="250"/>
      <c r="L11" s="31"/>
    </row>
    <row r="12" spans="2:46" s="1" customFormat="1" x14ac:dyDescent="0.2">
      <c r="B12" s="31"/>
      <c r="L12" s="31"/>
    </row>
    <row r="13" spans="2:46" s="1" customFormat="1" ht="12" customHeight="1" x14ac:dyDescent="0.2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18</v>
      </c>
      <c r="F14" s="24" t="s">
        <v>19</v>
      </c>
      <c r="I14" s="26" t="s">
        <v>20</v>
      </c>
      <c r="J14" s="54">
        <f>'Rekapitulácia stavby'!AN8</f>
        <v>0</v>
      </c>
      <c r="L14" s="31"/>
    </row>
    <row r="15" spans="2:46" s="1" customFormat="1" ht="10.9" customHeight="1" x14ac:dyDescent="0.2">
      <c r="B15" s="31"/>
      <c r="L15" s="31"/>
    </row>
    <row r="16" spans="2:46" s="1" customFormat="1" ht="12" customHeight="1" x14ac:dyDescent="0.2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25</v>
      </c>
      <c r="I19" s="26" t="s">
        <v>22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53" t="str">
        <f>'Rekapitulácia stavby'!E14</f>
        <v>Vyplň údaj</v>
      </c>
      <c r="F20" s="233"/>
      <c r="G20" s="233"/>
      <c r="H20" s="233"/>
      <c r="I20" s="26" t="s">
        <v>24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27</v>
      </c>
      <c r="I22" s="26" t="s">
        <v>22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28</v>
      </c>
      <c r="I23" s="26" t="s">
        <v>24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31</v>
      </c>
      <c r="I25" s="26" t="s">
        <v>22</v>
      </c>
      <c r="J25" s="24" t="s">
        <v>1</v>
      </c>
      <c r="L25" s="31"/>
    </row>
    <row r="26" spans="2:12" s="1" customFormat="1" ht="18" customHeight="1" x14ac:dyDescent="0.2">
      <c r="B26" s="31"/>
      <c r="E26" s="24" t="s">
        <v>32</v>
      </c>
      <c r="I26" s="26" t="s">
        <v>24</v>
      </c>
      <c r="J26" s="24" t="s">
        <v>1</v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33</v>
      </c>
      <c r="L28" s="31"/>
    </row>
    <row r="29" spans="2:12" s="7" customFormat="1" ht="16.5" customHeight="1" x14ac:dyDescent="0.2">
      <c r="B29" s="96"/>
      <c r="E29" s="237" t="s">
        <v>1</v>
      </c>
      <c r="F29" s="237"/>
      <c r="G29" s="237"/>
      <c r="H29" s="237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7">
        <f>ROUND(J123,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5" customHeight="1" x14ac:dyDescent="0.2">
      <c r="B35" s="31"/>
      <c r="D35" s="98" t="s">
        <v>39</v>
      </c>
      <c r="E35" s="36" t="s">
        <v>40</v>
      </c>
      <c r="F35" s="99">
        <f>ROUND((SUM(BE123:BE130)),  2)</f>
        <v>0</v>
      </c>
      <c r="G35" s="100"/>
      <c r="H35" s="100"/>
      <c r="I35" s="101">
        <v>0.2</v>
      </c>
      <c r="J35" s="99">
        <f>ROUND(((SUM(BE123:BE130))*I35),  2)</f>
        <v>0</v>
      </c>
      <c r="L35" s="31"/>
    </row>
    <row r="36" spans="2:12" s="1" customFormat="1" ht="14.5" customHeight="1" x14ac:dyDescent="0.2">
      <c r="B36" s="31"/>
      <c r="E36" s="36" t="s">
        <v>41</v>
      </c>
      <c r="F36" s="99">
        <f>ROUND((SUM(BF123:BF130)),  2)</f>
        <v>0</v>
      </c>
      <c r="G36" s="100"/>
      <c r="H36" s="100"/>
      <c r="I36" s="101">
        <v>0.2</v>
      </c>
      <c r="J36" s="99">
        <f>ROUND(((SUM(BF123:BF130))*I36),  2)</f>
        <v>0</v>
      </c>
      <c r="L36" s="31"/>
    </row>
    <row r="37" spans="2:12" s="1" customFormat="1" ht="14.5" hidden="1" customHeight="1" x14ac:dyDescent="0.2">
      <c r="B37" s="31"/>
      <c r="E37" s="26" t="s">
        <v>42</v>
      </c>
      <c r="F37" s="87">
        <f>ROUND((SUM(BG123:BG130)),  2)</f>
        <v>0</v>
      </c>
      <c r="I37" s="102">
        <v>0.2</v>
      </c>
      <c r="J37" s="87">
        <f>0</f>
        <v>0</v>
      </c>
      <c r="L37" s="31"/>
    </row>
    <row r="38" spans="2:12" s="1" customFormat="1" ht="14.5" hidden="1" customHeight="1" x14ac:dyDescent="0.2">
      <c r="B38" s="31"/>
      <c r="E38" s="26" t="s">
        <v>43</v>
      </c>
      <c r="F38" s="87">
        <f>ROUND((SUM(BH123:BH130)),  2)</f>
        <v>0</v>
      </c>
      <c r="I38" s="102">
        <v>0.2</v>
      </c>
      <c r="J38" s="87">
        <f>0</f>
        <v>0</v>
      </c>
      <c r="L38" s="31"/>
    </row>
    <row r="39" spans="2:12" s="1" customFormat="1" ht="14.5" hidden="1" customHeight="1" x14ac:dyDescent="0.2">
      <c r="B39" s="31"/>
      <c r="E39" s="36" t="s">
        <v>44</v>
      </c>
      <c r="F39" s="99">
        <f>ROUND((SUM(BI123:BI130)), 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1"/>
    </row>
    <row r="42" spans="2:12" s="1" customFormat="1" ht="14.5" customHeight="1" x14ac:dyDescent="0.2">
      <c r="B42" s="31"/>
      <c r="L42" s="31"/>
    </row>
    <row r="43" spans="2:12" ht="14.5" customHeight="1" x14ac:dyDescent="0.2">
      <c r="B43" s="19"/>
      <c r="L43" s="19"/>
    </row>
    <row r="44" spans="2:12" ht="14.5" customHeight="1" x14ac:dyDescent="0.2">
      <c r="B44" s="19"/>
      <c r="L44" s="19"/>
    </row>
    <row r="45" spans="2:12" ht="14.5" customHeight="1" x14ac:dyDescent="0.2">
      <c r="B45" s="19"/>
      <c r="L45" s="19"/>
    </row>
    <row r="46" spans="2:12" ht="14.5" customHeight="1" x14ac:dyDescent="0.2">
      <c r="B46" s="19"/>
      <c r="L46" s="19"/>
    </row>
    <row r="47" spans="2:12" ht="14.5" customHeight="1" x14ac:dyDescent="0.2">
      <c r="B47" s="19"/>
      <c r="L47" s="19"/>
    </row>
    <row r="48" spans="2:12" ht="14.5" customHeight="1" x14ac:dyDescent="0.2">
      <c r="B48" s="19"/>
      <c r="L48" s="19"/>
    </row>
    <row r="49" spans="2:12" ht="14.5" customHeight="1" x14ac:dyDescent="0.2">
      <c r="B49" s="19"/>
      <c r="L49" s="19"/>
    </row>
    <row r="50" spans="2:12" s="1" customFormat="1" ht="14.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9" t="s">
        <v>51</v>
      </c>
      <c r="G61" s="45" t="s">
        <v>50</v>
      </c>
      <c r="H61" s="33"/>
      <c r="I61" s="33"/>
      <c r="J61" s="110" t="s">
        <v>51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9" t="s">
        <v>51</v>
      </c>
      <c r="G76" s="45" t="s">
        <v>50</v>
      </c>
      <c r="H76" s="33"/>
      <c r="I76" s="33"/>
      <c r="J76" s="110" t="s">
        <v>51</v>
      </c>
      <c r="K76" s="33"/>
      <c r="L76" s="31"/>
    </row>
    <row r="77" spans="2:12" s="1" customFormat="1" ht="14.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14</v>
      </c>
      <c r="L84" s="31"/>
    </row>
    <row r="85" spans="2:12" s="1" customFormat="1" ht="16.5" customHeight="1" x14ac:dyDescent="0.2">
      <c r="B85" s="31"/>
      <c r="E85" s="251" t="str">
        <f>E7</f>
        <v>Modernizácia ustajnenia HD</v>
      </c>
      <c r="F85" s="252"/>
      <c r="G85" s="252"/>
      <c r="H85" s="252"/>
      <c r="L85" s="31"/>
    </row>
    <row r="86" spans="2:12" ht="12" customHeight="1" x14ac:dyDescent="0.2">
      <c r="B86" s="19"/>
      <c r="C86" s="26" t="s">
        <v>117</v>
      </c>
      <c r="L86" s="19"/>
    </row>
    <row r="87" spans="2:12" s="1" customFormat="1" ht="16.5" customHeight="1" x14ac:dyDescent="0.2">
      <c r="B87" s="31"/>
      <c r="E87" s="251" t="s">
        <v>120</v>
      </c>
      <c r="F87" s="250"/>
      <c r="G87" s="250"/>
      <c r="H87" s="250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42" t="str">
        <f>E11</f>
        <v>004 - Technologické doplnky</v>
      </c>
      <c r="F89" s="250"/>
      <c r="G89" s="250"/>
      <c r="H89" s="250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0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21</v>
      </c>
      <c r="F93" s="24" t="str">
        <f>E17</f>
        <v>PD Sokolce</v>
      </c>
      <c r="I93" s="26" t="s">
        <v>27</v>
      </c>
      <c r="J93" s="29" t="str">
        <f>E23</f>
        <v>Ing.Miroslav Balla</v>
      </c>
      <c r="L93" s="31"/>
    </row>
    <row r="94" spans="2:12" s="1" customFormat="1" ht="15.25" customHeight="1" x14ac:dyDescent="0.2">
      <c r="B94" s="31"/>
      <c r="C94" s="26" t="s">
        <v>25</v>
      </c>
      <c r="F94" s="24" t="str">
        <f>IF(E20="","",E20)</f>
        <v>Vyplň údaj</v>
      </c>
      <c r="I94" s="26" t="s">
        <v>31</v>
      </c>
      <c r="J94" s="29" t="str">
        <f>E26</f>
        <v>Ing.Igor Janečka</v>
      </c>
      <c r="L94" s="31"/>
    </row>
    <row r="95" spans="2:12" s="1" customFormat="1" ht="10.4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4" customHeight="1" x14ac:dyDescent="0.2">
      <c r="B97" s="31"/>
      <c r="L97" s="31"/>
    </row>
    <row r="98" spans="2:47" s="1" customFormat="1" ht="22.9" customHeight="1" x14ac:dyDescent="0.2">
      <c r="B98" s="31"/>
      <c r="C98" s="113" t="s">
        <v>126</v>
      </c>
      <c r="J98" s="67">
        <f>J123</f>
        <v>0</v>
      </c>
      <c r="L98" s="31"/>
      <c r="AU98" s="16" t="s">
        <v>127</v>
      </c>
    </row>
    <row r="99" spans="2:47" s="8" customFormat="1" ht="25" customHeight="1" x14ac:dyDescent="0.2">
      <c r="B99" s="114"/>
      <c r="D99" s="115" t="s">
        <v>132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899999999999999" customHeight="1" x14ac:dyDescent="0.2">
      <c r="B100" s="118"/>
      <c r="D100" s="119" t="s">
        <v>630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9" customFormat="1" ht="19.899999999999999" customHeight="1" x14ac:dyDescent="0.2">
      <c r="B101" s="118"/>
      <c r="D101" s="119" t="s">
        <v>631</v>
      </c>
      <c r="E101" s="120"/>
      <c r="F101" s="120"/>
      <c r="G101" s="120"/>
      <c r="H101" s="120"/>
      <c r="I101" s="120"/>
      <c r="J101" s="121">
        <f>J128</f>
        <v>0</v>
      </c>
      <c r="L101" s="118"/>
    </row>
    <row r="102" spans="2:47" s="1" customFormat="1" ht="21.75" customHeight="1" x14ac:dyDescent="0.2">
      <c r="B102" s="31"/>
      <c r="L102" s="31"/>
    </row>
    <row r="103" spans="2:47" s="1" customFormat="1" ht="7" customHeight="1" x14ac:dyDescent="0.2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47" s="1" customFormat="1" ht="7" customHeight="1" x14ac:dyDescent="0.2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47" s="1" customFormat="1" ht="25" customHeight="1" x14ac:dyDescent="0.2">
      <c r="B108" s="31"/>
      <c r="C108" s="20" t="s">
        <v>143</v>
      </c>
      <c r="L108" s="31"/>
    </row>
    <row r="109" spans="2:47" s="1" customFormat="1" ht="7" customHeight="1" x14ac:dyDescent="0.2">
      <c r="B109" s="31"/>
      <c r="L109" s="31"/>
    </row>
    <row r="110" spans="2:47" s="1" customFormat="1" ht="12" customHeight="1" x14ac:dyDescent="0.2">
      <c r="B110" s="31"/>
      <c r="C110" s="26" t="s">
        <v>14</v>
      </c>
      <c r="L110" s="31"/>
    </row>
    <row r="111" spans="2:47" s="1" customFormat="1" ht="16.5" customHeight="1" x14ac:dyDescent="0.2">
      <c r="B111" s="31"/>
      <c r="E111" s="251" t="str">
        <f>E7</f>
        <v>Modernizácia ustajnenia HD</v>
      </c>
      <c r="F111" s="252"/>
      <c r="G111" s="252"/>
      <c r="H111" s="252"/>
      <c r="L111" s="31"/>
    </row>
    <row r="112" spans="2:47" ht="12" customHeight="1" x14ac:dyDescent="0.2">
      <c r="B112" s="19"/>
      <c r="C112" s="26" t="s">
        <v>117</v>
      </c>
      <c r="L112" s="19"/>
    </row>
    <row r="113" spans="2:65" s="1" customFormat="1" ht="16.5" customHeight="1" x14ac:dyDescent="0.2">
      <c r="B113" s="31"/>
      <c r="E113" s="251" t="s">
        <v>120</v>
      </c>
      <c r="F113" s="250"/>
      <c r="G113" s="250"/>
      <c r="H113" s="250"/>
      <c r="L113" s="31"/>
    </row>
    <row r="114" spans="2:65" s="1" customFormat="1" ht="12" customHeight="1" x14ac:dyDescent="0.2">
      <c r="B114" s="31"/>
      <c r="C114" s="26" t="s">
        <v>121</v>
      </c>
      <c r="L114" s="31"/>
    </row>
    <row r="115" spans="2:65" s="1" customFormat="1" ht="16.5" customHeight="1" x14ac:dyDescent="0.2">
      <c r="B115" s="31"/>
      <c r="E115" s="242" t="str">
        <f>E11</f>
        <v>004 - Technologické doplnky</v>
      </c>
      <c r="F115" s="250"/>
      <c r="G115" s="250"/>
      <c r="H115" s="250"/>
      <c r="L115" s="31"/>
    </row>
    <row r="116" spans="2:65" s="1" customFormat="1" ht="7" customHeight="1" x14ac:dyDescent="0.2">
      <c r="B116" s="31"/>
      <c r="L116" s="31"/>
    </row>
    <row r="117" spans="2:65" s="1" customFormat="1" ht="12" customHeight="1" x14ac:dyDescent="0.2">
      <c r="B117" s="31"/>
      <c r="C117" s="26" t="s">
        <v>18</v>
      </c>
      <c r="F117" s="24" t="str">
        <f>F14</f>
        <v>hosp.dvor Sokolce</v>
      </c>
      <c r="I117" s="26" t="s">
        <v>20</v>
      </c>
      <c r="J117" s="54">
        <f>IF(J14="","",J14)</f>
        <v>0</v>
      </c>
      <c r="L117" s="31"/>
    </row>
    <row r="118" spans="2:65" s="1" customFormat="1" ht="7" customHeight="1" x14ac:dyDescent="0.2">
      <c r="B118" s="31"/>
      <c r="L118" s="31"/>
    </row>
    <row r="119" spans="2:65" s="1" customFormat="1" ht="15.25" customHeight="1" x14ac:dyDescent="0.2">
      <c r="B119" s="31"/>
      <c r="C119" s="26" t="s">
        <v>21</v>
      </c>
      <c r="F119" s="24" t="str">
        <f>E17</f>
        <v>PD Sokolce</v>
      </c>
      <c r="I119" s="26" t="s">
        <v>27</v>
      </c>
      <c r="J119" s="29" t="str">
        <f>E23</f>
        <v>Ing.Miroslav Balla</v>
      </c>
      <c r="L119" s="31"/>
    </row>
    <row r="120" spans="2:65" s="1" customFormat="1" ht="15.25" customHeight="1" x14ac:dyDescent="0.2">
      <c r="B120" s="31"/>
      <c r="C120" s="26" t="s">
        <v>25</v>
      </c>
      <c r="F120" s="24" t="str">
        <f>IF(E20="","",E20)</f>
        <v>Vyplň údaj</v>
      </c>
      <c r="I120" s="26" t="s">
        <v>31</v>
      </c>
      <c r="J120" s="29" t="str">
        <f>E26</f>
        <v>Ing.Igor Janečka</v>
      </c>
      <c r="L120" s="31"/>
    </row>
    <row r="121" spans="2:65" s="1" customFormat="1" ht="10.4" customHeight="1" x14ac:dyDescent="0.2">
      <c r="B121" s="31"/>
      <c r="L121" s="31"/>
    </row>
    <row r="122" spans="2:65" s="10" customFormat="1" ht="29.25" customHeight="1" x14ac:dyDescent="0.2">
      <c r="B122" s="122"/>
      <c r="C122" s="123" t="s">
        <v>144</v>
      </c>
      <c r="D122" s="124" t="s">
        <v>60</v>
      </c>
      <c r="E122" s="124" t="s">
        <v>56</v>
      </c>
      <c r="F122" s="124" t="s">
        <v>57</v>
      </c>
      <c r="G122" s="124" t="s">
        <v>145</v>
      </c>
      <c r="H122" s="124" t="s">
        <v>146</v>
      </c>
      <c r="I122" s="124" t="s">
        <v>147</v>
      </c>
      <c r="J122" s="125" t="s">
        <v>125</v>
      </c>
      <c r="K122" s="126" t="s">
        <v>148</v>
      </c>
      <c r="L122" s="122"/>
      <c r="M122" s="60" t="s">
        <v>1</v>
      </c>
      <c r="N122" s="61" t="s">
        <v>39</v>
      </c>
      <c r="O122" s="61" t="s">
        <v>149</v>
      </c>
      <c r="P122" s="61" t="s">
        <v>150</v>
      </c>
      <c r="Q122" s="61" t="s">
        <v>151</v>
      </c>
      <c r="R122" s="61" t="s">
        <v>152</v>
      </c>
      <c r="S122" s="61" t="s">
        <v>153</v>
      </c>
      <c r="T122" s="62" t="s">
        <v>154</v>
      </c>
    </row>
    <row r="123" spans="2:65" s="1" customFormat="1" ht="22.9" customHeight="1" x14ac:dyDescent="0.35">
      <c r="B123" s="31"/>
      <c r="C123" s="65" t="s">
        <v>126</v>
      </c>
      <c r="J123" s="127">
        <f>BK123</f>
        <v>0</v>
      </c>
      <c r="L123" s="31"/>
      <c r="M123" s="63"/>
      <c r="N123" s="55"/>
      <c r="O123" s="55"/>
      <c r="P123" s="128">
        <f>P124</f>
        <v>0</v>
      </c>
      <c r="Q123" s="55"/>
      <c r="R123" s="128">
        <f>R124</f>
        <v>0</v>
      </c>
      <c r="S123" s="55"/>
      <c r="T123" s="129">
        <f>T124</f>
        <v>0</v>
      </c>
      <c r="AT123" s="16" t="s">
        <v>74</v>
      </c>
      <c r="AU123" s="16" t="s">
        <v>127</v>
      </c>
      <c r="BK123" s="130">
        <f>BK124</f>
        <v>0</v>
      </c>
    </row>
    <row r="124" spans="2:65" s="11" customFormat="1" ht="25.9" customHeight="1" x14ac:dyDescent="0.35">
      <c r="B124" s="131"/>
      <c r="D124" s="132" t="s">
        <v>74</v>
      </c>
      <c r="E124" s="133" t="s">
        <v>283</v>
      </c>
      <c r="F124" s="133" t="s">
        <v>284</v>
      </c>
      <c r="I124" s="134"/>
      <c r="J124" s="135">
        <f>BK124</f>
        <v>0</v>
      </c>
      <c r="L124" s="131"/>
      <c r="M124" s="136"/>
      <c r="P124" s="137">
        <f>P125+P128</f>
        <v>0</v>
      </c>
      <c r="R124" s="137">
        <f>R125+R128</f>
        <v>0</v>
      </c>
      <c r="T124" s="138">
        <f>T125+T128</f>
        <v>0</v>
      </c>
      <c r="AR124" s="132" t="s">
        <v>87</v>
      </c>
      <c r="AT124" s="139" t="s">
        <v>74</v>
      </c>
      <c r="AU124" s="139" t="s">
        <v>75</v>
      </c>
      <c r="AY124" s="132" t="s">
        <v>157</v>
      </c>
      <c r="BK124" s="140">
        <f>BK125+BK128</f>
        <v>0</v>
      </c>
    </row>
    <row r="125" spans="2:65" s="11" customFormat="1" ht="22.9" customHeight="1" x14ac:dyDescent="0.25">
      <c r="B125" s="131"/>
      <c r="D125" s="132" t="s">
        <v>74</v>
      </c>
      <c r="E125" s="141" t="s">
        <v>632</v>
      </c>
      <c r="F125" s="141" t="s">
        <v>633</v>
      </c>
      <c r="I125" s="134"/>
      <c r="J125" s="142">
        <f>BK125</f>
        <v>0</v>
      </c>
      <c r="L125" s="131"/>
      <c r="M125" s="136"/>
      <c r="P125" s="137">
        <f>SUM(P126:P127)</f>
        <v>0</v>
      </c>
      <c r="R125" s="137">
        <f>SUM(R126:R127)</f>
        <v>0</v>
      </c>
      <c r="T125" s="138">
        <f>SUM(T126:T127)</f>
        <v>0</v>
      </c>
      <c r="AR125" s="132" t="s">
        <v>87</v>
      </c>
      <c r="AT125" s="139" t="s">
        <v>74</v>
      </c>
      <c r="AU125" s="139" t="s">
        <v>82</v>
      </c>
      <c r="AY125" s="132" t="s">
        <v>157</v>
      </c>
      <c r="BK125" s="140">
        <f>SUM(BK126:BK127)</f>
        <v>0</v>
      </c>
    </row>
    <row r="126" spans="2:65" s="1" customFormat="1" ht="24.25" customHeight="1" x14ac:dyDescent="0.2">
      <c r="B126" s="143"/>
      <c r="C126" s="144" t="s">
        <v>87</v>
      </c>
      <c r="D126" s="144" t="s">
        <v>160</v>
      </c>
      <c r="E126" s="145" t="s">
        <v>634</v>
      </c>
      <c r="F126" s="146" t="s">
        <v>635</v>
      </c>
      <c r="G126" s="147" t="s">
        <v>329</v>
      </c>
      <c r="H126" s="148">
        <v>8</v>
      </c>
      <c r="I126" s="149"/>
      <c r="J126" s="148">
        <f>ROUND(I126*H126,3)</f>
        <v>0</v>
      </c>
      <c r="K126" s="150"/>
      <c r="L126" s="31"/>
      <c r="M126" s="151" t="s">
        <v>1</v>
      </c>
      <c r="N126" s="152" t="s">
        <v>41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AR126" s="155" t="s">
        <v>243</v>
      </c>
      <c r="AT126" s="155" t="s">
        <v>160</v>
      </c>
      <c r="AU126" s="155" t="s">
        <v>87</v>
      </c>
      <c r="AY126" s="16" t="s">
        <v>157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6" t="s">
        <v>87</v>
      </c>
      <c r="BK126" s="157">
        <f>ROUND(I126*H126,3)</f>
        <v>0</v>
      </c>
      <c r="BL126" s="16" t="s">
        <v>243</v>
      </c>
      <c r="BM126" s="155" t="s">
        <v>636</v>
      </c>
    </row>
    <row r="127" spans="2:65" s="12" customFormat="1" x14ac:dyDescent="0.2">
      <c r="B127" s="158"/>
      <c r="D127" s="159" t="s">
        <v>166</v>
      </c>
      <c r="E127" s="160" t="s">
        <v>1</v>
      </c>
      <c r="F127" s="161" t="s">
        <v>178</v>
      </c>
      <c r="H127" s="162">
        <v>8</v>
      </c>
      <c r="I127" s="163"/>
      <c r="L127" s="158"/>
      <c r="M127" s="164"/>
      <c r="T127" s="165"/>
      <c r="AT127" s="160" t="s">
        <v>166</v>
      </c>
      <c r="AU127" s="160" t="s">
        <v>87</v>
      </c>
      <c r="AV127" s="12" t="s">
        <v>87</v>
      </c>
      <c r="AW127" s="12" t="s">
        <v>29</v>
      </c>
      <c r="AX127" s="12" t="s">
        <v>82</v>
      </c>
      <c r="AY127" s="160" t="s">
        <v>157</v>
      </c>
    </row>
    <row r="128" spans="2:65" s="11" customFormat="1" ht="22.9" customHeight="1" x14ac:dyDescent="0.25">
      <c r="B128" s="131"/>
      <c r="D128" s="132" t="s">
        <v>74</v>
      </c>
      <c r="E128" s="141" t="s">
        <v>637</v>
      </c>
      <c r="F128" s="141" t="s">
        <v>638</v>
      </c>
      <c r="I128" s="134"/>
      <c r="J128" s="142">
        <f>BK128</f>
        <v>0</v>
      </c>
      <c r="L128" s="131"/>
      <c r="M128" s="136"/>
      <c r="P128" s="137">
        <f>SUM(P129:P130)</f>
        <v>0</v>
      </c>
      <c r="R128" s="137">
        <f>SUM(R129:R130)</f>
        <v>0</v>
      </c>
      <c r="T128" s="138">
        <f>SUM(T129:T130)</f>
        <v>0</v>
      </c>
      <c r="AR128" s="132" t="s">
        <v>87</v>
      </c>
      <c r="AT128" s="139" t="s">
        <v>74</v>
      </c>
      <c r="AU128" s="139" t="s">
        <v>82</v>
      </c>
      <c r="AY128" s="132" t="s">
        <v>157</v>
      </c>
      <c r="BK128" s="140">
        <f>SUM(BK129:BK130)</f>
        <v>0</v>
      </c>
    </row>
    <row r="129" spans="2:65" s="1" customFormat="1" ht="24.25" customHeight="1" x14ac:dyDescent="0.2">
      <c r="B129" s="143"/>
      <c r="C129" s="144" t="s">
        <v>82</v>
      </c>
      <c r="D129" s="144" t="s">
        <v>160</v>
      </c>
      <c r="E129" s="145" t="s">
        <v>639</v>
      </c>
      <c r="F129" s="146" t="s">
        <v>640</v>
      </c>
      <c r="G129" s="147" t="s">
        <v>329</v>
      </c>
      <c r="H129" s="148">
        <v>14</v>
      </c>
      <c r="I129" s="149"/>
      <c r="J129" s="148">
        <f>ROUND(I129*H129,3)</f>
        <v>0</v>
      </c>
      <c r="K129" s="150"/>
      <c r="L129" s="31"/>
      <c r="M129" s="151" t="s">
        <v>1</v>
      </c>
      <c r="N129" s="152" t="s">
        <v>41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243</v>
      </c>
      <c r="AT129" s="155" t="s">
        <v>160</v>
      </c>
      <c r="AU129" s="155" t="s">
        <v>87</v>
      </c>
      <c r="AY129" s="16" t="s">
        <v>157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6" t="s">
        <v>87</v>
      </c>
      <c r="BK129" s="157">
        <f>ROUND(I129*H129,3)</f>
        <v>0</v>
      </c>
      <c r="BL129" s="16" t="s">
        <v>243</v>
      </c>
      <c r="BM129" s="155" t="s">
        <v>641</v>
      </c>
    </row>
    <row r="130" spans="2:65" s="12" customFormat="1" x14ac:dyDescent="0.2">
      <c r="B130" s="158"/>
      <c r="D130" s="159" t="s">
        <v>166</v>
      </c>
      <c r="E130" s="160" t="s">
        <v>1</v>
      </c>
      <c r="F130" s="161" t="s">
        <v>232</v>
      </c>
      <c r="H130" s="162">
        <v>14</v>
      </c>
      <c r="I130" s="163"/>
      <c r="L130" s="158"/>
      <c r="M130" s="194"/>
      <c r="N130" s="195"/>
      <c r="O130" s="195"/>
      <c r="P130" s="195"/>
      <c r="Q130" s="195"/>
      <c r="R130" s="195"/>
      <c r="S130" s="195"/>
      <c r="T130" s="196"/>
      <c r="AT130" s="160" t="s">
        <v>166</v>
      </c>
      <c r="AU130" s="160" t="s">
        <v>87</v>
      </c>
      <c r="AV130" s="12" t="s">
        <v>87</v>
      </c>
      <c r="AW130" s="12" t="s">
        <v>29</v>
      </c>
      <c r="AX130" s="12" t="s">
        <v>82</v>
      </c>
      <c r="AY130" s="160" t="s">
        <v>157</v>
      </c>
    </row>
    <row r="131" spans="2:65" s="1" customFormat="1" ht="7" customHeight="1" x14ac:dyDescent="0.2">
      <c r="B131" s="46"/>
      <c r="C131" s="47"/>
      <c r="D131" s="47"/>
      <c r="E131" s="47"/>
      <c r="F131" s="47"/>
      <c r="G131" s="47"/>
      <c r="H131" s="47"/>
      <c r="I131" s="47"/>
      <c r="J131" s="47"/>
      <c r="K131" s="47"/>
      <c r="L131" s="31"/>
    </row>
  </sheetData>
  <autoFilter ref="C122:K130" xr:uid="{00000000-0009-0000-0000-000004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72"/>
  <sheetViews>
    <sheetView showGridLines="0" workbookViewId="0"/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7" customHeight="1" x14ac:dyDescent="0.2">
      <c r="L2" s="209" t="s">
        <v>5</v>
      </c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100</v>
      </c>
      <c r="AZ2" s="94" t="s">
        <v>104</v>
      </c>
      <c r="BA2" s="94" t="s">
        <v>1</v>
      </c>
      <c r="BB2" s="94" t="s">
        <v>1</v>
      </c>
      <c r="BC2" s="94" t="s">
        <v>642</v>
      </c>
      <c r="BD2" s="94" t="s">
        <v>87</v>
      </c>
    </row>
    <row r="3" spans="2:5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  <c r="AZ3" s="94" t="s">
        <v>106</v>
      </c>
      <c r="BA3" s="94" t="s">
        <v>1</v>
      </c>
      <c r="BB3" s="94" t="s">
        <v>1</v>
      </c>
      <c r="BC3" s="94" t="s">
        <v>643</v>
      </c>
      <c r="BD3" s="94" t="s">
        <v>87</v>
      </c>
    </row>
    <row r="4" spans="2:56" ht="25" customHeight="1" x14ac:dyDescent="0.2">
      <c r="B4" s="19"/>
      <c r="D4" s="20" t="s">
        <v>108</v>
      </c>
      <c r="L4" s="19"/>
      <c r="M4" s="95" t="s">
        <v>9</v>
      </c>
      <c r="AT4" s="16" t="s">
        <v>3</v>
      </c>
      <c r="AZ4" s="94" t="s">
        <v>109</v>
      </c>
      <c r="BA4" s="94" t="s">
        <v>1</v>
      </c>
      <c r="BB4" s="94" t="s">
        <v>1</v>
      </c>
      <c r="BC4" s="94" t="s">
        <v>644</v>
      </c>
      <c r="BD4" s="94" t="s">
        <v>87</v>
      </c>
    </row>
    <row r="5" spans="2:56" ht="7" customHeight="1" x14ac:dyDescent="0.2">
      <c r="B5" s="19"/>
      <c r="L5" s="19"/>
      <c r="AZ5" s="94" t="s">
        <v>111</v>
      </c>
      <c r="BA5" s="94" t="s">
        <v>1</v>
      </c>
      <c r="BB5" s="94" t="s">
        <v>1</v>
      </c>
      <c r="BC5" s="94" t="s">
        <v>645</v>
      </c>
      <c r="BD5" s="94" t="s">
        <v>87</v>
      </c>
    </row>
    <row r="6" spans="2:56" ht="12" customHeight="1" x14ac:dyDescent="0.2">
      <c r="B6" s="19"/>
      <c r="D6" s="26" t="s">
        <v>14</v>
      </c>
      <c r="L6" s="19"/>
      <c r="AZ6" s="94" t="s">
        <v>113</v>
      </c>
      <c r="BA6" s="94" t="s">
        <v>1</v>
      </c>
      <c r="BB6" s="94" t="s">
        <v>1</v>
      </c>
      <c r="BC6" s="94" t="s">
        <v>646</v>
      </c>
      <c r="BD6" s="94" t="s">
        <v>87</v>
      </c>
    </row>
    <row r="7" spans="2:56" ht="16.5" customHeight="1" x14ac:dyDescent="0.2">
      <c r="B7" s="19"/>
      <c r="E7" s="251" t="str">
        <f>'Rekapitulácia stavby'!K6</f>
        <v>Modernizácia ustajnenia HD</v>
      </c>
      <c r="F7" s="252"/>
      <c r="G7" s="252"/>
      <c r="H7" s="252"/>
      <c r="L7" s="19"/>
      <c r="AZ7" s="94" t="s">
        <v>115</v>
      </c>
      <c r="BA7" s="94" t="s">
        <v>1</v>
      </c>
      <c r="BB7" s="94" t="s">
        <v>1</v>
      </c>
      <c r="BC7" s="94" t="s">
        <v>647</v>
      </c>
      <c r="BD7" s="94" t="s">
        <v>87</v>
      </c>
    </row>
    <row r="8" spans="2:56" ht="12" customHeight="1" x14ac:dyDescent="0.2">
      <c r="B8" s="19"/>
      <c r="D8" s="26" t="s">
        <v>117</v>
      </c>
      <c r="L8" s="19"/>
      <c r="AZ8" s="94" t="s">
        <v>118</v>
      </c>
      <c r="BA8" s="94" t="s">
        <v>1</v>
      </c>
      <c r="BB8" s="94" t="s">
        <v>1</v>
      </c>
      <c r="BC8" s="94" t="s">
        <v>648</v>
      </c>
      <c r="BD8" s="94" t="s">
        <v>87</v>
      </c>
    </row>
    <row r="9" spans="2:56" s="1" customFormat="1" ht="16.5" customHeight="1" x14ac:dyDescent="0.2">
      <c r="B9" s="31"/>
      <c r="E9" s="251" t="s">
        <v>649</v>
      </c>
      <c r="F9" s="250"/>
      <c r="G9" s="250"/>
      <c r="H9" s="250"/>
      <c r="L9" s="31"/>
    </row>
    <row r="10" spans="2:56" s="1" customFormat="1" ht="12" customHeight="1" x14ac:dyDescent="0.2">
      <c r="B10" s="31"/>
      <c r="D10" s="26" t="s">
        <v>121</v>
      </c>
      <c r="L10" s="31"/>
    </row>
    <row r="11" spans="2:56" s="1" customFormat="1" ht="16.5" customHeight="1" x14ac:dyDescent="0.2">
      <c r="B11" s="31"/>
      <c r="E11" s="242" t="s">
        <v>122</v>
      </c>
      <c r="F11" s="250"/>
      <c r="G11" s="250"/>
      <c r="H11" s="250"/>
      <c r="L11" s="31"/>
    </row>
    <row r="12" spans="2:56" s="1" customFormat="1" x14ac:dyDescent="0.2">
      <c r="B12" s="31"/>
      <c r="L12" s="31"/>
    </row>
    <row r="13" spans="2:56" s="1" customFormat="1" ht="12" customHeight="1" x14ac:dyDescent="0.2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56" s="1" customFormat="1" ht="12" customHeight="1" x14ac:dyDescent="0.2">
      <c r="B14" s="31"/>
      <c r="D14" s="26" t="s">
        <v>18</v>
      </c>
      <c r="F14" s="24" t="s">
        <v>19</v>
      </c>
      <c r="I14" s="26" t="s">
        <v>20</v>
      </c>
      <c r="J14" s="54">
        <f>'Rekapitulácia stavby'!AN8</f>
        <v>0</v>
      </c>
      <c r="L14" s="31"/>
    </row>
    <row r="15" spans="2:56" s="1" customFormat="1" ht="10.9" customHeight="1" x14ac:dyDescent="0.2">
      <c r="B15" s="31"/>
      <c r="L15" s="31"/>
    </row>
    <row r="16" spans="2:56" s="1" customFormat="1" ht="12" customHeight="1" x14ac:dyDescent="0.2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25</v>
      </c>
      <c r="I19" s="26" t="s">
        <v>22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53" t="str">
        <f>'Rekapitulácia stavby'!E14</f>
        <v>Vyplň údaj</v>
      </c>
      <c r="F20" s="233"/>
      <c r="G20" s="233"/>
      <c r="H20" s="233"/>
      <c r="I20" s="26" t="s">
        <v>24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27</v>
      </c>
      <c r="I22" s="26" t="s">
        <v>22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28</v>
      </c>
      <c r="I23" s="26" t="s">
        <v>24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31</v>
      </c>
      <c r="I25" s="26" t="s">
        <v>22</v>
      </c>
      <c r="J25" s="24" t="s">
        <v>1</v>
      </c>
      <c r="L25" s="31"/>
    </row>
    <row r="26" spans="2:12" s="1" customFormat="1" ht="18" customHeight="1" x14ac:dyDescent="0.2">
      <c r="B26" s="31"/>
      <c r="E26" s="24" t="s">
        <v>32</v>
      </c>
      <c r="I26" s="26" t="s">
        <v>24</v>
      </c>
      <c r="J26" s="24" t="s">
        <v>1</v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33</v>
      </c>
      <c r="L28" s="31"/>
    </row>
    <row r="29" spans="2:12" s="7" customFormat="1" ht="16.5" customHeight="1" x14ac:dyDescent="0.2">
      <c r="B29" s="96"/>
      <c r="E29" s="237" t="s">
        <v>1</v>
      </c>
      <c r="F29" s="237"/>
      <c r="G29" s="237"/>
      <c r="H29" s="237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7">
        <f>ROUND(J134,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5" customHeight="1" x14ac:dyDescent="0.2">
      <c r="B35" s="31"/>
      <c r="D35" s="98" t="s">
        <v>39</v>
      </c>
      <c r="E35" s="36" t="s">
        <v>40</v>
      </c>
      <c r="F35" s="99">
        <f>ROUND((SUM(BE134:BE271)),  2)</f>
        <v>0</v>
      </c>
      <c r="G35" s="100"/>
      <c r="H35" s="100"/>
      <c r="I35" s="101">
        <v>0.2</v>
      </c>
      <c r="J35" s="99">
        <f>ROUND(((SUM(BE134:BE271))*I35),  2)</f>
        <v>0</v>
      </c>
      <c r="L35" s="31"/>
    </row>
    <row r="36" spans="2:12" s="1" customFormat="1" ht="14.5" customHeight="1" x14ac:dyDescent="0.2">
      <c r="B36" s="31"/>
      <c r="E36" s="36" t="s">
        <v>41</v>
      </c>
      <c r="F36" s="99">
        <f>ROUND((SUM(BF134:BF271)),  2)</f>
        <v>0</v>
      </c>
      <c r="G36" s="100"/>
      <c r="H36" s="100"/>
      <c r="I36" s="101">
        <v>0.2</v>
      </c>
      <c r="J36" s="99">
        <f>ROUND(((SUM(BF134:BF271))*I36),  2)</f>
        <v>0</v>
      </c>
      <c r="L36" s="31"/>
    </row>
    <row r="37" spans="2:12" s="1" customFormat="1" ht="14.5" hidden="1" customHeight="1" x14ac:dyDescent="0.2">
      <c r="B37" s="31"/>
      <c r="E37" s="26" t="s">
        <v>42</v>
      </c>
      <c r="F37" s="87">
        <f>ROUND((SUM(BG134:BG271)),  2)</f>
        <v>0</v>
      </c>
      <c r="I37" s="102">
        <v>0.2</v>
      </c>
      <c r="J37" s="87">
        <f>0</f>
        <v>0</v>
      </c>
      <c r="L37" s="31"/>
    </row>
    <row r="38" spans="2:12" s="1" customFormat="1" ht="14.5" hidden="1" customHeight="1" x14ac:dyDescent="0.2">
      <c r="B38" s="31"/>
      <c r="E38" s="26" t="s">
        <v>43</v>
      </c>
      <c r="F38" s="87">
        <f>ROUND((SUM(BH134:BH271)),  2)</f>
        <v>0</v>
      </c>
      <c r="I38" s="102">
        <v>0.2</v>
      </c>
      <c r="J38" s="87">
        <f>0</f>
        <v>0</v>
      </c>
      <c r="L38" s="31"/>
    </row>
    <row r="39" spans="2:12" s="1" customFormat="1" ht="14.5" hidden="1" customHeight="1" x14ac:dyDescent="0.2">
      <c r="B39" s="31"/>
      <c r="E39" s="36" t="s">
        <v>44</v>
      </c>
      <c r="F39" s="99">
        <f>ROUND((SUM(BI134:BI271)), 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1"/>
    </row>
    <row r="42" spans="2:12" s="1" customFormat="1" ht="14.5" customHeight="1" x14ac:dyDescent="0.2">
      <c r="B42" s="31"/>
      <c r="L42" s="31"/>
    </row>
    <row r="43" spans="2:12" ht="14.5" customHeight="1" x14ac:dyDescent="0.2">
      <c r="B43" s="19"/>
      <c r="L43" s="19"/>
    </row>
    <row r="44" spans="2:12" ht="14.5" customHeight="1" x14ac:dyDescent="0.2">
      <c r="B44" s="19"/>
      <c r="L44" s="19"/>
    </row>
    <row r="45" spans="2:12" ht="14.5" customHeight="1" x14ac:dyDescent="0.2">
      <c r="B45" s="19"/>
      <c r="L45" s="19"/>
    </row>
    <row r="46" spans="2:12" ht="14.5" customHeight="1" x14ac:dyDescent="0.2">
      <c r="B46" s="19"/>
      <c r="L46" s="19"/>
    </row>
    <row r="47" spans="2:12" ht="14.5" customHeight="1" x14ac:dyDescent="0.2">
      <c r="B47" s="19"/>
      <c r="L47" s="19"/>
    </row>
    <row r="48" spans="2:12" ht="14.5" customHeight="1" x14ac:dyDescent="0.2">
      <c r="B48" s="19"/>
      <c r="L48" s="19"/>
    </row>
    <row r="49" spans="2:12" ht="14.5" customHeight="1" x14ac:dyDescent="0.2">
      <c r="B49" s="19"/>
      <c r="L49" s="19"/>
    </row>
    <row r="50" spans="2:12" s="1" customFormat="1" ht="14.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9" t="s">
        <v>51</v>
      </c>
      <c r="G61" s="45" t="s">
        <v>50</v>
      </c>
      <c r="H61" s="33"/>
      <c r="I61" s="33"/>
      <c r="J61" s="110" t="s">
        <v>51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9" t="s">
        <v>51</v>
      </c>
      <c r="G76" s="45" t="s">
        <v>50</v>
      </c>
      <c r="H76" s="33"/>
      <c r="I76" s="33"/>
      <c r="J76" s="110" t="s">
        <v>51</v>
      </c>
      <c r="K76" s="33"/>
      <c r="L76" s="31"/>
    </row>
    <row r="77" spans="2:12" s="1" customFormat="1" ht="14.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14</v>
      </c>
      <c r="L84" s="31"/>
    </row>
    <row r="85" spans="2:12" s="1" customFormat="1" ht="16.5" customHeight="1" x14ac:dyDescent="0.2">
      <c r="B85" s="31"/>
      <c r="E85" s="251" t="str">
        <f>E7</f>
        <v>Modernizácia ustajnenia HD</v>
      </c>
      <c r="F85" s="252"/>
      <c r="G85" s="252"/>
      <c r="H85" s="252"/>
      <c r="L85" s="31"/>
    </row>
    <row r="86" spans="2:12" ht="12" customHeight="1" x14ac:dyDescent="0.2">
      <c r="B86" s="19"/>
      <c r="C86" s="26" t="s">
        <v>117</v>
      </c>
      <c r="L86" s="19"/>
    </row>
    <row r="87" spans="2:12" s="1" customFormat="1" ht="16.5" customHeight="1" x14ac:dyDescent="0.2">
      <c r="B87" s="31"/>
      <c r="E87" s="251" t="s">
        <v>649</v>
      </c>
      <c r="F87" s="250"/>
      <c r="G87" s="250"/>
      <c r="H87" s="250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42" t="str">
        <f>E11</f>
        <v>001 - Stavebné konštrukcie a statika</v>
      </c>
      <c r="F89" s="250"/>
      <c r="G89" s="250"/>
      <c r="H89" s="250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0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21</v>
      </c>
      <c r="F93" s="24" t="str">
        <f>E17</f>
        <v>PD Sokolce</v>
      </c>
      <c r="I93" s="26" t="s">
        <v>27</v>
      </c>
      <c r="J93" s="29" t="str">
        <f>E23</f>
        <v>Ing.Miroslav Balla</v>
      </c>
      <c r="L93" s="31"/>
    </row>
    <row r="94" spans="2:12" s="1" customFormat="1" ht="15.25" customHeight="1" x14ac:dyDescent="0.2">
      <c r="B94" s="31"/>
      <c r="C94" s="26" t="s">
        <v>25</v>
      </c>
      <c r="F94" s="24" t="str">
        <f>IF(E20="","",E20)</f>
        <v>Vyplň údaj</v>
      </c>
      <c r="I94" s="26" t="s">
        <v>31</v>
      </c>
      <c r="J94" s="29" t="str">
        <f>E26</f>
        <v>Ing.Igor Janečka</v>
      </c>
      <c r="L94" s="31"/>
    </row>
    <row r="95" spans="2:12" s="1" customFormat="1" ht="10.4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4" customHeight="1" x14ac:dyDescent="0.2">
      <c r="B97" s="31"/>
      <c r="L97" s="31"/>
    </row>
    <row r="98" spans="2:47" s="1" customFormat="1" ht="22.9" customHeight="1" x14ac:dyDescent="0.2">
      <c r="B98" s="31"/>
      <c r="C98" s="113" t="s">
        <v>126</v>
      </c>
      <c r="J98" s="67">
        <f>J134</f>
        <v>0</v>
      </c>
      <c r="L98" s="31"/>
      <c r="AU98" s="16" t="s">
        <v>127</v>
      </c>
    </row>
    <row r="99" spans="2:47" s="8" customFormat="1" ht="25" customHeight="1" x14ac:dyDescent="0.2">
      <c r="B99" s="114"/>
      <c r="D99" s="115" t="s">
        <v>128</v>
      </c>
      <c r="E99" s="116"/>
      <c r="F99" s="116"/>
      <c r="G99" s="116"/>
      <c r="H99" s="116"/>
      <c r="I99" s="116"/>
      <c r="J99" s="117">
        <f>J135</f>
        <v>0</v>
      </c>
      <c r="L99" s="114"/>
    </row>
    <row r="100" spans="2:47" s="9" customFormat="1" ht="19.899999999999999" customHeight="1" x14ac:dyDescent="0.2">
      <c r="B100" s="118"/>
      <c r="D100" s="119" t="s">
        <v>129</v>
      </c>
      <c r="E100" s="120"/>
      <c r="F100" s="120"/>
      <c r="G100" s="120"/>
      <c r="H100" s="120"/>
      <c r="I100" s="120"/>
      <c r="J100" s="121">
        <f>J136</f>
        <v>0</v>
      </c>
      <c r="L100" s="118"/>
    </row>
    <row r="101" spans="2:47" s="9" customFormat="1" ht="19.899999999999999" customHeight="1" x14ac:dyDescent="0.2">
      <c r="B101" s="118"/>
      <c r="D101" s="119" t="s">
        <v>130</v>
      </c>
      <c r="E101" s="120"/>
      <c r="F101" s="120"/>
      <c r="G101" s="120"/>
      <c r="H101" s="120"/>
      <c r="I101" s="120"/>
      <c r="J101" s="121">
        <f>J142</f>
        <v>0</v>
      </c>
      <c r="L101" s="118"/>
    </row>
    <row r="102" spans="2:47" s="9" customFormat="1" ht="19.899999999999999" customHeight="1" x14ac:dyDescent="0.2">
      <c r="B102" s="118"/>
      <c r="D102" s="119" t="s">
        <v>131</v>
      </c>
      <c r="E102" s="120"/>
      <c r="F102" s="120"/>
      <c r="G102" s="120"/>
      <c r="H102" s="120"/>
      <c r="I102" s="120"/>
      <c r="J102" s="121">
        <f>J160</f>
        <v>0</v>
      </c>
      <c r="L102" s="118"/>
    </row>
    <row r="103" spans="2:47" s="8" customFormat="1" ht="25" customHeight="1" x14ac:dyDescent="0.2">
      <c r="B103" s="114"/>
      <c r="D103" s="115" t="s">
        <v>132</v>
      </c>
      <c r="E103" s="116"/>
      <c r="F103" s="116"/>
      <c r="G103" s="116"/>
      <c r="H103" s="116"/>
      <c r="I103" s="116"/>
      <c r="J103" s="117">
        <f>J191</f>
        <v>0</v>
      </c>
      <c r="L103" s="114"/>
    </row>
    <row r="104" spans="2:47" s="9" customFormat="1" ht="19.899999999999999" customHeight="1" x14ac:dyDescent="0.2">
      <c r="B104" s="118"/>
      <c r="D104" s="119" t="s">
        <v>133</v>
      </c>
      <c r="E104" s="120"/>
      <c r="F104" s="120"/>
      <c r="G104" s="120"/>
      <c r="H104" s="120"/>
      <c r="I104" s="120"/>
      <c r="J104" s="121">
        <f>J192</f>
        <v>0</v>
      </c>
      <c r="L104" s="118"/>
    </row>
    <row r="105" spans="2:47" s="9" customFormat="1" ht="19.899999999999999" customHeight="1" x14ac:dyDescent="0.2">
      <c r="B105" s="118"/>
      <c r="D105" s="119" t="s">
        <v>134</v>
      </c>
      <c r="E105" s="120"/>
      <c r="F105" s="120"/>
      <c r="G105" s="120"/>
      <c r="H105" s="120"/>
      <c r="I105" s="120"/>
      <c r="J105" s="121">
        <f>J195</f>
        <v>0</v>
      </c>
      <c r="L105" s="118"/>
    </row>
    <row r="106" spans="2:47" s="9" customFormat="1" ht="19.899999999999999" customHeight="1" x14ac:dyDescent="0.2">
      <c r="B106" s="118"/>
      <c r="D106" s="119" t="s">
        <v>135</v>
      </c>
      <c r="E106" s="120"/>
      <c r="F106" s="120"/>
      <c r="G106" s="120"/>
      <c r="H106" s="120"/>
      <c r="I106" s="120"/>
      <c r="J106" s="121">
        <f>J205</f>
        <v>0</v>
      </c>
      <c r="L106" s="118"/>
    </row>
    <row r="107" spans="2:47" s="9" customFormat="1" ht="19.899999999999999" customHeight="1" x14ac:dyDescent="0.2">
      <c r="B107" s="118"/>
      <c r="D107" s="119" t="s">
        <v>137</v>
      </c>
      <c r="E107" s="120"/>
      <c r="F107" s="120"/>
      <c r="G107" s="120"/>
      <c r="H107" s="120"/>
      <c r="I107" s="120"/>
      <c r="J107" s="121">
        <f>J225</f>
        <v>0</v>
      </c>
      <c r="L107" s="118"/>
    </row>
    <row r="108" spans="2:47" s="9" customFormat="1" ht="19.899999999999999" customHeight="1" x14ac:dyDescent="0.2">
      <c r="B108" s="118"/>
      <c r="D108" s="119" t="s">
        <v>138</v>
      </c>
      <c r="E108" s="120"/>
      <c r="F108" s="120"/>
      <c r="G108" s="120"/>
      <c r="H108" s="120"/>
      <c r="I108" s="120"/>
      <c r="J108" s="121">
        <f>J249</f>
        <v>0</v>
      </c>
      <c r="L108" s="118"/>
    </row>
    <row r="109" spans="2:47" s="9" customFormat="1" ht="19.899999999999999" customHeight="1" x14ac:dyDescent="0.2">
      <c r="B109" s="118"/>
      <c r="D109" s="119" t="s">
        <v>139</v>
      </c>
      <c r="E109" s="120"/>
      <c r="F109" s="120"/>
      <c r="G109" s="120"/>
      <c r="H109" s="120"/>
      <c r="I109" s="120"/>
      <c r="J109" s="121">
        <f>J260</f>
        <v>0</v>
      </c>
      <c r="L109" s="118"/>
    </row>
    <row r="110" spans="2:47" s="8" customFormat="1" ht="25" customHeight="1" x14ac:dyDescent="0.2">
      <c r="B110" s="114"/>
      <c r="D110" s="115" t="s">
        <v>140</v>
      </c>
      <c r="E110" s="116"/>
      <c r="F110" s="116"/>
      <c r="G110" s="116"/>
      <c r="H110" s="116"/>
      <c r="I110" s="116"/>
      <c r="J110" s="117">
        <f>J265</f>
        <v>0</v>
      </c>
      <c r="L110" s="114"/>
    </row>
    <row r="111" spans="2:47" s="8" customFormat="1" ht="25" customHeight="1" x14ac:dyDescent="0.2">
      <c r="B111" s="114"/>
      <c r="D111" s="115" t="s">
        <v>141</v>
      </c>
      <c r="E111" s="116"/>
      <c r="F111" s="116"/>
      <c r="G111" s="116"/>
      <c r="H111" s="116"/>
      <c r="I111" s="116"/>
      <c r="J111" s="117">
        <f>J269</f>
        <v>0</v>
      </c>
      <c r="L111" s="114"/>
    </row>
    <row r="112" spans="2:47" s="9" customFormat="1" ht="19.899999999999999" customHeight="1" x14ac:dyDescent="0.2">
      <c r="B112" s="118"/>
      <c r="D112" s="119" t="s">
        <v>142</v>
      </c>
      <c r="E112" s="120"/>
      <c r="F112" s="120"/>
      <c r="G112" s="120"/>
      <c r="H112" s="120"/>
      <c r="I112" s="120"/>
      <c r="J112" s="121">
        <f>J270</f>
        <v>0</v>
      </c>
      <c r="L112" s="118"/>
    </row>
    <row r="113" spans="2:12" s="1" customFormat="1" ht="21.75" customHeight="1" x14ac:dyDescent="0.2">
      <c r="B113" s="31"/>
      <c r="L113" s="31"/>
    </row>
    <row r="114" spans="2:12" s="1" customFormat="1" ht="7" customHeight="1" x14ac:dyDescent="0.2"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1"/>
    </row>
    <row r="118" spans="2:12" s="1" customFormat="1" ht="7" customHeight="1" x14ac:dyDescent="0.2"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31"/>
    </row>
    <row r="119" spans="2:12" s="1" customFormat="1" ht="25" customHeight="1" x14ac:dyDescent="0.2">
      <c r="B119" s="31"/>
      <c r="C119" s="20" t="s">
        <v>143</v>
      </c>
      <c r="L119" s="31"/>
    </row>
    <row r="120" spans="2:12" s="1" customFormat="1" ht="7" customHeight="1" x14ac:dyDescent="0.2">
      <c r="B120" s="31"/>
      <c r="L120" s="31"/>
    </row>
    <row r="121" spans="2:12" s="1" customFormat="1" ht="12" customHeight="1" x14ac:dyDescent="0.2">
      <c r="B121" s="31"/>
      <c r="C121" s="26" t="s">
        <v>14</v>
      </c>
      <c r="L121" s="31"/>
    </row>
    <row r="122" spans="2:12" s="1" customFormat="1" ht="16.5" customHeight="1" x14ac:dyDescent="0.2">
      <c r="B122" s="31"/>
      <c r="E122" s="251" t="str">
        <f>E7</f>
        <v>Modernizácia ustajnenia HD</v>
      </c>
      <c r="F122" s="252"/>
      <c r="G122" s="252"/>
      <c r="H122" s="252"/>
      <c r="L122" s="31"/>
    </row>
    <row r="123" spans="2:12" ht="12" customHeight="1" x14ac:dyDescent="0.2">
      <c r="B123" s="19"/>
      <c r="C123" s="26" t="s">
        <v>117</v>
      </c>
      <c r="L123" s="19"/>
    </row>
    <row r="124" spans="2:12" s="1" customFormat="1" ht="16.5" customHeight="1" x14ac:dyDescent="0.2">
      <c r="B124" s="31"/>
      <c r="E124" s="251" t="s">
        <v>649</v>
      </c>
      <c r="F124" s="250"/>
      <c r="G124" s="250"/>
      <c r="H124" s="250"/>
      <c r="L124" s="31"/>
    </row>
    <row r="125" spans="2:12" s="1" customFormat="1" ht="12" customHeight="1" x14ac:dyDescent="0.2">
      <c r="B125" s="31"/>
      <c r="C125" s="26" t="s">
        <v>121</v>
      </c>
      <c r="L125" s="31"/>
    </row>
    <row r="126" spans="2:12" s="1" customFormat="1" ht="16.5" customHeight="1" x14ac:dyDescent="0.2">
      <c r="B126" s="31"/>
      <c r="E126" s="242" t="str">
        <f>E11</f>
        <v>001 - Stavebné konštrukcie a statika</v>
      </c>
      <c r="F126" s="250"/>
      <c r="G126" s="250"/>
      <c r="H126" s="250"/>
      <c r="L126" s="31"/>
    </row>
    <row r="127" spans="2:12" s="1" customFormat="1" ht="7" customHeight="1" x14ac:dyDescent="0.2">
      <c r="B127" s="31"/>
      <c r="L127" s="31"/>
    </row>
    <row r="128" spans="2:12" s="1" customFormat="1" ht="12" customHeight="1" x14ac:dyDescent="0.2">
      <c r="B128" s="31"/>
      <c r="C128" s="26" t="s">
        <v>18</v>
      </c>
      <c r="F128" s="24" t="str">
        <f>F14</f>
        <v>hosp.dvor Sokolce</v>
      </c>
      <c r="I128" s="26" t="s">
        <v>20</v>
      </c>
      <c r="J128" s="54">
        <f>IF(J14="","",J14)</f>
        <v>0</v>
      </c>
      <c r="L128" s="31"/>
    </row>
    <row r="129" spans="2:65" s="1" customFormat="1" ht="7" customHeight="1" x14ac:dyDescent="0.2">
      <c r="B129" s="31"/>
      <c r="L129" s="31"/>
    </row>
    <row r="130" spans="2:65" s="1" customFormat="1" ht="15.25" customHeight="1" x14ac:dyDescent="0.2">
      <c r="B130" s="31"/>
      <c r="C130" s="26" t="s">
        <v>21</v>
      </c>
      <c r="F130" s="24" t="str">
        <f>E17</f>
        <v>PD Sokolce</v>
      </c>
      <c r="I130" s="26" t="s">
        <v>27</v>
      </c>
      <c r="J130" s="29" t="str">
        <f>E23</f>
        <v>Ing.Miroslav Balla</v>
      </c>
      <c r="L130" s="31"/>
    </row>
    <row r="131" spans="2:65" s="1" customFormat="1" ht="15.25" customHeight="1" x14ac:dyDescent="0.2">
      <c r="B131" s="31"/>
      <c r="C131" s="26" t="s">
        <v>25</v>
      </c>
      <c r="F131" s="24" t="str">
        <f>IF(E20="","",E20)</f>
        <v>Vyplň údaj</v>
      </c>
      <c r="I131" s="26" t="s">
        <v>31</v>
      </c>
      <c r="J131" s="29" t="str">
        <f>E26</f>
        <v>Ing.Igor Janečka</v>
      </c>
      <c r="L131" s="31"/>
    </row>
    <row r="132" spans="2:65" s="1" customFormat="1" ht="10.4" customHeight="1" x14ac:dyDescent="0.2">
      <c r="B132" s="31"/>
      <c r="L132" s="31"/>
    </row>
    <row r="133" spans="2:65" s="10" customFormat="1" ht="29.25" customHeight="1" x14ac:dyDescent="0.2">
      <c r="B133" s="122"/>
      <c r="C133" s="123" t="s">
        <v>144</v>
      </c>
      <c r="D133" s="124" t="s">
        <v>60</v>
      </c>
      <c r="E133" s="124" t="s">
        <v>56</v>
      </c>
      <c r="F133" s="124" t="s">
        <v>57</v>
      </c>
      <c r="G133" s="124" t="s">
        <v>145</v>
      </c>
      <c r="H133" s="124" t="s">
        <v>146</v>
      </c>
      <c r="I133" s="124" t="s">
        <v>147</v>
      </c>
      <c r="J133" s="125" t="s">
        <v>125</v>
      </c>
      <c r="K133" s="126" t="s">
        <v>148</v>
      </c>
      <c r="L133" s="122"/>
      <c r="M133" s="60" t="s">
        <v>1</v>
      </c>
      <c r="N133" s="61" t="s">
        <v>39</v>
      </c>
      <c r="O133" s="61" t="s">
        <v>149</v>
      </c>
      <c r="P133" s="61" t="s">
        <v>150</v>
      </c>
      <c r="Q133" s="61" t="s">
        <v>151</v>
      </c>
      <c r="R133" s="61" t="s">
        <v>152</v>
      </c>
      <c r="S133" s="61" t="s">
        <v>153</v>
      </c>
      <c r="T133" s="62" t="s">
        <v>154</v>
      </c>
    </row>
    <row r="134" spans="2:65" s="1" customFormat="1" ht="22.9" customHeight="1" x14ac:dyDescent="0.35">
      <c r="B134" s="31"/>
      <c r="C134" s="65" t="s">
        <v>126</v>
      </c>
      <c r="J134" s="127">
        <f>BK134</f>
        <v>0</v>
      </c>
      <c r="L134" s="31"/>
      <c r="M134" s="63"/>
      <c r="N134" s="55"/>
      <c r="O134" s="55"/>
      <c r="P134" s="128">
        <f>P135+P191+P265+P269</f>
        <v>0</v>
      </c>
      <c r="Q134" s="55"/>
      <c r="R134" s="128">
        <f>R135+R191+R265+R269</f>
        <v>67.648716559999997</v>
      </c>
      <c r="S134" s="55"/>
      <c r="T134" s="129">
        <f>T135+T191+T265+T269</f>
        <v>262.89051499999999</v>
      </c>
      <c r="AT134" s="16" t="s">
        <v>74</v>
      </c>
      <c r="AU134" s="16" t="s">
        <v>127</v>
      </c>
      <c r="BK134" s="130">
        <f>BK135+BK191+BK265+BK269</f>
        <v>0</v>
      </c>
    </row>
    <row r="135" spans="2:65" s="11" customFormat="1" ht="25.9" customHeight="1" x14ac:dyDescent="0.35">
      <c r="B135" s="131"/>
      <c r="D135" s="132" t="s">
        <v>74</v>
      </c>
      <c r="E135" s="133" t="s">
        <v>155</v>
      </c>
      <c r="F135" s="133" t="s">
        <v>156</v>
      </c>
      <c r="I135" s="134"/>
      <c r="J135" s="135">
        <f>BK135</f>
        <v>0</v>
      </c>
      <c r="L135" s="131"/>
      <c r="M135" s="136"/>
      <c r="P135" s="137">
        <f>P136+P142+P160</f>
        <v>0</v>
      </c>
      <c r="R135" s="137">
        <f>R136+R142+R160</f>
        <v>38.920540720000005</v>
      </c>
      <c r="T135" s="138">
        <f>T136+T142+T160</f>
        <v>230.80989</v>
      </c>
      <c r="AR135" s="132" t="s">
        <v>82</v>
      </c>
      <c r="AT135" s="139" t="s">
        <v>74</v>
      </c>
      <c r="AU135" s="139" t="s">
        <v>75</v>
      </c>
      <c r="AY135" s="132" t="s">
        <v>157</v>
      </c>
      <c r="BK135" s="140">
        <f>BK136+BK142+BK160</f>
        <v>0</v>
      </c>
    </row>
    <row r="136" spans="2:65" s="11" customFormat="1" ht="22.9" customHeight="1" x14ac:dyDescent="0.25">
      <c r="B136" s="131"/>
      <c r="D136" s="132" t="s">
        <v>74</v>
      </c>
      <c r="E136" s="141" t="s">
        <v>158</v>
      </c>
      <c r="F136" s="141" t="s">
        <v>159</v>
      </c>
      <c r="I136" s="134"/>
      <c r="J136" s="142">
        <f>BK136</f>
        <v>0</v>
      </c>
      <c r="L136" s="131"/>
      <c r="M136" s="136"/>
      <c r="P136" s="137">
        <f>SUM(P137:P141)</f>
        <v>0</v>
      </c>
      <c r="R136" s="137">
        <f>SUM(R137:R141)</f>
        <v>15.069150520000001</v>
      </c>
      <c r="T136" s="138">
        <f>SUM(T137:T141)</f>
        <v>0</v>
      </c>
      <c r="AR136" s="132" t="s">
        <v>82</v>
      </c>
      <c r="AT136" s="139" t="s">
        <v>74</v>
      </c>
      <c r="AU136" s="139" t="s">
        <v>82</v>
      </c>
      <c r="AY136" s="132" t="s">
        <v>157</v>
      </c>
      <c r="BK136" s="140">
        <f>SUM(BK137:BK141)</f>
        <v>0</v>
      </c>
    </row>
    <row r="137" spans="2:65" s="1" customFormat="1" ht="33" customHeight="1" x14ac:dyDescent="0.2">
      <c r="B137" s="143"/>
      <c r="C137" s="144" t="s">
        <v>82</v>
      </c>
      <c r="D137" s="144" t="s">
        <v>160</v>
      </c>
      <c r="E137" s="145" t="s">
        <v>161</v>
      </c>
      <c r="F137" s="146" t="s">
        <v>162</v>
      </c>
      <c r="G137" s="147" t="s">
        <v>163</v>
      </c>
      <c r="H137" s="148">
        <v>8.8740000000000006</v>
      </c>
      <c r="I137" s="149"/>
      <c r="J137" s="148">
        <f>ROUND(I137*H137,3)</f>
        <v>0</v>
      </c>
      <c r="K137" s="150"/>
      <c r="L137" s="31"/>
      <c r="M137" s="151" t="s">
        <v>1</v>
      </c>
      <c r="N137" s="152" t="s">
        <v>41</v>
      </c>
      <c r="P137" s="153">
        <f>O137*H137</f>
        <v>0</v>
      </c>
      <c r="Q137" s="153">
        <v>1.69598</v>
      </c>
      <c r="R137" s="153">
        <f>Q137*H137</f>
        <v>15.050126520000001</v>
      </c>
      <c r="S137" s="153">
        <v>0</v>
      </c>
      <c r="T137" s="154">
        <f>S137*H137</f>
        <v>0</v>
      </c>
      <c r="AR137" s="155" t="s">
        <v>164</v>
      </c>
      <c r="AT137" s="155" t="s">
        <v>160</v>
      </c>
      <c r="AU137" s="155" t="s">
        <v>87</v>
      </c>
      <c r="AY137" s="16" t="s">
        <v>157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6" t="s">
        <v>87</v>
      </c>
      <c r="BK137" s="157">
        <f>ROUND(I137*H137,3)</f>
        <v>0</v>
      </c>
      <c r="BL137" s="16" t="s">
        <v>164</v>
      </c>
      <c r="BM137" s="155" t="s">
        <v>165</v>
      </c>
    </row>
    <row r="138" spans="2:65" s="12" customFormat="1" x14ac:dyDescent="0.2">
      <c r="B138" s="158"/>
      <c r="D138" s="159" t="s">
        <v>166</v>
      </c>
      <c r="E138" s="160" t="s">
        <v>1</v>
      </c>
      <c r="F138" s="161" t="s">
        <v>650</v>
      </c>
      <c r="H138" s="162">
        <v>8.8740000000000006</v>
      </c>
      <c r="I138" s="163"/>
      <c r="L138" s="158"/>
      <c r="M138" s="164"/>
      <c r="T138" s="165"/>
      <c r="AT138" s="160" t="s">
        <v>166</v>
      </c>
      <c r="AU138" s="160" t="s">
        <v>87</v>
      </c>
      <c r="AV138" s="12" t="s">
        <v>87</v>
      </c>
      <c r="AW138" s="12" t="s">
        <v>29</v>
      </c>
      <c r="AX138" s="12" t="s">
        <v>82</v>
      </c>
      <c r="AY138" s="160" t="s">
        <v>157</v>
      </c>
    </row>
    <row r="139" spans="2:65" s="1" customFormat="1" ht="33" customHeight="1" x14ac:dyDescent="0.2">
      <c r="B139" s="143"/>
      <c r="C139" s="144" t="s">
        <v>87</v>
      </c>
      <c r="D139" s="144" t="s">
        <v>160</v>
      </c>
      <c r="E139" s="145" t="s">
        <v>181</v>
      </c>
      <c r="F139" s="146" t="s">
        <v>182</v>
      </c>
      <c r="G139" s="147" t="s">
        <v>183</v>
      </c>
      <c r="H139" s="148">
        <v>46.4</v>
      </c>
      <c r="I139" s="149"/>
      <c r="J139" s="148">
        <f>ROUND(I139*H139,3)</f>
        <v>0</v>
      </c>
      <c r="K139" s="150"/>
      <c r="L139" s="31"/>
      <c r="M139" s="151" t="s">
        <v>1</v>
      </c>
      <c r="N139" s="152" t="s">
        <v>41</v>
      </c>
      <c r="P139" s="153">
        <f>O139*H139</f>
        <v>0</v>
      </c>
      <c r="Q139" s="153">
        <v>4.0999999999999999E-4</v>
      </c>
      <c r="R139" s="153">
        <f>Q139*H139</f>
        <v>1.9023999999999999E-2</v>
      </c>
      <c r="S139" s="153">
        <v>0</v>
      </c>
      <c r="T139" s="154">
        <f>S139*H139</f>
        <v>0</v>
      </c>
      <c r="AR139" s="155" t="s">
        <v>164</v>
      </c>
      <c r="AT139" s="155" t="s">
        <v>160</v>
      </c>
      <c r="AU139" s="155" t="s">
        <v>87</v>
      </c>
      <c r="AY139" s="16" t="s">
        <v>157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6" t="s">
        <v>87</v>
      </c>
      <c r="BK139" s="157">
        <f>ROUND(I139*H139,3)</f>
        <v>0</v>
      </c>
      <c r="BL139" s="16" t="s">
        <v>164</v>
      </c>
      <c r="BM139" s="155" t="s">
        <v>184</v>
      </c>
    </row>
    <row r="140" spans="2:65" s="13" customFormat="1" x14ac:dyDescent="0.2">
      <c r="B140" s="166"/>
      <c r="D140" s="159" t="s">
        <v>166</v>
      </c>
      <c r="E140" s="167" t="s">
        <v>1</v>
      </c>
      <c r="F140" s="168" t="s">
        <v>185</v>
      </c>
      <c r="H140" s="167" t="s">
        <v>1</v>
      </c>
      <c r="I140" s="169"/>
      <c r="L140" s="166"/>
      <c r="M140" s="170"/>
      <c r="T140" s="171"/>
      <c r="AT140" s="167" t="s">
        <v>166</v>
      </c>
      <c r="AU140" s="167" t="s">
        <v>87</v>
      </c>
      <c r="AV140" s="13" t="s">
        <v>82</v>
      </c>
      <c r="AW140" s="13" t="s">
        <v>29</v>
      </c>
      <c r="AX140" s="13" t="s">
        <v>75</v>
      </c>
      <c r="AY140" s="167" t="s">
        <v>157</v>
      </c>
    </row>
    <row r="141" spans="2:65" s="12" customFormat="1" x14ac:dyDescent="0.2">
      <c r="B141" s="158"/>
      <c r="D141" s="159" t="s">
        <v>166</v>
      </c>
      <c r="E141" s="160" t="s">
        <v>1</v>
      </c>
      <c r="F141" s="161" t="s">
        <v>651</v>
      </c>
      <c r="H141" s="162">
        <v>46.4</v>
      </c>
      <c r="I141" s="163"/>
      <c r="L141" s="158"/>
      <c r="M141" s="164"/>
      <c r="T141" s="165"/>
      <c r="AT141" s="160" t="s">
        <v>166</v>
      </c>
      <c r="AU141" s="160" t="s">
        <v>87</v>
      </c>
      <c r="AV141" s="12" t="s">
        <v>87</v>
      </c>
      <c r="AW141" s="12" t="s">
        <v>29</v>
      </c>
      <c r="AX141" s="12" t="s">
        <v>82</v>
      </c>
      <c r="AY141" s="160" t="s">
        <v>157</v>
      </c>
    </row>
    <row r="142" spans="2:65" s="11" customFormat="1" ht="22.9" customHeight="1" x14ac:dyDescent="0.25">
      <c r="B142" s="131"/>
      <c r="D142" s="132" t="s">
        <v>74</v>
      </c>
      <c r="E142" s="141" t="s">
        <v>187</v>
      </c>
      <c r="F142" s="141" t="s">
        <v>188</v>
      </c>
      <c r="I142" s="134"/>
      <c r="J142" s="142">
        <f>BK142</f>
        <v>0</v>
      </c>
      <c r="L142" s="131"/>
      <c r="M142" s="136"/>
      <c r="P142" s="137">
        <f>SUM(P143:P159)</f>
        <v>0</v>
      </c>
      <c r="R142" s="137">
        <f>SUM(R143:R159)</f>
        <v>8.3474982000000004</v>
      </c>
      <c r="T142" s="138">
        <f>SUM(T143:T159)</f>
        <v>0</v>
      </c>
      <c r="AR142" s="132" t="s">
        <v>82</v>
      </c>
      <c r="AT142" s="139" t="s">
        <v>74</v>
      </c>
      <c r="AU142" s="139" t="s">
        <v>82</v>
      </c>
      <c r="AY142" s="132" t="s">
        <v>157</v>
      </c>
      <c r="BK142" s="140">
        <f>SUM(BK143:BK159)</f>
        <v>0</v>
      </c>
    </row>
    <row r="143" spans="2:65" s="1" customFormat="1" ht="24.25" customHeight="1" x14ac:dyDescent="0.2">
      <c r="B143" s="143"/>
      <c r="C143" s="144" t="s">
        <v>158</v>
      </c>
      <c r="D143" s="144" t="s">
        <v>160</v>
      </c>
      <c r="E143" s="145" t="s">
        <v>190</v>
      </c>
      <c r="F143" s="146" t="s">
        <v>191</v>
      </c>
      <c r="G143" s="147" t="s">
        <v>192</v>
      </c>
      <c r="H143" s="148">
        <v>324.92</v>
      </c>
      <c r="I143" s="149"/>
      <c r="J143" s="148">
        <f>ROUND(I143*H143,3)</f>
        <v>0</v>
      </c>
      <c r="K143" s="150"/>
      <c r="L143" s="31"/>
      <c r="M143" s="151" t="s">
        <v>1</v>
      </c>
      <c r="N143" s="152" t="s">
        <v>41</v>
      </c>
      <c r="P143" s="153">
        <f>O143*H143</f>
        <v>0</v>
      </c>
      <c r="Q143" s="153">
        <v>3.81E-3</v>
      </c>
      <c r="R143" s="153">
        <f>Q143*H143</f>
        <v>1.2379452</v>
      </c>
      <c r="S143" s="153">
        <v>0</v>
      </c>
      <c r="T143" s="154">
        <f>S143*H143</f>
        <v>0</v>
      </c>
      <c r="AR143" s="155" t="s">
        <v>164</v>
      </c>
      <c r="AT143" s="155" t="s">
        <v>160</v>
      </c>
      <c r="AU143" s="155" t="s">
        <v>87</v>
      </c>
      <c r="AY143" s="16" t="s">
        <v>157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87</v>
      </c>
      <c r="BK143" s="157">
        <f>ROUND(I143*H143,3)</f>
        <v>0</v>
      </c>
      <c r="BL143" s="16" t="s">
        <v>164</v>
      </c>
      <c r="BM143" s="155" t="s">
        <v>193</v>
      </c>
    </row>
    <row r="144" spans="2:65" s="12" customFormat="1" x14ac:dyDescent="0.2">
      <c r="B144" s="158"/>
      <c r="D144" s="159" t="s">
        <v>166</v>
      </c>
      <c r="E144" s="160" t="s">
        <v>1</v>
      </c>
      <c r="F144" s="161" t="s">
        <v>109</v>
      </c>
      <c r="H144" s="162">
        <v>324.92</v>
      </c>
      <c r="I144" s="163"/>
      <c r="L144" s="158"/>
      <c r="M144" s="164"/>
      <c r="T144" s="165"/>
      <c r="AT144" s="160" t="s">
        <v>166</v>
      </c>
      <c r="AU144" s="160" t="s">
        <v>87</v>
      </c>
      <c r="AV144" s="12" t="s">
        <v>87</v>
      </c>
      <c r="AW144" s="12" t="s">
        <v>29</v>
      </c>
      <c r="AX144" s="12" t="s">
        <v>82</v>
      </c>
      <c r="AY144" s="160" t="s">
        <v>157</v>
      </c>
    </row>
    <row r="145" spans="2:65" s="1" customFormat="1" ht="24.25" customHeight="1" x14ac:dyDescent="0.2">
      <c r="B145" s="143"/>
      <c r="C145" s="144" t="s">
        <v>164</v>
      </c>
      <c r="D145" s="144" t="s">
        <v>160</v>
      </c>
      <c r="E145" s="145" t="s">
        <v>194</v>
      </c>
      <c r="F145" s="146" t="s">
        <v>195</v>
      </c>
      <c r="G145" s="147" t="s">
        <v>192</v>
      </c>
      <c r="H145" s="148">
        <v>15.08</v>
      </c>
      <c r="I145" s="149"/>
      <c r="J145" s="148">
        <f>ROUND(I145*H145,3)</f>
        <v>0</v>
      </c>
      <c r="K145" s="150"/>
      <c r="L145" s="31"/>
      <c r="M145" s="151" t="s">
        <v>1</v>
      </c>
      <c r="N145" s="152" t="s">
        <v>41</v>
      </c>
      <c r="P145" s="153">
        <f>O145*H145</f>
        <v>0</v>
      </c>
      <c r="Q145" s="153">
        <v>4.0000000000000002E-4</v>
      </c>
      <c r="R145" s="153">
        <f>Q145*H145</f>
        <v>6.032E-3</v>
      </c>
      <c r="S145" s="153">
        <v>0</v>
      </c>
      <c r="T145" s="154">
        <f>S145*H145</f>
        <v>0</v>
      </c>
      <c r="AR145" s="155" t="s">
        <v>164</v>
      </c>
      <c r="AT145" s="155" t="s">
        <v>160</v>
      </c>
      <c r="AU145" s="155" t="s">
        <v>87</v>
      </c>
      <c r="AY145" s="16" t="s">
        <v>157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6" t="s">
        <v>87</v>
      </c>
      <c r="BK145" s="157">
        <f>ROUND(I145*H145,3)</f>
        <v>0</v>
      </c>
      <c r="BL145" s="16" t="s">
        <v>164</v>
      </c>
      <c r="BM145" s="155" t="s">
        <v>196</v>
      </c>
    </row>
    <row r="146" spans="2:65" s="13" customFormat="1" x14ac:dyDescent="0.2">
      <c r="B146" s="166"/>
      <c r="D146" s="159" t="s">
        <v>166</v>
      </c>
      <c r="E146" s="167" t="s">
        <v>1</v>
      </c>
      <c r="F146" s="168" t="s">
        <v>197</v>
      </c>
      <c r="H146" s="167" t="s">
        <v>1</v>
      </c>
      <c r="I146" s="169"/>
      <c r="L146" s="166"/>
      <c r="M146" s="170"/>
      <c r="T146" s="171"/>
      <c r="AT146" s="167" t="s">
        <v>166</v>
      </c>
      <c r="AU146" s="167" t="s">
        <v>87</v>
      </c>
      <c r="AV146" s="13" t="s">
        <v>82</v>
      </c>
      <c r="AW146" s="13" t="s">
        <v>29</v>
      </c>
      <c r="AX146" s="13" t="s">
        <v>75</v>
      </c>
      <c r="AY146" s="167" t="s">
        <v>157</v>
      </c>
    </row>
    <row r="147" spans="2:65" s="12" customFormat="1" x14ac:dyDescent="0.2">
      <c r="B147" s="158"/>
      <c r="D147" s="159" t="s">
        <v>166</v>
      </c>
      <c r="E147" s="160" t="s">
        <v>1</v>
      </c>
      <c r="F147" s="161" t="s">
        <v>652</v>
      </c>
      <c r="H147" s="162">
        <v>15.08</v>
      </c>
      <c r="I147" s="163"/>
      <c r="L147" s="158"/>
      <c r="M147" s="164"/>
      <c r="T147" s="165"/>
      <c r="AT147" s="160" t="s">
        <v>166</v>
      </c>
      <c r="AU147" s="160" t="s">
        <v>87</v>
      </c>
      <c r="AV147" s="12" t="s">
        <v>87</v>
      </c>
      <c r="AW147" s="12" t="s">
        <v>29</v>
      </c>
      <c r="AX147" s="12" t="s">
        <v>75</v>
      </c>
      <c r="AY147" s="160" t="s">
        <v>157</v>
      </c>
    </row>
    <row r="148" spans="2:65" s="14" customFormat="1" x14ac:dyDescent="0.2">
      <c r="B148" s="182"/>
      <c r="D148" s="159" t="s">
        <v>166</v>
      </c>
      <c r="E148" s="183" t="s">
        <v>113</v>
      </c>
      <c r="F148" s="184" t="s">
        <v>199</v>
      </c>
      <c r="H148" s="185">
        <v>15.08</v>
      </c>
      <c r="I148" s="186"/>
      <c r="L148" s="182"/>
      <c r="M148" s="187"/>
      <c r="T148" s="188"/>
      <c r="AT148" s="183" t="s">
        <v>166</v>
      </c>
      <c r="AU148" s="183" t="s">
        <v>87</v>
      </c>
      <c r="AV148" s="14" t="s">
        <v>164</v>
      </c>
      <c r="AW148" s="14" t="s">
        <v>29</v>
      </c>
      <c r="AX148" s="14" t="s">
        <v>82</v>
      </c>
      <c r="AY148" s="183" t="s">
        <v>157</v>
      </c>
    </row>
    <row r="149" spans="2:65" s="1" customFormat="1" ht="24.25" customHeight="1" x14ac:dyDescent="0.2">
      <c r="B149" s="143"/>
      <c r="C149" s="144" t="s">
        <v>189</v>
      </c>
      <c r="D149" s="144" t="s">
        <v>160</v>
      </c>
      <c r="E149" s="145" t="s">
        <v>201</v>
      </c>
      <c r="F149" s="146" t="s">
        <v>202</v>
      </c>
      <c r="G149" s="147" t="s">
        <v>192</v>
      </c>
      <c r="H149" s="148">
        <v>15.08</v>
      </c>
      <c r="I149" s="149"/>
      <c r="J149" s="148">
        <f>ROUND(I149*H149,3)</f>
        <v>0</v>
      </c>
      <c r="K149" s="150"/>
      <c r="L149" s="31"/>
      <c r="M149" s="151" t="s">
        <v>1</v>
      </c>
      <c r="N149" s="152" t="s">
        <v>41</v>
      </c>
      <c r="P149" s="153">
        <f>O149*H149</f>
        <v>0</v>
      </c>
      <c r="Q149" s="153">
        <v>1.575E-2</v>
      </c>
      <c r="R149" s="153">
        <f>Q149*H149</f>
        <v>0.23751</v>
      </c>
      <c r="S149" s="153">
        <v>0</v>
      </c>
      <c r="T149" s="154">
        <f>S149*H149</f>
        <v>0</v>
      </c>
      <c r="AR149" s="155" t="s">
        <v>164</v>
      </c>
      <c r="AT149" s="155" t="s">
        <v>160</v>
      </c>
      <c r="AU149" s="155" t="s">
        <v>87</v>
      </c>
      <c r="AY149" s="16" t="s">
        <v>157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87</v>
      </c>
      <c r="BK149" s="157">
        <f>ROUND(I149*H149,3)</f>
        <v>0</v>
      </c>
      <c r="BL149" s="16" t="s">
        <v>164</v>
      </c>
      <c r="BM149" s="155" t="s">
        <v>203</v>
      </c>
    </row>
    <row r="150" spans="2:65" s="12" customFormat="1" x14ac:dyDescent="0.2">
      <c r="B150" s="158"/>
      <c r="D150" s="159" t="s">
        <v>166</v>
      </c>
      <c r="E150" s="160" t="s">
        <v>1</v>
      </c>
      <c r="F150" s="161" t="s">
        <v>113</v>
      </c>
      <c r="H150" s="162">
        <v>15.08</v>
      </c>
      <c r="I150" s="163"/>
      <c r="L150" s="158"/>
      <c r="M150" s="164"/>
      <c r="T150" s="165"/>
      <c r="AT150" s="160" t="s">
        <v>166</v>
      </c>
      <c r="AU150" s="160" t="s">
        <v>87</v>
      </c>
      <c r="AV150" s="12" t="s">
        <v>87</v>
      </c>
      <c r="AW150" s="12" t="s">
        <v>29</v>
      </c>
      <c r="AX150" s="12" t="s">
        <v>82</v>
      </c>
      <c r="AY150" s="160" t="s">
        <v>157</v>
      </c>
    </row>
    <row r="151" spans="2:65" s="1" customFormat="1" ht="24.25" customHeight="1" x14ac:dyDescent="0.2">
      <c r="B151" s="143"/>
      <c r="C151" s="144" t="s">
        <v>187</v>
      </c>
      <c r="D151" s="144" t="s">
        <v>160</v>
      </c>
      <c r="E151" s="145" t="s">
        <v>204</v>
      </c>
      <c r="F151" s="146" t="s">
        <v>205</v>
      </c>
      <c r="G151" s="147" t="s">
        <v>192</v>
      </c>
      <c r="H151" s="148">
        <v>332.92</v>
      </c>
      <c r="I151" s="149"/>
      <c r="J151" s="148">
        <f>ROUND(I151*H151,3)</f>
        <v>0</v>
      </c>
      <c r="K151" s="150"/>
      <c r="L151" s="31"/>
      <c r="M151" s="151" t="s">
        <v>1</v>
      </c>
      <c r="N151" s="152" t="s">
        <v>41</v>
      </c>
      <c r="P151" s="153">
        <f>O151*H151</f>
        <v>0</v>
      </c>
      <c r="Q151" s="153">
        <v>1.115E-2</v>
      </c>
      <c r="R151" s="153">
        <f>Q151*H151</f>
        <v>3.7120580000000003</v>
      </c>
      <c r="S151" s="153">
        <v>0</v>
      </c>
      <c r="T151" s="154">
        <f>S151*H151</f>
        <v>0</v>
      </c>
      <c r="AR151" s="155" t="s">
        <v>164</v>
      </c>
      <c r="AT151" s="155" t="s">
        <v>160</v>
      </c>
      <c r="AU151" s="155" t="s">
        <v>87</v>
      </c>
      <c r="AY151" s="16" t="s">
        <v>157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6" t="s">
        <v>87</v>
      </c>
      <c r="BK151" s="157">
        <f>ROUND(I151*H151,3)</f>
        <v>0</v>
      </c>
      <c r="BL151" s="16" t="s">
        <v>164</v>
      </c>
      <c r="BM151" s="155" t="s">
        <v>206</v>
      </c>
    </row>
    <row r="152" spans="2:65" s="12" customFormat="1" x14ac:dyDescent="0.2">
      <c r="B152" s="158"/>
      <c r="D152" s="159" t="s">
        <v>166</v>
      </c>
      <c r="E152" s="160" t="s">
        <v>1</v>
      </c>
      <c r="F152" s="161" t="s">
        <v>111</v>
      </c>
      <c r="H152" s="162">
        <v>332.92</v>
      </c>
      <c r="I152" s="163"/>
      <c r="L152" s="158"/>
      <c r="M152" s="164"/>
      <c r="T152" s="165"/>
      <c r="AT152" s="160" t="s">
        <v>166</v>
      </c>
      <c r="AU152" s="160" t="s">
        <v>87</v>
      </c>
      <c r="AV152" s="12" t="s">
        <v>87</v>
      </c>
      <c r="AW152" s="12" t="s">
        <v>29</v>
      </c>
      <c r="AX152" s="12" t="s">
        <v>82</v>
      </c>
      <c r="AY152" s="160" t="s">
        <v>157</v>
      </c>
    </row>
    <row r="153" spans="2:65" s="1" customFormat="1" ht="24.25" customHeight="1" x14ac:dyDescent="0.2">
      <c r="B153" s="143"/>
      <c r="C153" s="144" t="s">
        <v>200</v>
      </c>
      <c r="D153" s="144" t="s">
        <v>160</v>
      </c>
      <c r="E153" s="145" t="s">
        <v>208</v>
      </c>
      <c r="F153" s="146" t="s">
        <v>209</v>
      </c>
      <c r="G153" s="147" t="s">
        <v>192</v>
      </c>
      <c r="H153" s="148">
        <v>98.87</v>
      </c>
      <c r="I153" s="149"/>
      <c r="J153" s="148">
        <f>ROUND(I153*H153,3)</f>
        <v>0</v>
      </c>
      <c r="K153" s="150"/>
      <c r="L153" s="31"/>
      <c r="M153" s="151" t="s">
        <v>1</v>
      </c>
      <c r="N153" s="152" t="s">
        <v>41</v>
      </c>
      <c r="P153" s="153">
        <f>O153*H153</f>
        <v>0</v>
      </c>
      <c r="Q153" s="153">
        <v>4.0000000000000002E-4</v>
      </c>
      <c r="R153" s="153">
        <f>Q153*H153</f>
        <v>3.9548000000000007E-2</v>
      </c>
      <c r="S153" s="153">
        <v>0</v>
      </c>
      <c r="T153" s="154">
        <f>S153*H153</f>
        <v>0</v>
      </c>
      <c r="AR153" s="155" t="s">
        <v>164</v>
      </c>
      <c r="AT153" s="155" t="s">
        <v>160</v>
      </c>
      <c r="AU153" s="155" t="s">
        <v>87</v>
      </c>
      <c r="AY153" s="16" t="s">
        <v>157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6" t="s">
        <v>87</v>
      </c>
      <c r="BK153" s="157">
        <f>ROUND(I153*H153,3)</f>
        <v>0</v>
      </c>
      <c r="BL153" s="16" t="s">
        <v>164</v>
      </c>
      <c r="BM153" s="155" t="s">
        <v>210</v>
      </c>
    </row>
    <row r="154" spans="2:65" s="13" customFormat="1" x14ac:dyDescent="0.2">
      <c r="B154" s="166"/>
      <c r="D154" s="159" t="s">
        <v>166</v>
      </c>
      <c r="E154" s="167" t="s">
        <v>1</v>
      </c>
      <c r="F154" s="168" t="s">
        <v>211</v>
      </c>
      <c r="H154" s="167" t="s">
        <v>1</v>
      </c>
      <c r="I154" s="169"/>
      <c r="L154" s="166"/>
      <c r="M154" s="170"/>
      <c r="T154" s="171"/>
      <c r="AT154" s="167" t="s">
        <v>166</v>
      </c>
      <c r="AU154" s="167" t="s">
        <v>87</v>
      </c>
      <c r="AV154" s="13" t="s">
        <v>82</v>
      </c>
      <c r="AW154" s="13" t="s">
        <v>29</v>
      </c>
      <c r="AX154" s="13" t="s">
        <v>75</v>
      </c>
      <c r="AY154" s="167" t="s">
        <v>157</v>
      </c>
    </row>
    <row r="155" spans="2:65" s="12" customFormat="1" x14ac:dyDescent="0.2">
      <c r="B155" s="158"/>
      <c r="D155" s="159" t="s">
        <v>166</v>
      </c>
      <c r="E155" s="160" t="s">
        <v>1</v>
      </c>
      <c r="F155" s="161" t="s">
        <v>652</v>
      </c>
      <c r="H155" s="162">
        <v>15.08</v>
      </c>
      <c r="I155" s="163"/>
      <c r="L155" s="158"/>
      <c r="M155" s="164"/>
      <c r="T155" s="165"/>
      <c r="AT155" s="160" t="s">
        <v>166</v>
      </c>
      <c r="AU155" s="160" t="s">
        <v>87</v>
      </c>
      <c r="AV155" s="12" t="s">
        <v>87</v>
      </c>
      <c r="AW155" s="12" t="s">
        <v>29</v>
      </c>
      <c r="AX155" s="12" t="s">
        <v>75</v>
      </c>
      <c r="AY155" s="160" t="s">
        <v>157</v>
      </c>
    </row>
    <row r="156" spans="2:65" s="12" customFormat="1" x14ac:dyDescent="0.2">
      <c r="B156" s="158"/>
      <c r="D156" s="159" t="s">
        <v>166</v>
      </c>
      <c r="E156" s="160" t="s">
        <v>1</v>
      </c>
      <c r="F156" s="161" t="s">
        <v>653</v>
      </c>
      <c r="H156" s="162">
        <v>83.79</v>
      </c>
      <c r="I156" s="163"/>
      <c r="L156" s="158"/>
      <c r="M156" s="164"/>
      <c r="T156" s="165"/>
      <c r="AT156" s="160" t="s">
        <v>166</v>
      </c>
      <c r="AU156" s="160" t="s">
        <v>87</v>
      </c>
      <c r="AV156" s="12" t="s">
        <v>87</v>
      </c>
      <c r="AW156" s="12" t="s">
        <v>29</v>
      </c>
      <c r="AX156" s="12" t="s">
        <v>75</v>
      </c>
      <c r="AY156" s="160" t="s">
        <v>157</v>
      </c>
    </row>
    <row r="157" spans="2:65" s="14" customFormat="1" x14ac:dyDescent="0.2">
      <c r="B157" s="182"/>
      <c r="D157" s="159" t="s">
        <v>166</v>
      </c>
      <c r="E157" s="183" t="s">
        <v>115</v>
      </c>
      <c r="F157" s="184" t="s">
        <v>199</v>
      </c>
      <c r="H157" s="185">
        <v>98.87</v>
      </c>
      <c r="I157" s="186"/>
      <c r="L157" s="182"/>
      <c r="M157" s="187"/>
      <c r="T157" s="188"/>
      <c r="AT157" s="183" t="s">
        <v>166</v>
      </c>
      <c r="AU157" s="183" t="s">
        <v>87</v>
      </c>
      <c r="AV157" s="14" t="s">
        <v>164</v>
      </c>
      <c r="AW157" s="14" t="s">
        <v>29</v>
      </c>
      <c r="AX157" s="14" t="s">
        <v>82</v>
      </c>
      <c r="AY157" s="183" t="s">
        <v>157</v>
      </c>
    </row>
    <row r="158" spans="2:65" s="1" customFormat="1" ht="24.25" customHeight="1" x14ac:dyDescent="0.2">
      <c r="B158" s="143"/>
      <c r="C158" s="144" t="s">
        <v>178</v>
      </c>
      <c r="D158" s="144" t="s">
        <v>160</v>
      </c>
      <c r="E158" s="145" t="s">
        <v>214</v>
      </c>
      <c r="F158" s="146" t="s">
        <v>215</v>
      </c>
      <c r="G158" s="147" t="s">
        <v>192</v>
      </c>
      <c r="H158" s="148">
        <v>98.87</v>
      </c>
      <c r="I158" s="149"/>
      <c r="J158" s="148">
        <f>ROUND(I158*H158,3)</f>
        <v>0</v>
      </c>
      <c r="K158" s="150"/>
      <c r="L158" s="31"/>
      <c r="M158" s="151" t="s">
        <v>1</v>
      </c>
      <c r="N158" s="152" t="s">
        <v>41</v>
      </c>
      <c r="P158" s="153">
        <f>O158*H158</f>
        <v>0</v>
      </c>
      <c r="Q158" s="153">
        <v>3.15E-2</v>
      </c>
      <c r="R158" s="153">
        <f>Q158*H158</f>
        <v>3.1144050000000001</v>
      </c>
      <c r="S158" s="153">
        <v>0</v>
      </c>
      <c r="T158" s="154">
        <f>S158*H158</f>
        <v>0</v>
      </c>
      <c r="AR158" s="155" t="s">
        <v>164</v>
      </c>
      <c r="AT158" s="155" t="s">
        <v>160</v>
      </c>
      <c r="AU158" s="155" t="s">
        <v>87</v>
      </c>
      <c r="AY158" s="16" t="s">
        <v>157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6" t="s">
        <v>87</v>
      </c>
      <c r="BK158" s="157">
        <f>ROUND(I158*H158,3)</f>
        <v>0</v>
      </c>
      <c r="BL158" s="16" t="s">
        <v>164</v>
      </c>
      <c r="BM158" s="155" t="s">
        <v>216</v>
      </c>
    </row>
    <row r="159" spans="2:65" s="12" customFormat="1" x14ac:dyDescent="0.2">
      <c r="B159" s="158"/>
      <c r="D159" s="159" t="s">
        <v>166</v>
      </c>
      <c r="E159" s="160" t="s">
        <v>1</v>
      </c>
      <c r="F159" s="161" t="s">
        <v>115</v>
      </c>
      <c r="H159" s="162">
        <v>98.87</v>
      </c>
      <c r="I159" s="163"/>
      <c r="L159" s="158"/>
      <c r="M159" s="164"/>
      <c r="T159" s="165"/>
      <c r="AT159" s="160" t="s">
        <v>166</v>
      </c>
      <c r="AU159" s="160" t="s">
        <v>87</v>
      </c>
      <c r="AV159" s="12" t="s">
        <v>87</v>
      </c>
      <c r="AW159" s="12" t="s">
        <v>29</v>
      </c>
      <c r="AX159" s="12" t="s">
        <v>82</v>
      </c>
      <c r="AY159" s="160" t="s">
        <v>157</v>
      </c>
    </row>
    <row r="160" spans="2:65" s="11" customFormat="1" ht="22.9" customHeight="1" x14ac:dyDescent="0.25">
      <c r="B160" s="131"/>
      <c r="D160" s="132" t="s">
        <v>74</v>
      </c>
      <c r="E160" s="141" t="s">
        <v>207</v>
      </c>
      <c r="F160" s="141" t="s">
        <v>217</v>
      </c>
      <c r="I160" s="134"/>
      <c r="J160" s="142">
        <f>BK160</f>
        <v>0</v>
      </c>
      <c r="L160" s="131"/>
      <c r="M160" s="136"/>
      <c r="P160" s="137">
        <f>SUM(P161:P190)</f>
        <v>0</v>
      </c>
      <c r="R160" s="137">
        <f>SUM(R161:R190)</f>
        <v>15.503892</v>
      </c>
      <c r="T160" s="138">
        <f>SUM(T161:T190)</f>
        <v>230.80989</v>
      </c>
      <c r="AR160" s="132" t="s">
        <v>82</v>
      </c>
      <c r="AT160" s="139" t="s">
        <v>74</v>
      </c>
      <c r="AU160" s="139" t="s">
        <v>82</v>
      </c>
      <c r="AY160" s="132" t="s">
        <v>157</v>
      </c>
      <c r="BK160" s="140">
        <f>SUM(BK161:BK190)</f>
        <v>0</v>
      </c>
    </row>
    <row r="161" spans="2:65" s="1" customFormat="1" ht="24.25" customHeight="1" x14ac:dyDescent="0.2">
      <c r="B161" s="143"/>
      <c r="C161" s="144" t="s">
        <v>207</v>
      </c>
      <c r="D161" s="144" t="s">
        <v>160</v>
      </c>
      <c r="E161" s="145" t="s">
        <v>219</v>
      </c>
      <c r="F161" s="146" t="s">
        <v>220</v>
      </c>
      <c r="G161" s="147" t="s">
        <v>192</v>
      </c>
      <c r="H161" s="148">
        <v>730</v>
      </c>
      <c r="I161" s="149"/>
      <c r="J161" s="148">
        <f>ROUND(I161*H161,3)</f>
        <v>0</v>
      </c>
      <c r="K161" s="150"/>
      <c r="L161" s="31"/>
      <c r="M161" s="151" t="s">
        <v>1</v>
      </c>
      <c r="N161" s="152" t="s">
        <v>41</v>
      </c>
      <c r="P161" s="153">
        <f>O161*H161</f>
        <v>0</v>
      </c>
      <c r="Q161" s="153">
        <v>1.653E-2</v>
      </c>
      <c r="R161" s="153">
        <f>Q161*H161</f>
        <v>12.0669</v>
      </c>
      <c r="S161" s="153">
        <v>0</v>
      </c>
      <c r="T161" s="154">
        <f>S161*H161</f>
        <v>0</v>
      </c>
      <c r="AR161" s="155" t="s">
        <v>164</v>
      </c>
      <c r="AT161" s="155" t="s">
        <v>160</v>
      </c>
      <c r="AU161" s="155" t="s">
        <v>87</v>
      </c>
      <c r="AY161" s="16" t="s">
        <v>157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87</v>
      </c>
      <c r="BK161" s="157">
        <f>ROUND(I161*H161,3)</f>
        <v>0</v>
      </c>
      <c r="BL161" s="16" t="s">
        <v>164</v>
      </c>
      <c r="BM161" s="155" t="s">
        <v>221</v>
      </c>
    </row>
    <row r="162" spans="2:65" s="12" customFormat="1" x14ac:dyDescent="0.2">
      <c r="B162" s="158"/>
      <c r="D162" s="159" t="s">
        <v>166</v>
      </c>
      <c r="E162" s="160" t="s">
        <v>1</v>
      </c>
      <c r="F162" s="161" t="s">
        <v>654</v>
      </c>
      <c r="H162" s="162">
        <v>730</v>
      </c>
      <c r="I162" s="163"/>
      <c r="L162" s="158"/>
      <c r="M162" s="164"/>
      <c r="T162" s="165"/>
      <c r="AT162" s="160" t="s">
        <v>166</v>
      </c>
      <c r="AU162" s="160" t="s">
        <v>87</v>
      </c>
      <c r="AV162" s="12" t="s">
        <v>87</v>
      </c>
      <c r="AW162" s="12" t="s">
        <v>29</v>
      </c>
      <c r="AX162" s="12" t="s">
        <v>75</v>
      </c>
      <c r="AY162" s="160" t="s">
        <v>157</v>
      </c>
    </row>
    <row r="163" spans="2:65" s="14" customFormat="1" x14ac:dyDescent="0.2">
      <c r="B163" s="182"/>
      <c r="D163" s="159" t="s">
        <v>166</v>
      </c>
      <c r="E163" s="183" t="s">
        <v>104</v>
      </c>
      <c r="F163" s="184" t="s">
        <v>199</v>
      </c>
      <c r="H163" s="185">
        <v>730</v>
      </c>
      <c r="I163" s="186"/>
      <c r="L163" s="182"/>
      <c r="M163" s="187"/>
      <c r="T163" s="188"/>
      <c r="AT163" s="183" t="s">
        <v>166</v>
      </c>
      <c r="AU163" s="183" t="s">
        <v>87</v>
      </c>
      <c r="AV163" s="14" t="s">
        <v>164</v>
      </c>
      <c r="AW163" s="14" t="s">
        <v>29</v>
      </c>
      <c r="AX163" s="14" t="s">
        <v>82</v>
      </c>
      <c r="AY163" s="183" t="s">
        <v>157</v>
      </c>
    </row>
    <row r="164" spans="2:65" s="1" customFormat="1" ht="24.25" customHeight="1" x14ac:dyDescent="0.2">
      <c r="B164" s="143"/>
      <c r="C164" s="144" t="s">
        <v>213</v>
      </c>
      <c r="D164" s="144" t="s">
        <v>160</v>
      </c>
      <c r="E164" s="145" t="s">
        <v>224</v>
      </c>
      <c r="F164" s="146" t="s">
        <v>225</v>
      </c>
      <c r="G164" s="147" t="s">
        <v>192</v>
      </c>
      <c r="H164" s="148">
        <v>730</v>
      </c>
      <c r="I164" s="149"/>
      <c r="J164" s="148">
        <f>ROUND(I164*H164,3)</f>
        <v>0</v>
      </c>
      <c r="K164" s="150"/>
      <c r="L164" s="31"/>
      <c r="M164" s="151" t="s">
        <v>1</v>
      </c>
      <c r="N164" s="152" t="s">
        <v>41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164</v>
      </c>
      <c r="AT164" s="155" t="s">
        <v>160</v>
      </c>
      <c r="AU164" s="155" t="s">
        <v>87</v>
      </c>
      <c r="AY164" s="16" t="s">
        <v>157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6" t="s">
        <v>87</v>
      </c>
      <c r="BK164" s="157">
        <f>ROUND(I164*H164,3)</f>
        <v>0</v>
      </c>
      <c r="BL164" s="16" t="s">
        <v>164</v>
      </c>
      <c r="BM164" s="155" t="s">
        <v>226</v>
      </c>
    </row>
    <row r="165" spans="2:65" s="12" customFormat="1" x14ac:dyDescent="0.2">
      <c r="B165" s="158"/>
      <c r="D165" s="159" t="s">
        <v>166</v>
      </c>
      <c r="E165" s="160" t="s">
        <v>1</v>
      </c>
      <c r="F165" s="161" t="s">
        <v>104</v>
      </c>
      <c r="H165" s="162">
        <v>730</v>
      </c>
      <c r="I165" s="163"/>
      <c r="L165" s="158"/>
      <c r="M165" s="164"/>
      <c r="T165" s="165"/>
      <c r="AT165" s="160" t="s">
        <v>166</v>
      </c>
      <c r="AU165" s="160" t="s">
        <v>87</v>
      </c>
      <c r="AV165" s="12" t="s">
        <v>87</v>
      </c>
      <c r="AW165" s="12" t="s">
        <v>29</v>
      </c>
      <c r="AX165" s="12" t="s">
        <v>82</v>
      </c>
      <c r="AY165" s="160" t="s">
        <v>157</v>
      </c>
    </row>
    <row r="166" spans="2:65" s="1" customFormat="1" ht="37.9" customHeight="1" x14ac:dyDescent="0.2">
      <c r="B166" s="143"/>
      <c r="C166" s="144" t="s">
        <v>218</v>
      </c>
      <c r="D166" s="144" t="s">
        <v>160</v>
      </c>
      <c r="E166" s="145" t="s">
        <v>228</v>
      </c>
      <c r="F166" s="146" t="s">
        <v>229</v>
      </c>
      <c r="G166" s="147" t="s">
        <v>192</v>
      </c>
      <c r="H166" s="148">
        <v>2920</v>
      </c>
      <c r="I166" s="149"/>
      <c r="J166" s="148">
        <f>ROUND(I166*H166,3)</f>
        <v>0</v>
      </c>
      <c r="K166" s="150"/>
      <c r="L166" s="31"/>
      <c r="M166" s="151" t="s">
        <v>1</v>
      </c>
      <c r="N166" s="152" t="s">
        <v>41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AR166" s="155" t="s">
        <v>164</v>
      </c>
      <c r="AT166" s="155" t="s">
        <v>160</v>
      </c>
      <c r="AU166" s="155" t="s">
        <v>87</v>
      </c>
      <c r="AY166" s="16" t="s">
        <v>157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6" t="s">
        <v>87</v>
      </c>
      <c r="BK166" s="157">
        <f>ROUND(I166*H166,3)</f>
        <v>0</v>
      </c>
      <c r="BL166" s="16" t="s">
        <v>164</v>
      </c>
      <c r="BM166" s="155" t="s">
        <v>230</v>
      </c>
    </row>
    <row r="167" spans="2:65" s="12" customFormat="1" x14ac:dyDescent="0.2">
      <c r="B167" s="158"/>
      <c r="D167" s="159" t="s">
        <v>166</v>
      </c>
      <c r="E167" s="160" t="s">
        <v>1</v>
      </c>
      <c r="F167" s="161" t="s">
        <v>231</v>
      </c>
      <c r="H167" s="162">
        <v>2920</v>
      </c>
      <c r="I167" s="163"/>
      <c r="L167" s="158"/>
      <c r="M167" s="164"/>
      <c r="T167" s="165"/>
      <c r="AT167" s="160" t="s">
        <v>166</v>
      </c>
      <c r="AU167" s="160" t="s">
        <v>87</v>
      </c>
      <c r="AV167" s="12" t="s">
        <v>87</v>
      </c>
      <c r="AW167" s="12" t="s">
        <v>29</v>
      </c>
      <c r="AX167" s="12" t="s">
        <v>82</v>
      </c>
      <c r="AY167" s="160" t="s">
        <v>157</v>
      </c>
    </row>
    <row r="168" spans="2:65" s="1" customFormat="1" ht="24.25" customHeight="1" x14ac:dyDescent="0.2">
      <c r="B168" s="143"/>
      <c r="C168" s="144" t="s">
        <v>223</v>
      </c>
      <c r="D168" s="144" t="s">
        <v>160</v>
      </c>
      <c r="E168" s="145" t="s">
        <v>233</v>
      </c>
      <c r="F168" s="146" t="s">
        <v>234</v>
      </c>
      <c r="G168" s="147" t="s">
        <v>192</v>
      </c>
      <c r="H168" s="148">
        <v>1790.1</v>
      </c>
      <c r="I168" s="149"/>
      <c r="J168" s="148">
        <f>ROUND(I168*H168,3)</f>
        <v>0</v>
      </c>
      <c r="K168" s="150"/>
      <c r="L168" s="31"/>
      <c r="M168" s="151" t="s">
        <v>1</v>
      </c>
      <c r="N168" s="152" t="s">
        <v>41</v>
      </c>
      <c r="P168" s="153">
        <f>O168*H168</f>
        <v>0</v>
      </c>
      <c r="Q168" s="153">
        <v>1.92E-3</v>
      </c>
      <c r="R168" s="153">
        <f>Q168*H168</f>
        <v>3.436992</v>
      </c>
      <c r="S168" s="153">
        <v>0</v>
      </c>
      <c r="T168" s="154">
        <f>S168*H168</f>
        <v>0</v>
      </c>
      <c r="AR168" s="155" t="s">
        <v>164</v>
      </c>
      <c r="AT168" s="155" t="s">
        <v>160</v>
      </c>
      <c r="AU168" s="155" t="s">
        <v>87</v>
      </c>
      <c r="AY168" s="16" t="s">
        <v>157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6" t="s">
        <v>87</v>
      </c>
      <c r="BK168" s="157">
        <f>ROUND(I168*H168,3)</f>
        <v>0</v>
      </c>
      <c r="BL168" s="16" t="s">
        <v>164</v>
      </c>
      <c r="BM168" s="155" t="s">
        <v>235</v>
      </c>
    </row>
    <row r="169" spans="2:65" s="12" customFormat="1" x14ac:dyDescent="0.2">
      <c r="B169" s="158"/>
      <c r="D169" s="159" t="s">
        <v>166</v>
      </c>
      <c r="E169" s="160" t="s">
        <v>1</v>
      </c>
      <c r="F169" s="161" t="s">
        <v>655</v>
      </c>
      <c r="H169" s="162">
        <v>1790.1</v>
      </c>
      <c r="I169" s="163"/>
      <c r="L169" s="158"/>
      <c r="M169" s="164"/>
      <c r="T169" s="165"/>
      <c r="AT169" s="160" t="s">
        <v>166</v>
      </c>
      <c r="AU169" s="160" t="s">
        <v>87</v>
      </c>
      <c r="AV169" s="12" t="s">
        <v>87</v>
      </c>
      <c r="AW169" s="12" t="s">
        <v>29</v>
      </c>
      <c r="AX169" s="12" t="s">
        <v>82</v>
      </c>
      <c r="AY169" s="160" t="s">
        <v>157</v>
      </c>
    </row>
    <row r="170" spans="2:65" s="1" customFormat="1" ht="44.25" customHeight="1" x14ac:dyDescent="0.2">
      <c r="B170" s="143"/>
      <c r="C170" s="144" t="s">
        <v>227</v>
      </c>
      <c r="D170" s="144" t="s">
        <v>160</v>
      </c>
      <c r="E170" s="145" t="s">
        <v>656</v>
      </c>
      <c r="F170" s="146" t="s">
        <v>657</v>
      </c>
      <c r="G170" s="147" t="s">
        <v>163</v>
      </c>
      <c r="H170" s="148">
        <v>117.916</v>
      </c>
      <c r="I170" s="149"/>
      <c r="J170" s="148">
        <f>ROUND(I170*H170,3)</f>
        <v>0</v>
      </c>
      <c r="K170" s="150"/>
      <c r="L170" s="31"/>
      <c r="M170" s="151" t="s">
        <v>1</v>
      </c>
      <c r="N170" s="152" t="s">
        <v>41</v>
      </c>
      <c r="P170" s="153">
        <f>O170*H170</f>
        <v>0</v>
      </c>
      <c r="Q170" s="153">
        <v>0</v>
      </c>
      <c r="R170" s="153">
        <f>Q170*H170</f>
        <v>0</v>
      </c>
      <c r="S170" s="153">
        <v>1.905</v>
      </c>
      <c r="T170" s="154">
        <f>S170*H170</f>
        <v>224.62997999999999</v>
      </c>
      <c r="AR170" s="155" t="s">
        <v>164</v>
      </c>
      <c r="AT170" s="155" t="s">
        <v>160</v>
      </c>
      <c r="AU170" s="155" t="s">
        <v>87</v>
      </c>
      <c r="AY170" s="16" t="s">
        <v>157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6" t="s">
        <v>87</v>
      </c>
      <c r="BK170" s="157">
        <f>ROUND(I170*H170,3)</f>
        <v>0</v>
      </c>
      <c r="BL170" s="16" t="s">
        <v>164</v>
      </c>
      <c r="BM170" s="155" t="s">
        <v>658</v>
      </c>
    </row>
    <row r="171" spans="2:65" s="12" customFormat="1" x14ac:dyDescent="0.2">
      <c r="B171" s="158"/>
      <c r="D171" s="159" t="s">
        <v>166</v>
      </c>
      <c r="E171" s="160" t="s">
        <v>1</v>
      </c>
      <c r="F171" s="161" t="s">
        <v>659</v>
      </c>
      <c r="H171" s="162">
        <v>125.55</v>
      </c>
      <c r="I171" s="163"/>
      <c r="L171" s="158"/>
      <c r="M171" s="164"/>
      <c r="T171" s="165"/>
      <c r="AT171" s="160" t="s">
        <v>166</v>
      </c>
      <c r="AU171" s="160" t="s">
        <v>87</v>
      </c>
      <c r="AV171" s="12" t="s">
        <v>87</v>
      </c>
      <c r="AW171" s="12" t="s">
        <v>29</v>
      </c>
      <c r="AX171" s="12" t="s">
        <v>75</v>
      </c>
      <c r="AY171" s="160" t="s">
        <v>157</v>
      </c>
    </row>
    <row r="172" spans="2:65" s="12" customFormat="1" x14ac:dyDescent="0.2">
      <c r="B172" s="158"/>
      <c r="D172" s="159" t="s">
        <v>166</v>
      </c>
      <c r="E172" s="160" t="s">
        <v>1</v>
      </c>
      <c r="F172" s="161" t="s">
        <v>660</v>
      </c>
      <c r="H172" s="162">
        <v>-7.6340000000000003</v>
      </c>
      <c r="I172" s="163"/>
      <c r="L172" s="158"/>
      <c r="M172" s="164"/>
      <c r="T172" s="165"/>
      <c r="AT172" s="160" t="s">
        <v>166</v>
      </c>
      <c r="AU172" s="160" t="s">
        <v>87</v>
      </c>
      <c r="AV172" s="12" t="s">
        <v>87</v>
      </c>
      <c r="AW172" s="12" t="s">
        <v>29</v>
      </c>
      <c r="AX172" s="12" t="s">
        <v>75</v>
      </c>
      <c r="AY172" s="160" t="s">
        <v>157</v>
      </c>
    </row>
    <row r="173" spans="2:65" s="14" customFormat="1" x14ac:dyDescent="0.2">
      <c r="B173" s="182"/>
      <c r="D173" s="159" t="s">
        <v>166</v>
      </c>
      <c r="E173" s="183" t="s">
        <v>1</v>
      </c>
      <c r="F173" s="184" t="s">
        <v>199</v>
      </c>
      <c r="H173" s="185">
        <v>117.916</v>
      </c>
      <c r="I173" s="186"/>
      <c r="L173" s="182"/>
      <c r="M173" s="187"/>
      <c r="T173" s="188"/>
      <c r="AT173" s="183" t="s">
        <v>166</v>
      </c>
      <c r="AU173" s="183" t="s">
        <v>87</v>
      </c>
      <c r="AV173" s="14" t="s">
        <v>164</v>
      </c>
      <c r="AW173" s="14" t="s">
        <v>29</v>
      </c>
      <c r="AX173" s="14" t="s">
        <v>82</v>
      </c>
      <c r="AY173" s="183" t="s">
        <v>157</v>
      </c>
    </row>
    <row r="174" spans="2:65" s="1" customFormat="1" ht="33" customHeight="1" x14ac:dyDescent="0.2">
      <c r="B174" s="143"/>
      <c r="C174" s="144" t="s">
        <v>232</v>
      </c>
      <c r="D174" s="144" t="s">
        <v>160</v>
      </c>
      <c r="E174" s="145" t="s">
        <v>238</v>
      </c>
      <c r="F174" s="146" t="s">
        <v>239</v>
      </c>
      <c r="G174" s="147" t="s">
        <v>192</v>
      </c>
      <c r="H174" s="148">
        <v>2.79</v>
      </c>
      <c r="I174" s="149"/>
      <c r="J174" s="148">
        <f>ROUND(I174*H174,3)</f>
        <v>0</v>
      </c>
      <c r="K174" s="150"/>
      <c r="L174" s="31"/>
      <c r="M174" s="151" t="s">
        <v>1</v>
      </c>
      <c r="N174" s="152" t="s">
        <v>41</v>
      </c>
      <c r="P174" s="153">
        <f>O174*H174</f>
        <v>0</v>
      </c>
      <c r="Q174" s="153">
        <v>0</v>
      </c>
      <c r="R174" s="153">
        <f>Q174*H174</f>
        <v>0</v>
      </c>
      <c r="S174" s="153">
        <v>5.7000000000000002E-2</v>
      </c>
      <c r="T174" s="154">
        <f>S174*H174</f>
        <v>0.15903</v>
      </c>
      <c r="AR174" s="155" t="s">
        <v>164</v>
      </c>
      <c r="AT174" s="155" t="s">
        <v>160</v>
      </c>
      <c r="AU174" s="155" t="s">
        <v>87</v>
      </c>
      <c r="AY174" s="16" t="s">
        <v>157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6" t="s">
        <v>87</v>
      </c>
      <c r="BK174" s="157">
        <f>ROUND(I174*H174,3)</f>
        <v>0</v>
      </c>
      <c r="BL174" s="16" t="s">
        <v>164</v>
      </c>
      <c r="BM174" s="155" t="s">
        <v>240</v>
      </c>
    </row>
    <row r="175" spans="2:65" s="12" customFormat="1" x14ac:dyDescent="0.2">
      <c r="B175" s="158"/>
      <c r="D175" s="159" t="s">
        <v>166</v>
      </c>
      <c r="E175" s="160" t="s">
        <v>1</v>
      </c>
      <c r="F175" s="161" t="s">
        <v>661</v>
      </c>
      <c r="H175" s="162">
        <v>2.79</v>
      </c>
      <c r="I175" s="163"/>
      <c r="L175" s="158"/>
      <c r="M175" s="164"/>
      <c r="T175" s="165"/>
      <c r="AT175" s="160" t="s">
        <v>166</v>
      </c>
      <c r="AU175" s="160" t="s">
        <v>87</v>
      </c>
      <c r="AV175" s="12" t="s">
        <v>87</v>
      </c>
      <c r="AW175" s="12" t="s">
        <v>29</v>
      </c>
      <c r="AX175" s="12" t="s">
        <v>82</v>
      </c>
      <c r="AY175" s="160" t="s">
        <v>157</v>
      </c>
    </row>
    <row r="176" spans="2:65" s="1" customFormat="1" ht="21.75" customHeight="1" x14ac:dyDescent="0.2">
      <c r="B176" s="143"/>
      <c r="C176" s="144" t="s">
        <v>237</v>
      </c>
      <c r="D176" s="144" t="s">
        <v>160</v>
      </c>
      <c r="E176" s="145" t="s">
        <v>244</v>
      </c>
      <c r="F176" s="146" t="s">
        <v>245</v>
      </c>
      <c r="G176" s="147" t="s">
        <v>183</v>
      </c>
      <c r="H176" s="148">
        <v>174</v>
      </c>
      <c r="I176" s="149"/>
      <c r="J176" s="148">
        <f>ROUND(I176*H176,3)</f>
        <v>0</v>
      </c>
      <c r="K176" s="150"/>
      <c r="L176" s="31"/>
      <c r="M176" s="151" t="s">
        <v>1</v>
      </c>
      <c r="N176" s="152" t="s">
        <v>41</v>
      </c>
      <c r="P176" s="153">
        <f>O176*H176</f>
        <v>0</v>
      </c>
      <c r="Q176" s="153">
        <v>0</v>
      </c>
      <c r="R176" s="153">
        <f>Q176*H176</f>
        <v>0</v>
      </c>
      <c r="S176" s="153">
        <v>8.0000000000000002E-3</v>
      </c>
      <c r="T176" s="154">
        <f>S176*H176</f>
        <v>1.3920000000000001</v>
      </c>
      <c r="AR176" s="155" t="s">
        <v>164</v>
      </c>
      <c r="AT176" s="155" t="s">
        <v>160</v>
      </c>
      <c r="AU176" s="155" t="s">
        <v>87</v>
      </c>
      <c r="AY176" s="16" t="s">
        <v>157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6" t="s">
        <v>87</v>
      </c>
      <c r="BK176" s="157">
        <f>ROUND(I176*H176,3)</f>
        <v>0</v>
      </c>
      <c r="BL176" s="16" t="s">
        <v>164</v>
      </c>
      <c r="BM176" s="155" t="s">
        <v>246</v>
      </c>
    </row>
    <row r="177" spans="2:65" s="12" customFormat="1" x14ac:dyDescent="0.2">
      <c r="B177" s="158"/>
      <c r="D177" s="159" t="s">
        <v>166</v>
      </c>
      <c r="E177" s="160" t="s">
        <v>1</v>
      </c>
      <c r="F177" s="161" t="s">
        <v>662</v>
      </c>
      <c r="H177" s="162">
        <v>174</v>
      </c>
      <c r="I177" s="163"/>
      <c r="L177" s="158"/>
      <c r="M177" s="164"/>
      <c r="T177" s="165"/>
      <c r="AT177" s="160" t="s">
        <v>166</v>
      </c>
      <c r="AU177" s="160" t="s">
        <v>87</v>
      </c>
      <c r="AV177" s="12" t="s">
        <v>87</v>
      </c>
      <c r="AW177" s="12" t="s">
        <v>29</v>
      </c>
      <c r="AX177" s="12" t="s">
        <v>82</v>
      </c>
      <c r="AY177" s="160" t="s">
        <v>157</v>
      </c>
    </row>
    <row r="178" spans="2:65" s="1" customFormat="1" ht="33" customHeight="1" x14ac:dyDescent="0.2">
      <c r="B178" s="143"/>
      <c r="C178" s="144" t="s">
        <v>243</v>
      </c>
      <c r="D178" s="144" t="s">
        <v>160</v>
      </c>
      <c r="E178" s="145" t="s">
        <v>260</v>
      </c>
      <c r="F178" s="146" t="s">
        <v>261</v>
      </c>
      <c r="G178" s="147" t="s">
        <v>192</v>
      </c>
      <c r="H178" s="148">
        <v>324.92</v>
      </c>
      <c r="I178" s="149"/>
      <c r="J178" s="148">
        <f>ROUND(I178*H178,3)</f>
        <v>0</v>
      </c>
      <c r="K178" s="150"/>
      <c r="L178" s="31"/>
      <c r="M178" s="151" t="s">
        <v>1</v>
      </c>
      <c r="N178" s="152" t="s">
        <v>41</v>
      </c>
      <c r="P178" s="153">
        <f>O178*H178</f>
        <v>0</v>
      </c>
      <c r="Q178" s="153">
        <v>0</v>
      </c>
      <c r="R178" s="153">
        <f>Q178*H178</f>
        <v>0</v>
      </c>
      <c r="S178" s="153">
        <v>4.0000000000000001E-3</v>
      </c>
      <c r="T178" s="154">
        <f>S178*H178</f>
        <v>1.2996800000000002</v>
      </c>
      <c r="AR178" s="155" t="s">
        <v>164</v>
      </c>
      <c r="AT178" s="155" t="s">
        <v>160</v>
      </c>
      <c r="AU178" s="155" t="s">
        <v>87</v>
      </c>
      <c r="AY178" s="16" t="s">
        <v>157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6" t="s">
        <v>87</v>
      </c>
      <c r="BK178" s="157">
        <f>ROUND(I178*H178,3)</f>
        <v>0</v>
      </c>
      <c r="BL178" s="16" t="s">
        <v>164</v>
      </c>
      <c r="BM178" s="155" t="s">
        <v>262</v>
      </c>
    </row>
    <row r="179" spans="2:65" s="12" customFormat="1" x14ac:dyDescent="0.2">
      <c r="B179" s="158"/>
      <c r="D179" s="159" t="s">
        <v>166</v>
      </c>
      <c r="E179" s="160" t="s">
        <v>1</v>
      </c>
      <c r="F179" s="161" t="s">
        <v>663</v>
      </c>
      <c r="H179" s="162">
        <v>360</v>
      </c>
      <c r="I179" s="163"/>
      <c r="L179" s="158"/>
      <c r="M179" s="164"/>
      <c r="T179" s="165"/>
      <c r="AT179" s="160" t="s">
        <v>166</v>
      </c>
      <c r="AU179" s="160" t="s">
        <v>87</v>
      </c>
      <c r="AV179" s="12" t="s">
        <v>87</v>
      </c>
      <c r="AW179" s="12" t="s">
        <v>29</v>
      </c>
      <c r="AX179" s="12" t="s">
        <v>75</v>
      </c>
      <c r="AY179" s="160" t="s">
        <v>157</v>
      </c>
    </row>
    <row r="180" spans="2:65" s="12" customFormat="1" x14ac:dyDescent="0.2">
      <c r="B180" s="158"/>
      <c r="D180" s="159" t="s">
        <v>166</v>
      </c>
      <c r="E180" s="160" t="s">
        <v>1</v>
      </c>
      <c r="F180" s="161" t="s">
        <v>664</v>
      </c>
      <c r="H180" s="162">
        <v>-15.08</v>
      </c>
      <c r="I180" s="163"/>
      <c r="L180" s="158"/>
      <c r="M180" s="164"/>
      <c r="T180" s="165"/>
      <c r="AT180" s="160" t="s">
        <v>166</v>
      </c>
      <c r="AU180" s="160" t="s">
        <v>87</v>
      </c>
      <c r="AV180" s="12" t="s">
        <v>87</v>
      </c>
      <c r="AW180" s="12" t="s">
        <v>29</v>
      </c>
      <c r="AX180" s="12" t="s">
        <v>75</v>
      </c>
      <c r="AY180" s="160" t="s">
        <v>157</v>
      </c>
    </row>
    <row r="181" spans="2:65" s="12" customFormat="1" x14ac:dyDescent="0.2">
      <c r="B181" s="158"/>
      <c r="D181" s="159" t="s">
        <v>166</v>
      </c>
      <c r="E181" s="160" t="s">
        <v>1</v>
      </c>
      <c r="F181" s="161" t="s">
        <v>665</v>
      </c>
      <c r="H181" s="162">
        <v>-20</v>
      </c>
      <c r="I181" s="163"/>
      <c r="L181" s="158"/>
      <c r="M181" s="164"/>
      <c r="T181" s="165"/>
      <c r="AT181" s="160" t="s">
        <v>166</v>
      </c>
      <c r="AU181" s="160" t="s">
        <v>87</v>
      </c>
      <c r="AV181" s="12" t="s">
        <v>87</v>
      </c>
      <c r="AW181" s="12" t="s">
        <v>29</v>
      </c>
      <c r="AX181" s="12" t="s">
        <v>75</v>
      </c>
      <c r="AY181" s="160" t="s">
        <v>157</v>
      </c>
    </row>
    <row r="182" spans="2:65" s="14" customFormat="1" x14ac:dyDescent="0.2">
      <c r="B182" s="182"/>
      <c r="D182" s="159" t="s">
        <v>166</v>
      </c>
      <c r="E182" s="183" t="s">
        <v>109</v>
      </c>
      <c r="F182" s="184" t="s">
        <v>199</v>
      </c>
      <c r="H182" s="185">
        <v>324.92</v>
      </c>
      <c r="I182" s="186"/>
      <c r="L182" s="182"/>
      <c r="M182" s="187"/>
      <c r="T182" s="188"/>
      <c r="AT182" s="183" t="s">
        <v>166</v>
      </c>
      <c r="AU182" s="183" t="s">
        <v>87</v>
      </c>
      <c r="AV182" s="14" t="s">
        <v>164</v>
      </c>
      <c r="AW182" s="14" t="s">
        <v>29</v>
      </c>
      <c r="AX182" s="14" t="s">
        <v>82</v>
      </c>
      <c r="AY182" s="183" t="s">
        <v>157</v>
      </c>
    </row>
    <row r="183" spans="2:65" s="1" customFormat="1" ht="37.9" customHeight="1" x14ac:dyDescent="0.2">
      <c r="B183" s="143"/>
      <c r="C183" s="144" t="s">
        <v>248</v>
      </c>
      <c r="D183" s="144" t="s">
        <v>160</v>
      </c>
      <c r="E183" s="145" t="s">
        <v>271</v>
      </c>
      <c r="F183" s="146" t="s">
        <v>272</v>
      </c>
      <c r="G183" s="147" t="s">
        <v>192</v>
      </c>
      <c r="H183" s="148">
        <v>332.92</v>
      </c>
      <c r="I183" s="149"/>
      <c r="J183" s="148">
        <f>ROUND(I183*H183,3)</f>
        <v>0</v>
      </c>
      <c r="K183" s="150"/>
      <c r="L183" s="31"/>
      <c r="M183" s="151" t="s">
        <v>1</v>
      </c>
      <c r="N183" s="152" t="s">
        <v>41</v>
      </c>
      <c r="P183" s="153">
        <f>O183*H183</f>
        <v>0</v>
      </c>
      <c r="Q183" s="153">
        <v>0</v>
      </c>
      <c r="R183" s="153">
        <f>Q183*H183</f>
        <v>0</v>
      </c>
      <c r="S183" s="153">
        <v>0.01</v>
      </c>
      <c r="T183" s="154">
        <f>S183*H183</f>
        <v>3.3292000000000002</v>
      </c>
      <c r="AR183" s="155" t="s">
        <v>164</v>
      </c>
      <c r="AT183" s="155" t="s">
        <v>160</v>
      </c>
      <c r="AU183" s="155" t="s">
        <v>87</v>
      </c>
      <c r="AY183" s="16" t="s">
        <v>157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6" t="s">
        <v>87</v>
      </c>
      <c r="BK183" s="157">
        <f>ROUND(I183*H183,3)</f>
        <v>0</v>
      </c>
      <c r="BL183" s="16" t="s">
        <v>164</v>
      </c>
      <c r="BM183" s="155" t="s">
        <v>273</v>
      </c>
    </row>
    <row r="184" spans="2:65" s="12" customFormat="1" x14ac:dyDescent="0.2">
      <c r="B184" s="158"/>
      <c r="D184" s="159" t="s">
        <v>166</v>
      </c>
      <c r="E184" s="160" t="s">
        <v>1</v>
      </c>
      <c r="F184" s="161" t="s">
        <v>663</v>
      </c>
      <c r="H184" s="162">
        <v>360</v>
      </c>
      <c r="I184" s="163"/>
      <c r="L184" s="158"/>
      <c r="M184" s="164"/>
      <c r="T184" s="165"/>
      <c r="AT184" s="160" t="s">
        <v>166</v>
      </c>
      <c r="AU184" s="160" t="s">
        <v>87</v>
      </c>
      <c r="AV184" s="12" t="s">
        <v>87</v>
      </c>
      <c r="AW184" s="12" t="s">
        <v>29</v>
      </c>
      <c r="AX184" s="12" t="s">
        <v>75</v>
      </c>
      <c r="AY184" s="160" t="s">
        <v>157</v>
      </c>
    </row>
    <row r="185" spans="2:65" s="12" customFormat="1" x14ac:dyDescent="0.2">
      <c r="B185" s="158"/>
      <c r="D185" s="159" t="s">
        <v>166</v>
      </c>
      <c r="E185" s="160" t="s">
        <v>1</v>
      </c>
      <c r="F185" s="161" t="s">
        <v>664</v>
      </c>
      <c r="H185" s="162">
        <v>-15.08</v>
      </c>
      <c r="I185" s="163"/>
      <c r="L185" s="158"/>
      <c r="M185" s="164"/>
      <c r="T185" s="165"/>
      <c r="AT185" s="160" t="s">
        <v>166</v>
      </c>
      <c r="AU185" s="160" t="s">
        <v>87</v>
      </c>
      <c r="AV185" s="12" t="s">
        <v>87</v>
      </c>
      <c r="AW185" s="12" t="s">
        <v>29</v>
      </c>
      <c r="AX185" s="12" t="s">
        <v>75</v>
      </c>
      <c r="AY185" s="160" t="s">
        <v>157</v>
      </c>
    </row>
    <row r="186" spans="2:65" s="12" customFormat="1" x14ac:dyDescent="0.2">
      <c r="B186" s="158"/>
      <c r="D186" s="159" t="s">
        <v>166</v>
      </c>
      <c r="E186" s="160" t="s">
        <v>1</v>
      </c>
      <c r="F186" s="161" t="s">
        <v>665</v>
      </c>
      <c r="H186" s="162">
        <v>-20</v>
      </c>
      <c r="I186" s="163"/>
      <c r="L186" s="158"/>
      <c r="M186" s="164"/>
      <c r="T186" s="165"/>
      <c r="AT186" s="160" t="s">
        <v>166</v>
      </c>
      <c r="AU186" s="160" t="s">
        <v>87</v>
      </c>
      <c r="AV186" s="12" t="s">
        <v>87</v>
      </c>
      <c r="AW186" s="12" t="s">
        <v>29</v>
      </c>
      <c r="AX186" s="12" t="s">
        <v>75</v>
      </c>
      <c r="AY186" s="160" t="s">
        <v>157</v>
      </c>
    </row>
    <row r="187" spans="2:65" s="12" customFormat="1" x14ac:dyDescent="0.2">
      <c r="B187" s="158"/>
      <c r="D187" s="159" t="s">
        <v>166</v>
      </c>
      <c r="E187" s="160" t="s">
        <v>1</v>
      </c>
      <c r="F187" s="161" t="s">
        <v>666</v>
      </c>
      <c r="H187" s="162">
        <v>8</v>
      </c>
      <c r="I187" s="163"/>
      <c r="L187" s="158"/>
      <c r="M187" s="164"/>
      <c r="T187" s="165"/>
      <c r="AT187" s="160" t="s">
        <v>166</v>
      </c>
      <c r="AU187" s="160" t="s">
        <v>87</v>
      </c>
      <c r="AV187" s="12" t="s">
        <v>87</v>
      </c>
      <c r="AW187" s="12" t="s">
        <v>29</v>
      </c>
      <c r="AX187" s="12" t="s">
        <v>75</v>
      </c>
      <c r="AY187" s="160" t="s">
        <v>157</v>
      </c>
    </row>
    <row r="188" spans="2:65" s="14" customFormat="1" x14ac:dyDescent="0.2">
      <c r="B188" s="182"/>
      <c r="D188" s="159" t="s">
        <v>166</v>
      </c>
      <c r="E188" s="183" t="s">
        <v>111</v>
      </c>
      <c r="F188" s="184" t="s">
        <v>199</v>
      </c>
      <c r="H188" s="185">
        <v>332.92</v>
      </c>
      <c r="I188" s="186"/>
      <c r="L188" s="182"/>
      <c r="M188" s="187"/>
      <c r="T188" s="188"/>
      <c r="AT188" s="183" t="s">
        <v>166</v>
      </c>
      <c r="AU188" s="183" t="s">
        <v>87</v>
      </c>
      <c r="AV188" s="14" t="s">
        <v>164</v>
      </c>
      <c r="AW188" s="14" t="s">
        <v>29</v>
      </c>
      <c r="AX188" s="14" t="s">
        <v>82</v>
      </c>
      <c r="AY188" s="183" t="s">
        <v>157</v>
      </c>
    </row>
    <row r="189" spans="2:65" s="1" customFormat="1" ht="21.75" customHeight="1" x14ac:dyDescent="0.2">
      <c r="B189" s="143"/>
      <c r="C189" s="144" t="s">
        <v>254</v>
      </c>
      <c r="D189" s="144" t="s">
        <v>160</v>
      </c>
      <c r="E189" s="145" t="s">
        <v>276</v>
      </c>
      <c r="F189" s="146" t="s">
        <v>277</v>
      </c>
      <c r="G189" s="147" t="s">
        <v>170</v>
      </c>
      <c r="H189" s="148">
        <v>262.89100000000002</v>
      </c>
      <c r="I189" s="149"/>
      <c r="J189" s="148">
        <f>ROUND(I189*H189,3)</f>
        <v>0</v>
      </c>
      <c r="K189" s="150"/>
      <c r="L189" s="31"/>
      <c r="M189" s="151" t="s">
        <v>1</v>
      </c>
      <c r="N189" s="152" t="s">
        <v>41</v>
      </c>
      <c r="P189" s="153">
        <f>O189*H189</f>
        <v>0</v>
      </c>
      <c r="Q189" s="153">
        <v>0</v>
      </c>
      <c r="R189" s="153">
        <f>Q189*H189</f>
        <v>0</v>
      </c>
      <c r="S189" s="153">
        <v>0</v>
      </c>
      <c r="T189" s="154">
        <f>S189*H189</f>
        <v>0</v>
      </c>
      <c r="AR189" s="155" t="s">
        <v>164</v>
      </c>
      <c r="AT189" s="155" t="s">
        <v>160</v>
      </c>
      <c r="AU189" s="155" t="s">
        <v>87</v>
      </c>
      <c r="AY189" s="16" t="s">
        <v>157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6" t="s">
        <v>87</v>
      </c>
      <c r="BK189" s="157">
        <f>ROUND(I189*H189,3)</f>
        <v>0</v>
      </c>
      <c r="BL189" s="16" t="s">
        <v>164</v>
      </c>
      <c r="BM189" s="155" t="s">
        <v>667</v>
      </c>
    </row>
    <row r="190" spans="2:65" s="1" customFormat="1" ht="24.25" customHeight="1" x14ac:dyDescent="0.2">
      <c r="B190" s="143"/>
      <c r="C190" s="144" t="s">
        <v>259</v>
      </c>
      <c r="D190" s="144" t="s">
        <v>160</v>
      </c>
      <c r="E190" s="145" t="s">
        <v>280</v>
      </c>
      <c r="F190" s="146" t="s">
        <v>281</v>
      </c>
      <c r="G190" s="147" t="s">
        <v>170</v>
      </c>
      <c r="H190" s="148">
        <v>262.89100000000002</v>
      </c>
      <c r="I190" s="149"/>
      <c r="J190" s="148">
        <f>ROUND(I190*H190,3)</f>
        <v>0</v>
      </c>
      <c r="K190" s="150"/>
      <c r="L190" s="31"/>
      <c r="M190" s="151" t="s">
        <v>1</v>
      </c>
      <c r="N190" s="152" t="s">
        <v>41</v>
      </c>
      <c r="P190" s="153">
        <f>O190*H190</f>
        <v>0</v>
      </c>
      <c r="Q190" s="153">
        <v>0</v>
      </c>
      <c r="R190" s="153">
        <f>Q190*H190</f>
        <v>0</v>
      </c>
      <c r="S190" s="153">
        <v>0</v>
      </c>
      <c r="T190" s="154">
        <f>S190*H190</f>
        <v>0</v>
      </c>
      <c r="AR190" s="155" t="s">
        <v>164</v>
      </c>
      <c r="AT190" s="155" t="s">
        <v>160</v>
      </c>
      <c r="AU190" s="155" t="s">
        <v>87</v>
      </c>
      <c r="AY190" s="16" t="s">
        <v>157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6" t="s">
        <v>87</v>
      </c>
      <c r="BK190" s="157">
        <f>ROUND(I190*H190,3)</f>
        <v>0</v>
      </c>
      <c r="BL190" s="16" t="s">
        <v>164</v>
      </c>
      <c r="BM190" s="155" t="s">
        <v>668</v>
      </c>
    </row>
    <row r="191" spans="2:65" s="11" customFormat="1" ht="25.9" customHeight="1" x14ac:dyDescent="0.35">
      <c r="B191" s="131"/>
      <c r="D191" s="132" t="s">
        <v>74</v>
      </c>
      <c r="E191" s="133" t="s">
        <v>283</v>
      </c>
      <c r="F191" s="133" t="s">
        <v>284</v>
      </c>
      <c r="I191" s="134"/>
      <c r="J191" s="135">
        <f>BK191</f>
        <v>0</v>
      </c>
      <c r="L191" s="131"/>
      <c r="M191" s="136"/>
      <c r="P191" s="137">
        <f>P192+P195+P205+P225+P249+P260</f>
        <v>0</v>
      </c>
      <c r="R191" s="137">
        <f>R192+R195+R205+R225+R249+R260</f>
        <v>28.728175839999999</v>
      </c>
      <c r="T191" s="138">
        <f>T192+T195+T205+T225+T249+T260</f>
        <v>32.080624999999998</v>
      </c>
      <c r="AR191" s="132" t="s">
        <v>87</v>
      </c>
      <c r="AT191" s="139" t="s">
        <v>74</v>
      </c>
      <c r="AU191" s="139" t="s">
        <v>75</v>
      </c>
      <c r="AY191" s="132" t="s">
        <v>157</v>
      </c>
      <c r="BK191" s="140">
        <f>BK192+BK195+BK205+BK225+BK249+BK260</f>
        <v>0</v>
      </c>
    </row>
    <row r="192" spans="2:65" s="11" customFormat="1" ht="22.9" customHeight="1" x14ac:dyDescent="0.25">
      <c r="B192" s="131"/>
      <c r="D192" s="132" t="s">
        <v>74</v>
      </c>
      <c r="E192" s="141" t="s">
        <v>285</v>
      </c>
      <c r="F192" s="141" t="s">
        <v>286</v>
      </c>
      <c r="I192" s="134"/>
      <c r="J192" s="142">
        <f>BK192</f>
        <v>0</v>
      </c>
      <c r="L192" s="131"/>
      <c r="M192" s="136"/>
      <c r="P192" s="137">
        <f>SUM(P193:P194)</f>
        <v>0</v>
      </c>
      <c r="R192" s="137">
        <f>SUM(R193:R194)</f>
        <v>0</v>
      </c>
      <c r="T192" s="138">
        <f>SUM(T193:T194)</f>
        <v>5.4734400000000001</v>
      </c>
      <c r="AR192" s="132" t="s">
        <v>87</v>
      </c>
      <c r="AT192" s="139" t="s">
        <v>74</v>
      </c>
      <c r="AU192" s="139" t="s">
        <v>82</v>
      </c>
      <c r="AY192" s="132" t="s">
        <v>157</v>
      </c>
      <c r="BK192" s="140">
        <f>SUM(BK193:BK194)</f>
        <v>0</v>
      </c>
    </row>
    <row r="193" spans="2:65" s="1" customFormat="1" ht="33" customHeight="1" x14ac:dyDescent="0.2">
      <c r="B193" s="143"/>
      <c r="C193" s="144" t="s">
        <v>7</v>
      </c>
      <c r="D193" s="144" t="s">
        <v>160</v>
      </c>
      <c r="E193" s="145" t="s">
        <v>288</v>
      </c>
      <c r="F193" s="146" t="s">
        <v>289</v>
      </c>
      <c r="G193" s="147" t="s">
        <v>192</v>
      </c>
      <c r="H193" s="148">
        <v>1629</v>
      </c>
      <c r="I193" s="149"/>
      <c r="J193" s="148">
        <f>ROUND(I193*H193,3)</f>
        <v>0</v>
      </c>
      <c r="K193" s="150"/>
      <c r="L193" s="31"/>
      <c r="M193" s="151" t="s">
        <v>1</v>
      </c>
      <c r="N193" s="152" t="s">
        <v>41</v>
      </c>
      <c r="P193" s="153">
        <f>O193*H193</f>
        <v>0</v>
      </c>
      <c r="Q193" s="153">
        <v>0</v>
      </c>
      <c r="R193" s="153">
        <f>Q193*H193</f>
        <v>0</v>
      </c>
      <c r="S193" s="153">
        <v>3.3600000000000001E-3</v>
      </c>
      <c r="T193" s="154">
        <f>S193*H193</f>
        <v>5.4734400000000001</v>
      </c>
      <c r="AR193" s="155" t="s">
        <v>243</v>
      </c>
      <c r="AT193" s="155" t="s">
        <v>160</v>
      </c>
      <c r="AU193" s="155" t="s">
        <v>87</v>
      </c>
      <c r="AY193" s="16" t="s">
        <v>157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6" t="s">
        <v>87</v>
      </c>
      <c r="BK193" s="157">
        <f>ROUND(I193*H193,3)</f>
        <v>0</v>
      </c>
      <c r="BL193" s="16" t="s">
        <v>243</v>
      </c>
      <c r="BM193" s="155" t="s">
        <v>290</v>
      </c>
    </row>
    <row r="194" spans="2:65" s="12" customFormat="1" x14ac:dyDescent="0.2">
      <c r="B194" s="158"/>
      <c r="D194" s="159" t="s">
        <v>166</v>
      </c>
      <c r="E194" s="160" t="s">
        <v>1</v>
      </c>
      <c r="F194" s="161" t="s">
        <v>106</v>
      </c>
      <c r="H194" s="162">
        <v>1629</v>
      </c>
      <c r="I194" s="163"/>
      <c r="L194" s="158"/>
      <c r="M194" s="164"/>
      <c r="T194" s="165"/>
      <c r="AT194" s="160" t="s">
        <v>166</v>
      </c>
      <c r="AU194" s="160" t="s">
        <v>87</v>
      </c>
      <c r="AV194" s="12" t="s">
        <v>87</v>
      </c>
      <c r="AW194" s="12" t="s">
        <v>29</v>
      </c>
      <c r="AX194" s="12" t="s">
        <v>82</v>
      </c>
      <c r="AY194" s="160" t="s">
        <v>157</v>
      </c>
    </row>
    <row r="195" spans="2:65" s="11" customFormat="1" ht="22.9" customHeight="1" x14ac:dyDescent="0.25">
      <c r="B195" s="131"/>
      <c r="D195" s="132" t="s">
        <v>74</v>
      </c>
      <c r="E195" s="141" t="s">
        <v>291</v>
      </c>
      <c r="F195" s="141" t="s">
        <v>292</v>
      </c>
      <c r="I195" s="134"/>
      <c r="J195" s="142">
        <f>BK195</f>
        <v>0</v>
      </c>
      <c r="L195" s="131"/>
      <c r="M195" s="136"/>
      <c r="P195" s="137">
        <f>SUM(P196:P204)</f>
        <v>0</v>
      </c>
      <c r="R195" s="137">
        <f>SUM(R196:R204)</f>
        <v>4.462416000000001</v>
      </c>
      <c r="T195" s="138">
        <f>SUM(T196:T204)</f>
        <v>0</v>
      </c>
      <c r="AR195" s="132" t="s">
        <v>87</v>
      </c>
      <c r="AT195" s="139" t="s">
        <v>74</v>
      </c>
      <c r="AU195" s="139" t="s">
        <v>82</v>
      </c>
      <c r="AY195" s="132" t="s">
        <v>157</v>
      </c>
      <c r="BK195" s="140">
        <f>SUM(BK196:BK204)</f>
        <v>0</v>
      </c>
    </row>
    <row r="196" spans="2:65" s="1" customFormat="1" ht="24.25" customHeight="1" x14ac:dyDescent="0.2">
      <c r="B196" s="143"/>
      <c r="C196" s="144" t="s">
        <v>275</v>
      </c>
      <c r="D196" s="144" t="s">
        <v>160</v>
      </c>
      <c r="E196" s="145" t="s">
        <v>294</v>
      </c>
      <c r="F196" s="146" t="s">
        <v>295</v>
      </c>
      <c r="G196" s="147" t="s">
        <v>192</v>
      </c>
      <c r="H196" s="148">
        <v>216</v>
      </c>
      <c r="I196" s="149"/>
      <c r="J196" s="148">
        <f>ROUND(I196*H196,3)</f>
        <v>0</v>
      </c>
      <c r="K196" s="150"/>
      <c r="L196" s="31"/>
      <c r="M196" s="151" t="s">
        <v>1</v>
      </c>
      <c r="N196" s="152" t="s">
        <v>41</v>
      </c>
      <c r="P196" s="153">
        <f>O196*H196</f>
        <v>0</v>
      </c>
      <c r="Q196" s="153">
        <v>0</v>
      </c>
      <c r="R196" s="153">
        <f>Q196*H196</f>
        <v>0</v>
      </c>
      <c r="S196" s="153">
        <v>0</v>
      </c>
      <c r="T196" s="154">
        <f>S196*H196</f>
        <v>0</v>
      </c>
      <c r="AR196" s="155" t="s">
        <v>243</v>
      </c>
      <c r="AT196" s="155" t="s">
        <v>160</v>
      </c>
      <c r="AU196" s="155" t="s">
        <v>87</v>
      </c>
      <c r="AY196" s="16" t="s">
        <v>157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6" t="s">
        <v>87</v>
      </c>
      <c r="BK196" s="157">
        <f>ROUND(I196*H196,3)</f>
        <v>0</v>
      </c>
      <c r="BL196" s="16" t="s">
        <v>243</v>
      </c>
      <c r="BM196" s="155" t="s">
        <v>669</v>
      </c>
    </row>
    <row r="197" spans="2:65" s="12" customFormat="1" x14ac:dyDescent="0.2">
      <c r="B197" s="158"/>
      <c r="D197" s="159" t="s">
        <v>166</v>
      </c>
      <c r="E197" s="160" t="s">
        <v>1</v>
      </c>
      <c r="F197" s="161" t="s">
        <v>297</v>
      </c>
      <c r="H197" s="162">
        <v>216</v>
      </c>
      <c r="I197" s="163"/>
      <c r="L197" s="158"/>
      <c r="M197" s="164"/>
      <c r="T197" s="165"/>
      <c r="AT197" s="160" t="s">
        <v>166</v>
      </c>
      <c r="AU197" s="160" t="s">
        <v>87</v>
      </c>
      <c r="AV197" s="12" t="s">
        <v>87</v>
      </c>
      <c r="AW197" s="12" t="s">
        <v>29</v>
      </c>
      <c r="AX197" s="12" t="s">
        <v>82</v>
      </c>
      <c r="AY197" s="160" t="s">
        <v>157</v>
      </c>
    </row>
    <row r="198" spans="2:65" s="1" customFormat="1" ht="24.25" customHeight="1" x14ac:dyDescent="0.2">
      <c r="B198" s="143"/>
      <c r="C198" s="144" t="s">
        <v>279</v>
      </c>
      <c r="D198" s="144" t="s">
        <v>160</v>
      </c>
      <c r="E198" s="145" t="s">
        <v>311</v>
      </c>
      <c r="F198" s="146" t="s">
        <v>312</v>
      </c>
      <c r="G198" s="147" t="s">
        <v>163</v>
      </c>
      <c r="H198" s="148">
        <v>7.2</v>
      </c>
      <c r="I198" s="149"/>
      <c r="J198" s="148">
        <f>ROUND(I198*H198,3)</f>
        <v>0</v>
      </c>
      <c r="K198" s="150"/>
      <c r="L198" s="31"/>
      <c r="M198" s="151" t="s">
        <v>1</v>
      </c>
      <c r="N198" s="152" t="s">
        <v>41</v>
      </c>
      <c r="P198" s="153">
        <f>O198*H198</f>
        <v>0</v>
      </c>
      <c r="Q198" s="153">
        <v>2.5780000000000001E-2</v>
      </c>
      <c r="R198" s="153">
        <f>Q198*H198</f>
        <v>0.185616</v>
      </c>
      <c r="S198" s="153">
        <v>0</v>
      </c>
      <c r="T198" s="154">
        <f>S198*H198</f>
        <v>0</v>
      </c>
      <c r="AR198" s="155" t="s">
        <v>243</v>
      </c>
      <c r="AT198" s="155" t="s">
        <v>160</v>
      </c>
      <c r="AU198" s="155" t="s">
        <v>87</v>
      </c>
      <c r="AY198" s="16" t="s">
        <v>157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6" t="s">
        <v>87</v>
      </c>
      <c r="BK198" s="157">
        <f>ROUND(I198*H198,3)</f>
        <v>0</v>
      </c>
      <c r="BL198" s="16" t="s">
        <v>243</v>
      </c>
      <c r="BM198" s="155" t="s">
        <v>670</v>
      </c>
    </row>
    <row r="199" spans="2:65" s="1" customFormat="1" ht="24.25" customHeight="1" x14ac:dyDescent="0.2">
      <c r="B199" s="143"/>
      <c r="C199" s="144" t="s">
        <v>287</v>
      </c>
      <c r="D199" s="144" t="s">
        <v>160</v>
      </c>
      <c r="E199" s="145" t="s">
        <v>299</v>
      </c>
      <c r="F199" s="146" t="s">
        <v>300</v>
      </c>
      <c r="G199" s="147" t="s">
        <v>183</v>
      </c>
      <c r="H199" s="148">
        <v>360</v>
      </c>
      <c r="I199" s="149"/>
      <c r="J199" s="148">
        <f>ROUND(I199*H199,3)</f>
        <v>0</v>
      </c>
      <c r="K199" s="150"/>
      <c r="L199" s="31"/>
      <c r="M199" s="151" t="s">
        <v>1</v>
      </c>
      <c r="N199" s="152" t="s">
        <v>41</v>
      </c>
      <c r="P199" s="153">
        <f>O199*H199</f>
        <v>0</v>
      </c>
      <c r="Q199" s="153">
        <v>0</v>
      </c>
      <c r="R199" s="153">
        <f>Q199*H199</f>
        <v>0</v>
      </c>
      <c r="S199" s="153">
        <v>0</v>
      </c>
      <c r="T199" s="154">
        <f>S199*H199</f>
        <v>0</v>
      </c>
      <c r="AR199" s="155" t="s">
        <v>243</v>
      </c>
      <c r="AT199" s="155" t="s">
        <v>160</v>
      </c>
      <c r="AU199" s="155" t="s">
        <v>87</v>
      </c>
      <c r="AY199" s="16" t="s">
        <v>157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6" t="s">
        <v>87</v>
      </c>
      <c r="BK199" s="157">
        <f>ROUND(I199*H199,3)</f>
        <v>0</v>
      </c>
      <c r="BL199" s="16" t="s">
        <v>243</v>
      </c>
      <c r="BM199" s="155" t="s">
        <v>671</v>
      </c>
    </row>
    <row r="200" spans="2:65" s="12" customFormat="1" x14ac:dyDescent="0.2">
      <c r="B200" s="158"/>
      <c r="D200" s="159" t="s">
        <v>166</v>
      </c>
      <c r="E200" s="160" t="s">
        <v>1</v>
      </c>
      <c r="F200" s="161" t="s">
        <v>302</v>
      </c>
      <c r="H200" s="162">
        <v>360</v>
      </c>
      <c r="I200" s="163"/>
      <c r="L200" s="158"/>
      <c r="M200" s="164"/>
      <c r="T200" s="165"/>
      <c r="AT200" s="160" t="s">
        <v>166</v>
      </c>
      <c r="AU200" s="160" t="s">
        <v>87</v>
      </c>
      <c r="AV200" s="12" t="s">
        <v>87</v>
      </c>
      <c r="AW200" s="12" t="s">
        <v>29</v>
      </c>
      <c r="AX200" s="12" t="s">
        <v>82</v>
      </c>
      <c r="AY200" s="160" t="s">
        <v>157</v>
      </c>
    </row>
    <row r="201" spans="2:65" s="1" customFormat="1" ht="24.25" customHeight="1" x14ac:dyDescent="0.2">
      <c r="B201" s="143"/>
      <c r="C201" s="172" t="s">
        <v>293</v>
      </c>
      <c r="D201" s="172" t="s">
        <v>174</v>
      </c>
      <c r="E201" s="173" t="s">
        <v>304</v>
      </c>
      <c r="F201" s="174" t="s">
        <v>305</v>
      </c>
      <c r="G201" s="175" t="s">
        <v>163</v>
      </c>
      <c r="H201" s="176">
        <v>7.7759999999999998</v>
      </c>
      <c r="I201" s="177"/>
      <c r="J201" s="176">
        <f>ROUND(I201*H201,3)</f>
        <v>0</v>
      </c>
      <c r="K201" s="178"/>
      <c r="L201" s="179"/>
      <c r="M201" s="180" t="s">
        <v>1</v>
      </c>
      <c r="N201" s="181" t="s">
        <v>41</v>
      </c>
      <c r="P201" s="153">
        <f>O201*H201</f>
        <v>0</v>
      </c>
      <c r="Q201" s="153">
        <v>0.55000000000000004</v>
      </c>
      <c r="R201" s="153">
        <f>Q201*H201</f>
        <v>4.2768000000000006</v>
      </c>
      <c r="S201" s="153">
        <v>0</v>
      </c>
      <c r="T201" s="154">
        <f>S201*H201</f>
        <v>0</v>
      </c>
      <c r="AR201" s="155" t="s">
        <v>306</v>
      </c>
      <c r="AT201" s="155" t="s">
        <v>174</v>
      </c>
      <c r="AU201" s="155" t="s">
        <v>87</v>
      </c>
      <c r="AY201" s="16" t="s">
        <v>157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6" t="s">
        <v>87</v>
      </c>
      <c r="BK201" s="157">
        <f>ROUND(I201*H201,3)</f>
        <v>0</v>
      </c>
      <c r="BL201" s="16" t="s">
        <v>243</v>
      </c>
      <c r="BM201" s="155" t="s">
        <v>672</v>
      </c>
    </row>
    <row r="202" spans="2:65" s="12" customFormat="1" x14ac:dyDescent="0.2">
      <c r="B202" s="158"/>
      <c r="D202" s="159" t="s">
        <v>166</v>
      </c>
      <c r="E202" s="160" t="s">
        <v>1</v>
      </c>
      <c r="F202" s="161" t="s">
        <v>308</v>
      </c>
      <c r="H202" s="162">
        <v>7.2</v>
      </c>
      <c r="I202" s="163"/>
      <c r="L202" s="158"/>
      <c r="M202" s="164"/>
      <c r="T202" s="165"/>
      <c r="AT202" s="160" t="s">
        <v>166</v>
      </c>
      <c r="AU202" s="160" t="s">
        <v>87</v>
      </c>
      <c r="AV202" s="12" t="s">
        <v>87</v>
      </c>
      <c r="AW202" s="12" t="s">
        <v>29</v>
      </c>
      <c r="AX202" s="12" t="s">
        <v>82</v>
      </c>
      <c r="AY202" s="160" t="s">
        <v>157</v>
      </c>
    </row>
    <row r="203" spans="2:65" s="12" customFormat="1" x14ac:dyDescent="0.2">
      <c r="B203" s="158"/>
      <c r="D203" s="159" t="s">
        <v>166</v>
      </c>
      <c r="F203" s="161" t="s">
        <v>309</v>
      </c>
      <c r="H203" s="162">
        <v>7.7759999999999998</v>
      </c>
      <c r="I203" s="163"/>
      <c r="L203" s="158"/>
      <c r="M203" s="164"/>
      <c r="T203" s="165"/>
      <c r="AT203" s="160" t="s">
        <v>166</v>
      </c>
      <c r="AU203" s="160" t="s">
        <v>87</v>
      </c>
      <c r="AV203" s="12" t="s">
        <v>87</v>
      </c>
      <c r="AW203" s="12" t="s">
        <v>3</v>
      </c>
      <c r="AX203" s="12" t="s">
        <v>82</v>
      </c>
      <c r="AY203" s="160" t="s">
        <v>157</v>
      </c>
    </row>
    <row r="204" spans="2:65" s="1" customFormat="1" ht="24.25" customHeight="1" x14ac:dyDescent="0.2">
      <c r="B204" s="143"/>
      <c r="C204" s="144" t="s">
        <v>298</v>
      </c>
      <c r="D204" s="144" t="s">
        <v>160</v>
      </c>
      <c r="E204" s="145" t="s">
        <v>315</v>
      </c>
      <c r="F204" s="146" t="s">
        <v>316</v>
      </c>
      <c r="G204" s="147" t="s">
        <v>317</v>
      </c>
      <c r="H204" s="149"/>
      <c r="I204" s="149"/>
      <c r="J204" s="148">
        <f>ROUND(I204*H204,3)</f>
        <v>0</v>
      </c>
      <c r="K204" s="150"/>
      <c r="L204" s="31"/>
      <c r="M204" s="151" t="s">
        <v>1</v>
      </c>
      <c r="N204" s="152" t="s">
        <v>41</v>
      </c>
      <c r="P204" s="153">
        <f>O204*H204</f>
        <v>0</v>
      </c>
      <c r="Q204" s="153">
        <v>0</v>
      </c>
      <c r="R204" s="153">
        <f>Q204*H204</f>
        <v>0</v>
      </c>
      <c r="S204" s="153">
        <v>0</v>
      </c>
      <c r="T204" s="154">
        <f>S204*H204</f>
        <v>0</v>
      </c>
      <c r="AR204" s="155" t="s">
        <v>243</v>
      </c>
      <c r="AT204" s="155" t="s">
        <v>160</v>
      </c>
      <c r="AU204" s="155" t="s">
        <v>87</v>
      </c>
      <c r="AY204" s="16" t="s">
        <v>157</v>
      </c>
      <c r="BE204" s="156">
        <f>IF(N204="základná",J204,0)</f>
        <v>0</v>
      </c>
      <c r="BF204" s="156">
        <f>IF(N204="znížená",J204,0)</f>
        <v>0</v>
      </c>
      <c r="BG204" s="156">
        <f>IF(N204="zákl. prenesená",J204,0)</f>
        <v>0</v>
      </c>
      <c r="BH204" s="156">
        <f>IF(N204="zníž. prenesená",J204,0)</f>
        <v>0</v>
      </c>
      <c r="BI204" s="156">
        <f>IF(N204="nulová",J204,0)</f>
        <v>0</v>
      </c>
      <c r="BJ204" s="16" t="s">
        <v>87</v>
      </c>
      <c r="BK204" s="157">
        <f>ROUND(I204*H204,3)</f>
        <v>0</v>
      </c>
      <c r="BL204" s="16" t="s">
        <v>243</v>
      </c>
      <c r="BM204" s="155" t="s">
        <v>673</v>
      </c>
    </row>
    <row r="205" spans="2:65" s="11" customFormat="1" ht="22.9" customHeight="1" x14ac:dyDescent="0.25">
      <c r="B205" s="131"/>
      <c r="D205" s="132" t="s">
        <v>74</v>
      </c>
      <c r="E205" s="141" t="s">
        <v>319</v>
      </c>
      <c r="F205" s="141" t="s">
        <v>320</v>
      </c>
      <c r="I205" s="134"/>
      <c r="J205" s="142">
        <f>BK205</f>
        <v>0</v>
      </c>
      <c r="L205" s="131"/>
      <c r="M205" s="136"/>
      <c r="P205" s="137">
        <f>SUM(P206:P224)</f>
        <v>0</v>
      </c>
      <c r="R205" s="137">
        <f>SUM(R206:R224)</f>
        <v>1.4328100000000001</v>
      </c>
      <c r="T205" s="138">
        <f>SUM(T206:T224)</f>
        <v>0.85418499999999997</v>
      </c>
      <c r="AR205" s="132" t="s">
        <v>87</v>
      </c>
      <c r="AT205" s="139" t="s">
        <v>74</v>
      </c>
      <c r="AU205" s="139" t="s">
        <v>82</v>
      </c>
      <c r="AY205" s="132" t="s">
        <v>157</v>
      </c>
      <c r="BK205" s="140">
        <f>SUM(BK206:BK224)</f>
        <v>0</v>
      </c>
    </row>
    <row r="206" spans="2:65" s="1" customFormat="1" ht="33" customHeight="1" x14ac:dyDescent="0.2">
      <c r="B206" s="143"/>
      <c r="C206" s="144" t="s">
        <v>303</v>
      </c>
      <c r="D206" s="144" t="s">
        <v>160</v>
      </c>
      <c r="E206" s="145" t="s">
        <v>322</v>
      </c>
      <c r="F206" s="146" t="s">
        <v>323</v>
      </c>
      <c r="G206" s="147" t="s">
        <v>183</v>
      </c>
      <c r="H206" s="148">
        <v>200</v>
      </c>
      <c r="I206" s="149"/>
      <c r="J206" s="148">
        <f>ROUND(I206*H206,3)</f>
        <v>0</v>
      </c>
      <c r="K206" s="150"/>
      <c r="L206" s="31"/>
      <c r="M206" s="151" t="s">
        <v>1</v>
      </c>
      <c r="N206" s="152" t="s">
        <v>41</v>
      </c>
      <c r="P206" s="153">
        <f>O206*H206</f>
        <v>0</v>
      </c>
      <c r="Q206" s="153">
        <v>0</v>
      </c>
      <c r="R206" s="153">
        <f>Q206*H206</f>
        <v>0</v>
      </c>
      <c r="S206" s="153">
        <v>3.47E-3</v>
      </c>
      <c r="T206" s="154">
        <f>S206*H206</f>
        <v>0.69399999999999995</v>
      </c>
      <c r="AR206" s="155" t="s">
        <v>243</v>
      </c>
      <c r="AT206" s="155" t="s">
        <v>160</v>
      </c>
      <c r="AU206" s="155" t="s">
        <v>87</v>
      </c>
      <c r="AY206" s="16" t="s">
        <v>157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6" t="s">
        <v>87</v>
      </c>
      <c r="BK206" s="157">
        <f>ROUND(I206*H206,3)</f>
        <v>0</v>
      </c>
      <c r="BL206" s="16" t="s">
        <v>243</v>
      </c>
      <c r="BM206" s="155" t="s">
        <v>324</v>
      </c>
    </row>
    <row r="207" spans="2:65" s="12" customFormat="1" x14ac:dyDescent="0.2">
      <c r="B207" s="158"/>
      <c r="D207" s="159" t="s">
        <v>166</v>
      </c>
      <c r="E207" s="160" t="s">
        <v>1</v>
      </c>
      <c r="F207" s="161" t="s">
        <v>325</v>
      </c>
      <c r="H207" s="162">
        <v>200</v>
      </c>
      <c r="I207" s="163"/>
      <c r="L207" s="158"/>
      <c r="M207" s="164"/>
      <c r="T207" s="165"/>
      <c r="AT207" s="160" t="s">
        <v>166</v>
      </c>
      <c r="AU207" s="160" t="s">
        <v>87</v>
      </c>
      <c r="AV207" s="12" t="s">
        <v>87</v>
      </c>
      <c r="AW207" s="12" t="s">
        <v>29</v>
      </c>
      <c r="AX207" s="12" t="s">
        <v>82</v>
      </c>
      <c r="AY207" s="160" t="s">
        <v>157</v>
      </c>
    </row>
    <row r="208" spans="2:65" s="1" customFormat="1" ht="24.25" customHeight="1" x14ac:dyDescent="0.2">
      <c r="B208" s="143"/>
      <c r="C208" s="144" t="s">
        <v>310</v>
      </c>
      <c r="D208" s="144" t="s">
        <v>160</v>
      </c>
      <c r="E208" s="145" t="s">
        <v>327</v>
      </c>
      <c r="F208" s="146" t="s">
        <v>328</v>
      </c>
      <c r="G208" s="147" t="s">
        <v>329</v>
      </c>
      <c r="H208" s="148">
        <v>4</v>
      </c>
      <c r="I208" s="149"/>
      <c r="J208" s="148">
        <f>ROUND(I208*H208,3)</f>
        <v>0</v>
      </c>
      <c r="K208" s="150"/>
      <c r="L208" s="31"/>
      <c r="M208" s="151" t="s">
        <v>1</v>
      </c>
      <c r="N208" s="152" t="s">
        <v>41</v>
      </c>
      <c r="P208" s="153">
        <f>O208*H208</f>
        <v>0</v>
      </c>
      <c r="Q208" s="153">
        <v>0</v>
      </c>
      <c r="R208" s="153">
        <f>Q208*H208</f>
        <v>0</v>
      </c>
      <c r="S208" s="153">
        <v>1.1000000000000001E-3</v>
      </c>
      <c r="T208" s="154">
        <f>S208*H208</f>
        <v>4.4000000000000003E-3</v>
      </c>
      <c r="AR208" s="155" t="s">
        <v>243</v>
      </c>
      <c r="AT208" s="155" t="s">
        <v>160</v>
      </c>
      <c r="AU208" s="155" t="s">
        <v>87</v>
      </c>
      <c r="AY208" s="16" t="s">
        <v>157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6" t="s">
        <v>87</v>
      </c>
      <c r="BK208" s="157">
        <f>ROUND(I208*H208,3)</f>
        <v>0</v>
      </c>
      <c r="BL208" s="16" t="s">
        <v>243</v>
      </c>
      <c r="BM208" s="155" t="s">
        <v>330</v>
      </c>
    </row>
    <row r="209" spans="2:65" s="1" customFormat="1" ht="24.25" customHeight="1" x14ac:dyDescent="0.2">
      <c r="B209" s="143"/>
      <c r="C209" s="144" t="s">
        <v>314</v>
      </c>
      <c r="D209" s="144" t="s">
        <v>160</v>
      </c>
      <c r="E209" s="145" t="s">
        <v>332</v>
      </c>
      <c r="F209" s="146" t="s">
        <v>333</v>
      </c>
      <c r="G209" s="147" t="s">
        <v>183</v>
      </c>
      <c r="H209" s="148">
        <v>55.1</v>
      </c>
      <c r="I209" s="149"/>
      <c r="J209" s="148">
        <f>ROUND(I209*H209,3)</f>
        <v>0</v>
      </c>
      <c r="K209" s="150"/>
      <c r="L209" s="31"/>
      <c r="M209" s="151" t="s">
        <v>1</v>
      </c>
      <c r="N209" s="152" t="s">
        <v>41</v>
      </c>
      <c r="P209" s="153">
        <f>O209*H209</f>
        <v>0</v>
      </c>
      <c r="Q209" s="153">
        <v>0</v>
      </c>
      <c r="R209" s="153">
        <f>Q209*H209</f>
        <v>0</v>
      </c>
      <c r="S209" s="153">
        <v>1.3500000000000001E-3</v>
      </c>
      <c r="T209" s="154">
        <f>S209*H209</f>
        <v>7.4385000000000007E-2</v>
      </c>
      <c r="AR209" s="155" t="s">
        <v>243</v>
      </c>
      <c r="AT209" s="155" t="s">
        <v>160</v>
      </c>
      <c r="AU209" s="155" t="s">
        <v>87</v>
      </c>
      <c r="AY209" s="16" t="s">
        <v>157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6" t="s">
        <v>87</v>
      </c>
      <c r="BK209" s="157">
        <f>ROUND(I209*H209,3)</f>
        <v>0</v>
      </c>
      <c r="BL209" s="16" t="s">
        <v>243</v>
      </c>
      <c r="BM209" s="155" t="s">
        <v>674</v>
      </c>
    </row>
    <row r="210" spans="2:65" s="12" customFormat="1" x14ac:dyDescent="0.2">
      <c r="B210" s="158"/>
      <c r="D210" s="159" t="s">
        <v>166</v>
      </c>
      <c r="E210" s="160" t="s">
        <v>1</v>
      </c>
      <c r="F210" s="161" t="s">
        <v>675</v>
      </c>
      <c r="H210" s="162">
        <v>55.1</v>
      </c>
      <c r="I210" s="163"/>
      <c r="L210" s="158"/>
      <c r="M210" s="164"/>
      <c r="T210" s="165"/>
      <c r="AT210" s="160" t="s">
        <v>166</v>
      </c>
      <c r="AU210" s="160" t="s">
        <v>87</v>
      </c>
      <c r="AV210" s="12" t="s">
        <v>87</v>
      </c>
      <c r="AW210" s="12" t="s">
        <v>29</v>
      </c>
      <c r="AX210" s="12" t="s">
        <v>82</v>
      </c>
      <c r="AY210" s="160" t="s">
        <v>157</v>
      </c>
    </row>
    <row r="211" spans="2:65" s="1" customFormat="1" ht="24.25" customHeight="1" x14ac:dyDescent="0.2">
      <c r="B211" s="143"/>
      <c r="C211" s="144" t="s">
        <v>321</v>
      </c>
      <c r="D211" s="144" t="s">
        <v>160</v>
      </c>
      <c r="E211" s="145" t="s">
        <v>336</v>
      </c>
      <c r="F211" s="146" t="s">
        <v>337</v>
      </c>
      <c r="G211" s="147" t="s">
        <v>329</v>
      </c>
      <c r="H211" s="148">
        <v>4</v>
      </c>
      <c r="I211" s="149"/>
      <c r="J211" s="148">
        <f>ROUND(I211*H211,3)</f>
        <v>0</v>
      </c>
      <c r="K211" s="150"/>
      <c r="L211" s="31"/>
      <c r="M211" s="151" t="s">
        <v>1</v>
      </c>
      <c r="N211" s="152" t="s">
        <v>41</v>
      </c>
      <c r="P211" s="153">
        <f>O211*H211</f>
        <v>0</v>
      </c>
      <c r="Q211" s="153">
        <v>0</v>
      </c>
      <c r="R211" s="153">
        <f>Q211*H211</f>
        <v>0</v>
      </c>
      <c r="S211" s="153">
        <v>2.0899999999999998E-3</v>
      </c>
      <c r="T211" s="154">
        <f>S211*H211</f>
        <v>8.3599999999999994E-3</v>
      </c>
      <c r="AR211" s="155" t="s">
        <v>243</v>
      </c>
      <c r="AT211" s="155" t="s">
        <v>160</v>
      </c>
      <c r="AU211" s="155" t="s">
        <v>87</v>
      </c>
      <c r="AY211" s="16" t="s">
        <v>157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6" t="s">
        <v>87</v>
      </c>
      <c r="BK211" s="157">
        <f>ROUND(I211*H211,3)</f>
        <v>0</v>
      </c>
      <c r="BL211" s="16" t="s">
        <v>243</v>
      </c>
      <c r="BM211" s="155" t="s">
        <v>338</v>
      </c>
    </row>
    <row r="212" spans="2:65" s="1" customFormat="1" ht="24.25" customHeight="1" x14ac:dyDescent="0.2">
      <c r="B212" s="143"/>
      <c r="C212" s="144" t="s">
        <v>326</v>
      </c>
      <c r="D212" s="144" t="s">
        <v>160</v>
      </c>
      <c r="E212" s="145" t="s">
        <v>340</v>
      </c>
      <c r="F212" s="146" t="s">
        <v>341</v>
      </c>
      <c r="G212" s="147" t="s">
        <v>183</v>
      </c>
      <c r="H212" s="148">
        <v>24</v>
      </c>
      <c r="I212" s="149"/>
      <c r="J212" s="148">
        <f>ROUND(I212*H212,3)</f>
        <v>0</v>
      </c>
      <c r="K212" s="150"/>
      <c r="L212" s="31"/>
      <c r="M212" s="151" t="s">
        <v>1</v>
      </c>
      <c r="N212" s="152" t="s">
        <v>41</v>
      </c>
      <c r="P212" s="153">
        <f>O212*H212</f>
        <v>0</v>
      </c>
      <c r="Q212" s="153">
        <v>0</v>
      </c>
      <c r="R212" s="153">
        <f>Q212*H212</f>
        <v>0</v>
      </c>
      <c r="S212" s="153">
        <v>2.8500000000000001E-3</v>
      </c>
      <c r="T212" s="154">
        <f>S212*H212</f>
        <v>6.8400000000000002E-2</v>
      </c>
      <c r="AR212" s="155" t="s">
        <v>243</v>
      </c>
      <c r="AT212" s="155" t="s">
        <v>160</v>
      </c>
      <c r="AU212" s="155" t="s">
        <v>87</v>
      </c>
      <c r="AY212" s="16" t="s">
        <v>157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6" t="s">
        <v>87</v>
      </c>
      <c r="BK212" s="157">
        <f>ROUND(I212*H212,3)</f>
        <v>0</v>
      </c>
      <c r="BL212" s="16" t="s">
        <v>243</v>
      </c>
      <c r="BM212" s="155" t="s">
        <v>342</v>
      </c>
    </row>
    <row r="213" spans="2:65" s="12" customFormat="1" x14ac:dyDescent="0.2">
      <c r="B213" s="158"/>
      <c r="D213" s="159" t="s">
        <v>166</v>
      </c>
      <c r="E213" s="160" t="s">
        <v>1</v>
      </c>
      <c r="F213" s="161" t="s">
        <v>343</v>
      </c>
      <c r="H213" s="162">
        <v>24</v>
      </c>
      <c r="I213" s="163"/>
      <c r="L213" s="158"/>
      <c r="M213" s="164"/>
      <c r="T213" s="165"/>
      <c r="AT213" s="160" t="s">
        <v>166</v>
      </c>
      <c r="AU213" s="160" t="s">
        <v>87</v>
      </c>
      <c r="AV213" s="12" t="s">
        <v>87</v>
      </c>
      <c r="AW213" s="12" t="s">
        <v>29</v>
      </c>
      <c r="AX213" s="12" t="s">
        <v>82</v>
      </c>
      <c r="AY213" s="160" t="s">
        <v>157</v>
      </c>
    </row>
    <row r="214" spans="2:65" s="1" customFormat="1" ht="33" customHeight="1" x14ac:dyDescent="0.2">
      <c r="B214" s="143"/>
      <c r="C214" s="144" t="s">
        <v>331</v>
      </c>
      <c r="D214" s="144" t="s">
        <v>160</v>
      </c>
      <c r="E214" s="145" t="s">
        <v>345</v>
      </c>
      <c r="F214" s="146" t="s">
        <v>346</v>
      </c>
      <c r="G214" s="147" t="s">
        <v>329</v>
      </c>
      <c r="H214" s="148">
        <v>4</v>
      </c>
      <c r="I214" s="149"/>
      <c r="J214" s="148">
        <f>ROUND(I214*H214,3)</f>
        <v>0</v>
      </c>
      <c r="K214" s="150"/>
      <c r="L214" s="31"/>
      <c r="M214" s="151" t="s">
        <v>1</v>
      </c>
      <c r="N214" s="152" t="s">
        <v>41</v>
      </c>
      <c r="P214" s="153">
        <f>O214*H214</f>
        <v>0</v>
      </c>
      <c r="Q214" s="153">
        <v>0</v>
      </c>
      <c r="R214" s="153">
        <f>Q214*H214</f>
        <v>0</v>
      </c>
      <c r="S214" s="153">
        <v>1.16E-3</v>
      </c>
      <c r="T214" s="154">
        <f>S214*H214</f>
        <v>4.64E-3</v>
      </c>
      <c r="AR214" s="155" t="s">
        <v>243</v>
      </c>
      <c r="AT214" s="155" t="s">
        <v>160</v>
      </c>
      <c r="AU214" s="155" t="s">
        <v>87</v>
      </c>
      <c r="AY214" s="16" t="s">
        <v>157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6" t="s">
        <v>87</v>
      </c>
      <c r="BK214" s="157">
        <f>ROUND(I214*H214,3)</f>
        <v>0</v>
      </c>
      <c r="BL214" s="16" t="s">
        <v>243</v>
      </c>
      <c r="BM214" s="155" t="s">
        <v>347</v>
      </c>
    </row>
    <row r="215" spans="2:65" s="1" customFormat="1" ht="24.25" customHeight="1" x14ac:dyDescent="0.2">
      <c r="B215" s="143"/>
      <c r="C215" s="144" t="s">
        <v>306</v>
      </c>
      <c r="D215" s="144" t="s">
        <v>160</v>
      </c>
      <c r="E215" s="145" t="s">
        <v>349</v>
      </c>
      <c r="F215" s="146" t="s">
        <v>350</v>
      </c>
      <c r="G215" s="147" t="s">
        <v>183</v>
      </c>
      <c r="H215" s="148">
        <v>183</v>
      </c>
      <c r="I215" s="149"/>
      <c r="J215" s="148">
        <f>ROUND(I215*H215,3)</f>
        <v>0</v>
      </c>
      <c r="K215" s="150"/>
      <c r="L215" s="31"/>
      <c r="M215" s="151" t="s">
        <v>1</v>
      </c>
      <c r="N215" s="152" t="s">
        <v>41</v>
      </c>
      <c r="P215" s="153">
        <f>O215*H215</f>
        <v>0</v>
      </c>
      <c r="Q215" s="153">
        <v>5.6299999999999996E-3</v>
      </c>
      <c r="R215" s="153">
        <f>Q215*H215</f>
        <v>1.0302899999999999</v>
      </c>
      <c r="S215" s="153">
        <v>0</v>
      </c>
      <c r="T215" s="154">
        <f>S215*H215</f>
        <v>0</v>
      </c>
      <c r="AR215" s="155" t="s">
        <v>243</v>
      </c>
      <c r="AT215" s="155" t="s">
        <v>160</v>
      </c>
      <c r="AU215" s="155" t="s">
        <v>87</v>
      </c>
      <c r="AY215" s="16" t="s">
        <v>157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6" t="s">
        <v>87</v>
      </c>
      <c r="BK215" s="157">
        <f>ROUND(I215*H215,3)</f>
        <v>0</v>
      </c>
      <c r="BL215" s="16" t="s">
        <v>243</v>
      </c>
      <c r="BM215" s="155" t="s">
        <v>351</v>
      </c>
    </row>
    <row r="216" spans="2:65" s="12" customFormat="1" x14ac:dyDescent="0.2">
      <c r="B216" s="158"/>
      <c r="D216" s="159" t="s">
        <v>166</v>
      </c>
      <c r="E216" s="160" t="s">
        <v>1</v>
      </c>
      <c r="F216" s="161" t="s">
        <v>352</v>
      </c>
      <c r="H216" s="162">
        <v>183</v>
      </c>
      <c r="I216" s="163"/>
      <c r="L216" s="158"/>
      <c r="M216" s="164"/>
      <c r="T216" s="165"/>
      <c r="AT216" s="160" t="s">
        <v>166</v>
      </c>
      <c r="AU216" s="160" t="s">
        <v>87</v>
      </c>
      <c r="AV216" s="12" t="s">
        <v>87</v>
      </c>
      <c r="AW216" s="12" t="s">
        <v>29</v>
      </c>
      <c r="AX216" s="12" t="s">
        <v>82</v>
      </c>
      <c r="AY216" s="160" t="s">
        <v>157</v>
      </c>
    </row>
    <row r="217" spans="2:65" s="1" customFormat="1" ht="24.25" customHeight="1" x14ac:dyDescent="0.2">
      <c r="B217" s="143"/>
      <c r="C217" s="144" t="s">
        <v>339</v>
      </c>
      <c r="D217" s="144" t="s">
        <v>160</v>
      </c>
      <c r="E217" s="145" t="s">
        <v>354</v>
      </c>
      <c r="F217" s="146" t="s">
        <v>355</v>
      </c>
      <c r="G217" s="147" t="s">
        <v>183</v>
      </c>
      <c r="H217" s="148">
        <v>24</v>
      </c>
      <c r="I217" s="149"/>
      <c r="J217" s="148">
        <f>ROUND(I217*H217,3)</f>
        <v>0</v>
      </c>
      <c r="K217" s="150"/>
      <c r="L217" s="31"/>
      <c r="M217" s="151" t="s">
        <v>1</v>
      </c>
      <c r="N217" s="152" t="s">
        <v>41</v>
      </c>
      <c r="P217" s="153">
        <f>O217*H217</f>
        <v>0</v>
      </c>
      <c r="Q217" s="153">
        <v>2.7299999999999998E-3</v>
      </c>
      <c r="R217" s="153">
        <f>Q217*H217</f>
        <v>6.5519999999999995E-2</v>
      </c>
      <c r="S217" s="153">
        <v>0</v>
      </c>
      <c r="T217" s="154">
        <f>S217*H217</f>
        <v>0</v>
      </c>
      <c r="AR217" s="155" t="s">
        <v>243</v>
      </c>
      <c r="AT217" s="155" t="s">
        <v>160</v>
      </c>
      <c r="AU217" s="155" t="s">
        <v>87</v>
      </c>
      <c r="AY217" s="16" t="s">
        <v>157</v>
      </c>
      <c r="BE217" s="156">
        <f>IF(N217="základná",J217,0)</f>
        <v>0</v>
      </c>
      <c r="BF217" s="156">
        <f>IF(N217="znížená",J217,0)</f>
        <v>0</v>
      </c>
      <c r="BG217" s="156">
        <f>IF(N217="zákl. prenesená",J217,0)</f>
        <v>0</v>
      </c>
      <c r="BH217" s="156">
        <f>IF(N217="zníž. prenesená",J217,0)</f>
        <v>0</v>
      </c>
      <c r="BI217" s="156">
        <f>IF(N217="nulová",J217,0)</f>
        <v>0</v>
      </c>
      <c r="BJ217" s="16" t="s">
        <v>87</v>
      </c>
      <c r="BK217" s="157">
        <f>ROUND(I217*H217,3)</f>
        <v>0</v>
      </c>
      <c r="BL217" s="16" t="s">
        <v>243</v>
      </c>
      <c r="BM217" s="155" t="s">
        <v>356</v>
      </c>
    </row>
    <row r="218" spans="2:65" s="12" customFormat="1" x14ac:dyDescent="0.2">
      <c r="B218" s="158"/>
      <c r="D218" s="159" t="s">
        <v>166</v>
      </c>
      <c r="E218" s="160" t="s">
        <v>1</v>
      </c>
      <c r="F218" s="161" t="s">
        <v>357</v>
      </c>
      <c r="H218" s="162">
        <v>24</v>
      </c>
      <c r="I218" s="163"/>
      <c r="L218" s="158"/>
      <c r="M218" s="164"/>
      <c r="T218" s="165"/>
      <c r="AT218" s="160" t="s">
        <v>166</v>
      </c>
      <c r="AU218" s="160" t="s">
        <v>87</v>
      </c>
      <c r="AV218" s="12" t="s">
        <v>87</v>
      </c>
      <c r="AW218" s="12" t="s">
        <v>29</v>
      </c>
      <c r="AX218" s="12" t="s">
        <v>82</v>
      </c>
      <c r="AY218" s="160" t="s">
        <v>157</v>
      </c>
    </row>
    <row r="219" spans="2:65" s="1" customFormat="1" ht="24.25" customHeight="1" x14ac:dyDescent="0.2">
      <c r="B219" s="143"/>
      <c r="C219" s="144" t="s">
        <v>344</v>
      </c>
      <c r="D219" s="144" t="s">
        <v>160</v>
      </c>
      <c r="E219" s="145" t="s">
        <v>359</v>
      </c>
      <c r="F219" s="146" t="s">
        <v>360</v>
      </c>
      <c r="G219" s="147" t="s">
        <v>329</v>
      </c>
      <c r="H219" s="148">
        <v>4</v>
      </c>
      <c r="I219" s="149"/>
      <c r="J219" s="148">
        <f>ROUND(I219*H219,3)</f>
        <v>0</v>
      </c>
      <c r="K219" s="150"/>
      <c r="L219" s="31"/>
      <c r="M219" s="151" t="s">
        <v>1</v>
      </c>
      <c r="N219" s="152" t="s">
        <v>41</v>
      </c>
      <c r="P219" s="153">
        <f>O219*H219</f>
        <v>0</v>
      </c>
      <c r="Q219" s="153">
        <v>3.8999999999999999E-4</v>
      </c>
      <c r="R219" s="153">
        <f>Q219*H219</f>
        <v>1.56E-3</v>
      </c>
      <c r="S219" s="153">
        <v>0</v>
      </c>
      <c r="T219" s="154">
        <f>S219*H219</f>
        <v>0</v>
      </c>
      <c r="AR219" s="155" t="s">
        <v>243</v>
      </c>
      <c r="AT219" s="155" t="s">
        <v>160</v>
      </c>
      <c r="AU219" s="155" t="s">
        <v>87</v>
      </c>
      <c r="AY219" s="16" t="s">
        <v>157</v>
      </c>
      <c r="BE219" s="156">
        <f>IF(N219="základná",J219,0)</f>
        <v>0</v>
      </c>
      <c r="BF219" s="156">
        <f>IF(N219="znížená",J219,0)</f>
        <v>0</v>
      </c>
      <c r="BG219" s="156">
        <f>IF(N219="zákl. prenesená",J219,0)</f>
        <v>0</v>
      </c>
      <c r="BH219" s="156">
        <f>IF(N219="zníž. prenesená",J219,0)</f>
        <v>0</v>
      </c>
      <c r="BI219" s="156">
        <f>IF(N219="nulová",J219,0)</f>
        <v>0</v>
      </c>
      <c r="BJ219" s="16" t="s">
        <v>87</v>
      </c>
      <c r="BK219" s="157">
        <f>ROUND(I219*H219,3)</f>
        <v>0</v>
      </c>
      <c r="BL219" s="16" t="s">
        <v>243</v>
      </c>
      <c r="BM219" s="155" t="s">
        <v>361</v>
      </c>
    </row>
    <row r="220" spans="2:65" s="1" customFormat="1" ht="24.25" customHeight="1" x14ac:dyDescent="0.2">
      <c r="B220" s="143"/>
      <c r="C220" s="144" t="s">
        <v>348</v>
      </c>
      <c r="D220" s="144" t="s">
        <v>160</v>
      </c>
      <c r="E220" s="145" t="s">
        <v>363</v>
      </c>
      <c r="F220" s="146" t="s">
        <v>364</v>
      </c>
      <c r="G220" s="147" t="s">
        <v>183</v>
      </c>
      <c r="H220" s="148">
        <v>200</v>
      </c>
      <c r="I220" s="149"/>
      <c r="J220" s="148">
        <f>ROUND(I220*H220,3)</f>
        <v>0</v>
      </c>
      <c r="K220" s="150"/>
      <c r="L220" s="31"/>
      <c r="M220" s="151" t="s">
        <v>1</v>
      </c>
      <c r="N220" s="152" t="s">
        <v>41</v>
      </c>
      <c r="P220" s="153">
        <f>O220*H220</f>
        <v>0</v>
      </c>
      <c r="Q220" s="153">
        <v>1.67E-3</v>
      </c>
      <c r="R220" s="153">
        <f>Q220*H220</f>
        <v>0.33400000000000002</v>
      </c>
      <c r="S220" s="153">
        <v>0</v>
      </c>
      <c r="T220" s="154">
        <f>S220*H220</f>
        <v>0</v>
      </c>
      <c r="AR220" s="155" t="s">
        <v>243</v>
      </c>
      <c r="AT220" s="155" t="s">
        <v>160</v>
      </c>
      <c r="AU220" s="155" t="s">
        <v>87</v>
      </c>
      <c r="AY220" s="16" t="s">
        <v>157</v>
      </c>
      <c r="BE220" s="156">
        <f>IF(N220="základná",J220,0)</f>
        <v>0</v>
      </c>
      <c r="BF220" s="156">
        <f>IF(N220="znížená",J220,0)</f>
        <v>0</v>
      </c>
      <c r="BG220" s="156">
        <f>IF(N220="zákl. prenesená",J220,0)</f>
        <v>0</v>
      </c>
      <c r="BH220" s="156">
        <f>IF(N220="zníž. prenesená",J220,0)</f>
        <v>0</v>
      </c>
      <c r="BI220" s="156">
        <f>IF(N220="nulová",J220,0)</f>
        <v>0</v>
      </c>
      <c r="BJ220" s="16" t="s">
        <v>87</v>
      </c>
      <c r="BK220" s="157">
        <f>ROUND(I220*H220,3)</f>
        <v>0</v>
      </c>
      <c r="BL220" s="16" t="s">
        <v>243</v>
      </c>
      <c r="BM220" s="155" t="s">
        <v>365</v>
      </c>
    </row>
    <row r="221" spans="2:65" s="12" customFormat="1" x14ac:dyDescent="0.2">
      <c r="B221" s="158"/>
      <c r="D221" s="159" t="s">
        <v>166</v>
      </c>
      <c r="E221" s="160" t="s">
        <v>1</v>
      </c>
      <c r="F221" s="161" t="s">
        <v>366</v>
      </c>
      <c r="H221" s="162">
        <v>200</v>
      </c>
      <c r="I221" s="163"/>
      <c r="L221" s="158"/>
      <c r="M221" s="164"/>
      <c r="T221" s="165"/>
      <c r="AT221" s="160" t="s">
        <v>166</v>
      </c>
      <c r="AU221" s="160" t="s">
        <v>87</v>
      </c>
      <c r="AV221" s="12" t="s">
        <v>87</v>
      </c>
      <c r="AW221" s="12" t="s">
        <v>29</v>
      </c>
      <c r="AX221" s="12" t="s">
        <v>82</v>
      </c>
      <c r="AY221" s="160" t="s">
        <v>157</v>
      </c>
    </row>
    <row r="222" spans="2:65" s="1" customFormat="1" ht="24.25" customHeight="1" x14ac:dyDescent="0.2">
      <c r="B222" s="143"/>
      <c r="C222" s="144" t="s">
        <v>353</v>
      </c>
      <c r="D222" s="144" t="s">
        <v>160</v>
      </c>
      <c r="E222" s="145" t="s">
        <v>368</v>
      </c>
      <c r="F222" s="146" t="s">
        <v>369</v>
      </c>
      <c r="G222" s="147" t="s">
        <v>329</v>
      </c>
      <c r="H222" s="148">
        <v>4</v>
      </c>
      <c r="I222" s="149"/>
      <c r="J222" s="148">
        <f>ROUND(I222*H222,3)</f>
        <v>0</v>
      </c>
      <c r="K222" s="150"/>
      <c r="L222" s="31"/>
      <c r="M222" s="151" t="s">
        <v>1</v>
      </c>
      <c r="N222" s="152" t="s">
        <v>41</v>
      </c>
      <c r="P222" s="153">
        <f>O222*H222</f>
        <v>0</v>
      </c>
      <c r="Q222" s="153">
        <v>3.6000000000000002E-4</v>
      </c>
      <c r="R222" s="153">
        <f>Q222*H222</f>
        <v>1.4400000000000001E-3</v>
      </c>
      <c r="S222" s="153">
        <v>0</v>
      </c>
      <c r="T222" s="154">
        <f>S222*H222</f>
        <v>0</v>
      </c>
      <c r="AR222" s="155" t="s">
        <v>243</v>
      </c>
      <c r="AT222" s="155" t="s">
        <v>160</v>
      </c>
      <c r="AU222" s="155" t="s">
        <v>87</v>
      </c>
      <c r="AY222" s="16" t="s">
        <v>157</v>
      </c>
      <c r="BE222" s="156">
        <f>IF(N222="základná",J222,0)</f>
        <v>0</v>
      </c>
      <c r="BF222" s="156">
        <f>IF(N222="znížená",J222,0)</f>
        <v>0</v>
      </c>
      <c r="BG222" s="156">
        <f>IF(N222="zákl. prenesená",J222,0)</f>
        <v>0</v>
      </c>
      <c r="BH222" s="156">
        <f>IF(N222="zníž. prenesená",J222,0)</f>
        <v>0</v>
      </c>
      <c r="BI222" s="156">
        <f>IF(N222="nulová",J222,0)</f>
        <v>0</v>
      </c>
      <c r="BJ222" s="16" t="s">
        <v>87</v>
      </c>
      <c r="BK222" s="157">
        <f>ROUND(I222*H222,3)</f>
        <v>0</v>
      </c>
      <c r="BL222" s="16" t="s">
        <v>243</v>
      </c>
      <c r="BM222" s="155" t="s">
        <v>370</v>
      </c>
    </row>
    <row r="223" spans="2:65" s="12" customFormat="1" x14ac:dyDescent="0.2">
      <c r="B223" s="158"/>
      <c r="D223" s="159" t="s">
        <v>166</v>
      </c>
      <c r="E223" s="160" t="s">
        <v>1</v>
      </c>
      <c r="F223" s="161" t="s">
        <v>371</v>
      </c>
      <c r="H223" s="162">
        <v>4</v>
      </c>
      <c r="I223" s="163"/>
      <c r="L223" s="158"/>
      <c r="M223" s="164"/>
      <c r="T223" s="165"/>
      <c r="AT223" s="160" t="s">
        <v>166</v>
      </c>
      <c r="AU223" s="160" t="s">
        <v>87</v>
      </c>
      <c r="AV223" s="12" t="s">
        <v>87</v>
      </c>
      <c r="AW223" s="12" t="s">
        <v>29</v>
      </c>
      <c r="AX223" s="12" t="s">
        <v>82</v>
      </c>
      <c r="AY223" s="160" t="s">
        <v>157</v>
      </c>
    </row>
    <row r="224" spans="2:65" s="1" customFormat="1" ht="24.25" customHeight="1" x14ac:dyDescent="0.2">
      <c r="B224" s="143"/>
      <c r="C224" s="144" t="s">
        <v>358</v>
      </c>
      <c r="D224" s="144" t="s">
        <v>160</v>
      </c>
      <c r="E224" s="145" t="s">
        <v>373</v>
      </c>
      <c r="F224" s="146" t="s">
        <v>374</v>
      </c>
      <c r="G224" s="147" t="s">
        <v>317</v>
      </c>
      <c r="H224" s="149"/>
      <c r="I224" s="149"/>
      <c r="J224" s="148">
        <f>ROUND(I224*H224,3)</f>
        <v>0</v>
      </c>
      <c r="K224" s="150"/>
      <c r="L224" s="31"/>
      <c r="M224" s="151" t="s">
        <v>1</v>
      </c>
      <c r="N224" s="152" t="s">
        <v>41</v>
      </c>
      <c r="P224" s="153">
        <f>O224*H224</f>
        <v>0</v>
      </c>
      <c r="Q224" s="153">
        <v>0</v>
      </c>
      <c r="R224" s="153">
        <f>Q224*H224</f>
        <v>0</v>
      </c>
      <c r="S224" s="153">
        <v>0</v>
      </c>
      <c r="T224" s="154">
        <f>S224*H224</f>
        <v>0</v>
      </c>
      <c r="AR224" s="155" t="s">
        <v>243</v>
      </c>
      <c r="AT224" s="155" t="s">
        <v>160</v>
      </c>
      <c r="AU224" s="155" t="s">
        <v>87</v>
      </c>
      <c r="AY224" s="16" t="s">
        <v>157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6" t="s">
        <v>87</v>
      </c>
      <c r="BK224" s="157">
        <f>ROUND(I224*H224,3)</f>
        <v>0</v>
      </c>
      <c r="BL224" s="16" t="s">
        <v>243</v>
      </c>
      <c r="BM224" s="155" t="s">
        <v>375</v>
      </c>
    </row>
    <row r="225" spans="2:65" s="11" customFormat="1" ht="22.9" customHeight="1" x14ac:dyDescent="0.25">
      <c r="B225" s="131"/>
      <c r="D225" s="132" t="s">
        <v>74</v>
      </c>
      <c r="E225" s="141" t="s">
        <v>383</v>
      </c>
      <c r="F225" s="141" t="s">
        <v>384</v>
      </c>
      <c r="I225" s="134"/>
      <c r="J225" s="142">
        <f>BK225</f>
        <v>0</v>
      </c>
      <c r="L225" s="131"/>
      <c r="M225" s="136"/>
      <c r="P225" s="137">
        <f>SUM(P226:P248)</f>
        <v>0</v>
      </c>
      <c r="R225" s="137">
        <f>SUM(R226:R248)</f>
        <v>21.851206399999999</v>
      </c>
      <c r="T225" s="138">
        <f>SUM(T226:T248)</f>
        <v>25.752999999999997</v>
      </c>
      <c r="AR225" s="132" t="s">
        <v>87</v>
      </c>
      <c r="AT225" s="139" t="s">
        <v>74</v>
      </c>
      <c r="AU225" s="139" t="s">
        <v>82</v>
      </c>
      <c r="AY225" s="132" t="s">
        <v>157</v>
      </c>
      <c r="BK225" s="140">
        <f>SUM(BK226:BK248)</f>
        <v>0</v>
      </c>
    </row>
    <row r="226" spans="2:65" s="1" customFormat="1" ht="24.25" customHeight="1" x14ac:dyDescent="0.2">
      <c r="B226" s="143"/>
      <c r="C226" s="144" t="s">
        <v>362</v>
      </c>
      <c r="D226" s="144" t="s">
        <v>160</v>
      </c>
      <c r="E226" s="145" t="s">
        <v>386</v>
      </c>
      <c r="F226" s="146" t="s">
        <v>387</v>
      </c>
      <c r="G226" s="147" t="s">
        <v>183</v>
      </c>
      <c r="H226" s="148">
        <v>90</v>
      </c>
      <c r="I226" s="149"/>
      <c r="J226" s="148">
        <f>ROUND(I226*H226,3)</f>
        <v>0</v>
      </c>
      <c r="K226" s="150"/>
      <c r="L226" s="31"/>
      <c r="M226" s="151" t="s">
        <v>1</v>
      </c>
      <c r="N226" s="152" t="s">
        <v>41</v>
      </c>
      <c r="P226" s="153">
        <f>O226*H226</f>
        <v>0</v>
      </c>
      <c r="Q226" s="153">
        <v>5.1000000000000004E-4</v>
      </c>
      <c r="R226" s="153">
        <f>Q226*H226</f>
        <v>4.5900000000000003E-2</v>
      </c>
      <c r="S226" s="153">
        <v>0</v>
      </c>
      <c r="T226" s="154">
        <f>S226*H226</f>
        <v>0</v>
      </c>
      <c r="AR226" s="155" t="s">
        <v>243</v>
      </c>
      <c r="AT226" s="155" t="s">
        <v>160</v>
      </c>
      <c r="AU226" s="155" t="s">
        <v>87</v>
      </c>
      <c r="AY226" s="16" t="s">
        <v>157</v>
      </c>
      <c r="BE226" s="156">
        <f>IF(N226="základná",J226,0)</f>
        <v>0</v>
      </c>
      <c r="BF226" s="156">
        <f>IF(N226="znížená",J226,0)</f>
        <v>0</v>
      </c>
      <c r="BG226" s="156">
        <f>IF(N226="zákl. prenesená",J226,0)</f>
        <v>0</v>
      </c>
      <c r="BH226" s="156">
        <f>IF(N226="zníž. prenesená",J226,0)</f>
        <v>0</v>
      </c>
      <c r="BI226" s="156">
        <f>IF(N226="nulová",J226,0)</f>
        <v>0</v>
      </c>
      <c r="BJ226" s="16" t="s">
        <v>87</v>
      </c>
      <c r="BK226" s="157">
        <f>ROUND(I226*H226,3)</f>
        <v>0</v>
      </c>
      <c r="BL226" s="16" t="s">
        <v>243</v>
      </c>
      <c r="BM226" s="155" t="s">
        <v>388</v>
      </c>
    </row>
    <row r="227" spans="2:65" s="1" customFormat="1" ht="24.25" customHeight="1" x14ac:dyDescent="0.2">
      <c r="B227" s="143"/>
      <c r="C227" s="144" t="s">
        <v>367</v>
      </c>
      <c r="D227" s="144" t="s">
        <v>160</v>
      </c>
      <c r="E227" s="145" t="s">
        <v>676</v>
      </c>
      <c r="F227" s="146" t="s">
        <v>677</v>
      </c>
      <c r="G227" s="147" t="s">
        <v>192</v>
      </c>
      <c r="H227" s="148">
        <v>2050</v>
      </c>
      <c r="I227" s="149"/>
      <c r="J227" s="148">
        <f>ROUND(I227*H227,3)</f>
        <v>0</v>
      </c>
      <c r="K227" s="150"/>
      <c r="L227" s="31"/>
      <c r="M227" s="151" t="s">
        <v>1</v>
      </c>
      <c r="N227" s="152" t="s">
        <v>41</v>
      </c>
      <c r="P227" s="153">
        <f>O227*H227</f>
        <v>0</v>
      </c>
      <c r="Q227" s="153">
        <v>0</v>
      </c>
      <c r="R227" s="153">
        <f>Q227*H227</f>
        <v>0</v>
      </c>
      <c r="S227" s="153">
        <v>7.0000000000000001E-3</v>
      </c>
      <c r="T227" s="154">
        <f>S227*H227</f>
        <v>14.35</v>
      </c>
      <c r="AR227" s="155" t="s">
        <v>243</v>
      </c>
      <c r="AT227" s="155" t="s">
        <v>160</v>
      </c>
      <c r="AU227" s="155" t="s">
        <v>87</v>
      </c>
      <c r="AY227" s="16" t="s">
        <v>157</v>
      </c>
      <c r="BE227" s="156">
        <f>IF(N227="základná",J227,0)</f>
        <v>0</v>
      </c>
      <c r="BF227" s="156">
        <f>IF(N227="znížená",J227,0)</f>
        <v>0</v>
      </c>
      <c r="BG227" s="156">
        <f>IF(N227="zákl. prenesená",J227,0)</f>
        <v>0</v>
      </c>
      <c r="BH227" s="156">
        <f>IF(N227="zníž. prenesená",J227,0)</f>
        <v>0</v>
      </c>
      <c r="BI227" s="156">
        <f>IF(N227="nulová",J227,0)</f>
        <v>0</v>
      </c>
      <c r="BJ227" s="16" t="s">
        <v>87</v>
      </c>
      <c r="BK227" s="157">
        <f>ROUND(I227*H227,3)</f>
        <v>0</v>
      </c>
      <c r="BL227" s="16" t="s">
        <v>243</v>
      </c>
      <c r="BM227" s="155" t="s">
        <v>678</v>
      </c>
    </row>
    <row r="228" spans="2:65" s="12" customFormat="1" x14ac:dyDescent="0.2">
      <c r="B228" s="158"/>
      <c r="D228" s="159" t="s">
        <v>166</v>
      </c>
      <c r="E228" s="160" t="s">
        <v>1</v>
      </c>
      <c r="F228" s="161" t="s">
        <v>679</v>
      </c>
      <c r="H228" s="162">
        <v>2050</v>
      </c>
      <c r="I228" s="163"/>
      <c r="L228" s="158"/>
      <c r="M228" s="164"/>
      <c r="T228" s="165"/>
      <c r="AT228" s="160" t="s">
        <v>166</v>
      </c>
      <c r="AU228" s="160" t="s">
        <v>87</v>
      </c>
      <c r="AV228" s="12" t="s">
        <v>87</v>
      </c>
      <c r="AW228" s="12" t="s">
        <v>29</v>
      </c>
      <c r="AX228" s="12" t="s">
        <v>82</v>
      </c>
      <c r="AY228" s="160" t="s">
        <v>157</v>
      </c>
    </row>
    <row r="229" spans="2:65" s="1" customFormat="1" ht="37.9" customHeight="1" x14ac:dyDescent="0.2">
      <c r="B229" s="143"/>
      <c r="C229" s="144" t="s">
        <v>372</v>
      </c>
      <c r="D229" s="144" t="s">
        <v>160</v>
      </c>
      <c r="E229" s="145" t="s">
        <v>390</v>
      </c>
      <c r="F229" s="146" t="s">
        <v>391</v>
      </c>
      <c r="G229" s="147" t="s">
        <v>192</v>
      </c>
      <c r="H229" s="148">
        <v>1898</v>
      </c>
      <c r="I229" s="149"/>
      <c r="J229" s="148">
        <f>ROUND(I229*H229,3)</f>
        <v>0</v>
      </c>
      <c r="K229" s="150"/>
      <c r="L229" s="31"/>
      <c r="M229" s="151" t="s">
        <v>1</v>
      </c>
      <c r="N229" s="152" t="s">
        <v>41</v>
      </c>
      <c r="P229" s="153">
        <f>O229*H229</f>
        <v>0</v>
      </c>
      <c r="Q229" s="153">
        <v>0</v>
      </c>
      <c r="R229" s="153">
        <f>Q229*H229</f>
        <v>0</v>
      </c>
      <c r="S229" s="153">
        <v>0</v>
      </c>
      <c r="T229" s="154">
        <f>S229*H229</f>
        <v>0</v>
      </c>
      <c r="AR229" s="155" t="s">
        <v>243</v>
      </c>
      <c r="AT229" s="155" t="s">
        <v>160</v>
      </c>
      <c r="AU229" s="155" t="s">
        <v>87</v>
      </c>
      <c r="AY229" s="16" t="s">
        <v>157</v>
      </c>
      <c r="BE229" s="156">
        <f>IF(N229="základná",J229,0)</f>
        <v>0</v>
      </c>
      <c r="BF229" s="156">
        <f>IF(N229="znížená",J229,0)</f>
        <v>0</v>
      </c>
      <c r="BG229" s="156">
        <f>IF(N229="zákl. prenesená",J229,0)</f>
        <v>0</v>
      </c>
      <c r="BH229" s="156">
        <f>IF(N229="zníž. prenesená",J229,0)</f>
        <v>0</v>
      </c>
      <c r="BI229" s="156">
        <f>IF(N229="nulová",J229,0)</f>
        <v>0</v>
      </c>
      <c r="BJ229" s="16" t="s">
        <v>87</v>
      </c>
      <c r="BK229" s="157">
        <f>ROUND(I229*H229,3)</f>
        <v>0</v>
      </c>
      <c r="BL229" s="16" t="s">
        <v>243</v>
      </c>
      <c r="BM229" s="155" t="s">
        <v>392</v>
      </c>
    </row>
    <row r="230" spans="2:65" s="1" customFormat="1" ht="24.25" customHeight="1" x14ac:dyDescent="0.2">
      <c r="B230" s="143"/>
      <c r="C230" s="144" t="s">
        <v>378</v>
      </c>
      <c r="D230" s="144" t="s">
        <v>160</v>
      </c>
      <c r="E230" s="145" t="s">
        <v>394</v>
      </c>
      <c r="F230" s="146" t="s">
        <v>395</v>
      </c>
      <c r="G230" s="147" t="s">
        <v>192</v>
      </c>
      <c r="H230" s="148">
        <v>1898</v>
      </c>
      <c r="I230" s="149"/>
      <c r="J230" s="148">
        <f>ROUND(I230*H230,3)</f>
        <v>0</v>
      </c>
      <c r="K230" s="150"/>
      <c r="L230" s="31"/>
      <c r="M230" s="151" t="s">
        <v>1</v>
      </c>
      <c r="N230" s="152" t="s">
        <v>41</v>
      </c>
      <c r="P230" s="153">
        <f>O230*H230</f>
        <v>0</v>
      </c>
      <c r="Q230" s="153">
        <v>4.0000000000000002E-4</v>
      </c>
      <c r="R230" s="153">
        <f>Q230*H230</f>
        <v>0.75919999999999999</v>
      </c>
      <c r="S230" s="153">
        <v>0</v>
      </c>
      <c r="T230" s="154">
        <f>S230*H230</f>
        <v>0</v>
      </c>
      <c r="AR230" s="155" t="s">
        <v>243</v>
      </c>
      <c r="AT230" s="155" t="s">
        <v>160</v>
      </c>
      <c r="AU230" s="155" t="s">
        <v>87</v>
      </c>
      <c r="AY230" s="16" t="s">
        <v>157</v>
      </c>
      <c r="BE230" s="156">
        <f>IF(N230="základná",J230,0)</f>
        <v>0</v>
      </c>
      <c r="BF230" s="156">
        <f>IF(N230="znížená",J230,0)</f>
        <v>0</v>
      </c>
      <c r="BG230" s="156">
        <f>IF(N230="zákl. prenesená",J230,0)</f>
        <v>0</v>
      </c>
      <c r="BH230" s="156">
        <f>IF(N230="zníž. prenesená",J230,0)</f>
        <v>0</v>
      </c>
      <c r="BI230" s="156">
        <f>IF(N230="nulová",J230,0)</f>
        <v>0</v>
      </c>
      <c r="BJ230" s="16" t="s">
        <v>87</v>
      </c>
      <c r="BK230" s="157">
        <f>ROUND(I230*H230,3)</f>
        <v>0</v>
      </c>
      <c r="BL230" s="16" t="s">
        <v>243</v>
      </c>
      <c r="BM230" s="155" t="s">
        <v>396</v>
      </c>
    </row>
    <row r="231" spans="2:65" s="12" customFormat="1" x14ac:dyDescent="0.2">
      <c r="B231" s="158"/>
      <c r="D231" s="159" t="s">
        <v>166</v>
      </c>
      <c r="E231" s="160" t="s">
        <v>1</v>
      </c>
      <c r="F231" s="161" t="s">
        <v>680</v>
      </c>
      <c r="H231" s="162">
        <v>206</v>
      </c>
      <c r="I231" s="163"/>
      <c r="L231" s="158"/>
      <c r="M231" s="164"/>
      <c r="T231" s="165"/>
      <c r="AT231" s="160" t="s">
        <v>166</v>
      </c>
      <c r="AU231" s="160" t="s">
        <v>87</v>
      </c>
      <c r="AV231" s="12" t="s">
        <v>87</v>
      </c>
      <c r="AW231" s="12" t="s">
        <v>29</v>
      </c>
      <c r="AX231" s="12" t="s">
        <v>75</v>
      </c>
      <c r="AY231" s="160" t="s">
        <v>157</v>
      </c>
    </row>
    <row r="232" spans="2:65" s="12" customFormat="1" x14ac:dyDescent="0.2">
      <c r="B232" s="158"/>
      <c r="D232" s="159" t="s">
        <v>166</v>
      </c>
      <c r="E232" s="160" t="s">
        <v>1</v>
      </c>
      <c r="F232" s="161" t="s">
        <v>681</v>
      </c>
      <c r="H232" s="162">
        <v>1692</v>
      </c>
      <c r="I232" s="163"/>
      <c r="L232" s="158"/>
      <c r="M232" s="164"/>
      <c r="T232" s="165"/>
      <c r="AT232" s="160" t="s">
        <v>166</v>
      </c>
      <c r="AU232" s="160" t="s">
        <v>87</v>
      </c>
      <c r="AV232" s="12" t="s">
        <v>87</v>
      </c>
      <c r="AW232" s="12" t="s">
        <v>29</v>
      </c>
      <c r="AX232" s="12" t="s">
        <v>75</v>
      </c>
      <c r="AY232" s="160" t="s">
        <v>157</v>
      </c>
    </row>
    <row r="233" spans="2:65" s="14" customFormat="1" x14ac:dyDescent="0.2">
      <c r="B233" s="182"/>
      <c r="D233" s="159" t="s">
        <v>166</v>
      </c>
      <c r="E233" s="183" t="s">
        <v>1</v>
      </c>
      <c r="F233" s="184" t="s">
        <v>199</v>
      </c>
      <c r="H233" s="185">
        <v>1898</v>
      </c>
      <c r="I233" s="186"/>
      <c r="L233" s="182"/>
      <c r="M233" s="187"/>
      <c r="T233" s="188"/>
      <c r="AT233" s="183" t="s">
        <v>166</v>
      </c>
      <c r="AU233" s="183" t="s">
        <v>87</v>
      </c>
      <c r="AV233" s="14" t="s">
        <v>164</v>
      </c>
      <c r="AW233" s="14" t="s">
        <v>29</v>
      </c>
      <c r="AX233" s="14" t="s">
        <v>82</v>
      </c>
      <c r="AY233" s="183" t="s">
        <v>157</v>
      </c>
    </row>
    <row r="234" spans="2:65" s="1" customFormat="1" ht="33" customHeight="1" x14ac:dyDescent="0.2">
      <c r="B234" s="143"/>
      <c r="C234" s="172" t="s">
        <v>385</v>
      </c>
      <c r="D234" s="172" t="s">
        <v>174</v>
      </c>
      <c r="E234" s="173" t="s">
        <v>400</v>
      </c>
      <c r="F234" s="174" t="s">
        <v>401</v>
      </c>
      <c r="G234" s="175" t="s">
        <v>192</v>
      </c>
      <c r="H234" s="176">
        <v>1935.96</v>
      </c>
      <c r="I234" s="177"/>
      <c r="J234" s="176">
        <f>ROUND(I234*H234,3)</f>
        <v>0</v>
      </c>
      <c r="K234" s="178"/>
      <c r="L234" s="179"/>
      <c r="M234" s="180" t="s">
        <v>1</v>
      </c>
      <c r="N234" s="181" t="s">
        <v>41</v>
      </c>
      <c r="P234" s="153">
        <f>O234*H234</f>
        <v>0</v>
      </c>
      <c r="Q234" s="153">
        <v>1.0840000000000001E-2</v>
      </c>
      <c r="R234" s="153">
        <f>Q234*H234</f>
        <v>20.985806400000001</v>
      </c>
      <c r="S234" s="153">
        <v>0</v>
      </c>
      <c r="T234" s="154">
        <f>S234*H234</f>
        <v>0</v>
      </c>
      <c r="AR234" s="155" t="s">
        <v>306</v>
      </c>
      <c r="AT234" s="155" t="s">
        <v>174</v>
      </c>
      <c r="AU234" s="155" t="s">
        <v>87</v>
      </c>
      <c r="AY234" s="16" t="s">
        <v>157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6" t="s">
        <v>87</v>
      </c>
      <c r="BK234" s="157">
        <f>ROUND(I234*H234,3)</f>
        <v>0</v>
      </c>
      <c r="BL234" s="16" t="s">
        <v>243</v>
      </c>
      <c r="BM234" s="155" t="s">
        <v>402</v>
      </c>
    </row>
    <row r="235" spans="2:65" s="12" customFormat="1" x14ac:dyDescent="0.2">
      <c r="B235" s="158"/>
      <c r="D235" s="159" t="s">
        <v>166</v>
      </c>
      <c r="E235" s="160" t="s">
        <v>1</v>
      </c>
      <c r="F235" s="161" t="s">
        <v>680</v>
      </c>
      <c r="H235" s="162">
        <v>206</v>
      </c>
      <c r="I235" s="163"/>
      <c r="L235" s="158"/>
      <c r="M235" s="164"/>
      <c r="T235" s="165"/>
      <c r="AT235" s="160" t="s">
        <v>166</v>
      </c>
      <c r="AU235" s="160" t="s">
        <v>87</v>
      </c>
      <c r="AV235" s="12" t="s">
        <v>87</v>
      </c>
      <c r="AW235" s="12" t="s">
        <v>29</v>
      </c>
      <c r="AX235" s="12" t="s">
        <v>75</v>
      </c>
      <c r="AY235" s="160" t="s">
        <v>157</v>
      </c>
    </row>
    <row r="236" spans="2:65" s="12" customFormat="1" x14ac:dyDescent="0.2">
      <c r="B236" s="158"/>
      <c r="D236" s="159" t="s">
        <v>166</v>
      </c>
      <c r="E236" s="160" t="s">
        <v>1</v>
      </c>
      <c r="F236" s="161" t="s">
        <v>681</v>
      </c>
      <c r="H236" s="162">
        <v>1692</v>
      </c>
      <c r="I236" s="163"/>
      <c r="L236" s="158"/>
      <c r="M236" s="164"/>
      <c r="T236" s="165"/>
      <c r="AT236" s="160" t="s">
        <v>166</v>
      </c>
      <c r="AU236" s="160" t="s">
        <v>87</v>
      </c>
      <c r="AV236" s="12" t="s">
        <v>87</v>
      </c>
      <c r="AW236" s="12" t="s">
        <v>29</v>
      </c>
      <c r="AX236" s="12" t="s">
        <v>75</v>
      </c>
      <c r="AY236" s="160" t="s">
        <v>157</v>
      </c>
    </row>
    <row r="237" spans="2:65" s="14" customFormat="1" x14ac:dyDescent="0.2">
      <c r="B237" s="182"/>
      <c r="D237" s="159" t="s">
        <v>166</v>
      </c>
      <c r="E237" s="183" t="s">
        <v>1</v>
      </c>
      <c r="F237" s="184" t="s">
        <v>199</v>
      </c>
      <c r="H237" s="185">
        <v>1898</v>
      </c>
      <c r="I237" s="186"/>
      <c r="L237" s="182"/>
      <c r="M237" s="187"/>
      <c r="T237" s="188"/>
      <c r="AT237" s="183" t="s">
        <v>166</v>
      </c>
      <c r="AU237" s="183" t="s">
        <v>87</v>
      </c>
      <c r="AV237" s="14" t="s">
        <v>164</v>
      </c>
      <c r="AW237" s="14" t="s">
        <v>29</v>
      </c>
      <c r="AX237" s="14" t="s">
        <v>82</v>
      </c>
      <c r="AY237" s="183" t="s">
        <v>157</v>
      </c>
    </row>
    <row r="238" spans="2:65" s="12" customFormat="1" x14ac:dyDescent="0.2">
      <c r="B238" s="158"/>
      <c r="D238" s="159" t="s">
        <v>166</v>
      </c>
      <c r="F238" s="161" t="s">
        <v>682</v>
      </c>
      <c r="H238" s="162">
        <v>1935.96</v>
      </c>
      <c r="I238" s="163"/>
      <c r="L238" s="158"/>
      <c r="M238" s="164"/>
      <c r="T238" s="165"/>
      <c r="AT238" s="160" t="s">
        <v>166</v>
      </c>
      <c r="AU238" s="160" t="s">
        <v>87</v>
      </c>
      <c r="AV238" s="12" t="s">
        <v>87</v>
      </c>
      <c r="AW238" s="12" t="s">
        <v>3</v>
      </c>
      <c r="AX238" s="12" t="s">
        <v>82</v>
      </c>
      <c r="AY238" s="160" t="s">
        <v>157</v>
      </c>
    </row>
    <row r="239" spans="2:65" s="1" customFormat="1" ht="16.5" customHeight="1" x14ac:dyDescent="0.2">
      <c r="B239" s="143"/>
      <c r="C239" s="144" t="s">
        <v>389</v>
      </c>
      <c r="D239" s="144" t="s">
        <v>160</v>
      </c>
      <c r="E239" s="145" t="s">
        <v>406</v>
      </c>
      <c r="F239" s="146" t="s">
        <v>407</v>
      </c>
      <c r="G239" s="147" t="s">
        <v>192</v>
      </c>
      <c r="H239" s="148">
        <v>1629</v>
      </c>
      <c r="I239" s="149"/>
      <c r="J239" s="148">
        <f>ROUND(I239*H239,3)</f>
        <v>0</v>
      </c>
      <c r="K239" s="150"/>
      <c r="L239" s="31"/>
      <c r="M239" s="151" t="s">
        <v>1</v>
      </c>
      <c r="N239" s="152" t="s">
        <v>41</v>
      </c>
      <c r="P239" s="153">
        <f>O239*H239</f>
        <v>0</v>
      </c>
      <c r="Q239" s="153">
        <v>0</v>
      </c>
      <c r="R239" s="153">
        <f>Q239*H239</f>
        <v>0</v>
      </c>
      <c r="S239" s="153">
        <v>5.0000000000000001E-3</v>
      </c>
      <c r="T239" s="154">
        <f>S239*H239</f>
        <v>8.1449999999999996</v>
      </c>
      <c r="AR239" s="155" t="s">
        <v>243</v>
      </c>
      <c r="AT239" s="155" t="s">
        <v>160</v>
      </c>
      <c r="AU239" s="155" t="s">
        <v>87</v>
      </c>
      <c r="AY239" s="16" t="s">
        <v>157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6" t="s">
        <v>87</v>
      </c>
      <c r="BK239" s="157">
        <f>ROUND(I239*H239,3)</f>
        <v>0</v>
      </c>
      <c r="BL239" s="16" t="s">
        <v>243</v>
      </c>
      <c r="BM239" s="155" t="s">
        <v>408</v>
      </c>
    </row>
    <row r="240" spans="2:65" s="12" customFormat="1" x14ac:dyDescent="0.2">
      <c r="B240" s="158"/>
      <c r="D240" s="159" t="s">
        <v>166</v>
      </c>
      <c r="E240" s="160" t="s">
        <v>1</v>
      </c>
      <c r="F240" s="161" t="s">
        <v>683</v>
      </c>
      <c r="H240" s="162">
        <v>1629</v>
      </c>
      <c r="I240" s="163"/>
      <c r="L240" s="158"/>
      <c r="M240" s="164"/>
      <c r="T240" s="165"/>
      <c r="AT240" s="160" t="s">
        <v>166</v>
      </c>
      <c r="AU240" s="160" t="s">
        <v>87</v>
      </c>
      <c r="AV240" s="12" t="s">
        <v>87</v>
      </c>
      <c r="AW240" s="12" t="s">
        <v>29</v>
      </c>
      <c r="AX240" s="12" t="s">
        <v>75</v>
      </c>
      <c r="AY240" s="160" t="s">
        <v>157</v>
      </c>
    </row>
    <row r="241" spans="2:65" s="14" customFormat="1" x14ac:dyDescent="0.2">
      <c r="B241" s="182"/>
      <c r="D241" s="159" t="s">
        <v>166</v>
      </c>
      <c r="E241" s="183" t="s">
        <v>106</v>
      </c>
      <c r="F241" s="184" t="s">
        <v>199</v>
      </c>
      <c r="H241" s="185">
        <v>1629</v>
      </c>
      <c r="I241" s="186"/>
      <c r="L241" s="182"/>
      <c r="M241" s="187"/>
      <c r="T241" s="188"/>
      <c r="AT241" s="183" t="s">
        <v>166</v>
      </c>
      <c r="AU241" s="183" t="s">
        <v>87</v>
      </c>
      <c r="AV241" s="14" t="s">
        <v>164</v>
      </c>
      <c r="AW241" s="14" t="s">
        <v>3</v>
      </c>
      <c r="AX241" s="14" t="s">
        <v>82</v>
      </c>
      <c r="AY241" s="183" t="s">
        <v>157</v>
      </c>
    </row>
    <row r="242" spans="2:65" s="1" customFormat="1" ht="16.5" customHeight="1" x14ac:dyDescent="0.2">
      <c r="B242" s="143"/>
      <c r="C242" s="144" t="s">
        <v>393</v>
      </c>
      <c r="D242" s="144" t="s">
        <v>160</v>
      </c>
      <c r="E242" s="145" t="s">
        <v>411</v>
      </c>
      <c r="F242" s="146" t="s">
        <v>412</v>
      </c>
      <c r="G242" s="147" t="s">
        <v>192</v>
      </c>
      <c r="H242" s="148">
        <v>1629</v>
      </c>
      <c r="I242" s="149"/>
      <c r="J242" s="148">
        <f>ROUND(I242*H242,3)</f>
        <v>0</v>
      </c>
      <c r="K242" s="150"/>
      <c r="L242" s="31"/>
      <c r="M242" s="151" t="s">
        <v>1</v>
      </c>
      <c r="N242" s="152" t="s">
        <v>41</v>
      </c>
      <c r="P242" s="153">
        <f>O242*H242</f>
        <v>0</v>
      </c>
      <c r="Q242" s="153">
        <v>0</v>
      </c>
      <c r="R242" s="153">
        <f>Q242*H242</f>
        <v>0</v>
      </c>
      <c r="S242" s="153">
        <v>2E-3</v>
      </c>
      <c r="T242" s="154">
        <f>S242*H242</f>
        <v>3.258</v>
      </c>
      <c r="AR242" s="155" t="s">
        <v>243</v>
      </c>
      <c r="AT242" s="155" t="s">
        <v>160</v>
      </c>
      <c r="AU242" s="155" t="s">
        <v>87</v>
      </c>
      <c r="AY242" s="16" t="s">
        <v>157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6" t="s">
        <v>87</v>
      </c>
      <c r="BK242" s="157">
        <f>ROUND(I242*H242,3)</f>
        <v>0</v>
      </c>
      <c r="BL242" s="16" t="s">
        <v>243</v>
      </c>
      <c r="BM242" s="155" t="s">
        <v>413</v>
      </c>
    </row>
    <row r="243" spans="2:65" s="12" customFormat="1" x14ac:dyDescent="0.2">
      <c r="B243" s="158"/>
      <c r="D243" s="159" t="s">
        <v>166</v>
      </c>
      <c r="E243" s="160" t="s">
        <v>1</v>
      </c>
      <c r="F243" s="161" t="s">
        <v>106</v>
      </c>
      <c r="H243" s="162">
        <v>1629</v>
      </c>
      <c r="I243" s="163"/>
      <c r="L243" s="158"/>
      <c r="M243" s="164"/>
      <c r="T243" s="165"/>
      <c r="AT243" s="160" t="s">
        <v>166</v>
      </c>
      <c r="AU243" s="160" t="s">
        <v>87</v>
      </c>
      <c r="AV243" s="12" t="s">
        <v>87</v>
      </c>
      <c r="AW243" s="12" t="s">
        <v>29</v>
      </c>
      <c r="AX243" s="12" t="s">
        <v>82</v>
      </c>
      <c r="AY243" s="160" t="s">
        <v>157</v>
      </c>
    </row>
    <row r="244" spans="2:65" s="1" customFormat="1" ht="16.5" customHeight="1" x14ac:dyDescent="0.2">
      <c r="B244" s="143"/>
      <c r="C244" s="144" t="s">
        <v>399</v>
      </c>
      <c r="D244" s="144" t="s">
        <v>160</v>
      </c>
      <c r="E244" s="145" t="s">
        <v>415</v>
      </c>
      <c r="F244" s="146" t="s">
        <v>416</v>
      </c>
      <c r="G244" s="147" t="s">
        <v>192</v>
      </c>
      <c r="H244" s="148">
        <v>360</v>
      </c>
      <c r="I244" s="149"/>
      <c r="J244" s="148">
        <f>ROUND(I244*H244,3)</f>
        <v>0</v>
      </c>
      <c r="K244" s="150"/>
      <c r="L244" s="31"/>
      <c r="M244" s="151" t="s">
        <v>1</v>
      </c>
      <c r="N244" s="152" t="s">
        <v>41</v>
      </c>
      <c r="P244" s="153">
        <f>O244*H244</f>
        <v>0</v>
      </c>
      <c r="Q244" s="153">
        <v>1.0000000000000001E-5</v>
      </c>
      <c r="R244" s="153">
        <f>Q244*H244</f>
        <v>3.6000000000000003E-3</v>
      </c>
      <c r="S244" s="153">
        <v>0</v>
      </c>
      <c r="T244" s="154">
        <f>S244*H244</f>
        <v>0</v>
      </c>
      <c r="AR244" s="155" t="s">
        <v>243</v>
      </c>
      <c r="AT244" s="155" t="s">
        <v>160</v>
      </c>
      <c r="AU244" s="155" t="s">
        <v>87</v>
      </c>
      <c r="AY244" s="16" t="s">
        <v>157</v>
      </c>
      <c r="BE244" s="156">
        <f>IF(N244="základná",J244,0)</f>
        <v>0</v>
      </c>
      <c r="BF244" s="156">
        <f>IF(N244="znížená",J244,0)</f>
        <v>0</v>
      </c>
      <c r="BG244" s="156">
        <f>IF(N244="zákl. prenesená",J244,0)</f>
        <v>0</v>
      </c>
      <c r="BH244" s="156">
        <f>IF(N244="zníž. prenesená",J244,0)</f>
        <v>0</v>
      </c>
      <c r="BI244" s="156">
        <f>IF(N244="nulová",J244,0)</f>
        <v>0</v>
      </c>
      <c r="BJ244" s="16" t="s">
        <v>87</v>
      </c>
      <c r="BK244" s="157">
        <f>ROUND(I244*H244,3)</f>
        <v>0</v>
      </c>
      <c r="BL244" s="16" t="s">
        <v>243</v>
      </c>
      <c r="BM244" s="155" t="s">
        <v>684</v>
      </c>
    </row>
    <row r="245" spans="2:65" s="12" customFormat="1" x14ac:dyDescent="0.2">
      <c r="B245" s="158"/>
      <c r="D245" s="159" t="s">
        <v>166</v>
      </c>
      <c r="E245" s="160" t="s">
        <v>1</v>
      </c>
      <c r="F245" s="161" t="s">
        <v>685</v>
      </c>
      <c r="H245" s="162">
        <v>360</v>
      </c>
      <c r="I245" s="163"/>
      <c r="L245" s="158"/>
      <c r="M245" s="164"/>
      <c r="T245" s="165"/>
      <c r="AT245" s="160" t="s">
        <v>166</v>
      </c>
      <c r="AU245" s="160" t="s">
        <v>87</v>
      </c>
      <c r="AV245" s="12" t="s">
        <v>87</v>
      </c>
      <c r="AW245" s="12" t="s">
        <v>29</v>
      </c>
      <c r="AX245" s="12" t="s">
        <v>82</v>
      </c>
      <c r="AY245" s="160" t="s">
        <v>157</v>
      </c>
    </row>
    <row r="246" spans="2:65" s="1" customFormat="1" ht="16.5" customHeight="1" x14ac:dyDescent="0.2">
      <c r="B246" s="143"/>
      <c r="C246" s="172" t="s">
        <v>405</v>
      </c>
      <c r="D246" s="172" t="s">
        <v>174</v>
      </c>
      <c r="E246" s="173" t="s">
        <v>420</v>
      </c>
      <c r="F246" s="174" t="s">
        <v>421</v>
      </c>
      <c r="G246" s="175" t="s">
        <v>192</v>
      </c>
      <c r="H246" s="176">
        <v>378</v>
      </c>
      <c r="I246" s="177"/>
      <c r="J246" s="176">
        <f>ROUND(I246*H246,3)</f>
        <v>0</v>
      </c>
      <c r="K246" s="178"/>
      <c r="L246" s="179"/>
      <c r="M246" s="180" t="s">
        <v>1</v>
      </c>
      <c r="N246" s="181" t="s">
        <v>41</v>
      </c>
      <c r="P246" s="153">
        <f>O246*H246</f>
        <v>0</v>
      </c>
      <c r="Q246" s="153">
        <v>1.4999999999999999E-4</v>
      </c>
      <c r="R246" s="153">
        <f>Q246*H246</f>
        <v>5.6699999999999993E-2</v>
      </c>
      <c r="S246" s="153">
        <v>0</v>
      </c>
      <c r="T246" s="154">
        <f>S246*H246</f>
        <v>0</v>
      </c>
      <c r="AR246" s="155" t="s">
        <v>306</v>
      </c>
      <c r="AT246" s="155" t="s">
        <v>174</v>
      </c>
      <c r="AU246" s="155" t="s">
        <v>87</v>
      </c>
      <c r="AY246" s="16" t="s">
        <v>157</v>
      </c>
      <c r="BE246" s="156">
        <f>IF(N246="základná",J246,0)</f>
        <v>0</v>
      </c>
      <c r="BF246" s="156">
        <f>IF(N246="znížená",J246,0)</f>
        <v>0</v>
      </c>
      <c r="BG246" s="156">
        <f>IF(N246="zákl. prenesená",J246,0)</f>
        <v>0</v>
      </c>
      <c r="BH246" s="156">
        <f>IF(N246="zníž. prenesená",J246,0)</f>
        <v>0</v>
      </c>
      <c r="BI246" s="156">
        <f>IF(N246="nulová",J246,0)</f>
        <v>0</v>
      </c>
      <c r="BJ246" s="16" t="s">
        <v>87</v>
      </c>
      <c r="BK246" s="157">
        <f>ROUND(I246*H246,3)</f>
        <v>0</v>
      </c>
      <c r="BL246" s="16" t="s">
        <v>243</v>
      </c>
      <c r="BM246" s="155" t="s">
        <v>686</v>
      </c>
    </row>
    <row r="247" spans="2:65" s="12" customFormat="1" x14ac:dyDescent="0.2">
      <c r="B247" s="158"/>
      <c r="D247" s="159" t="s">
        <v>166</v>
      </c>
      <c r="F247" s="161" t="s">
        <v>423</v>
      </c>
      <c r="H247" s="162">
        <v>378</v>
      </c>
      <c r="I247" s="163"/>
      <c r="L247" s="158"/>
      <c r="M247" s="164"/>
      <c r="T247" s="165"/>
      <c r="AT247" s="160" t="s">
        <v>166</v>
      </c>
      <c r="AU247" s="160" t="s">
        <v>87</v>
      </c>
      <c r="AV247" s="12" t="s">
        <v>87</v>
      </c>
      <c r="AW247" s="12" t="s">
        <v>3</v>
      </c>
      <c r="AX247" s="12" t="s">
        <v>82</v>
      </c>
      <c r="AY247" s="160" t="s">
        <v>157</v>
      </c>
    </row>
    <row r="248" spans="2:65" s="1" customFormat="1" ht="24.25" customHeight="1" x14ac:dyDescent="0.2">
      <c r="B248" s="143"/>
      <c r="C248" s="144" t="s">
        <v>410</v>
      </c>
      <c r="D248" s="144" t="s">
        <v>160</v>
      </c>
      <c r="E248" s="145" t="s">
        <v>425</v>
      </c>
      <c r="F248" s="146" t="s">
        <v>426</v>
      </c>
      <c r="G248" s="147" t="s">
        <v>317</v>
      </c>
      <c r="H248" s="149"/>
      <c r="I248" s="149"/>
      <c r="J248" s="148">
        <f>ROUND(I248*H248,3)</f>
        <v>0</v>
      </c>
      <c r="K248" s="150"/>
      <c r="L248" s="31"/>
      <c r="M248" s="151" t="s">
        <v>1</v>
      </c>
      <c r="N248" s="152" t="s">
        <v>41</v>
      </c>
      <c r="P248" s="153">
        <f>O248*H248</f>
        <v>0</v>
      </c>
      <c r="Q248" s="153">
        <v>0</v>
      </c>
      <c r="R248" s="153">
        <f>Q248*H248</f>
        <v>0</v>
      </c>
      <c r="S248" s="153">
        <v>0</v>
      </c>
      <c r="T248" s="154">
        <f>S248*H248</f>
        <v>0</v>
      </c>
      <c r="AR248" s="155" t="s">
        <v>243</v>
      </c>
      <c r="AT248" s="155" t="s">
        <v>160</v>
      </c>
      <c r="AU248" s="155" t="s">
        <v>87</v>
      </c>
      <c r="AY248" s="16" t="s">
        <v>157</v>
      </c>
      <c r="BE248" s="156">
        <f>IF(N248="základná",J248,0)</f>
        <v>0</v>
      </c>
      <c r="BF248" s="156">
        <f>IF(N248="znížená",J248,0)</f>
        <v>0</v>
      </c>
      <c r="BG248" s="156">
        <f>IF(N248="zákl. prenesená",J248,0)</f>
        <v>0</v>
      </c>
      <c r="BH248" s="156">
        <f>IF(N248="zníž. prenesená",J248,0)</f>
        <v>0</v>
      </c>
      <c r="BI248" s="156">
        <f>IF(N248="nulová",J248,0)</f>
        <v>0</v>
      </c>
      <c r="BJ248" s="16" t="s">
        <v>87</v>
      </c>
      <c r="BK248" s="157">
        <f>ROUND(I248*H248,3)</f>
        <v>0</v>
      </c>
      <c r="BL248" s="16" t="s">
        <v>243</v>
      </c>
      <c r="BM248" s="155" t="s">
        <v>427</v>
      </c>
    </row>
    <row r="249" spans="2:65" s="11" customFormat="1" ht="22.9" customHeight="1" x14ac:dyDescent="0.25">
      <c r="B249" s="131"/>
      <c r="D249" s="132" t="s">
        <v>74</v>
      </c>
      <c r="E249" s="141" t="s">
        <v>428</v>
      </c>
      <c r="F249" s="141" t="s">
        <v>429</v>
      </c>
      <c r="I249" s="134"/>
      <c r="J249" s="142">
        <f>BK249</f>
        <v>0</v>
      </c>
      <c r="L249" s="131"/>
      <c r="M249" s="136"/>
      <c r="P249" s="137">
        <f>SUM(P250:P259)</f>
        <v>0</v>
      </c>
      <c r="R249" s="137">
        <f>SUM(R250:R259)</f>
        <v>0.76564223999999992</v>
      </c>
      <c r="T249" s="138">
        <f>SUM(T250:T259)</f>
        <v>0</v>
      </c>
      <c r="AR249" s="132" t="s">
        <v>87</v>
      </c>
      <c r="AT249" s="139" t="s">
        <v>74</v>
      </c>
      <c r="AU249" s="139" t="s">
        <v>82</v>
      </c>
      <c r="AY249" s="132" t="s">
        <v>157</v>
      </c>
      <c r="BK249" s="140">
        <f>SUM(BK250:BK259)</f>
        <v>0</v>
      </c>
    </row>
    <row r="250" spans="2:65" s="1" customFormat="1" ht="37.9" customHeight="1" x14ac:dyDescent="0.2">
      <c r="B250" s="143"/>
      <c r="C250" s="144" t="s">
        <v>419</v>
      </c>
      <c r="D250" s="144" t="s">
        <v>160</v>
      </c>
      <c r="E250" s="145" t="s">
        <v>431</v>
      </c>
      <c r="F250" s="146" t="s">
        <v>432</v>
      </c>
      <c r="G250" s="147" t="s">
        <v>192</v>
      </c>
      <c r="H250" s="148">
        <v>1203.5519999999999</v>
      </c>
      <c r="I250" s="149"/>
      <c r="J250" s="148">
        <f>ROUND(I250*H250,3)</f>
        <v>0</v>
      </c>
      <c r="K250" s="150"/>
      <c r="L250" s="31"/>
      <c r="M250" s="151" t="s">
        <v>1</v>
      </c>
      <c r="N250" s="152" t="s">
        <v>41</v>
      </c>
      <c r="P250" s="153">
        <f>O250*H250</f>
        <v>0</v>
      </c>
      <c r="Q250" s="153">
        <v>0</v>
      </c>
      <c r="R250" s="153">
        <f>Q250*H250</f>
        <v>0</v>
      </c>
      <c r="S250" s="153">
        <v>0</v>
      </c>
      <c r="T250" s="154">
        <f>S250*H250</f>
        <v>0</v>
      </c>
      <c r="AR250" s="155" t="s">
        <v>243</v>
      </c>
      <c r="AT250" s="155" t="s">
        <v>160</v>
      </c>
      <c r="AU250" s="155" t="s">
        <v>87</v>
      </c>
      <c r="AY250" s="16" t="s">
        <v>157</v>
      </c>
      <c r="BE250" s="156">
        <f>IF(N250="základná",J250,0)</f>
        <v>0</v>
      </c>
      <c r="BF250" s="156">
        <f>IF(N250="znížená",J250,0)</f>
        <v>0</v>
      </c>
      <c r="BG250" s="156">
        <f>IF(N250="zákl. prenesená",J250,0)</f>
        <v>0</v>
      </c>
      <c r="BH250" s="156">
        <f>IF(N250="zníž. prenesená",J250,0)</f>
        <v>0</v>
      </c>
      <c r="BI250" s="156">
        <f>IF(N250="nulová",J250,0)</f>
        <v>0</v>
      </c>
      <c r="BJ250" s="16" t="s">
        <v>87</v>
      </c>
      <c r="BK250" s="157">
        <f>ROUND(I250*H250,3)</f>
        <v>0</v>
      </c>
      <c r="BL250" s="16" t="s">
        <v>243</v>
      </c>
      <c r="BM250" s="155" t="s">
        <v>433</v>
      </c>
    </row>
    <row r="251" spans="2:65" s="13" customFormat="1" x14ac:dyDescent="0.2">
      <c r="B251" s="166"/>
      <c r="D251" s="159" t="s">
        <v>166</v>
      </c>
      <c r="E251" s="167" t="s">
        <v>1</v>
      </c>
      <c r="F251" s="168" t="s">
        <v>434</v>
      </c>
      <c r="H251" s="167" t="s">
        <v>1</v>
      </c>
      <c r="I251" s="169"/>
      <c r="L251" s="166"/>
      <c r="M251" s="170"/>
      <c r="T251" s="171"/>
      <c r="AT251" s="167" t="s">
        <v>166</v>
      </c>
      <c r="AU251" s="167" t="s">
        <v>87</v>
      </c>
      <c r="AV251" s="13" t="s">
        <v>82</v>
      </c>
      <c r="AW251" s="13" t="s">
        <v>29</v>
      </c>
      <c r="AX251" s="13" t="s">
        <v>75</v>
      </c>
      <c r="AY251" s="167" t="s">
        <v>157</v>
      </c>
    </row>
    <row r="252" spans="2:65" s="13" customFormat="1" x14ac:dyDescent="0.2">
      <c r="B252" s="166"/>
      <c r="D252" s="159" t="s">
        <v>166</v>
      </c>
      <c r="E252" s="167" t="s">
        <v>1</v>
      </c>
      <c r="F252" s="168" t="s">
        <v>435</v>
      </c>
      <c r="H252" s="167" t="s">
        <v>1</v>
      </c>
      <c r="I252" s="169"/>
      <c r="L252" s="166"/>
      <c r="M252" s="170"/>
      <c r="T252" s="171"/>
      <c r="AT252" s="167" t="s">
        <v>166</v>
      </c>
      <c r="AU252" s="167" t="s">
        <v>87</v>
      </c>
      <c r="AV252" s="13" t="s">
        <v>82</v>
      </c>
      <c r="AW252" s="13" t="s">
        <v>29</v>
      </c>
      <c r="AX252" s="13" t="s">
        <v>75</v>
      </c>
      <c r="AY252" s="167" t="s">
        <v>157</v>
      </c>
    </row>
    <row r="253" spans="2:65" s="12" customFormat="1" x14ac:dyDescent="0.2">
      <c r="B253" s="158"/>
      <c r="D253" s="159" t="s">
        <v>166</v>
      </c>
      <c r="E253" s="160" t="s">
        <v>118</v>
      </c>
      <c r="F253" s="161" t="s">
        <v>687</v>
      </c>
      <c r="H253" s="162">
        <v>1203.5519999999999</v>
      </c>
      <c r="I253" s="163"/>
      <c r="L253" s="158"/>
      <c r="M253" s="164"/>
      <c r="T253" s="165"/>
      <c r="AT253" s="160" t="s">
        <v>166</v>
      </c>
      <c r="AU253" s="160" t="s">
        <v>87</v>
      </c>
      <c r="AV253" s="12" t="s">
        <v>87</v>
      </c>
      <c r="AW253" s="12" t="s">
        <v>29</v>
      </c>
      <c r="AX253" s="12" t="s">
        <v>82</v>
      </c>
      <c r="AY253" s="160" t="s">
        <v>157</v>
      </c>
    </row>
    <row r="254" spans="2:65" s="1" customFormat="1" ht="33" customHeight="1" x14ac:dyDescent="0.2">
      <c r="B254" s="143"/>
      <c r="C254" s="144" t="s">
        <v>424</v>
      </c>
      <c r="D254" s="144" t="s">
        <v>160</v>
      </c>
      <c r="E254" s="145" t="s">
        <v>438</v>
      </c>
      <c r="F254" s="146" t="s">
        <v>439</v>
      </c>
      <c r="G254" s="147" t="s">
        <v>192</v>
      </c>
      <c r="H254" s="148">
        <v>1203.5519999999999</v>
      </c>
      <c r="I254" s="149"/>
      <c r="J254" s="148">
        <f>ROUND(I254*H254,3)</f>
        <v>0</v>
      </c>
      <c r="K254" s="150"/>
      <c r="L254" s="31"/>
      <c r="M254" s="151" t="s">
        <v>1</v>
      </c>
      <c r="N254" s="152" t="s">
        <v>41</v>
      </c>
      <c r="P254" s="153">
        <f>O254*H254</f>
        <v>0</v>
      </c>
      <c r="Q254" s="153">
        <v>4.4999999999999999E-4</v>
      </c>
      <c r="R254" s="153">
        <f>Q254*H254</f>
        <v>0.54159839999999992</v>
      </c>
      <c r="S254" s="153">
        <v>0</v>
      </c>
      <c r="T254" s="154">
        <f>S254*H254</f>
        <v>0</v>
      </c>
      <c r="AR254" s="155" t="s">
        <v>243</v>
      </c>
      <c r="AT254" s="155" t="s">
        <v>160</v>
      </c>
      <c r="AU254" s="155" t="s">
        <v>87</v>
      </c>
      <c r="AY254" s="16" t="s">
        <v>157</v>
      </c>
      <c r="BE254" s="156">
        <f>IF(N254="základná",J254,0)</f>
        <v>0</v>
      </c>
      <c r="BF254" s="156">
        <f>IF(N254="znížená",J254,0)</f>
        <v>0</v>
      </c>
      <c r="BG254" s="156">
        <f>IF(N254="zákl. prenesená",J254,0)</f>
        <v>0</v>
      </c>
      <c r="BH254" s="156">
        <f>IF(N254="zníž. prenesená",J254,0)</f>
        <v>0</v>
      </c>
      <c r="BI254" s="156">
        <f>IF(N254="nulová",J254,0)</f>
        <v>0</v>
      </c>
      <c r="BJ254" s="16" t="s">
        <v>87</v>
      </c>
      <c r="BK254" s="157">
        <f>ROUND(I254*H254,3)</f>
        <v>0</v>
      </c>
      <c r="BL254" s="16" t="s">
        <v>243</v>
      </c>
      <c r="BM254" s="155" t="s">
        <v>440</v>
      </c>
    </row>
    <row r="255" spans="2:65" s="12" customFormat="1" x14ac:dyDescent="0.2">
      <c r="B255" s="158"/>
      <c r="D255" s="159" t="s">
        <v>166</v>
      </c>
      <c r="E255" s="160" t="s">
        <v>1</v>
      </c>
      <c r="F255" s="161" t="s">
        <v>118</v>
      </c>
      <c r="H255" s="162">
        <v>1203.5519999999999</v>
      </c>
      <c r="I255" s="163"/>
      <c r="L255" s="158"/>
      <c r="M255" s="164"/>
      <c r="T255" s="165"/>
      <c r="AT255" s="160" t="s">
        <v>166</v>
      </c>
      <c r="AU255" s="160" t="s">
        <v>87</v>
      </c>
      <c r="AV255" s="12" t="s">
        <v>87</v>
      </c>
      <c r="AW255" s="12" t="s">
        <v>29</v>
      </c>
      <c r="AX255" s="12" t="s">
        <v>82</v>
      </c>
      <c r="AY255" s="160" t="s">
        <v>157</v>
      </c>
    </row>
    <row r="256" spans="2:65" s="1" customFormat="1" ht="24.25" customHeight="1" x14ac:dyDescent="0.2">
      <c r="B256" s="143"/>
      <c r="C256" s="144" t="s">
        <v>688</v>
      </c>
      <c r="D256" s="144" t="s">
        <v>160</v>
      </c>
      <c r="E256" s="145" t="s">
        <v>442</v>
      </c>
      <c r="F256" s="146" t="s">
        <v>443</v>
      </c>
      <c r="G256" s="147" t="s">
        <v>192</v>
      </c>
      <c r="H256" s="148">
        <v>1203.5519999999999</v>
      </c>
      <c r="I256" s="149"/>
      <c r="J256" s="148">
        <f>ROUND(I256*H256,3)</f>
        <v>0</v>
      </c>
      <c r="K256" s="150"/>
      <c r="L256" s="31"/>
      <c r="M256" s="151" t="s">
        <v>1</v>
      </c>
      <c r="N256" s="152" t="s">
        <v>41</v>
      </c>
      <c r="P256" s="153">
        <f>O256*H256</f>
        <v>0</v>
      </c>
      <c r="Q256" s="153">
        <v>1.7000000000000001E-4</v>
      </c>
      <c r="R256" s="153">
        <f>Q256*H256</f>
        <v>0.20460384000000001</v>
      </c>
      <c r="S256" s="153">
        <v>0</v>
      </c>
      <c r="T256" s="154">
        <f>S256*H256</f>
        <v>0</v>
      </c>
      <c r="AR256" s="155" t="s">
        <v>243</v>
      </c>
      <c r="AT256" s="155" t="s">
        <v>160</v>
      </c>
      <c r="AU256" s="155" t="s">
        <v>87</v>
      </c>
      <c r="AY256" s="16" t="s">
        <v>157</v>
      </c>
      <c r="BE256" s="156">
        <f>IF(N256="základná",J256,0)</f>
        <v>0</v>
      </c>
      <c r="BF256" s="156">
        <f>IF(N256="znížená",J256,0)</f>
        <v>0</v>
      </c>
      <c r="BG256" s="156">
        <f>IF(N256="zákl. prenesená",J256,0)</f>
        <v>0</v>
      </c>
      <c r="BH256" s="156">
        <f>IF(N256="zníž. prenesená",J256,0)</f>
        <v>0</v>
      </c>
      <c r="BI256" s="156">
        <f>IF(N256="nulová",J256,0)</f>
        <v>0</v>
      </c>
      <c r="BJ256" s="16" t="s">
        <v>87</v>
      </c>
      <c r="BK256" s="157">
        <f>ROUND(I256*H256,3)</f>
        <v>0</v>
      </c>
      <c r="BL256" s="16" t="s">
        <v>243</v>
      </c>
      <c r="BM256" s="155" t="s">
        <v>444</v>
      </c>
    </row>
    <row r="257" spans="2:65" s="12" customFormat="1" x14ac:dyDescent="0.2">
      <c r="B257" s="158"/>
      <c r="D257" s="159" t="s">
        <v>166</v>
      </c>
      <c r="E257" s="160" t="s">
        <v>1</v>
      </c>
      <c r="F257" s="161" t="s">
        <v>118</v>
      </c>
      <c r="H257" s="162">
        <v>1203.5519999999999</v>
      </c>
      <c r="I257" s="163"/>
      <c r="L257" s="158"/>
      <c r="M257" s="164"/>
      <c r="T257" s="165"/>
      <c r="AT257" s="160" t="s">
        <v>166</v>
      </c>
      <c r="AU257" s="160" t="s">
        <v>87</v>
      </c>
      <c r="AV257" s="12" t="s">
        <v>87</v>
      </c>
      <c r="AW257" s="12" t="s">
        <v>29</v>
      </c>
      <c r="AX257" s="12" t="s">
        <v>82</v>
      </c>
      <c r="AY257" s="160" t="s">
        <v>157</v>
      </c>
    </row>
    <row r="258" spans="2:65" s="1" customFormat="1" ht="24.25" customHeight="1" x14ac:dyDescent="0.2">
      <c r="B258" s="143"/>
      <c r="C258" s="144" t="s">
        <v>430</v>
      </c>
      <c r="D258" s="144" t="s">
        <v>160</v>
      </c>
      <c r="E258" s="145" t="s">
        <v>452</v>
      </c>
      <c r="F258" s="146" t="s">
        <v>453</v>
      </c>
      <c r="G258" s="147" t="s">
        <v>192</v>
      </c>
      <c r="H258" s="148">
        <v>216</v>
      </c>
      <c r="I258" s="149"/>
      <c r="J258" s="148">
        <f>ROUND(I258*H258,3)</f>
        <v>0</v>
      </c>
      <c r="K258" s="150"/>
      <c r="L258" s="31"/>
      <c r="M258" s="151" t="s">
        <v>1</v>
      </c>
      <c r="N258" s="152" t="s">
        <v>41</v>
      </c>
      <c r="P258" s="153">
        <f>O258*H258</f>
        <v>0</v>
      </c>
      <c r="Q258" s="153">
        <v>9.0000000000000006E-5</v>
      </c>
      <c r="R258" s="153">
        <f>Q258*H258</f>
        <v>1.9440000000000002E-2</v>
      </c>
      <c r="S258" s="153">
        <v>0</v>
      </c>
      <c r="T258" s="154">
        <f>S258*H258</f>
        <v>0</v>
      </c>
      <c r="AR258" s="155" t="s">
        <v>243</v>
      </c>
      <c r="AT258" s="155" t="s">
        <v>160</v>
      </c>
      <c r="AU258" s="155" t="s">
        <v>87</v>
      </c>
      <c r="AY258" s="16" t="s">
        <v>157</v>
      </c>
      <c r="BE258" s="156">
        <f>IF(N258="základná",J258,0)</f>
        <v>0</v>
      </c>
      <c r="BF258" s="156">
        <f>IF(N258="znížená",J258,0)</f>
        <v>0</v>
      </c>
      <c r="BG258" s="156">
        <f>IF(N258="zákl. prenesená",J258,0)</f>
        <v>0</v>
      </c>
      <c r="BH258" s="156">
        <f>IF(N258="zníž. prenesená",J258,0)</f>
        <v>0</v>
      </c>
      <c r="BI258" s="156">
        <f>IF(N258="nulová",J258,0)</f>
        <v>0</v>
      </c>
      <c r="BJ258" s="16" t="s">
        <v>87</v>
      </c>
      <c r="BK258" s="157">
        <f>ROUND(I258*H258,3)</f>
        <v>0</v>
      </c>
      <c r="BL258" s="16" t="s">
        <v>243</v>
      </c>
      <c r="BM258" s="155" t="s">
        <v>689</v>
      </c>
    </row>
    <row r="259" spans="2:65" s="12" customFormat="1" x14ac:dyDescent="0.2">
      <c r="B259" s="158"/>
      <c r="D259" s="159" t="s">
        <v>166</v>
      </c>
      <c r="E259" s="160" t="s">
        <v>1</v>
      </c>
      <c r="F259" s="161" t="s">
        <v>455</v>
      </c>
      <c r="H259" s="162">
        <v>216</v>
      </c>
      <c r="I259" s="163"/>
      <c r="L259" s="158"/>
      <c r="M259" s="164"/>
      <c r="T259" s="165"/>
      <c r="AT259" s="160" t="s">
        <v>166</v>
      </c>
      <c r="AU259" s="160" t="s">
        <v>87</v>
      </c>
      <c r="AV259" s="12" t="s">
        <v>87</v>
      </c>
      <c r="AW259" s="12" t="s">
        <v>29</v>
      </c>
      <c r="AX259" s="12" t="s">
        <v>82</v>
      </c>
      <c r="AY259" s="160" t="s">
        <v>157</v>
      </c>
    </row>
    <row r="260" spans="2:65" s="11" customFormat="1" ht="22.9" customHeight="1" x14ac:dyDescent="0.25">
      <c r="B260" s="131"/>
      <c r="D260" s="132" t="s">
        <v>74</v>
      </c>
      <c r="E260" s="141" t="s">
        <v>456</v>
      </c>
      <c r="F260" s="141" t="s">
        <v>457</v>
      </c>
      <c r="I260" s="134"/>
      <c r="J260" s="142">
        <f>BK260</f>
        <v>0</v>
      </c>
      <c r="L260" s="131"/>
      <c r="M260" s="136"/>
      <c r="P260" s="137">
        <f>SUM(P261:P264)</f>
        <v>0</v>
      </c>
      <c r="R260" s="137">
        <f>SUM(R261:R264)</f>
        <v>0.21610119999999997</v>
      </c>
      <c r="T260" s="138">
        <f>SUM(T261:T264)</f>
        <v>0</v>
      </c>
      <c r="AR260" s="132" t="s">
        <v>87</v>
      </c>
      <c r="AT260" s="139" t="s">
        <v>74</v>
      </c>
      <c r="AU260" s="139" t="s">
        <v>82</v>
      </c>
      <c r="AY260" s="132" t="s">
        <v>157</v>
      </c>
      <c r="BK260" s="140">
        <f>SUM(BK261:BK264)</f>
        <v>0</v>
      </c>
    </row>
    <row r="261" spans="2:65" s="1" customFormat="1" ht="24.25" customHeight="1" x14ac:dyDescent="0.2">
      <c r="B261" s="143"/>
      <c r="C261" s="144" t="s">
        <v>437</v>
      </c>
      <c r="D261" s="144" t="s">
        <v>160</v>
      </c>
      <c r="E261" s="145" t="s">
        <v>459</v>
      </c>
      <c r="F261" s="146" t="s">
        <v>460</v>
      </c>
      <c r="G261" s="147" t="s">
        <v>192</v>
      </c>
      <c r="H261" s="148">
        <v>771.79</v>
      </c>
      <c r="I261" s="149"/>
      <c r="J261" s="148">
        <f>ROUND(I261*H261,3)</f>
        <v>0</v>
      </c>
      <c r="K261" s="150"/>
      <c r="L261" s="31"/>
      <c r="M261" s="151" t="s">
        <v>1</v>
      </c>
      <c r="N261" s="152" t="s">
        <v>41</v>
      </c>
      <c r="P261" s="153">
        <f>O261*H261</f>
        <v>0</v>
      </c>
      <c r="Q261" s="153">
        <v>2.7999999999999998E-4</v>
      </c>
      <c r="R261" s="153">
        <f>Q261*H261</f>
        <v>0.21610119999999997</v>
      </c>
      <c r="S261" s="153">
        <v>0</v>
      </c>
      <c r="T261" s="154">
        <f>S261*H261</f>
        <v>0</v>
      </c>
      <c r="AR261" s="155" t="s">
        <v>243</v>
      </c>
      <c r="AT261" s="155" t="s">
        <v>160</v>
      </c>
      <c r="AU261" s="155" t="s">
        <v>87</v>
      </c>
      <c r="AY261" s="16" t="s">
        <v>157</v>
      </c>
      <c r="BE261" s="156">
        <f>IF(N261="základná",J261,0)</f>
        <v>0</v>
      </c>
      <c r="BF261" s="156">
        <f>IF(N261="znížená",J261,0)</f>
        <v>0</v>
      </c>
      <c r="BG261" s="156">
        <f>IF(N261="zákl. prenesená",J261,0)</f>
        <v>0</v>
      </c>
      <c r="BH261" s="156">
        <f>IF(N261="zníž. prenesená",J261,0)</f>
        <v>0</v>
      </c>
      <c r="BI261" s="156">
        <f>IF(N261="nulová",J261,0)</f>
        <v>0</v>
      </c>
      <c r="BJ261" s="16" t="s">
        <v>87</v>
      </c>
      <c r="BK261" s="157">
        <f>ROUND(I261*H261,3)</f>
        <v>0</v>
      </c>
      <c r="BL261" s="16" t="s">
        <v>243</v>
      </c>
      <c r="BM261" s="155" t="s">
        <v>690</v>
      </c>
    </row>
    <row r="262" spans="2:65" s="12" customFormat="1" x14ac:dyDescent="0.2">
      <c r="B262" s="158"/>
      <c r="D262" s="159" t="s">
        <v>166</v>
      </c>
      <c r="E262" s="160" t="s">
        <v>1</v>
      </c>
      <c r="F262" s="161" t="s">
        <v>691</v>
      </c>
      <c r="H262" s="162">
        <v>340</v>
      </c>
      <c r="I262" s="163"/>
      <c r="L262" s="158"/>
      <c r="M262" s="164"/>
      <c r="T262" s="165"/>
      <c r="AT262" s="160" t="s">
        <v>166</v>
      </c>
      <c r="AU262" s="160" t="s">
        <v>87</v>
      </c>
      <c r="AV262" s="12" t="s">
        <v>87</v>
      </c>
      <c r="AW262" s="12" t="s">
        <v>29</v>
      </c>
      <c r="AX262" s="12" t="s">
        <v>75</v>
      </c>
      <c r="AY262" s="160" t="s">
        <v>157</v>
      </c>
    </row>
    <row r="263" spans="2:65" s="12" customFormat="1" x14ac:dyDescent="0.2">
      <c r="B263" s="158"/>
      <c r="D263" s="159" t="s">
        <v>166</v>
      </c>
      <c r="E263" s="160" t="s">
        <v>1</v>
      </c>
      <c r="F263" s="161" t="s">
        <v>465</v>
      </c>
      <c r="H263" s="162">
        <v>431.79</v>
      </c>
      <c r="I263" s="163"/>
      <c r="L263" s="158"/>
      <c r="M263" s="164"/>
      <c r="T263" s="165"/>
      <c r="AT263" s="160" t="s">
        <v>166</v>
      </c>
      <c r="AU263" s="160" t="s">
        <v>87</v>
      </c>
      <c r="AV263" s="12" t="s">
        <v>87</v>
      </c>
      <c r="AW263" s="12" t="s">
        <v>29</v>
      </c>
      <c r="AX263" s="12" t="s">
        <v>75</v>
      </c>
      <c r="AY263" s="160" t="s">
        <v>157</v>
      </c>
    </row>
    <row r="264" spans="2:65" s="14" customFormat="1" x14ac:dyDescent="0.2">
      <c r="B264" s="182"/>
      <c r="D264" s="159" t="s">
        <v>166</v>
      </c>
      <c r="E264" s="183" t="s">
        <v>1</v>
      </c>
      <c r="F264" s="184" t="s">
        <v>199</v>
      </c>
      <c r="H264" s="185">
        <v>771.79</v>
      </c>
      <c r="I264" s="186"/>
      <c r="L264" s="182"/>
      <c r="M264" s="187"/>
      <c r="T264" s="188"/>
      <c r="AT264" s="183" t="s">
        <v>166</v>
      </c>
      <c r="AU264" s="183" t="s">
        <v>87</v>
      </c>
      <c r="AV264" s="14" t="s">
        <v>164</v>
      </c>
      <c r="AW264" s="14" t="s">
        <v>29</v>
      </c>
      <c r="AX264" s="14" t="s">
        <v>82</v>
      </c>
      <c r="AY264" s="183" t="s">
        <v>157</v>
      </c>
    </row>
    <row r="265" spans="2:65" s="11" customFormat="1" ht="25.9" customHeight="1" x14ac:dyDescent="0.35">
      <c r="B265" s="131"/>
      <c r="D265" s="132" t="s">
        <v>74</v>
      </c>
      <c r="E265" s="133" t="s">
        <v>466</v>
      </c>
      <c r="F265" s="133" t="s">
        <v>467</v>
      </c>
      <c r="I265" s="134"/>
      <c r="J265" s="135">
        <f>BK265</f>
        <v>0</v>
      </c>
      <c r="L265" s="131"/>
      <c r="M265" s="136"/>
      <c r="P265" s="137">
        <f>SUM(P266:P268)</f>
        <v>0</v>
      </c>
      <c r="R265" s="137">
        <f>SUM(R266:R268)</f>
        <v>0</v>
      </c>
      <c r="T265" s="138">
        <f>SUM(T266:T268)</f>
        <v>0</v>
      </c>
      <c r="AR265" s="132" t="s">
        <v>164</v>
      </c>
      <c r="AT265" s="139" t="s">
        <v>74</v>
      </c>
      <c r="AU265" s="139" t="s">
        <v>75</v>
      </c>
      <c r="AY265" s="132" t="s">
        <v>157</v>
      </c>
      <c r="BK265" s="140">
        <f>SUM(BK266:BK268)</f>
        <v>0</v>
      </c>
    </row>
    <row r="266" spans="2:65" s="1" customFormat="1" ht="33" customHeight="1" x14ac:dyDescent="0.2">
      <c r="B266" s="143"/>
      <c r="C266" s="144" t="s">
        <v>441</v>
      </c>
      <c r="D266" s="144" t="s">
        <v>160</v>
      </c>
      <c r="E266" s="145" t="s">
        <v>469</v>
      </c>
      <c r="F266" s="146" t="s">
        <v>470</v>
      </c>
      <c r="G266" s="147" t="s">
        <v>471</v>
      </c>
      <c r="H266" s="148">
        <v>16</v>
      </c>
      <c r="I266" s="149"/>
      <c r="J266" s="148">
        <f>ROUND(I266*H266,3)</f>
        <v>0</v>
      </c>
      <c r="K266" s="150"/>
      <c r="L266" s="31"/>
      <c r="M266" s="151" t="s">
        <v>1</v>
      </c>
      <c r="N266" s="152" t="s">
        <v>41</v>
      </c>
      <c r="P266" s="153">
        <f>O266*H266</f>
        <v>0</v>
      </c>
      <c r="Q266" s="153">
        <v>0</v>
      </c>
      <c r="R266" s="153">
        <f>Q266*H266</f>
        <v>0</v>
      </c>
      <c r="S266" s="153">
        <v>0</v>
      </c>
      <c r="T266" s="154">
        <f>S266*H266</f>
        <v>0</v>
      </c>
      <c r="AR266" s="155" t="s">
        <v>472</v>
      </c>
      <c r="AT266" s="155" t="s">
        <v>160</v>
      </c>
      <c r="AU266" s="155" t="s">
        <v>82</v>
      </c>
      <c r="AY266" s="16" t="s">
        <v>157</v>
      </c>
      <c r="BE266" s="156">
        <f>IF(N266="základná",J266,0)</f>
        <v>0</v>
      </c>
      <c r="BF266" s="156">
        <f>IF(N266="znížená",J266,0)</f>
        <v>0</v>
      </c>
      <c r="BG266" s="156">
        <f>IF(N266="zákl. prenesená",J266,0)</f>
        <v>0</v>
      </c>
      <c r="BH266" s="156">
        <f>IF(N266="zníž. prenesená",J266,0)</f>
        <v>0</v>
      </c>
      <c r="BI266" s="156">
        <f>IF(N266="nulová",J266,0)</f>
        <v>0</v>
      </c>
      <c r="BJ266" s="16" t="s">
        <v>87</v>
      </c>
      <c r="BK266" s="157">
        <f>ROUND(I266*H266,3)</f>
        <v>0</v>
      </c>
      <c r="BL266" s="16" t="s">
        <v>472</v>
      </c>
      <c r="BM266" s="155" t="s">
        <v>473</v>
      </c>
    </row>
    <row r="267" spans="2:65" s="13" customFormat="1" x14ac:dyDescent="0.2">
      <c r="B267" s="166"/>
      <c r="D267" s="159" t="s">
        <v>166</v>
      </c>
      <c r="E267" s="167" t="s">
        <v>1</v>
      </c>
      <c r="F267" s="168" t="s">
        <v>474</v>
      </c>
      <c r="H267" s="167" t="s">
        <v>1</v>
      </c>
      <c r="I267" s="169"/>
      <c r="L267" s="166"/>
      <c r="M267" s="170"/>
      <c r="T267" s="171"/>
      <c r="AT267" s="167" t="s">
        <v>166</v>
      </c>
      <c r="AU267" s="167" t="s">
        <v>82</v>
      </c>
      <c r="AV267" s="13" t="s">
        <v>82</v>
      </c>
      <c r="AW267" s="13" t="s">
        <v>29</v>
      </c>
      <c r="AX267" s="13" t="s">
        <v>75</v>
      </c>
      <c r="AY267" s="167" t="s">
        <v>157</v>
      </c>
    </row>
    <row r="268" spans="2:65" s="12" customFormat="1" x14ac:dyDescent="0.2">
      <c r="B268" s="158"/>
      <c r="D268" s="159" t="s">
        <v>166</v>
      </c>
      <c r="E268" s="160" t="s">
        <v>1</v>
      </c>
      <c r="F268" s="161" t="s">
        <v>243</v>
      </c>
      <c r="H268" s="162">
        <v>16</v>
      </c>
      <c r="I268" s="163"/>
      <c r="L268" s="158"/>
      <c r="M268" s="164"/>
      <c r="T268" s="165"/>
      <c r="AT268" s="160" t="s">
        <v>166</v>
      </c>
      <c r="AU268" s="160" t="s">
        <v>82</v>
      </c>
      <c r="AV268" s="12" t="s">
        <v>87</v>
      </c>
      <c r="AW268" s="12" t="s">
        <v>29</v>
      </c>
      <c r="AX268" s="12" t="s">
        <v>82</v>
      </c>
      <c r="AY268" s="160" t="s">
        <v>157</v>
      </c>
    </row>
    <row r="269" spans="2:65" s="11" customFormat="1" ht="25.9" customHeight="1" x14ac:dyDescent="0.35">
      <c r="B269" s="131"/>
      <c r="D269" s="132" t="s">
        <v>74</v>
      </c>
      <c r="E269" s="133" t="s">
        <v>475</v>
      </c>
      <c r="F269" s="133" t="s">
        <v>476</v>
      </c>
      <c r="I269" s="134"/>
      <c r="J269" s="135">
        <f>BK269</f>
        <v>0</v>
      </c>
      <c r="L269" s="131"/>
      <c r="M269" s="136"/>
      <c r="P269" s="137">
        <f>P270</f>
        <v>0</v>
      </c>
      <c r="R269" s="137">
        <f>R270</f>
        <v>0</v>
      </c>
      <c r="T269" s="138">
        <f>T270</f>
        <v>0</v>
      </c>
      <c r="AR269" s="132" t="s">
        <v>189</v>
      </c>
      <c r="AT269" s="139" t="s">
        <v>74</v>
      </c>
      <c r="AU269" s="139" t="s">
        <v>75</v>
      </c>
      <c r="AY269" s="132" t="s">
        <v>157</v>
      </c>
      <c r="BK269" s="140">
        <f>BK270</f>
        <v>0</v>
      </c>
    </row>
    <row r="270" spans="2:65" s="11" customFormat="1" ht="22.9" customHeight="1" x14ac:dyDescent="0.25">
      <c r="B270" s="131"/>
      <c r="D270" s="132" t="s">
        <v>74</v>
      </c>
      <c r="E270" s="141" t="s">
        <v>477</v>
      </c>
      <c r="F270" s="141" t="s">
        <v>478</v>
      </c>
      <c r="I270" s="134"/>
      <c r="J270" s="142">
        <f>BK270</f>
        <v>0</v>
      </c>
      <c r="L270" s="131"/>
      <c r="M270" s="136"/>
      <c r="P270" s="137">
        <f>P271</f>
        <v>0</v>
      </c>
      <c r="R270" s="137">
        <f>R271</f>
        <v>0</v>
      </c>
      <c r="T270" s="138">
        <f>T271</f>
        <v>0</v>
      </c>
      <c r="AR270" s="132" t="s">
        <v>189</v>
      </c>
      <c r="AT270" s="139" t="s">
        <v>74</v>
      </c>
      <c r="AU270" s="139" t="s">
        <v>82</v>
      </c>
      <c r="AY270" s="132" t="s">
        <v>157</v>
      </c>
      <c r="BK270" s="140">
        <f>BK271</f>
        <v>0</v>
      </c>
    </row>
    <row r="271" spans="2:65" s="1" customFormat="1" ht="16.5" customHeight="1" x14ac:dyDescent="0.2">
      <c r="B271" s="143"/>
      <c r="C271" s="144" t="s">
        <v>445</v>
      </c>
      <c r="D271" s="144" t="s">
        <v>160</v>
      </c>
      <c r="E271" s="145" t="s">
        <v>480</v>
      </c>
      <c r="F271" s="146" t="s">
        <v>481</v>
      </c>
      <c r="G271" s="147" t="s">
        <v>317</v>
      </c>
      <c r="H271" s="149"/>
      <c r="I271" s="149"/>
      <c r="J271" s="148">
        <f>ROUND(I271*H271,3)</f>
        <v>0</v>
      </c>
      <c r="K271" s="150"/>
      <c r="L271" s="31"/>
      <c r="M271" s="189" t="s">
        <v>1</v>
      </c>
      <c r="N271" s="190" t="s">
        <v>41</v>
      </c>
      <c r="O271" s="191"/>
      <c r="P271" s="192">
        <f>O271*H271</f>
        <v>0</v>
      </c>
      <c r="Q271" s="192">
        <v>0</v>
      </c>
      <c r="R271" s="192">
        <f>Q271*H271</f>
        <v>0</v>
      </c>
      <c r="S271" s="192">
        <v>0</v>
      </c>
      <c r="T271" s="193">
        <f>S271*H271</f>
        <v>0</v>
      </c>
      <c r="AR271" s="155" t="s">
        <v>482</v>
      </c>
      <c r="AT271" s="155" t="s">
        <v>160</v>
      </c>
      <c r="AU271" s="155" t="s">
        <v>87</v>
      </c>
      <c r="AY271" s="16" t="s">
        <v>157</v>
      </c>
      <c r="BE271" s="156">
        <f>IF(N271="základná",J271,0)</f>
        <v>0</v>
      </c>
      <c r="BF271" s="156">
        <f>IF(N271="znížená",J271,0)</f>
        <v>0</v>
      </c>
      <c r="BG271" s="156">
        <f>IF(N271="zákl. prenesená",J271,0)</f>
        <v>0</v>
      </c>
      <c r="BH271" s="156">
        <f>IF(N271="zníž. prenesená",J271,0)</f>
        <v>0</v>
      </c>
      <c r="BI271" s="156">
        <f>IF(N271="nulová",J271,0)</f>
        <v>0</v>
      </c>
      <c r="BJ271" s="16" t="s">
        <v>87</v>
      </c>
      <c r="BK271" s="157">
        <f>ROUND(I271*H271,3)</f>
        <v>0</v>
      </c>
      <c r="BL271" s="16" t="s">
        <v>482</v>
      </c>
      <c r="BM271" s="155" t="s">
        <v>483</v>
      </c>
    </row>
    <row r="272" spans="2:65" s="1" customFormat="1" ht="7" customHeight="1" x14ac:dyDescent="0.2">
      <c r="B272" s="46"/>
      <c r="C272" s="47"/>
      <c r="D272" s="47"/>
      <c r="E272" s="47"/>
      <c r="F272" s="47"/>
      <c r="G272" s="47"/>
      <c r="H272" s="47"/>
      <c r="I272" s="47"/>
      <c r="J272" s="47"/>
      <c r="K272" s="47"/>
      <c r="L272" s="31"/>
    </row>
  </sheetData>
  <autoFilter ref="C133:K271" xr:uid="{00000000-0009-0000-0000-000005000000}"/>
  <mergeCells count="12">
    <mergeCell ref="E126:H126"/>
    <mergeCell ref="L2:V2"/>
    <mergeCell ref="E85:H85"/>
    <mergeCell ref="E87:H87"/>
    <mergeCell ref="E89:H89"/>
    <mergeCell ref="E122:H122"/>
    <mergeCell ref="E124:H12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67"/>
  <sheetViews>
    <sheetView showGridLines="0" workbookViewId="0"/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9" t="s">
        <v>5</v>
      </c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101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108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14</v>
      </c>
      <c r="L6" s="19"/>
    </row>
    <row r="7" spans="2:46" ht="16.5" customHeight="1" x14ac:dyDescent="0.2">
      <c r="B7" s="19"/>
      <c r="E7" s="251" t="str">
        <f>'Rekapitulácia stavby'!K6</f>
        <v>Modernizácia ustajnenia HD</v>
      </c>
      <c r="F7" s="252"/>
      <c r="G7" s="252"/>
      <c r="H7" s="252"/>
      <c r="L7" s="19"/>
    </row>
    <row r="8" spans="2:46" ht="12" customHeight="1" x14ac:dyDescent="0.2">
      <c r="B8" s="19"/>
      <c r="D8" s="26" t="s">
        <v>117</v>
      </c>
      <c r="L8" s="19"/>
    </row>
    <row r="9" spans="2:46" s="1" customFormat="1" ht="16.5" customHeight="1" x14ac:dyDescent="0.2">
      <c r="B9" s="31"/>
      <c r="E9" s="251" t="s">
        <v>649</v>
      </c>
      <c r="F9" s="250"/>
      <c r="G9" s="250"/>
      <c r="H9" s="250"/>
      <c r="L9" s="31"/>
    </row>
    <row r="10" spans="2:46" s="1" customFormat="1" ht="12" customHeight="1" x14ac:dyDescent="0.2">
      <c r="B10" s="31"/>
      <c r="D10" s="26" t="s">
        <v>121</v>
      </c>
      <c r="L10" s="31"/>
    </row>
    <row r="11" spans="2:46" s="1" customFormat="1" ht="16.5" customHeight="1" x14ac:dyDescent="0.2">
      <c r="B11" s="31"/>
      <c r="E11" s="242" t="s">
        <v>484</v>
      </c>
      <c r="F11" s="250"/>
      <c r="G11" s="250"/>
      <c r="H11" s="250"/>
      <c r="L11" s="31"/>
    </row>
    <row r="12" spans="2:46" s="1" customFormat="1" x14ac:dyDescent="0.2">
      <c r="B12" s="31"/>
      <c r="L12" s="31"/>
    </row>
    <row r="13" spans="2:46" s="1" customFormat="1" ht="12" customHeight="1" x14ac:dyDescent="0.2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18</v>
      </c>
      <c r="F14" s="24" t="s">
        <v>19</v>
      </c>
      <c r="I14" s="26" t="s">
        <v>20</v>
      </c>
      <c r="J14" s="54">
        <f>'Rekapitulácia stavby'!AN8</f>
        <v>0</v>
      </c>
      <c r="L14" s="31"/>
    </row>
    <row r="15" spans="2:46" s="1" customFormat="1" ht="10.9" customHeight="1" x14ac:dyDescent="0.2">
      <c r="B15" s="31"/>
      <c r="L15" s="31"/>
    </row>
    <row r="16" spans="2:46" s="1" customFormat="1" ht="12" customHeight="1" x14ac:dyDescent="0.2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25</v>
      </c>
      <c r="I19" s="26" t="s">
        <v>22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53" t="str">
        <f>'Rekapitulácia stavby'!E14</f>
        <v>Vyplň údaj</v>
      </c>
      <c r="F20" s="233"/>
      <c r="G20" s="233"/>
      <c r="H20" s="233"/>
      <c r="I20" s="26" t="s">
        <v>24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27</v>
      </c>
      <c r="I22" s="26" t="s">
        <v>22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28</v>
      </c>
      <c r="I23" s="26" t="s">
        <v>24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31</v>
      </c>
      <c r="I25" s="26" t="s">
        <v>22</v>
      </c>
      <c r="J25" s="24" t="s">
        <v>1</v>
      </c>
      <c r="L25" s="31"/>
    </row>
    <row r="26" spans="2:12" s="1" customFormat="1" ht="18" customHeight="1" x14ac:dyDescent="0.2">
      <c r="B26" s="31"/>
      <c r="E26" s="24" t="s">
        <v>485</v>
      </c>
      <c r="I26" s="26" t="s">
        <v>24</v>
      </c>
      <c r="J26" s="24" t="s">
        <v>1</v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33</v>
      </c>
      <c r="L28" s="31"/>
    </row>
    <row r="29" spans="2:12" s="7" customFormat="1" ht="16.5" customHeight="1" x14ac:dyDescent="0.2">
      <c r="B29" s="96"/>
      <c r="E29" s="237" t="s">
        <v>1</v>
      </c>
      <c r="F29" s="237"/>
      <c r="G29" s="237"/>
      <c r="H29" s="237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7">
        <f>ROUND(J120,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5" customHeight="1" x14ac:dyDescent="0.2">
      <c r="B35" s="31"/>
      <c r="D35" s="98" t="s">
        <v>39</v>
      </c>
      <c r="E35" s="36" t="s">
        <v>40</v>
      </c>
      <c r="F35" s="99">
        <f>ROUND((SUM(BE120:BE166)),  2)</f>
        <v>0</v>
      </c>
      <c r="G35" s="100"/>
      <c r="H35" s="100"/>
      <c r="I35" s="101">
        <v>0.2</v>
      </c>
      <c r="J35" s="99">
        <f>ROUND(((SUM(BE120:BE166))*I35),  2)</f>
        <v>0</v>
      </c>
      <c r="L35" s="31"/>
    </row>
    <row r="36" spans="2:12" s="1" customFormat="1" ht="14.5" customHeight="1" x14ac:dyDescent="0.2">
      <c r="B36" s="31"/>
      <c r="E36" s="36" t="s">
        <v>41</v>
      </c>
      <c r="F36" s="99">
        <f>ROUND((SUM(BF120:BF166)),  2)</f>
        <v>0</v>
      </c>
      <c r="G36" s="100"/>
      <c r="H36" s="100"/>
      <c r="I36" s="101">
        <v>0.2</v>
      </c>
      <c r="J36" s="99">
        <f>ROUND(((SUM(BF120:BF166))*I36),  2)</f>
        <v>0</v>
      </c>
      <c r="L36" s="31"/>
    </row>
    <row r="37" spans="2:12" s="1" customFormat="1" ht="14.5" hidden="1" customHeight="1" x14ac:dyDescent="0.2">
      <c r="B37" s="31"/>
      <c r="E37" s="26" t="s">
        <v>42</v>
      </c>
      <c r="F37" s="87">
        <f>ROUND((SUM(BG120:BG166)),  2)</f>
        <v>0</v>
      </c>
      <c r="I37" s="102">
        <v>0.2</v>
      </c>
      <c r="J37" s="87">
        <f>0</f>
        <v>0</v>
      </c>
      <c r="L37" s="31"/>
    </row>
    <row r="38" spans="2:12" s="1" customFormat="1" ht="14.5" hidden="1" customHeight="1" x14ac:dyDescent="0.2">
      <c r="B38" s="31"/>
      <c r="E38" s="26" t="s">
        <v>43</v>
      </c>
      <c r="F38" s="87">
        <f>ROUND((SUM(BH120:BH166)),  2)</f>
        <v>0</v>
      </c>
      <c r="I38" s="102">
        <v>0.2</v>
      </c>
      <c r="J38" s="87">
        <f>0</f>
        <v>0</v>
      </c>
      <c r="L38" s="31"/>
    </row>
    <row r="39" spans="2:12" s="1" customFormat="1" ht="14.5" hidden="1" customHeight="1" x14ac:dyDescent="0.2">
      <c r="B39" s="31"/>
      <c r="E39" s="36" t="s">
        <v>44</v>
      </c>
      <c r="F39" s="99">
        <f>ROUND((SUM(BI120:BI166)), 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1"/>
    </row>
    <row r="42" spans="2:12" s="1" customFormat="1" ht="14.5" customHeight="1" x14ac:dyDescent="0.2">
      <c r="B42" s="31"/>
      <c r="L42" s="31"/>
    </row>
    <row r="43" spans="2:12" ht="14.5" customHeight="1" x14ac:dyDescent="0.2">
      <c r="B43" s="19"/>
      <c r="L43" s="19"/>
    </row>
    <row r="44" spans="2:12" ht="14.5" customHeight="1" x14ac:dyDescent="0.2">
      <c r="B44" s="19"/>
      <c r="L44" s="19"/>
    </row>
    <row r="45" spans="2:12" ht="14.5" customHeight="1" x14ac:dyDescent="0.2">
      <c r="B45" s="19"/>
      <c r="L45" s="19"/>
    </row>
    <row r="46" spans="2:12" ht="14.5" customHeight="1" x14ac:dyDescent="0.2">
      <c r="B46" s="19"/>
      <c r="L46" s="19"/>
    </row>
    <row r="47" spans="2:12" ht="14.5" customHeight="1" x14ac:dyDescent="0.2">
      <c r="B47" s="19"/>
      <c r="L47" s="19"/>
    </row>
    <row r="48" spans="2:12" ht="14.5" customHeight="1" x14ac:dyDescent="0.2">
      <c r="B48" s="19"/>
      <c r="L48" s="19"/>
    </row>
    <row r="49" spans="2:12" ht="14.5" customHeight="1" x14ac:dyDescent="0.2">
      <c r="B49" s="19"/>
      <c r="L49" s="19"/>
    </row>
    <row r="50" spans="2:12" s="1" customFormat="1" ht="14.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9" t="s">
        <v>51</v>
      </c>
      <c r="G61" s="45" t="s">
        <v>50</v>
      </c>
      <c r="H61" s="33"/>
      <c r="I61" s="33"/>
      <c r="J61" s="110" t="s">
        <v>51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9" t="s">
        <v>51</v>
      </c>
      <c r="G76" s="45" t="s">
        <v>50</v>
      </c>
      <c r="H76" s="33"/>
      <c r="I76" s="33"/>
      <c r="J76" s="110" t="s">
        <v>51</v>
      </c>
      <c r="K76" s="33"/>
      <c r="L76" s="31"/>
    </row>
    <row r="77" spans="2:12" s="1" customFormat="1" ht="14.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14</v>
      </c>
      <c r="L84" s="31"/>
    </row>
    <row r="85" spans="2:12" s="1" customFormat="1" ht="16.5" customHeight="1" x14ac:dyDescent="0.2">
      <c r="B85" s="31"/>
      <c r="E85" s="251" t="str">
        <f>E7</f>
        <v>Modernizácia ustajnenia HD</v>
      </c>
      <c r="F85" s="252"/>
      <c r="G85" s="252"/>
      <c r="H85" s="252"/>
      <c r="L85" s="31"/>
    </row>
    <row r="86" spans="2:12" ht="12" customHeight="1" x14ac:dyDescent="0.2">
      <c r="B86" s="19"/>
      <c r="C86" s="26" t="s">
        <v>117</v>
      </c>
      <c r="L86" s="19"/>
    </row>
    <row r="87" spans="2:12" s="1" customFormat="1" ht="16.5" customHeight="1" x14ac:dyDescent="0.2">
      <c r="B87" s="31"/>
      <c r="E87" s="251" t="s">
        <v>649</v>
      </c>
      <c r="F87" s="250"/>
      <c r="G87" s="250"/>
      <c r="H87" s="250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42" t="str">
        <f>E11</f>
        <v>002 - Elektroinštalácia</v>
      </c>
      <c r="F89" s="250"/>
      <c r="G89" s="250"/>
      <c r="H89" s="250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0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21</v>
      </c>
      <c r="F93" s="24" t="str">
        <f>E17</f>
        <v>PD Sokolce</v>
      </c>
      <c r="I93" s="26" t="s">
        <v>27</v>
      </c>
      <c r="J93" s="29" t="str">
        <f>E23</f>
        <v>Ing.Miroslav Balla</v>
      </c>
      <c r="L93" s="31"/>
    </row>
    <row r="94" spans="2:12" s="1" customFormat="1" ht="15.25" customHeight="1" x14ac:dyDescent="0.2">
      <c r="B94" s="31"/>
      <c r="C94" s="26" t="s">
        <v>25</v>
      </c>
      <c r="F94" s="24" t="str">
        <f>IF(E20="","",E20)</f>
        <v>Vyplň údaj</v>
      </c>
      <c r="I94" s="26" t="s">
        <v>31</v>
      </c>
      <c r="J94" s="29" t="str">
        <f>E26</f>
        <v>Ing.Dušan Ondrejka</v>
      </c>
      <c r="L94" s="31"/>
    </row>
    <row r="95" spans="2:12" s="1" customFormat="1" ht="10.4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4" customHeight="1" x14ac:dyDescent="0.2">
      <c r="B97" s="31"/>
      <c r="L97" s="31"/>
    </row>
    <row r="98" spans="2:47" s="1" customFormat="1" ht="22.9" customHeight="1" x14ac:dyDescent="0.2">
      <c r="B98" s="31"/>
      <c r="C98" s="113" t="s">
        <v>126</v>
      </c>
      <c r="J98" s="67">
        <f>J120</f>
        <v>0</v>
      </c>
      <c r="L98" s="31"/>
      <c r="AU98" s="16" t="s">
        <v>127</v>
      </c>
    </row>
    <row r="99" spans="2:47" s="1" customFormat="1" ht="21.75" customHeight="1" x14ac:dyDescent="0.2">
      <c r="B99" s="31"/>
      <c r="L99" s="31"/>
    </row>
    <row r="100" spans="2:47" s="1" customFormat="1" ht="7" customHeight="1" x14ac:dyDescent="0.2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47" s="1" customFormat="1" ht="7" customHeight="1" x14ac:dyDescent="0.2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47" s="1" customFormat="1" ht="25" customHeight="1" x14ac:dyDescent="0.2">
      <c r="B105" s="31"/>
      <c r="C105" s="20" t="s">
        <v>143</v>
      </c>
      <c r="L105" s="31"/>
    </row>
    <row r="106" spans="2:47" s="1" customFormat="1" ht="7" customHeight="1" x14ac:dyDescent="0.2">
      <c r="B106" s="31"/>
      <c r="L106" s="31"/>
    </row>
    <row r="107" spans="2:47" s="1" customFormat="1" ht="12" customHeight="1" x14ac:dyDescent="0.2">
      <c r="B107" s="31"/>
      <c r="C107" s="26" t="s">
        <v>14</v>
      </c>
      <c r="L107" s="31"/>
    </row>
    <row r="108" spans="2:47" s="1" customFormat="1" ht="16.5" customHeight="1" x14ac:dyDescent="0.2">
      <c r="B108" s="31"/>
      <c r="E108" s="251" t="str">
        <f>E7</f>
        <v>Modernizácia ustajnenia HD</v>
      </c>
      <c r="F108" s="252"/>
      <c r="G108" s="252"/>
      <c r="H108" s="252"/>
      <c r="L108" s="31"/>
    </row>
    <row r="109" spans="2:47" ht="12" customHeight="1" x14ac:dyDescent="0.2">
      <c r="B109" s="19"/>
      <c r="C109" s="26" t="s">
        <v>117</v>
      </c>
      <c r="L109" s="19"/>
    </row>
    <row r="110" spans="2:47" s="1" customFormat="1" ht="16.5" customHeight="1" x14ac:dyDescent="0.2">
      <c r="B110" s="31"/>
      <c r="E110" s="251" t="s">
        <v>649</v>
      </c>
      <c r="F110" s="250"/>
      <c r="G110" s="250"/>
      <c r="H110" s="250"/>
      <c r="L110" s="31"/>
    </row>
    <row r="111" spans="2:47" s="1" customFormat="1" ht="12" customHeight="1" x14ac:dyDescent="0.2">
      <c r="B111" s="31"/>
      <c r="C111" s="26" t="s">
        <v>121</v>
      </c>
      <c r="L111" s="31"/>
    </row>
    <row r="112" spans="2:47" s="1" customFormat="1" ht="16.5" customHeight="1" x14ac:dyDescent="0.2">
      <c r="B112" s="31"/>
      <c r="E112" s="242" t="str">
        <f>E11</f>
        <v>002 - Elektroinštalácia</v>
      </c>
      <c r="F112" s="250"/>
      <c r="G112" s="250"/>
      <c r="H112" s="250"/>
      <c r="L112" s="31"/>
    </row>
    <row r="113" spans="2:65" s="1" customFormat="1" ht="7" customHeight="1" x14ac:dyDescent="0.2">
      <c r="B113" s="31"/>
      <c r="L113" s="31"/>
    </row>
    <row r="114" spans="2:65" s="1" customFormat="1" ht="12" customHeight="1" x14ac:dyDescent="0.2">
      <c r="B114" s="31"/>
      <c r="C114" s="26" t="s">
        <v>18</v>
      </c>
      <c r="F114" s="24" t="str">
        <f>F14</f>
        <v>hosp.dvor Sokolce</v>
      </c>
      <c r="I114" s="26" t="s">
        <v>20</v>
      </c>
      <c r="J114" s="54">
        <f>IF(J14="","",J14)</f>
        <v>0</v>
      </c>
      <c r="L114" s="31"/>
    </row>
    <row r="115" spans="2:65" s="1" customFormat="1" ht="7" customHeight="1" x14ac:dyDescent="0.2">
      <c r="B115" s="31"/>
      <c r="L115" s="31"/>
    </row>
    <row r="116" spans="2:65" s="1" customFormat="1" ht="15.25" customHeight="1" x14ac:dyDescent="0.2">
      <c r="B116" s="31"/>
      <c r="C116" s="26" t="s">
        <v>21</v>
      </c>
      <c r="F116" s="24" t="str">
        <f>E17</f>
        <v>PD Sokolce</v>
      </c>
      <c r="I116" s="26" t="s">
        <v>27</v>
      </c>
      <c r="J116" s="29" t="str">
        <f>E23</f>
        <v>Ing.Miroslav Balla</v>
      </c>
      <c r="L116" s="31"/>
    </row>
    <row r="117" spans="2:65" s="1" customFormat="1" ht="15.25" customHeight="1" x14ac:dyDescent="0.2">
      <c r="B117" s="31"/>
      <c r="C117" s="26" t="s">
        <v>25</v>
      </c>
      <c r="F117" s="24" t="str">
        <f>IF(E20="","",E20)</f>
        <v>Vyplň údaj</v>
      </c>
      <c r="I117" s="26" t="s">
        <v>31</v>
      </c>
      <c r="J117" s="29" t="str">
        <f>E26</f>
        <v>Ing.Dušan Ondrejka</v>
      </c>
      <c r="L117" s="31"/>
    </row>
    <row r="118" spans="2:65" s="1" customFormat="1" ht="10.4" customHeight="1" x14ac:dyDescent="0.2">
      <c r="B118" s="31"/>
      <c r="L118" s="31"/>
    </row>
    <row r="119" spans="2:65" s="10" customFormat="1" ht="29.25" customHeight="1" x14ac:dyDescent="0.2">
      <c r="B119" s="122"/>
      <c r="C119" s="123" t="s">
        <v>144</v>
      </c>
      <c r="D119" s="124" t="s">
        <v>60</v>
      </c>
      <c r="E119" s="124" t="s">
        <v>56</v>
      </c>
      <c r="F119" s="124" t="s">
        <v>57</v>
      </c>
      <c r="G119" s="124" t="s">
        <v>145</v>
      </c>
      <c r="H119" s="124" t="s">
        <v>146</v>
      </c>
      <c r="I119" s="124" t="s">
        <v>147</v>
      </c>
      <c r="J119" s="125" t="s">
        <v>125</v>
      </c>
      <c r="K119" s="126" t="s">
        <v>148</v>
      </c>
      <c r="L119" s="122"/>
      <c r="M119" s="60" t="s">
        <v>1</v>
      </c>
      <c r="N119" s="61" t="s">
        <v>39</v>
      </c>
      <c r="O119" s="61" t="s">
        <v>149</v>
      </c>
      <c r="P119" s="61" t="s">
        <v>150</v>
      </c>
      <c r="Q119" s="61" t="s">
        <v>151</v>
      </c>
      <c r="R119" s="61" t="s">
        <v>152</v>
      </c>
      <c r="S119" s="61" t="s">
        <v>153</v>
      </c>
      <c r="T119" s="62" t="s">
        <v>154</v>
      </c>
    </row>
    <row r="120" spans="2:65" s="1" customFormat="1" ht="22.9" customHeight="1" x14ac:dyDescent="0.35">
      <c r="B120" s="31"/>
      <c r="C120" s="65" t="s">
        <v>126</v>
      </c>
      <c r="J120" s="127">
        <f>BK120</f>
        <v>0</v>
      </c>
      <c r="L120" s="31"/>
      <c r="M120" s="63"/>
      <c r="N120" s="55"/>
      <c r="O120" s="55"/>
      <c r="P120" s="128">
        <f>SUM(P121:P166)</f>
        <v>0</v>
      </c>
      <c r="Q120" s="55"/>
      <c r="R120" s="128">
        <f>SUM(R121:R166)</f>
        <v>0</v>
      </c>
      <c r="S120" s="55"/>
      <c r="T120" s="129">
        <f>SUM(T121:T166)</f>
        <v>0</v>
      </c>
      <c r="AT120" s="16" t="s">
        <v>74</v>
      </c>
      <c r="AU120" s="16" t="s">
        <v>127</v>
      </c>
      <c r="BK120" s="130">
        <f>SUM(BK121:BK166)</f>
        <v>0</v>
      </c>
    </row>
    <row r="121" spans="2:65" s="1" customFormat="1" ht="24.25" customHeight="1" x14ac:dyDescent="0.2">
      <c r="B121" s="143"/>
      <c r="C121" s="144" t="s">
        <v>82</v>
      </c>
      <c r="D121" s="144" t="s">
        <v>160</v>
      </c>
      <c r="E121" s="145" t="s">
        <v>486</v>
      </c>
      <c r="F121" s="146" t="s">
        <v>487</v>
      </c>
      <c r="G121" s="147" t="s">
        <v>183</v>
      </c>
      <c r="H121" s="148">
        <v>10</v>
      </c>
      <c r="I121" s="149"/>
      <c r="J121" s="148">
        <f t="shared" ref="J121:J166" si="0">ROUND(I121*H121,3)</f>
        <v>0</v>
      </c>
      <c r="K121" s="150"/>
      <c r="L121" s="31"/>
      <c r="M121" s="151" t="s">
        <v>1</v>
      </c>
      <c r="N121" s="152" t="s">
        <v>41</v>
      </c>
      <c r="P121" s="153">
        <f t="shared" ref="P121:P166" si="1">O121*H121</f>
        <v>0</v>
      </c>
      <c r="Q121" s="153">
        <v>0</v>
      </c>
      <c r="R121" s="153">
        <f t="shared" ref="R121:R166" si="2">Q121*H121</f>
        <v>0</v>
      </c>
      <c r="S121" s="153">
        <v>0</v>
      </c>
      <c r="T121" s="154">
        <f t="shared" ref="T121:T166" si="3">S121*H121</f>
        <v>0</v>
      </c>
      <c r="AR121" s="155" t="s">
        <v>164</v>
      </c>
      <c r="AT121" s="155" t="s">
        <v>160</v>
      </c>
      <c r="AU121" s="155" t="s">
        <v>75</v>
      </c>
      <c r="AY121" s="16" t="s">
        <v>157</v>
      </c>
      <c r="BE121" s="156">
        <f t="shared" ref="BE121:BE166" si="4">IF(N121="základná",J121,0)</f>
        <v>0</v>
      </c>
      <c r="BF121" s="156">
        <f t="shared" ref="BF121:BF166" si="5">IF(N121="znížená",J121,0)</f>
        <v>0</v>
      </c>
      <c r="BG121" s="156">
        <f t="shared" ref="BG121:BG166" si="6">IF(N121="zákl. prenesená",J121,0)</f>
        <v>0</v>
      </c>
      <c r="BH121" s="156">
        <f t="shared" ref="BH121:BH166" si="7">IF(N121="zníž. prenesená",J121,0)</f>
        <v>0</v>
      </c>
      <c r="BI121" s="156">
        <f t="shared" ref="BI121:BI166" si="8">IF(N121="nulová",J121,0)</f>
        <v>0</v>
      </c>
      <c r="BJ121" s="16" t="s">
        <v>87</v>
      </c>
      <c r="BK121" s="157">
        <f t="shared" ref="BK121:BK166" si="9">ROUND(I121*H121,3)</f>
        <v>0</v>
      </c>
      <c r="BL121" s="16" t="s">
        <v>164</v>
      </c>
      <c r="BM121" s="155" t="s">
        <v>87</v>
      </c>
    </row>
    <row r="122" spans="2:65" s="1" customFormat="1" ht="16.5" customHeight="1" x14ac:dyDescent="0.2">
      <c r="B122" s="143"/>
      <c r="C122" s="144" t="s">
        <v>87</v>
      </c>
      <c r="D122" s="144" t="s">
        <v>160</v>
      </c>
      <c r="E122" s="145" t="s">
        <v>488</v>
      </c>
      <c r="F122" s="146" t="s">
        <v>489</v>
      </c>
      <c r="G122" s="147" t="s">
        <v>183</v>
      </c>
      <c r="H122" s="148">
        <v>10</v>
      </c>
      <c r="I122" s="149"/>
      <c r="J122" s="148">
        <f t="shared" si="0"/>
        <v>0</v>
      </c>
      <c r="K122" s="150"/>
      <c r="L122" s="31"/>
      <c r="M122" s="151" t="s">
        <v>1</v>
      </c>
      <c r="N122" s="152" t="s">
        <v>41</v>
      </c>
      <c r="P122" s="153">
        <f t="shared" si="1"/>
        <v>0</v>
      </c>
      <c r="Q122" s="153">
        <v>0</v>
      </c>
      <c r="R122" s="153">
        <f t="shared" si="2"/>
        <v>0</v>
      </c>
      <c r="S122" s="153">
        <v>0</v>
      </c>
      <c r="T122" s="154">
        <f t="shared" si="3"/>
        <v>0</v>
      </c>
      <c r="AR122" s="155" t="s">
        <v>164</v>
      </c>
      <c r="AT122" s="155" t="s">
        <v>160</v>
      </c>
      <c r="AU122" s="155" t="s">
        <v>75</v>
      </c>
      <c r="AY122" s="16" t="s">
        <v>157</v>
      </c>
      <c r="BE122" s="156">
        <f t="shared" si="4"/>
        <v>0</v>
      </c>
      <c r="BF122" s="156">
        <f t="shared" si="5"/>
        <v>0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6" t="s">
        <v>87</v>
      </c>
      <c r="BK122" s="157">
        <f t="shared" si="9"/>
        <v>0</v>
      </c>
      <c r="BL122" s="16" t="s">
        <v>164</v>
      </c>
      <c r="BM122" s="155" t="s">
        <v>164</v>
      </c>
    </row>
    <row r="123" spans="2:65" s="1" customFormat="1" ht="37.9" customHeight="1" x14ac:dyDescent="0.2">
      <c r="B123" s="143"/>
      <c r="C123" s="144" t="s">
        <v>158</v>
      </c>
      <c r="D123" s="144" t="s">
        <v>160</v>
      </c>
      <c r="E123" s="145" t="s">
        <v>490</v>
      </c>
      <c r="F123" s="146" t="s">
        <v>491</v>
      </c>
      <c r="G123" s="147" t="s">
        <v>329</v>
      </c>
      <c r="H123" s="148">
        <v>24</v>
      </c>
      <c r="I123" s="149"/>
      <c r="J123" s="148">
        <f t="shared" si="0"/>
        <v>0</v>
      </c>
      <c r="K123" s="150"/>
      <c r="L123" s="31"/>
      <c r="M123" s="151" t="s">
        <v>1</v>
      </c>
      <c r="N123" s="152" t="s">
        <v>41</v>
      </c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AR123" s="155" t="s">
        <v>164</v>
      </c>
      <c r="AT123" s="155" t="s">
        <v>160</v>
      </c>
      <c r="AU123" s="155" t="s">
        <v>75</v>
      </c>
      <c r="AY123" s="16" t="s">
        <v>157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6" t="s">
        <v>87</v>
      </c>
      <c r="BK123" s="157">
        <f t="shared" si="9"/>
        <v>0</v>
      </c>
      <c r="BL123" s="16" t="s">
        <v>164</v>
      </c>
      <c r="BM123" s="155" t="s">
        <v>187</v>
      </c>
    </row>
    <row r="124" spans="2:65" s="1" customFormat="1" ht="16.5" customHeight="1" x14ac:dyDescent="0.2">
      <c r="B124" s="143"/>
      <c r="C124" s="144" t="s">
        <v>164</v>
      </c>
      <c r="D124" s="144" t="s">
        <v>160</v>
      </c>
      <c r="E124" s="145" t="s">
        <v>492</v>
      </c>
      <c r="F124" s="146" t="s">
        <v>493</v>
      </c>
      <c r="G124" s="147" t="s">
        <v>329</v>
      </c>
      <c r="H124" s="148">
        <v>24</v>
      </c>
      <c r="I124" s="149"/>
      <c r="J124" s="148">
        <f t="shared" si="0"/>
        <v>0</v>
      </c>
      <c r="K124" s="150"/>
      <c r="L124" s="31"/>
      <c r="M124" s="151" t="s">
        <v>1</v>
      </c>
      <c r="N124" s="152" t="s">
        <v>41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AR124" s="155" t="s">
        <v>164</v>
      </c>
      <c r="AT124" s="155" t="s">
        <v>160</v>
      </c>
      <c r="AU124" s="155" t="s">
        <v>75</v>
      </c>
      <c r="AY124" s="16" t="s">
        <v>157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6" t="s">
        <v>87</v>
      </c>
      <c r="BK124" s="157">
        <f t="shared" si="9"/>
        <v>0</v>
      </c>
      <c r="BL124" s="16" t="s">
        <v>164</v>
      </c>
      <c r="BM124" s="155" t="s">
        <v>178</v>
      </c>
    </row>
    <row r="125" spans="2:65" s="1" customFormat="1" ht="44.25" customHeight="1" x14ac:dyDescent="0.2">
      <c r="B125" s="143"/>
      <c r="C125" s="144" t="s">
        <v>189</v>
      </c>
      <c r="D125" s="144" t="s">
        <v>160</v>
      </c>
      <c r="E125" s="145" t="s">
        <v>494</v>
      </c>
      <c r="F125" s="146" t="s">
        <v>495</v>
      </c>
      <c r="G125" s="147" t="s">
        <v>183</v>
      </c>
      <c r="H125" s="148">
        <v>85</v>
      </c>
      <c r="I125" s="149"/>
      <c r="J125" s="148">
        <f t="shared" si="0"/>
        <v>0</v>
      </c>
      <c r="K125" s="150"/>
      <c r="L125" s="31"/>
      <c r="M125" s="151" t="s">
        <v>1</v>
      </c>
      <c r="N125" s="152" t="s">
        <v>41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AR125" s="155" t="s">
        <v>164</v>
      </c>
      <c r="AT125" s="155" t="s">
        <v>160</v>
      </c>
      <c r="AU125" s="155" t="s">
        <v>75</v>
      </c>
      <c r="AY125" s="16" t="s">
        <v>157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6" t="s">
        <v>87</v>
      </c>
      <c r="BK125" s="157">
        <f t="shared" si="9"/>
        <v>0</v>
      </c>
      <c r="BL125" s="16" t="s">
        <v>164</v>
      </c>
      <c r="BM125" s="155" t="s">
        <v>213</v>
      </c>
    </row>
    <row r="126" spans="2:65" s="1" customFormat="1" ht="37.9" customHeight="1" x14ac:dyDescent="0.2">
      <c r="B126" s="143"/>
      <c r="C126" s="144" t="s">
        <v>187</v>
      </c>
      <c r="D126" s="144" t="s">
        <v>160</v>
      </c>
      <c r="E126" s="145" t="s">
        <v>496</v>
      </c>
      <c r="F126" s="146" t="s">
        <v>497</v>
      </c>
      <c r="G126" s="147" t="s">
        <v>177</v>
      </c>
      <c r="H126" s="148">
        <v>950</v>
      </c>
      <c r="I126" s="149"/>
      <c r="J126" s="148">
        <f t="shared" si="0"/>
        <v>0</v>
      </c>
      <c r="K126" s="150"/>
      <c r="L126" s="31"/>
      <c r="M126" s="151" t="s">
        <v>1</v>
      </c>
      <c r="N126" s="152" t="s">
        <v>41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AR126" s="155" t="s">
        <v>164</v>
      </c>
      <c r="AT126" s="155" t="s">
        <v>160</v>
      </c>
      <c r="AU126" s="155" t="s">
        <v>75</v>
      </c>
      <c r="AY126" s="16" t="s">
        <v>157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6" t="s">
        <v>87</v>
      </c>
      <c r="BK126" s="157">
        <f t="shared" si="9"/>
        <v>0</v>
      </c>
      <c r="BL126" s="16" t="s">
        <v>164</v>
      </c>
      <c r="BM126" s="155" t="s">
        <v>223</v>
      </c>
    </row>
    <row r="127" spans="2:65" s="1" customFormat="1" ht="24.25" customHeight="1" x14ac:dyDescent="0.2">
      <c r="B127" s="143"/>
      <c r="C127" s="144" t="s">
        <v>200</v>
      </c>
      <c r="D127" s="144" t="s">
        <v>160</v>
      </c>
      <c r="E127" s="145" t="s">
        <v>498</v>
      </c>
      <c r="F127" s="146" t="s">
        <v>499</v>
      </c>
      <c r="G127" s="147" t="s">
        <v>500</v>
      </c>
      <c r="H127" s="148">
        <v>84</v>
      </c>
      <c r="I127" s="149"/>
      <c r="J127" s="148">
        <f t="shared" si="0"/>
        <v>0</v>
      </c>
      <c r="K127" s="150"/>
      <c r="L127" s="31"/>
      <c r="M127" s="151" t="s">
        <v>1</v>
      </c>
      <c r="N127" s="152" t="s">
        <v>41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AR127" s="155" t="s">
        <v>164</v>
      </c>
      <c r="AT127" s="155" t="s">
        <v>160</v>
      </c>
      <c r="AU127" s="155" t="s">
        <v>75</v>
      </c>
      <c r="AY127" s="16" t="s">
        <v>157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6" t="s">
        <v>87</v>
      </c>
      <c r="BK127" s="157">
        <f t="shared" si="9"/>
        <v>0</v>
      </c>
      <c r="BL127" s="16" t="s">
        <v>164</v>
      </c>
      <c r="BM127" s="155" t="s">
        <v>232</v>
      </c>
    </row>
    <row r="128" spans="2:65" s="1" customFormat="1" ht="24.25" customHeight="1" x14ac:dyDescent="0.2">
      <c r="B128" s="143"/>
      <c r="C128" s="144" t="s">
        <v>178</v>
      </c>
      <c r="D128" s="144" t="s">
        <v>160</v>
      </c>
      <c r="E128" s="145" t="s">
        <v>501</v>
      </c>
      <c r="F128" s="146" t="s">
        <v>502</v>
      </c>
      <c r="G128" s="147" t="s">
        <v>329</v>
      </c>
      <c r="H128" s="148">
        <v>2</v>
      </c>
      <c r="I128" s="149"/>
      <c r="J128" s="148">
        <f t="shared" si="0"/>
        <v>0</v>
      </c>
      <c r="K128" s="150"/>
      <c r="L128" s="31"/>
      <c r="M128" s="151" t="s">
        <v>1</v>
      </c>
      <c r="N128" s="152" t="s">
        <v>41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AR128" s="155" t="s">
        <v>164</v>
      </c>
      <c r="AT128" s="155" t="s">
        <v>160</v>
      </c>
      <c r="AU128" s="155" t="s">
        <v>75</v>
      </c>
      <c r="AY128" s="16" t="s">
        <v>157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6" t="s">
        <v>87</v>
      </c>
      <c r="BK128" s="157">
        <f t="shared" si="9"/>
        <v>0</v>
      </c>
      <c r="BL128" s="16" t="s">
        <v>164</v>
      </c>
      <c r="BM128" s="155" t="s">
        <v>243</v>
      </c>
    </row>
    <row r="129" spans="2:65" s="1" customFormat="1" ht="24.25" customHeight="1" x14ac:dyDescent="0.2">
      <c r="B129" s="143"/>
      <c r="C129" s="144" t="s">
        <v>207</v>
      </c>
      <c r="D129" s="144" t="s">
        <v>160</v>
      </c>
      <c r="E129" s="145" t="s">
        <v>503</v>
      </c>
      <c r="F129" s="146" t="s">
        <v>504</v>
      </c>
      <c r="G129" s="147" t="s">
        <v>500</v>
      </c>
      <c r="H129" s="148">
        <v>830</v>
      </c>
      <c r="I129" s="149"/>
      <c r="J129" s="148">
        <f t="shared" si="0"/>
        <v>0</v>
      </c>
      <c r="K129" s="150"/>
      <c r="L129" s="31"/>
      <c r="M129" s="151" t="s">
        <v>1</v>
      </c>
      <c r="N129" s="152" t="s">
        <v>41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AR129" s="155" t="s">
        <v>164</v>
      </c>
      <c r="AT129" s="155" t="s">
        <v>160</v>
      </c>
      <c r="AU129" s="155" t="s">
        <v>75</v>
      </c>
      <c r="AY129" s="16" t="s">
        <v>157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6" t="s">
        <v>87</v>
      </c>
      <c r="BK129" s="157">
        <f t="shared" si="9"/>
        <v>0</v>
      </c>
      <c r="BL129" s="16" t="s">
        <v>164</v>
      </c>
      <c r="BM129" s="155" t="s">
        <v>254</v>
      </c>
    </row>
    <row r="130" spans="2:65" s="1" customFormat="1" ht="24.25" customHeight="1" x14ac:dyDescent="0.2">
      <c r="B130" s="143"/>
      <c r="C130" s="144" t="s">
        <v>213</v>
      </c>
      <c r="D130" s="144" t="s">
        <v>160</v>
      </c>
      <c r="E130" s="145" t="s">
        <v>505</v>
      </c>
      <c r="F130" s="146" t="s">
        <v>506</v>
      </c>
      <c r="G130" s="147" t="s">
        <v>500</v>
      </c>
      <c r="H130" s="148">
        <v>76</v>
      </c>
      <c r="I130" s="149"/>
      <c r="J130" s="148">
        <f t="shared" si="0"/>
        <v>0</v>
      </c>
      <c r="K130" s="150"/>
      <c r="L130" s="31"/>
      <c r="M130" s="151" t="s">
        <v>1</v>
      </c>
      <c r="N130" s="152" t="s">
        <v>41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AR130" s="155" t="s">
        <v>164</v>
      </c>
      <c r="AT130" s="155" t="s">
        <v>160</v>
      </c>
      <c r="AU130" s="155" t="s">
        <v>75</v>
      </c>
      <c r="AY130" s="16" t="s">
        <v>157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6" t="s">
        <v>87</v>
      </c>
      <c r="BK130" s="157">
        <f t="shared" si="9"/>
        <v>0</v>
      </c>
      <c r="BL130" s="16" t="s">
        <v>164</v>
      </c>
      <c r="BM130" s="155" t="s">
        <v>7</v>
      </c>
    </row>
    <row r="131" spans="2:65" s="1" customFormat="1" ht="24.25" customHeight="1" x14ac:dyDescent="0.2">
      <c r="B131" s="143"/>
      <c r="C131" s="144" t="s">
        <v>218</v>
      </c>
      <c r="D131" s="144" t="s">
        <v>160</v>
      </c>
      <c r="E131" s="145" t="s">
        <v>507</v>
      </c>
      <c r="F131" s="146" t="s">
        <v>508</v>
      </c>
      <c r="G131" s="147" t="s">
        <v>329</v>
      </c>
      <c r="H131" s="148">
        <v>46</v>
      </c>
      <c r="I131" s="149"/>
      <c r="J131" s="148">
        <f t="shared" si="0"/>
        <v>0</v>
      </c>
      <c r="K131" s="150"/>
      <c r="L131" s="31"/>
      <c r="M131" s="151" t="s">
        <v>1</v>
      </c>
      <c r="N131" s="152" t="s">
        <v>41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AR131" s="155" t="s">
        <v>164</v>
      </c>
      <c r="AT131" s="155" t="s">
        <v>160</v>
      </c>
      <c r="AU131" s="155" t="s">
        <v>75</v>
      </c>
      <c r="AY131" s="16" t="s">
        <v>157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6" t="s">
        <v>87</v>
      </c>
      <c r="BK131" s="157">
        <f t="shared" si="9"/>
        <v>0</v>
      </c>
      <c r="BL131" s="16" t="s">
        <v>164</v>
      </c>
      <c r="BM131" s="155" t="s">
        <v>279</v>
      </c>
    </row>
    <row r="132" spans="2:65" s="1" customFormat="1" ht="24.25" customHeight="1" x14ac:dyDescent="0.2">
      <c r="B132" s="143"/>
      <c r="C132" s="144" t="s">
        <v>223</v>
      </c>
      <c r="D132" s="144" t="s">
        <v>160</v>
      </c>
      <c r="E132" s="145" t="s">
        <v>509</v>
      </c>
      <c r="F132" s="146" t="s">
        <v>510</v>
      </c>
      <c r="G132" s="147" t="s">
        <v>329</v>
      </c>
      <c r="H132" s="148">
        <v>2</v>
      </c>
      <c r="I132" s="149"/>
      <c r="J132" s="148">
        <f t="shared" si="0"/>
        <v>0</v>
      </c>
      <c r="K132" s="150"/>
      <c r="L132" s="31"/>
      <c r="M132" s="151" t="s">
        <v>1</v>
      </c>
      <c r="N132" s="152" t="s">
        <v>41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164</v>
      </c>
      <c r="AT132" s="155" t="s">
        <v>160</v>
      </c>
      <c r="AU132" s="155" t="s">
        <v>75</v>
      </c>
      <c r="AY132" s="16" t="s">
        <v>157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6" t="s">
        <v>87</v>
      </c>
      <c r="BK132" s="157">
        <f t="shared" si="9"/>
        <v>0</v>
      </c>
      <c r="BL132" s="16" t="s">
        <v>164</v>
      </c>
      <c r="BM132" s="155" t="s">
        <v>293</v>
      </c>
    </row>
    <row r="133" spans="2:65" s="1" customFormat="1" ht="37.9" customHeight="1" x14ac:dyDescent="0.2">
      <c r="B133" s="143"/>
      <c r="C133" s="144" t="s">
        <v>227</v>
      </c>
      <c r="D133" s="144" t="s">
        <v>160</v>
      </c>
      <c r="E133" s="145" t="s">
        <v>511</v>
      </c>
      <c r="F133" s="146" t="s">
        <v>512</v>
      </c>
      <c r="G133" s="147" t="s">
        <v>329</v>
      </c>
      <c r="H133" s="148">
        <v>1</v>
      </c>
      <c r="I133" s="149"/>
      <c r="J133" s="148">
        <f t="shared" si="0"/>
        <v>0</v>
      </c>
      <c r="K133" s="150"/>
      <c r="L133" s="31"/>
      <c r="M133" s="151" t="s">
        <v>1</v>
      </c>
      <c r="N133" s="152" t="s">
        <v>41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AR133" s="155" t="s">
        <v>164</v>
      </c>
      <c r="AT133" s="155" t="s">
        <v>160</v>
      </c>
      <c r="AU133" s="155" t="s">
        <v>75</v>
      </c>
      <c r="AY133" s="16" t="s">
        <v>157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6" t="s">
        <v>87</v>
      </c>
      <c r="BK133" s="157">
        <f t="shared" si="9"/>
        <v>0</v>
      </c>
      <c r="BL133" s="16" t="s">
        <v>164</v>
      </c>
      <c r="BM133" s="155" t="s">
        <v>303</v>
      </c>
    </row>
    <row r="134" spans="2:65" s="1" customFormat="1" ht="24.25" customHeight="1" x14ac:dyDescent="0.2">
      <c r="B134" s="143"/>
      <c r="C134" s="144" t="s">
        <v>232</v>
      </c>
      <c r="D134" s="144" t="s">
        <v>160</v>
      </c>
      <c r="E134" s="145" t="s">
        <v>513</v>
      </c>
      <c r="F134" s="146" t="s">
        <v>514</v>
      </c>
      <c r="G134" s="147" t="s">
        <v>183</v>
      </c>
      <c r="H134" s="148">
        <v>10</v>
      </c>
      <c r="I134" s="149"/>
      <c r="J134" s="148">
        <f t="shared" si="0"/>
        <v>0</v>
      </c>
      <c r="K134" s="150"/>
      <c r="L134" s="31"/>
      <c r="M134" s="151" t="s">
        <v>1</v>
      </c>
      <c r="N134" s="152" t="s">
        <v>41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AR134" s="155" t="s">
        <v>164</v>
      </c>
      <c r="AT134" s="155" t="s">
        <v>160</v>
      </c>
      <c r="AU134" s="155" t="s">
        <v>75</v>
      </c>
      <c r="AY134" s="16" t="s">
        <v>157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6" t="s">
        <v>87</v>
      </c>
      <c r="BK134" s="157">
        <f t="shared" si="9"/>
        <v>0</v>
      </c>
      <c r="BL134" s="16" t="s">
        <v>164</v>
      </c>
      <c r="BM134" s="155" t="s">
        <v>314</v>
      </c>
    </row>
    <row r="135" spans="2:65" s="1" customFormat="1" ht="16.5" customHeight="1" x14ac:dyDescent="0.2">
      <c r="B135" s="143"/>
      <c r="C135" s="144" t="s">
        <v>237</v>
      </c>
      <c r="D135" s="144" t="s">
        <v>160</v>
      </c>
      <c r="E135" s="145" t="s">
        <v>515</v>
      </c>
      <c r="F135" s="146" t="s">
        <v>516</v>
      </c>
      <c r="G135" s="147" t="s">
        <v>177</v>
      </c>
      <c r="H135" s="148">
        <v>5</v>
      </c>
      <c r="I135" s="149"/>
      <c r="J135" s="148">
        <f t="shared" si="0"/>
        <v>0</v>
      </c>
      <c r="K135" s="150"/>
      <c r="L135" s="31"/>
      <c r="M135" s="151" t="s">
        <v>1</v>
      </c>
      <c r="N135" s="152" t="s">
        <v>41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164</v>
      </c>
      <c r="AT135" s="155" t="s">
        <v>160</v>
      </c>
      <c r="AU135" s="155" t="s">
        <v>75</v>
      </c>
      <c r="AY135" s="16" t="s">
        <v>157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6" t="s">
        <v>87</v>
      </c>
      <c r="BK135" s="157">
        <f t="shared" si="9"/>
        <v>0</v>
      </c>
      <c r="BL135" s="16" t="s">
        <v>164</v>
      </c>
      <c r="BM135" s="155" t="s">
        <v>326</v>
      </c>
    </row>
    <row r="136" spans="2:65" s="1" customFormat="1" ht="24.25" customHeight="1" x14ac:dyDescent="0.2">
      <c r="B136" s="143"/>
      <c r="C136" s="144" t="s">
        <v>243</v>
      </c>
      <c r="D136" s="144" t="s">
        <v>160</v>
      </c>
      <c r="E136" s="145" t="s">
        <v>517</v>
      </c>
      <c r="F136" s="146" t="s">
        <v>518</v>
      </c>
      <c r="G136" s="147" t="s">
        <v>500</v>
      </c>
      <c r="H136" s="148">
        <v>1</v>
      </c>
      <c r="I136" s="149"/>
      <c r="J136" s="148">
        <f t="shared" si="0"/>
        <v>0</v>
      </c>
      <c r="K136" s="150"/>
      <c r="L136" s="31"/>
      <c r="M136" s="151" t="s">
        <v>1</v>
      </c>
      <c r="N136" s="152" t="s">
        <v>41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AR136" s="155" t="s">
        <v>164</v>
      </c>
      <c r="AT136" s="155" t="s">
        <v>160</v>
      </c>
      <c r="AU136" s="155" t="s">
        <v>75</v>
      </c>
      <c r="AY136" s="16" t="s">
        <v>157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6" t="s">
        <v>87</v>
      </c>
      <c r="BK136" s="157">
        <f t="shared" si="9"/>
        <v>0</v>
      </c>
      <c r="BL136" s="16" t="s">
        <v>164</v>
      </c>
      <c r="BM136" s="155" t="s">
        <v>306</v>
      </c>
    </row>
    <row r="137" spans="2:65" s="1" customFormat="1" ht="16.5" customHeight="1" x14ac:dyDescent="0.2">
      <c r="B137" s="143"/>
      <c r="C137" s="144" t="s">
        <v>248</v>
      </c>
      <c r="D137" s="144" t="s">
        <v>160</v>
      </c>
      <c r="E137" s="145" t="s">
        <v>519</v>
      </c>
      <c r="F137" s="146" t="s">
        <v>520</v>
      </c>
      <c r="G137" s="147" t="s">
        <v>329</v>
      </c>
      <c r="H137" s="148">
        <v>1</v>
      </c>
      <c r="I137" s="149"/>
      <c r="J137" s="148">
        <f t="shared" si="0"/>
        <v>0</v>
      </c>
      <c r="K137" s="150"/>
      <c r="L137" s="31"/>
      <c r="M137" s="151" t="s">
        <v>1</v>
      </c>
      <c r="N137" s="152" t="s">
        <v>41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164</v>
      </c>
      <c r="AT137" s="155" t="s">
        <v>160</v>
      </c>
      <c r="AU137" s="155" t="s">
        <v>75</v>
      </c>
      <c r="AY137" s="16" t="s">
        <v>157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6" t="s">
        <v>87</v>
      </c>
      <c r="BK137" s="157">
        <f t="shared" si="9"/>
        <v>0</v>
      </c>
      <c r="BL137" s="16" t="s">
        <v>164</v>
      </c>
      <c r="BM137" s="155" t="s">
        <v>344</v>
      </c>
    </row>
    <row r="138" spans="2:65" s="1" customFormat="1" ht="49.15" customHeight="1" x14ac:dyDescent="0.2">
      <c r="B138" s="143"/>
      <c r="C138" s="144" t="s">
        <v>254</v>
      </c>
      <c r="D138" s="144" t="s">
        <v>160</v>
      </c>
      <c r="E138" s="145" t="s">
        <v>521</v>
      </c>
      <c r="F138" s="146" t="s">
        <v>522</v>
      </c>
      <c r="G138" s="147" t="s">
        <v>183</v>
      </c>
      <c r="H138" s="148">
        <v>80</v>
      </c>
      <c r="I138" s="149"/>
      <c r="J138" s="148">
        <f t="shared" si="0"/>
        <v>0</v>
      </c>
      <c r="K138" s="150"/>
      <c r="L138" s="31"/>
      <c r="M138" s="151" t="s">
        <v>1</v>
      </c>
      <c r="N138" s="152" t="s">
        <v>41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164</v>
      </c>
      <c r="AT138" s="155" t="s">
        <v>160</v>
      </c>
      <c r="AU138" s="155" t="s">
        <v>75</v>
      </c>
      <c r="AY138" s="16" t="s">
        <v>157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6" t="s">
        <v>87</v>
      </c>
      <c r="BK138" s="157">
        <f t="shared" si="9"/>
        <v>0</v>
      </c>
      <c r="BL138" s="16" t="s">
        <v>164</v>
      </c>
      <c r="BM138" s="155" t="s">
        <v>353</v>
      </c>
    </row>
    <row r="139" spans="2:65" s="1" customFormat="1" ht="16.5" customHeight="1" x14ac:dyDescent="0.2">
      <c r="B139" s="143"/>
      <c r="C139" s="144" t="s">
        <v>259</v>
      </c>
      <c r="D139" s="144" t="s">
        <v>160</v>
      </c>
      <c r="E139" s="145" t="s">
        <v>523</v>
      </c>
      <c r="F139" s="146" t="s">
        <v>524</v>
      </c>
      <c r="G139" s="147" t="s">
        <v>500</v>
      </c>
      <c r="H139" s="148">
        <v>1</v>
      </c>
      <c r="I139" s="149"/>
      <c r="J139" s="148">
        <f t="shared" si="0"/>
        <v>0</v>
      </c>
      <c r="K139" s="150"/>
      <c r="L139" s="31"/>
      <c r="M139" s="151" t="s">
        <v>1</v>
      </c>
      <c r="N139" s="152" t="s">
        <v>41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164</v>
      </c>
      <c r="AT139" s="155" t="s">
        <v>160</v>
      </c>
      <c r="AU139" s="155" t="s">
        <v>75</v>
      </c>
      <c r="AY139" s="16" t="s">
        <v>157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6" t="s">
        <v>87</v>
      </c>
      <c r="BK139" s="157">
        <f t="shared" si="9"/>
        <v>0</v>
      </c>
      <c r="BL139" s="16" t="s">
        <v>164</v>
      </c>
      <c r="BM139" s="155" t="s">
        <v>362</v>
      </c>
    </row>
    <row r="140" spans="2:65" s="1" customFormat="1" ht="16.5" customHeight="1" x14ac:dyDescent="0.2">
      <c r="B140" s="143"/>
      <c r="C140" s="144" t="s">
        <v>7</v>
      </c>
      <c r="D140" s="144" t="s">
        <v>160</v>
      </c>
      <c r="E140" s="145" t="s">
        <v>525</v>
      </c>
      <c r="F140" s="146" t="s">
        <v>526</v>
      </c>
      <c r="G140" s="147" t="s">
        <v>329</v>
      </c>
      <c r="H140" s="148">
        <v>1</v>
      </c>
      <c r="I140" s="149"/>
      <c r="J140" s="148">
        <f t="shared" si="0"/>
        <v>0</v>
      </c>
      <c r="K140" s="150"/>
      <c r="L140" s="31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164</v>
      </c>
      <c r="AT140" s="155" t="s">
        <v>160</v>
      </c>
      <c r="AU140" s="155" t="s">
        <v>75</v>
      </c>
      <c r="AY140" s="16" t="s">
        <v>157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87</v>
      </c>
      <c r="BK140" s="157">
        <f t="shared" si="9"/>
        <v>0</v>
      </c>
      <c r="BL140" s="16" t="s">
        <v>164</v>
      </c>
      <c r="BM140" s="155" t="s">
        <v>372</v>
      </c>
    </row>
    <row r="141" spans="2:65" s="1" customFormat="1" ht="24.25" customHeight="1" x14ac:dyDescent="0.2">
      <c r="B141" s="143"/>
      <c r="C141" s="144" t="s">
        <v>275</v>
      </c>
      <c r="D141" s="144" t="s">
        <v>160</v>
      </c>
      <c r="E141" s="145" t="s">
        <v>527</v>
      </c>
      <c r="F141" s="146" t="s">
        <v>528</v>
      </c>
      <c r="G141" s="147" t="s">
        <v>500</v>
      </c>
      <c r="H141" s="148">
        <v>1</v>
      </c>
      <c r="I141" s="149"/>
      <c r="J141" s="148">
        <f t="shared" si="0"/>
        <v>0</v>
      </c>
      <c r="K141" s="150"/>
      <c r="L141" s="31"/>
      <c r="M141" s="151" t="s">
        <v>1</v>
      </c>
      <c r="N141" s="152" t="s">
        <v>41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AR141" s="155" t="s">
        <v>164</v>
      </c>
      <c r="AT141" s="155" t="s">
        <v>160</v>
      </c>
      <c r="AU141" s="155" t="s">
        <v>75</v>
      </c>
      <c r="AY141" s="16" t="s">
        <v>157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6" t="s">
        <v>87</v>
      </c>
      <c r="BK141" s="157">
        <f t="shared" si="9"/>
        <v>0</v>
      </c>
      <c r="BL141" s="16" t="s">
        <v>164</v>
      </c>
      <c r="BM141" s="155" t="s">
        <v>385</v>
      </c>
    </row>
    <row r="142" spans="2:65" s="1" customFormat="1" ht="16.5" customHeight="1" x14ac:dyDescent="0.2">
      <c r="B142" s="143"/>
      <c r="C142" s="144" t="s">
        <v>279</v>
      </c>
      <c r="D142" s="144" t="s">
        <v>160</v>
      </c>
      <c r="E142" s="145" t="s">
        <v>529</v>
      </c>
      <c r="F142" s="146" t="s">
        <v>530</v>
      </c>
      <c r="G142" s="147" t="s">
        <v>329</v>
      </c>
      <c r="H142" s="148">
        <v>1</v>
      </c>
      <c r="I142" s="149"/>
      <c r="J142" s="148">
        <f t="shared" si="0"/>
        <v>0</v>
      </c>
      <c r="K142" s="150"/>
      <c r="L142" s="31"/>
      <c r="M142" s="151" t="s">
        <v>1</v>
      </c>
      <c r="N142" s="152" t="s">
        <v>41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164</v>
      </c>
      <c r="AT142" s="155" t="s">
        <v>160</v>
      </c>
      <c r="AU142" s="155" t="s">
        <v>75</v>
      </c>
      <c r="AY142" s="16" t="s">
        <v>157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6" t="s">
        <v>87</v>
      </c>
      <c r="BK142" s="157">
        <f t="shared" si="9"/>
        <v>0</v>
      </c>
      <c r="BL142" s="16" t="s">
        <v>164</v>
      </c>
      <c r="BM142" s="155" t="s">
        <v>393</v>
      </c>
    </row>
    <row r="143" spans="2:65" s="1" customFormat="1" ht="21.75" customHeight="1" x14ac:dyDescent="0.2">
      <c r="B143" s="143"/>
      <c r="C143" s="144" t="s">
        <v>287</v>
      </c>
      <c r="D143" s="144" t="s">
        <v>160</v>
      </c>
      <c r="E143" s="145" t="s">
        <v>531</v>
      </c>
      <c r="F143" s="146" t="s">
        <v>532</v>
      </c>
      <c r="G143" s="147" t="s">
        <v>500</v>
      </c>
      <c r="H143" s="148">
        <v>1</v>
      </c>
      <c r="I143" s="149"/>
      <c r="J143" s="148">
        <f t="shared" si="0"/>
        <v>0</v>
      </c>
      <c r="K143" s="150"/>
      <c r="L143" s="31"/>
      <c r="M143" s="151" t="s">
        <v>1</v>
      </c>
      <c r="N143" s="152" t="s">
        <v>41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AR143" s="155" t="s">
        <v>164</v>
      </c>
      <c r="AT143" s="155" t="s">
        <v>160</v>
      </c>
      <c r="AU143" s="155" t="s">
        <v>75</v>
      </c>
      <c r="AY143" s="16" t="s">
        <v>157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6" t="s">
        <v>87</v>
      </c>
      <c r="BK143" s="157">
        <f t="shared" si="9"/>
        <v>0</v>
      </c>
      <c r="BL143" s="16" t="s">
        <v>164</v>
      </c>
      <c r="BM143" s="155" t="s">
        <v>405</v>
      </c>
    </row>
    <row r="144" spans="2:65" s="1" customFormat="1" ht="16.5" customHeight="1" x14ac:dyDescent="0.2">
      <c r="B144" s="143"/>
      <c r="C144" s="144" t="s">
        <v>293</v>
      </c>
      <c r="D144" s="144" t="s">
        <v>160</v>
      </c>
      <c r="E144" s="145" t="s">
        <v>533</v>
      </c>
      <c r="F144" s="146" t="s">
        <v>534</v>
      </c>
      <c r="G144" s="147" t="s">
        <v>535</v>
      </c>
      <c r="H144" s="148">
        <v>1</v>
      </c>
      <c r="I144" s="149"/>
      <c r="J144" s="148">
        <f t="shared" si="0"/>
        <v>0</v>
      </c>
      <c r="K144" s="150"/>
      <c r="L144" s="31"/>
      <c r="M144" s="151" t="s">
        <v>1</v>
      </c>
      <c r="N144" s="152" t="s">
        <v>41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164</v>
      </c>
      <c r="AT144" s="155" t="s">
        <v>160</v>
      </c>
      <c r="AU144" s="155" t="s">
        <v>75</v>
      </c>
      <c r="AY144" s="16" t="s">
        <v>157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6" t="s">
        <v>87</v>
      </c>
      <c r="BK144" s="157">
        <f t="shared" si="9"/>
        <v>0</v>
      </c>
      <c r="BL144" s="16" t="s">
        <v>164</v>
      </c>
      <c r="BM144" s="155" t="s">
        <v>414</v>
      </c>
    </row>
    <row r="145" spans="2:65" s="1" customFormat="1" ht="24.25" customHeight="1" x14ac:dyDescent="0.2">
      <c r="B145" s="143"/>
      <c r="C145" s="144" t="s">
        <v>298</v>
      </c>
      <c r="D145" s="144" t="s">
        <v>160</v>
      </c>
      <c r="E145" s="145" t="s">
        <v>536</v>
      </c>
      <c r="F145" s="146" t="s">
        <v>537</v>
      </c>
      <c r="G145" s="147" t="s">
        <v>183</v>
      </c>
      <c r="H145" s="148">
        <v>130</v>
      </c>
      <c r="I145" s="149"/>
      <c r="J145" s="148">
        <f t="shared" si="0"/>
        <v>0</v>
      </c>
      <c r="K145" s="150"/>
      <c r="L145" s="31"/>
      <c r="M145" s="151" t="s">
        <v>1</v>
      </c>
      <c r="N145" s="152" t="s">
        <v>41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164</v>
      </c>
      <c r="AT145" s="155" t="s">
        <v>160</v>
      </c>
      <c r="AU145" s="155" t="s">
        <v>75</v>
      </c>
      <c r="AY145" s="16" t="s">
        <v>157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6" t="s">
        <v>87</v>
      </c>
      <c r="BK145" s="157">
        <f t="shared" si="9"/>
        <v>0</v>
      </c>
      <c r="BL145" s="16" t="s">
        <v>164</v>
      </c>
      <c r="BM145" s="155" t="s">
        <v>424</v>
      </c>
    </row>
    <row r="146" spans="2:65" s="1" customFormat="1" ht="16.5" customHeight="1" x14ac:dyDescent="0.2">
      <c r="B146" s="143"/>
      <c r="C146" s="144" t="s">
        <v>303</v>
      </c>
      <c r="D146" s="144" t="s">
        <v>160</v>
      </c>
      <c r="E146" s="145" t="s">
        <v>538</v>
      </c>
      <c r="F146" s="146" t="s">
        <v>539</v>
      </c>
      <c r="G146" s="147" t="s">
        <v>183</v>
      </c>
      <c r="H146" s="148">
        <v>110</v>
      </c>
      <c r="I146" s="149"/>
      <c r="J146" s="148">
        <f t="shared" si="0"/>
        <v>0</v>
      </c>
      <c r="K146" s="150"/>
      <c r="L146" s="31"/>
      <c r="M146" s="151" t="s">
        <v>1</v>
      </c>
      <c r="N146" s="152" t="s">
        <v>41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164</v>
      </c>
      <c r="AT146" s="155" t="s">
        <v>160</v>
      </c>
      <c r="AU146" s="155" t="s">
        <v>75</v>
      </c>
      <c r="AY146" s="16" t="s">
        <v>157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6" t="s">
        <v>87</v>
      </c>
      <c r="BK146" s="157">
        <f t="shared" si="9"/>
        <v>0</v>
      </c>
      <c r="BL146" s="16" t="s">
        <v>164</v>
      </c>
      <c r="BM146" s="155" t="s">
        <v>430</v>
      </c>
    </row>
    <row r="147" spans="2:65" s="1" customFormat="1" ht="16.5" customHeight="1" x14ac:dyDescent="0.2">
      <c r="B147" s="143"/>
      <c r="C147" s="144" t="s">
        <v>310</v>
      </c>
      <c r="D147" s="144" t="s">
        <v>160</v>
      </c>
      <c r="E147" s="145" t="s">
        <v>540</v>
      </c>
      <c r="F147" s="146" t="s">
        <v>541</v>
      </c>
      <c r="G147" s="147" t="s">
        <v>183</v>
      </c>
      <c r="H147" s="148">
        <v>20</v>
      </c>
      <c r="I147" s="149"/>
      <c r="J147" s="148">
        <f t="shared" si="0"/>
        <v>0</v>
      </c>
      <c r="K147" s="150"/>
      <c r="L147" s="31"/>
      <c r="M147" s="151" t="s">
        <v>1</v>
      </c>
      <c r="N147" s="152" t="s">
        <v>41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AR147" s="155" t="s">
        <v>164</v>
      </c>
      <c r="AT147" s="155" t="s">
        <v>160</v>
      </c>
      <c r="AU147" s="155" t="s">
        <v>75</v>
      </c>
      <c r="AY147" s="16" t="s">
        <v>157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6" t="s">
        <v>87</v>
      </c>
      <c r="BK147" s="157">
        <f t="shared" si="9"/>
        <v>0</v>
      </c>
      <c r="BL147" s="16" t="s">
        <v>164</v>
      </c>
      <c r="BM147" s="155" t="s">
        <v>441</v>
      </c>
    </row>
    <row r="148" spans="2:65" s="1" customFormat="1" ht="16.5" customHeight="1" x14ac:dyDescent="0.2">
      <c r="B148" s="143"/>
      <c r="C148" s="144" t="s">
        <v>314</v>
      </c>
      <c r="D148" s="144" t="s">
        <v>160</v>
      </c>
      <c r="E148" s="145" t="s">
        <v>542</v>
      </c>
      <c r="F148" s="146" t="s">
        <v>543</v>
      </c>
      <c r="G148" s="147" t="s">
        <v>183</v>
      </c>
      <c r="H148" s="148">
        <v>994</v>
      </c>
      <c r="I148" s="149"/>
      <c r="J148" s="148">
        <f t="shared" si="0"/>
        <v>0</v>
      </c>
      <c r="K148" s="150"/>
      <c r="L148" s="31"/>
      <c r="M148" s="151" t="s">
        <v>1</v>
      </c>
      <c r="N148" s="152" t="s">
        <v>41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164</v>
      </c>
      <c r="AT148" s="155" t="s">
        <v>160</v>
      </c>
      <c r="AU148" s="155" t="s">
        <v>75</v>
      </c>
      <c r="AY148" s="16" t="s">
        <v>157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6" t="s">
        <v>87</v>
      </c>
      <c r="BK148" s="157">
        <f t="shared" si="9"/>
        <v>0</v>
      </c>
      <c r="BL148" s="16" t="s">
        <v>164</v>
      </c>
      <c r="BM148" s="155" t="s">
        <v>451</v>
      </c>
    </row>
    <row r="149" spans="2:65" s="1" customFormat="1" ht="16.5" customHeight="1" x14ac:dyDescent="0.2">
      <c r="B149" s="143"/>
      <c r="C149" s="144" t="s">
        <v>321</v>
      </c>
      <c r="D149" s="144" t="s">
        <v>160</v>
      </c>
      <c r="E149" s="145" t="s">
        <v>544</v>
      </c>
      <c r="F149" s="146" t="s">
        <v>545</v>
      </c>
      <c r="G149" s="147" t="s">
        <v>183</v>
      </c>
      <c r="H149" s="148">
        <v>200</v>
      </c>
      <c r="I149" s="149"/>
      <c r="J149" s="148">
        <f t="shared" si="0"/>
        <v>0</v>
      </c>
      <c r="K149" s="150"/>
      <c r="L149" s="31"/>
      <c r="M149" s="151" t="s">
        <v>1</v>
      </c>
      <c r="N149" s="152" t="s">
        <v>41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AR149" s="155" t="s">
        <v>164</v>
      </c>
      <c r="AT149" s="155" t="s">
        <v>160</v>
      </c>
      <c r="AU149" s="155" t="s">
        <v>75</v>
      </c>
      <c r="AY149" s="16" t="s">
        <v>157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6" t="s">
        <v>87</v>
      </c>
      <c r="BK149" s="157">
        <f t="shared" si="9"/>
        <v>0</v>
      </c>
      <c r="BL149" s="16" t="s">
        <v>164</v>
      </c>
      <c r="BM149" s="155" t="s">
        <v>468</v>
      </c>
    </row>
    <row r="150" spans="2:65" s="1" customFormat="1" ht="21.75" customHeight="1" x14ac:dyDescent="0.2">
      <c r="B150" s="143"/>
      <c r="C150" s="144" t="s">
        <v>326</v>
      </c>
      <c r="D150" s="144" t="s">
        <v>160</v>
      </c>
      <c r="E150" s="145" t="s">
        <v>546</v>
      </c>
      <c r="F150" s="146" t="s">
        <v>547</v>
      </c>
      <c r="G150" s="147" t="s">
        <v>183</v>
      </c>
      <c r="H150" s="148">
        <v>20</v>
      </c>
      <c r="I150" s="149"/>
      <c r="J150" s="148">
        <f t="shared" si="0"/>
        <v>0</v>
      </c>
      <c r="K150" s="150"/>
      <c r="L150" s="31"/>
      <c r="M150" s="151" t="s">
        <v>1</v>
      </c>
      <c r="N150" s="152" t="s">
        <v>41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164</v>
      </c>
      <c r="AT150" s="155" t="s">
        <v>160</v>
      </c>
      <c r="AU150" s="155" t="s">
        <v>75</v>
      </c>
      <c r="AY150" s="16" t="s">
        <v>157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6" t="s">
        <v>87</v>
      </c>
      <c r="BK150" s="157">
        <f t="shared" si="9"/>
        <v>0</v>
      </c>
      <c r="BL150" s="16" t="s">
        <v>164</v>
      </c>
      <c r="BM150" s="155" t="s">
        <v>548</v>
      </c>
    </row>
    <row r="151" spans="2:65" s="1" customFormat="1" ht="21.75" customHeight="1" x14ac:dyDescent="0.2">
      <c r="B151" s="143"/>
      <c r="C151" s="144" t="s">
        <v>331</v>
      </c>
      <c r="D151" s="144" t="s">
        <v>160</v>
      </c>
      <c r="E151" s="145" t="s">
        <v>549</v>
      </c>
      <c r="F151" s="146" t="s">
        <v>550</v>
      </c>
      <c r="G151" s="147" t="s">
        <v>183</v>
      </c>
      <c r="H151" s="148">
        <v>25</v>
      </c>
      <c r="I151" s="149"/>
      <c r="J151" s="148">
        <f t="shared" si="0"/>
        <v>0</v>
      </c>
      <c r="K151" s="150"/>
      <c r="L151" s="31"/>
      <c r="M151" s="151" t="s">
        <v>1</v>
      </c>
      <c r="N151" s="152" t="s">
        <v>41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AR151" s="155" t="s">
        <v>164</v>
      </c>
      <c r="AT151" s="155" t="s">
        <v>160</v>
      </c>
      <c r="AU151" s="155" t="s">
        <v>75</v>
      </c>
      <c r="AY151" s="16" t="s">
        <v>157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6" t="s">
        <v>87</v>
      </c>
      <c r="BK151" s="157">
        <f t="shared" si="9"/>
        <v>0</v>
      </c>
      <c r="BL151" s="16" t="s">
        <v>164</v>
      </c>
      <c r="BM151" s="155" t="s">
        <v>551</v>
      </c>
    </row>
    <row r="152" spans="2:65" s="1" customFormat="1" ht="21.75" customHeight="1" x14ac:dyDescent="0.2">
      <c r="B152" s="143"/>
      <c r="C152" s="144" t="s">
        <v>306</v>
      </c>
      <c r="D152" s="144" t="s">
        <v>160</v>
      </c>
      <c r="E152" s="145" t="s">
        <v>552</v>
      </c>
      <c r="F152" s="146" t="s">
        <v>553</v>
      </c>
      <c r="G152" s="147" t="s">
        <v>183</v>
      </c>
      <c r="H152" s="148">
        <v>569</v>
      </c>
      <c r="I152" s="149"/>
      <c r="J152" s="148">
        <f t="shared" si="0"/>
        <v>0</v>
      </c>
      <c r="K152" s="150"/>
      <c r="L152" s="31"/>
      <c r="M152" s="151" t="s">
        <v>1</v>
      </c>
      <c r="N152" s="152" t="s">
        <v>41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164</v>
      </c>
      <c r="AT152" s="155" t="s">
        <v>160</v>
      </c>
      <c r="AU152" s="155" t="s">
        <v>75</v>
      </c>
      <c r="AY152" s="16" t="s">
        <v>157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6" t="s">
        <v>87</v>
      </c>
      <c r="BK152" s="157">
        <f t="shared" si="9"/>
        <v>0</v>
      </c>
      <c r="BL152" s="16" t="s">
        <v>164</v>
      </c>
      <c r="BM152" s="155" t="s">
        <v>554</v>
      </c>
    </row>
    <row r="153" spans="2:65" s="1" customFormat="1" ht="21.75" customHeight="1" x14ac:dyDescent="0.2">
      <c r="B153" s="143"/>
      <c r="C153" s="144" t="s">
        <v>339</v>
      </c>
      <c r="D153" s="144" t="s">
        <v>160</v>
      </c>
      <c r="E153" s="145" t="s">
        <v>555</v>
      </c>
      <c r="F153" s="146" t="s">
        <v>556</v>
      </c>
      <c r="G153" s="147" t="s">
        <v>183</v>
      </c>
      <c r="H153" s="148">
        <v>150</v>
      </c>
      <c r="I153" s="149"/>
      <c r="J153" s="148">
        <f t="shared" si="0"/>
        <v>0</v>
      </c>
      <c r="K153" s="150"/>
      <c r="L153" s="31"/>
      <c r="M153" s="151" t="s">
        <v>1</v>
      </c>
      <c r="N153" s="152" t="s">
        <v>41</v>
      </c>
      <c r="P153" s="153">
        <f t="shared" si="1"/>
        <v>0</v>
      </c>
      <c r="Q153" s="153">
        <v>0</v>
      </c>
      <c r="R153" s="153">
        <f t="shared" si="2"/>
        <v>0</v>
      </c>
      <c r="S153" s="153">
        <v>0</v>
      </c>
      <c r="T153" s="154">
        <f t="shared" si="3"/>
        <v>0</v>
      </c>
      <c r="AR153" s="155" t="s">
        <v>164</v>
      </c>
      <c r="AT153" s="155" t="s">
        <v>160</v>
      </c>
      <c r="AU153" s="155" t="s">
        <v>75</v>
      </c>
      <c r="AY153" s="16" t="s">
        <v>157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6" t="s">
        <v>87</v>
      </c>
      <c r="BK153" s="157">
        <f t="shared" si="9"/>
        <v>0</v>
      </c>
      <c r="BL153" s="16" t="s">
        <v>164</v>
      </c>
      <c r="BM153" s="155" t="s">
        <v>557</v>
      </c>
    </row>
    <row r="154" spans="2:65" s="1" customFormat="1" ht="21.75" customHeight="1" x14ac:dyDescent="0.2">
      <c r="B154" s="143"/>
      <c r="C154" s="144" t="s">
        <v>344</v>
      </c>
      <c r="D154" s="144" t="s">
        <v>160</v>
      </c>
      <c r="E154" s="145" t="s">
        <v>558</v>
      </c>
      <c r="F154" s="146" t="s">
        <v>559</v>
      </c>
      <c r="G154" s="147" t="s">
        <v>183</v>
      </c>
      <c r="H154" s="148">
        <v>180</v>
      </c>
      <c r="I154" s="149"/>
      <c r="J154" s="148">
        <f t="shared" si="0"/>
        <v>0</v>
      </c>
      <c r="K154" s="150"/>
      <c r="L154" s="31"/>
      <c r="M154" s="151" t="s">
        <v>1</v>
      </c>
      <c r="N154" s="152" t="s">
        <v>41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164</v>
      </c>
      <c r="AT154" s="155" t="s">
        <v>160</v>
      </c>
      <c r="AU154" s="155" t="s">
        <v>75</v>
      </c>
      <c r="AY154" s="16" t="s">
        <v>157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6" t="s">
        <v>87</v>
      </c>
      <c r="BK154" s="157">
        <f t="shared" si="9"/>
        <v>0</v>
      </c>
      <c r="BL154" s="16" t="s">
        <v>164</v>
      </c>
      <c r="BM154" s="155" t="s">
        <v>560</v>
      </c>
    </row>
    <row r="155" spans="2:65" s="1" customFormat="1" ht="21.75" customHeight="1" x14ac:dyDescent="0.2">
      <c r="B155" s="143"/>
      <c r="C155" s="144" t="s">
        <v>348</v>
      </c>
      <c r="D155" s="144" t="s">
        <v>160</v>
      </c>
      <c r="E155" s="145" t="s">
        <v>561</v>
      </c>
      <c r="F155" s="146" t="s">
        <v>562</v>
      </c>
      <c r="G155" s="147" t="s">
        <v>183</v>
      </c>
      <c r="H155" s="148">
        <v>250</v>
      </c>
      <c r="I155" s="149"/>
      <c r="J155" s="148">
        <f t="shared" si="0"/>
        <v>0</v>
      </c>
      <c r="K155" s="150"/>
      <c r="L155" s="31"/>
      <c r="M155" s="151" t="s">
        <v>1</v>
      </c>
      <c r="N155" s="152" t="s">
        <v>41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AR155" s="155" t="s">
        <v>164</v>
      </c>
      <c r="AT155" s="155" t="s">
        <v>160</v>
      </c>
      <c r="AU155" s="155" t="s">
        <v>75</v>
      </c>
      <c r="AY155" s="16" t="s">
        <v>157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6" t="s">
        <v>87</v>
      </c>
      <c r="BK155" s="157">
        <f t="shared" si="9"/>
        <v>0</v>
      </c>
      <c r="BL155" s="16" t="s">
        <v>164</v>
      </c>
      <c r="BM155" s="155" t="s">
        <v>563</v>
      </c>
    </row>
    <row r="156" spans="2:65" s="1" customFormat="1" ht="21.75" customHeight="1" x14ac:dyDescent="0.2">
      <c r="B156" s="143"/>
      <c r="C156" s="144" t="s">
        <v>353</v>
      </c>
      <c r="D156" s="144" t="s">
        <v>160</v>
      </c>
      <c r="E156" s="145" t="s">
        <v>564</v>
      </c>
      <c r="F156" s="146" t="s">
        <v>565</v>
      </c>
      <c r="G156" s="147" t="s">
        <v>183</v>
      </c>
      <c r="H156" s="148">
        <v>5</v>
      </c>
      <c r="I156" s="149"/>
      <c r="J156" s="148">
        <f t="shared" si="0"/>
        <v>0</v>
      </c>
      <c r="K156" s="150"/>
      <c r="L156" s="31"/>
      <c r="M156" s="151" t="s">
        <v>1</v>
      </c>
      <c r="N156" s="152" t="s">
        <v>41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164</v>
      </c>
      <c r="AT156" s="155" t="s">
        <v>160</v>
      </c>
      <c r="AU156" s="155" t="s">
        <v>75</v>
      </c>
      <c r="AY156" s="16" t="s">
        <v>157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6" t="s">
        <v>87</v>
      </c>
      <c r="BK156" s="157">
        <f t="shared" si="9"/>
        <v>0</v>
      </c>
      <c r="BL156" s="16" t="s">
        <v>164</v>
      </c>
      <c r="BM156" s="155" t="s">
        <v>566</v>
      </c>
    </row>
    <row r="157" spans="2:65" s="1" customFormat="1" ht="21.75" customHeight="1" x14ac:dyDescent="0.2">
      <c r="B157" s="143"/>
      <c r="C157" s="144" t="s">
        <v>358</v>
      </c>
      <c r="D157" s="144" t="s">
        <v>160</v>
      </c>
      <c r="E157" s="145" t="s">
        <v>567</v>
      </c>
      <c r="F157" s="146" t="s">
        <v>568</v>
      </c>
      <c r="G157" s="147" t="s">
        <v>183</v>
      </c>
      <c r="H157" s="148">
        <v>10</v>
      </c>
      <c r="I157" s="149"/>
      <c r="J157" s="148">
        <f t="shared" si="0"/>
        <v>0</v>
      </c>
      <c r="K157" s="150"/>
      <c r="L157" s="31"/>
      <c r="M157" s="151" t="s">
        <v>1</v>
      </c>
      <c r="N157" s="152" t="s">
        <v>41</v>
      </c>
      <c r="P157" s="153">
        <f t="shared" si="1"/>
        <v>0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AR157" s="155" t="s">
        <v>164</v>
      </c>
      <c r="AT157" s="155" t="s">
        <v>160</v>
      </c>
      <c r="AU157" s="155" t="s">
        <v>75</v>
      </c>
      <c r="AY157" s="16" t="s">
        <v>157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6" t="s">
        <v>87</v>
      </c>
      <c r="BK157" s="157">
        <f t="shared" si="9"/>
        <v>0</v>
      </c>
      <c r="BL157" s="16" t="s">
        <v>164</v>
      </c>
      <c r="BM157" s="155" t="s">
        <v>569</v>
      </c>
    </row>
    <row r="158" spans="2:65" s="1" customFormat="1" ht="21.75" customHeight="1" x14ac:dyDescent="0.2">
      <c r="B158" s="143"/>
      <c r="C158" s="144" t="s">
        <v>362</v>
      </c>
      <c r="D158" s="144" t="s">
        <v>160</v>
      </c>
      <c r="E158" s="145" t="s">
        <v>570</v>
      </c>
      <c r="F158" s="146" t="s">
        <v>571</v>
      </c>
      <c r="G158" s="147" t="s">
        <v>183</v>
      </c>
      <c r="H158" s="148">
        <v>10</v>
      </c>
      <c r="I158" s="149"/>
      <c r="J158" s="148">
        <f t="shared" si="0"/>
        <v>0</v>
      </c>
      <c r="K158" s="150"/>
      <c r="L158" s="31"/>
      <c r="M158" s="151" t="s">
        <v>1</v>
      </c>
      <c r="N158" s="152" t="s">
        <v>41</v>
      </c>
      <c r="P158" s="153">
        <f t="shared" si="1"/>
        <v>0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AR158" s="155" t="s">
        <v>164</v>
      </c>
      <c r="AT158" s="155" t="s">
        <v>160</v>
      </c>
      <c r="AU158" s="155" t="s">
        <v>75</v>
      </c>
      <c r="AY158" s="16" t="s">
        <v>157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6" t="s">
        <v>87</v>
      </c>
      <c r="BK158" s="157">
        <f t="shared" si="9"/>
        <v>0</v>
      </c>
      <c r="BL158" s="16" t="s">
        <v>164</v>
      </c>
      <c r="BM158" s="155" t="s">
        <v>572</v>
      </c>
    </row>
    <row r="159" spans="2:65" s="1" customFormat="1" ht="21.75" customHeight="1" x14ac:dyDescent="0.2">
      <c r="B159" s="143"/>
      <c r="C159" s="144" t="s">
        <v>367</v>
      </c>
      <c r="D159" s="144" t="s">
        <v>160</v>
      </c>
      <c r="E159" s="145" t="s">
        <v>573</v>
      </c>
      <c r="F159" s="146" t="s">
        <v>574</v>
      </c>
      <c r="G159" s="147" t="s">
        <v>183</v>
      </c>
      <c r="H159" s="148">
        <v>10</v>
      </c>
      <c r="I159" s="149"/>
      <c r="J159" s="148">
        <f t="shared" si="0"/>
        <v>0</v>
      </c>
      <c r="K159" s="150"/>
      <c r="L159" s="31"/>
      <c r="M159" s="151" t="s">
        <v>1</v>
      </c>
      <c r="N159" s="152" t="s">
        <v>41</v>
      </c>
      <c r="P159" s="153">
        <f t="shared" si="1"/>
        <v>0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AR159" s="155" t="s">
        <v>164</v>
      </c>
      <c r="AT159" s="155" t="s">
        <v>160</v>
      </c>
      <c r="AU159" s="155" t="s">
        <v>75</v>
      </c>
      <c r="AY159" s="16" t="s">
        <v>157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6" t="s">
        <v>87</v>
      </c>
      <c r="BK159" s="157">
        <f t="shared" si="9"/>
        <v>0</v>
      </c>
      <c r="BL159" s="16" t="s">
        <v>164</v>
      </c>
      <c r="BM159" s="155" t="s">
        <v>575</v>
      </c>
    </row>
    <row r="160" spans="2:65" s="1" customFormat="1" ht="16.5" customHeight="1" x14ac:dyDescent="0.2">
      <c r="B160" s="143"/>
      <c r="C160" s="144" t="s">
        <v>372</v>
      </c>
      <c r="D160" s="144" t="s">
        <v>160</v>
      </c>
      <c r="E160" s="145" t="s">
        <v>576</v>
      </c>
      <c r="F160" s="146" t="s">
        <v>577</v>
      </c>
      <c r="G160" s="147" t="s">
        <v>471</v>
      </c>
      <c r="H160" s="148">
        <v>50</v>
      </c>
      <c r="I160" s="149"/>
      <c r="J160" s="148">
        <f t="shared" si="0"/>
        <v>0</v>
      </c>
      <c r="K160" s="150"/>
      <c r="L160" s="31"/>
      <c r="M160" s="151" t="s">
        <v>1</v>
      </c>
      <c r="N160" s="152" t="s">
        <v>41</v>
      </c>
      <c r="P160" s="153">
        <f t="shared" si="1"/>
        <v>0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AR160" s="155" t="s">
        <v>164</v>
      </c>
      <c r="AT160" s="155" t="s">
        <v>160</v>
      </c>
      <c r="AU160" s="155" t="s">
        <v>75</v>
      </c>
      <c r="AY160" s="16" t="s">
        <v>157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6" t="s">
        <v>87</v>
      </c>
      <c r="BK160" s="157">
        <f t="shared" si="9"/>
        <v>0</v>
      </c>
      <c r="BL160" s="16" t="s">
        <v>164</v>
      </c>
      <c r="BM160" s="155" t="s">
        <v>578</v>
      </c>
    </row>
    <row r="161" spans="2:65" s="1" customFormat="1" ht="16.5" customHeight="1" x14ac:dyDescent="0.2">
      <c r="B161" s="143"/>
      <c r="C161" s="144" t="s">
        <v>378</v>
      </c>
      <c r="D161" s="144" t="s">
        <v>160</v>
      </c>
      <c r="E161" s="145" t="s">
        <v>579</v>
      </c>
      <c r="F161" s="146" t="s">
        <v>580</v>
      </c>
      <c r="G161" s="147" t="s">
        <v>329</v>
      </c>
      <c r="H161" s="148">
        <v>1</v>
      </c>
      <c r="I161" s="149"/>
      <c r="J161" s="148">
        <f t="shared" si="0"/>
        <v>0</v>
      </c>
      <c r="K161" s="150"/>
      <c r="L161" s="31"/>
      <c r="M161" s="151" t="s">
        <v>1</v>
      </c>
      <c r="N161" s="152" t="s">
        <v>41</v>
      </c>
      <c r="P161" s="153">
        <f t="shared" si="1"/>
        <v>0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AR161" s="155" t="s">
        <v>164</v>
      </c>
      <c r="AT161" s="155" t="s">
        <v>160</v>
      </c>
      <c r="AU161" s="155" t="s">
        <v>75</v>
      </c>
      <c r="AY161" s="16" t="s">
        <v>157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6" t="s">
        <v>87</v>
      </c>
      <c r="BK161" s="157">
        <f t="shared" si="9"/>
        <v>0</v>
      </c>
      <c r="BL161" s="16" t="s">
        <v>164</v>
      </c>
      <c r="BM161" s="155" t="s">
        <v>581</v>
      </c>
    </row>
    <row r="162" spans="2:65" s="1" customFormat="1" ht="16.5" customHeight="1" x14ac:dyDescent="0.2">
      <c r="B162" s="143"/>
      <c r="C162" s="144" t="s">
        <v>385</v>
      </c>
      <c r="D162" s="144" t="s">
        <v>160</v>
      </c>
      <c r="E162" s="145" t="s">
        <v>582</v>
      </c>
      <c r="F162" s="146" t="s">
        <v>583</v>
      </c>
      <c r="G162" s="147" t="s">
        <v>329</v>
      </c>
      <c r="H162" s="148">
        <v>1</v>
      </c>
      <c r="I162" s="149"/>
      <c r="J162" s="148">
        <f t="shared" si="0"/>
        <v>0</v>
      </c>
      <c r="K162" s="150"/>
      <c r="L162" s="31"/>
      <c r="M162" s="151" t="s">
        <v>1</v>
      </c>
      <c r="N162" s="152" t="s">
        <v>41</v>
      </c>
      <c r="P162" s="153">
        <f t="shared" si="1"/>
        <v>0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AR162" s="155" t="s">
        <v>164</v>
      </c>
      <c r="AT162" s="155" t="s">
        <v>160</v>
      </c>
      <c r="AU162" s="155" t="s">
        <v>75</v>
      </c>
      <c r="AY162" s="16" t="s">
        <v>157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6" t="s">
        <v>87</v>
      </c>
      <c r="BK162" s="157">
        <f t="shared" si="9"/>
        <v>0</v>
      </c>
      <c r="BL162" s="16" t="s">
        <v>164</v>
      </c>
      <c r="BM162" s="155" t="s">
        <v>584</v>
      </c>
    </row>
    <row r="163" spans="2:65" s="1" customFormat="1" ht="24.25" customHeight="1" x14ac:dyDescent="0.2">
      <c r="B163" s="143"/>
      <c r="C163" s="144" t="s">
        <v>389</v>
      </c>
      <c r="D163" s="144" t="s">
        <v>160</v>
      </c>
      <c r="E163" s="145" t="s">
        <v>585</v>
      </c>
      <c r="F163" s="146" t="s">
        <v>586</v>
      </c>
      <c r="G163" s="147" t="s">
        <v>329</v>
      </c>
      <c r="H163" s="148">
        <v>1</v>
      </c>
      <c r="I163" s="149"/>
      <c r="J163" s="148">
        <f t="shared" si="0"/>
        <v>0</v>
      </c>
      <c r="K163" s="150"/>
      <c r="L163" s="31"/>
      <c r="M163" s="151" t="s">
        <v>1</v>
      </c>
      <c r="N163" s="152" t="s">
        <v>41</v>
      </c>
      <c r="P163" s="153">
        <f t="shared" si="1"/>
        <v>0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AR163" s="155" t="s">
        <v>164</v>
      </c>
      <c r="AT163" s="155" t="s">
        <v>160</v>
      </c>
      <c r="AU163" s="155" t="s">
        <v>75</v>
      </c>
      <c r="AY163" s="16" t="s">
        <v>157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6" t="s">
        <v>87</v>
      </c>
      <c r="BK163" s="157">
        <f t="shared" si="9"/>
        <v>0</v>
      </c>
      <c r="BL163" s="16" t="s">
        <v>164</v>
      </c>
      <c r="BM163" s="155" t="s">
        <v>587</v>
      </c>
    </row>
    <row r="164" spans="2:65" s="1" customFormat="1" ht="16.5" customHeight="1" x14ac:dyDescent="0.2">
      <c r="B164" s="143"/>
      <c r="C164" s="144" t="s">
        <v>393</v>
      </c>
      <c r="D164" s="144" t="s">
        <v>160</v>
      </c>
      <c r="E164" s="145" t="s">
        <v>588</v>
      </c>
      <c r="F164" s="146" t="s">
        <v>589</v>
      </c>
      <c r="G164" s="147" t="s">
        <v>471</v>
      </c>
      <c r="H164" s="148">
        <v>12</v>
      </c>
      <c r="I164" s="149"/>
      <c r="J164" s="148">
        <f t="shared" si="0"/>
        <v>0</v>
      </c>
      <c r="K164" s="150"/>
      <c r="L164" s="31"/>
      <c r="M164" s="151" t="s">
        <v>1</v>
      </c>
      <c r="N164" s="152" t="s">
        <v>41</v>
      </c>
      <c r="P164" s="153">
        <f t="shared" si="1"/>
        <v>0</v>
      </c>
      <c r="Q164" s="153">
        <v>0</v>
      </c>
      <c r="R164" s="153">
        <f t="shared" si="2"/>
        <v>0</v>
      </c>
      <c r="S164" s="153">
        <v>0</v>
      </c>
      <c r="T164" s="154">
        <f t="shared" si="3"/>
        <v>0</v>
      </c>
      <c r="AR164" s="155" t="s">
        <v>164</v>
      </c>
      <c r="AT164" s="155" t="s">
        <v>160</v>
      </c>
      <c r="AU164" s="155" t="s">
        <v>75</v>
      </c>
      <c r="AY164" s="16" t="s">
        <v>157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6" t="s">
        <v>87</v>
      </c>
      <c r="BK164" s="157">
        <f t="shared" si="9"/>
        <v>0</v>
      </c>
      <c r="BL164" s="16" t="s">
        <v>164</v>
      </c>
      <c r="BM164" s="155" t="s">
        <v>590</v>
      </c>
    </row>
    <row r="165" spans="2:65" s="1" customFormat="1" ht="16.5" customHeight="1" x14ac:dyDescent="0.2">
      <c r="B165" s="143"/>
      <c r="C165" s="144" t="s">
        <v>399</v>
      </c>
      <c r="D165" s="144" t="s">
        <v>160</v>
      </c>
      <c r="E165" s="145" t="s">
        <v>591</v>
      </c>
      <c r="F165" s="146" t="s">
        <v>592</v>
      </c>
      <c r="G165" s="147" t="s">
        <v>471</v>
      </c>
      <c r="H165" s="148">
        <v>36</v>
      </c>
      <c r="I165" s="149"/>
      <c r="J165" s="148">
        <f t="shared" si="0"/>
        <v>0</v>
      </c>
      <c r="K165" s="150"/>
      <c r="L165" s="31"/>
      <c r="M165" s="151" t="s">
        <v>1</v>
      </c>
      <c r="N165" s="152" t="s">
        <v>41</v>
      </c>
      <c r="P165" s="153">
        <f t="shared" si="1"/>
        <v>0</v>
      </c>
      <c r="Q165" s="153">
        <v>0</v>
      </c>
      <c r="R165" s="153">
        <f t="shared" si="2"/>
        <v>0</v>
      </c>
      <c r="S165" s="153">
        <v>0</v>
      </c>
      <c r="T165" s="154">
        <f t="shared" si="3"/>
        <v>0</v>
      </c>
      <c r="AR165" s="155" t="s">
        <v>164</v>
      </c>
      <c r="AT165" s="155" t="s">
        <v>160</v>
      </c>
      <c r="AU165" s="155" t="s">
        <v>75</v>
      </c>
      <c r="AY165" s="16" t="s">
        <v>157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6" t="s">
        <v>87</v>
      </c>
      <c r="BK165" s="157">
        <f t="shared" si="9"/>
        <v>0</v>
      </c>
      <c r="BL165" s="16" t="s">
        <v>164</v>
      </c>
      <c r="BM165" s="155" t="s">
        <v>593</v>
      </c>
    </row>
    <row r="166" spans="2:65" s="1" customFormat="1" ht="16.5" customHeight="1" x14ac:dyDescent="0.2">
      <c r="B166" s="143"/>
      <c r="C166" s="144" t="s">
        <v>405</v>
      </c>
      <c r="D166" s="144" t="s">
        <v>160</v>
      </c>
      <c r="E166" s="145" t="s">
        <v>594</v>
      </c>
      <c r="F166" s="146" t="s">
        <v>595</v>
      </c>
      <c r="G166" s="147" t="s">
        <v>317</v>
      </c>
      <c r="H166" s="149"/>
      <c r="I166" s="149"/>
      <c r="J166" s="148">
        <f t="shared" si="0"/>
        <v>0</v>
      </c>
      <c r="K166" s="150"/>
      <c r="L166" s="31"/>
      <c r="M166" s="189" t="s">
        <v>1</v>
      </c>
      <c r="N166" s="190" t="s">
        <v>41</v>
      </c>
      <c r="O166" s="191"/>
      <c r="P166" s="192">
        <f t="shared" si="1"/>
        <v>0</v>
      </c>
      <c r="Q166" s="192">
        <v>0</v>
      </c>
      <c r="R166" s="192">
        <f t="shared" si="2"/>
        <v>0</v>
      </c>
      <c r="S166" s="192">
        <v>0</v>
      </c>
      <c r="T166" s="193">
        <f t="shared" si="3"/>
        <v>0</v>
      </c>
      <c r="AR166" s="155" t="s">
        <v>164</v>
      </c>
      <c r="AT166" s="155" t="s">
        <v>160</v>
      </c>
      <c r="AU166" s="155" t="s">
        <v>75</v>
      </c>
      <c r="AY166" s="16" t="s">
        <v>157</v>
      </c>
      <c r="BE166" s="156">
        <f t="shared" si="4"/>
        <v>0</v>
      </c>
      <c r="BF166" s="156">
        <f t="shared" si="5"/>
        <v>0</v>
      </c>
      <c r="BG166" s="156">
        <f t="shared" si="6"/>
        <v>0</v>
      </c>
      <c r="BH166" s="156">
        <f t="shared" si="7"/>
        <v>0</v>
      </c>
      <c r="BI166" s="156">
        <f t="shared" si="8"/>
        <v>0</v>
      </c>
      <c r="BJ166" s="16" t="s">
        <v>87</v>
      </c>
      <c r="BK166" s="157">
        <f t="shared" si="9"/>
        <v>0</v>
      </c>
      <c r="BL166" s="16" t="s">
        <v>164</v>
      </c>
      <c r="BM166" s="155" t="s">
        <v>596</v>
      </c>
    </row>
    <row r="167" spans="2:65" s="1" customFormat="1" ht="7" customHeight="1" x14ac:dyDescent="0.2">
      <c r="B167" s="46"/>
      <c r="C167" s="47"/>
      <c r="D167" s="47"/>
      <c r="E167" s="47"/>
      <c r="F167" s="47"/>
      <c r="G167" s="47"/>
      <c r="H167" s="47"/>
      <c r="I167" s="47"/>
      <c r="J167" s="47"/>
      <c r="K167" s="47"/>
      <c r="L167" s="31"/>
    </row>
  </sheetData>
  <autoFilter ref="C119:K166" xr:uid="{00000000-0009-0000-0000-000006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46"/>
  <sheetViews>
    <sheetView showGridLines="0" workbookViewId="0"/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9" t="s">
        <v>5</v>
      </c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102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108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14</v>
      </c>
      <c r="L6" s="19"/>
    </row>
    <row r="7" spans="2:46" ht="16.5" customHeight="1" x14ac:dyDescent="0.2">
      <c r="B7" s="19"/>
      <c r="E7" s="251" t="str">
        <f>'Rekapitulácia stavby'!K6</f>
        <v>Modernizácia ustajnenia HD</v>
      </c>
      <c r="F7" s="252"/>
      <c r="G7" s="252"/>
      <c r="H7" s="252"/>
      <c r="L7" s="19"/>
    </row>
    <row r="8" spans="2:46" ht="12" customHeight="1" x14ac:dyDescent="0.2">
      <c r="B8" s="19"/>
      <c r="D8" s="26" t="s">
        <v>117</v>
      </c>
      <c r="L8" s="19"/>
    </row>
    <row r="9" spans="2:46" s="1" customFormat="1" ht="16.5" customHeight="1" x14ac:dyDescent="0.2">
      <c r="B9" s="31"/>
      <c r="E9" s="251" t="s">
        <v>649</v>
      </c>
      <c r="F9" s="250"/>
      <c r="G9" s="250"/>
      <c r="H9" s="250"/>
      <c r="L9" s="31"/>
    </row>
    <row r="10" spans="2:46" s="1" customFormat="1" ht="12" customHeight="1" x14ac:dyDescent="0.2">
      <c r="B10" s="31"/>
      <c r="D10" s="26" t="s">
        <v>121</v>
      </c>
      <c r="L10" s="31"/>
    </row>
    <row r="11" spans="2:46" s="1" customFormat="1" ht="16.5" customHeight="1" x14ac:dyDescent="0.2">
      <c r="B11" s="31"/>
      <c r="E11" s="242" t="s">
        <v>597</v>
      </c>
      <c r="F11" s="250"/>
      <c r="G11" s="250"/>
      <c r="H11" s="250"/>
      <c r="L11" s="31"/>
    </row>
    <row r="12" spans="2:46" s="1" customFormat="1" x14ac:dyDescent="0.2">
      <c r="B12" s="31"/>
      <c r="L12" s="31"/>
    </row>
    <row r="13" spans="2:46" s="1" customFormat="1" ht="12" customHeight="1" x14ac:dyDescent="0.2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18</v>
      </c>
      <c r="F14" s="24" t="s">
        <v>19</v>
      </c>
      <c r="I14" s="26" t="s">
        <v>20</v>
      </c>
      <c r="J14" s="54">
        <f>'Rekapitulácia stavby'!AN8</f>
        <v>0</v>
      </c>
      <c r="L14" s="31"/>
    </row>
    <row r="15" spans="2:46" s="1" customFormat="1" ht="10.9" customHeight="1" x14ac:dyDescent="0.2">
      <c r="B15" s="31"/>
      <c r="L15" s="31"/>
    </row>
    <row r="16" spans="2:46" s="1" customFormat="1" ht="12" customHeight="1" x14ac:dyDescent="0.2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25</v>
      </c>
      <c r="I19" s="26" t="s">
        <v>22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53" t="str">
        <f>'Rekapitulácia stavby'!E14</f>
        <v>Vyplň údaj</v>
      </c>
      <c r="F20" s="233"/>
      <c r="G20" s="233"/>
      <c r="H20" s="233"/>
      <c r="I20" s="26" t="s">
        <v>24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27</v>
      </c>
      <c r="I22" s="26" t="s">
        <v>22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28</v>
      </c>
      <c r="I23" s="26" t="s">
        <v>24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31</v>
      </c>
      <c r="I25" s="26" t="s">
        <v>22</v>
      </c>
      <c r="J25" s="24" t="s">
        <v>1</v>
      </c>
      <c r="L25" s="31"/>
    </row>
    <row r="26" spans="2:12" s="1" customFormat="1" ht="18" customHeight="1" x14ac:dyDescent="0.2">
      <c r="B26" s="31"/>
      <c r="E26" s="24" t="s">
        <v>485</v>
      </c>
      <c r="I26" s="26" t="s">
        <v>24</v>
      </c>
      <c r="J26" s="24" t="s">
        <v>1</v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33</v>
      </c>
      <c r="L28" s="31"/>
    </row>
    <row r="29" spans="2:12" s="7" customFormat="1" ht="16.5" customHeight="1" x14ac:dyDescent="0.2">
      <c r="B29" s="96"/>
      <c r="E29" s="237" t="s">
        <v>1</v>
      </c>
      <c r="F29" s="237"/>
      <c r="G29" s="237"/>
      <c r="H29" s="237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7">
        <f>ROUND(J120,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5" customHeight="1" x14ac:dyDescent="0.2">
      <c r="B35" s="31"/>
      <c r="D35" s="98" t="s">
        <v>39</v>
      </c>
      <c r="E35" s="36" t="s">
        <v>40</v>
      </c>
      <c r="F35" s="99">
        <f>ROUND((SUM(BE120:BE145)),  2)</f>
        <v>0</v>
      </c>
      <c r="G35" s="100"/>
      <c r="H35" s="100"/>
      <c r="I35" s="101">
        <v>0.2</v>
      </c>
      <c r="J35" s="99">
        <f>ROUND(((SUM(BE120:BE145))*I35),  2)</f>
        <v>0</v>
      </c>
      <c r="L35" s="31"/>
    </row>
    <row r="36" spans="2:12" s="1" customFormat="1" ht="14.5" customHeight="1" x14ac:dyDescent="0.2">
      <c r="B36" s="31"/>
      <c r="E36" s="36" t="s">
        <v>41</v>
      </c>
      <c r="F36" s="99">
        <f>ROUND((SUM(BF120:BF145)),  2)</f>
        <v>0</v>
      </c>
      <c r="G36" s="100"/>
      <c r="H36" s="100"/>
      <c r="I36" s="101">
        <v>0.2</v>
      </c>
      <c r="J36" s="99">
        <f>ROUND(((SUM(BF120:BF145))*I36),  2)</f>
        <v>0</v>
      </c>
      <c r="L36" s="31"/>
    </row>
    <row r="37" spans="2:12" s="1" customFormat="1" ht="14.5" hidden="1" customHeight="1" x14ac:dyDescent="0.2">
      <c r="B37" s="31"/>
      <c r="E37" s="26" t="s">
        <v>42</v>
      </c>
      <c r="F37" s="87">
        <f>ROUND((SUM(BG120:BG145)),  2)</f>
        <v>0</v>
      </c>
      <c r="I37" s="102">
        <v>0.2</v>
      </c>
      <c r="J37" s="87">
        <f>0</f>
        <v>0</v>
      </c>
      <c r="L37" s="31"/>
    </row>
    <row r="38" spans="2:12" s="1" customFormat="1" ht="14.5" hidden="1" customHeight="1" x14ac:dyDescent="0.2">
      <c r="B38" s="31"/>
      <c r="E38" s="26" t="s">
        <v>43</v>
      </c>
      <c r="F38" s="87">
        <f>ROUND((SUM(BH120:BH145)),  2)</f>
        <v>0</v>
      </c>
      <c r="I38" s="102">
        <v>0.2</v>
      </c>
      <c r="J38" s="87">
        <f>0</f>
        <v>0</v>
      </c>
      <c r="L38" s="31"/>
    </row>
    <row r="39" spans="2:12" s="1" customFormat="1" ht="14.5" hidden="1" customHeight="1" x14ac:dyDescent="0.2">
      <c r="B39" s="31"/>
      <c r="E39" s="36" t="s">
        <v>44</v>
      </c>
      <c r="F39" s="99">
        <f>ROUND((SUM(BI120:BI145)), 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1"/>
    </row>
    <row r="42" spans="2:12" s="1" customFormat="1" ht="14.5" customHeight="1" x14ac:dyDescent="0.2">
      <c r="B42" s="31"/>
      <c r="L42" s="31"/>
    </row>
    <row r="43" spans="2:12" ht="14.5" customHeight="1" x14ac:dyDescent="0.2">
      <c r="B43" s="19"/>
      <c r="L43" s="19"/>
    </row>
    <row r="44" spans="2:12" ht="14.5" customHeight="1" x14ac:dyDescent="0.2">
      <c r="B44" s="19"/>
      <c r="L44" s="19"/>
    </row>
    <row r="45" spans="2:12" ht="14.5" customHeight="1" x14ac:dyDescent="0.2">
      <c r="B45" s="19"/>
      <c r="L45" s="19"/>
    </row>
    <row r="46" spans="2:12" ht="14.5" customHeight="1" x14ac:dyDescent="0.2">
      <c r="B46" s="19"/>
      <c r="L46" s="19"/>
    </row>
    <row r="47" spans="2:12" ht="14.5" customHeight="1" x14ac:dyDescent="0.2">
      <c r="B47" s="19"/>
      <c r="L47" s="19"/>
    </row>
    <row r="48" spans="2:12" ht="14.5" customHeight="1" x14ac:dyDescent="0.2">
      <c r="B48" s="19"/>
      <c r="L48" s="19"/>
    </row>
    <row r="49" spans="2:12" ht="14.5" customHeight="1" x14ac:dyDescent="0.2">
      <c r="B49" s="19"/>
      <c r="L49" s="19"/>
    </row>
    <row r="50" spans="2:12" s="1" customFormat="1" ht="14.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9" t="s">
        <v>51</v>
      </c>
      <c r="G61" s="45" t="s">
        <v>50</v>
      </c>
      <c r="H61" s="33"/>
      <c r="I61" s="33"/>
      <c r="J61" s="110" t="s">
        <v>51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9" t="s">
        <v>51</v>
      </c>
      <c r="G76" s="45" t="s">
        <v>50</v>
      </c>
      <c r="H76" s="33"/>
      <c r="I76" s="33"/>
      <c r="J76" s="110" t="s">
        <v>51</v>
      </c>
      <c r="K76" s="33"/>
      <c r="L76" s="31"/>
    </row>
    <row r="77" spans="2:12" s="1" customFormat="1" ht="14.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14</v>
      </c>
      <c r="L84" s="31"/>
    </row>
    <row r="85" spans="2:12" s="1" customFormat="1" ht="16.5" customHeight="1" x14ac:dyDescent="0.2">
      <c r="B85" s="31"/>
      <c r="E85" s="251" t="str">
        <f>E7</f>
        <v>Modernizácia ustajnenia HD</v>
      </c>
      <c r="F85" s="252"/>
      <c r="G85" s="252"/>
      <c r="H85" s="252"/>
      <c r="L85" s="31"/>
    </row>
    <row r="86" spans="2:12" ht="12" customHeight="1" x14ac:dyDescent="0.2">
      <c r="B86" s="19"/>
      <c r="C86" s="26" t="s">
        <v>117</v>
      </c>
      <c r="L86" s="19"/>
    </row>
    <row r="87" spans="2:12" s="1" customFormat="1" ht="16.5" customHeight="1" x14ac:dyDescent="0.2">
      <c r="B87" s="31"/>
      <c r="E87" s="251" t="s">
        <v>649</v>
      </c>
      <c r="F87" s="250"/>
      <c r="G87" s="250"/>
      <c r="H87" s="250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42" t="str">
        <f>E11</f>
        <v>003 - Bleskozvod</v>
      </c>
      <c r="F89" s="250"/>
      <c r="G89" s="250"/>
      <c r="H89" s="250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0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21</v>
      </c>
      <c r="F93" s="24" t="str">
        <f>E17</f>
        <v>PD Sokolce</v>
      </c>
      <c r="I93" s="26" t="s">
        <v>27</v>
      </c>
      <c r="J93" s="29" t="str">
        <f>E23</f>
        <v>Ing.Miroslav Balla</v>
      </c>
      <c r="L93" s="31"/>
    </row>
    <row r="94" spans="2:12" s="1" customFormat="1" ht="15.25" customHeight="1" x14ac:dyDescent="0.2">
      <c r="B94" s="31"/>
      <c r="C94" s="26" t="s">
        <v>25</v>
      </c>
      <c r="F94" s="24" t="str">
        <f>IF(E20="","",E20)</f>
        <v>Vyplň údaj</v>
      </c>
      <c r="I94" s="26" t="s">
        <v>31</v>
      </c>
      <c r="J94" s="29" t="str">
        <f>E26</f>
        <v>Ing.Dušan Ondrejka</v>
      </c>
      <c r="L94" s="31"/>
    </row>
    <row r="95" spans="2:12" s="1" customFormat="1" ht="10.4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4" customHeight="1" x14ac:dyDescent="0.2">
      <c r="B97" s="31"/>
      <c r="L97" s="31"/>
    </row>
    <row r="98" spans="2:47" s="1" customFormat="1" ht="22.9" customHeight="1" x14ac:dyDescent="0.2">
      <c r="B98" s="31"/>
      <c r="C98" s="113" t="s">
        <v>126</v>
      </c>
      <c r="J98" s="67">
        <f>J120</f>
        <v>0</v>
      </c>
      <c r="L98" s="31"/>
      <c r="AU98" s="16" t="s">
        <v>127</v>
      </c>
    </row>
    <row r="99" spans="2:47" s="1" customFormat="1" ht="21.75" customHeight="1" x14ac:dyDescent="0.2">
      <c r="B99" s="31"/>
      <c r="L99" s="31"/>
    </row>
    <row r="100" spans="2:47" s="1" customFormat="1" ht="7" customHeight="1" x14ac:dyDescent="0.2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47" s="1" customFormat="1" ht="7" customHeight="1" x14ac:dyDescent="0.2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47" s="1" customFormat="1" ht="25" customHeight="1" x14ac:dyDescent="0.2">
      <c r="B105" s="31"/>
      <c r="C105" s="20" t="s">
        <v>143</v>
      </c>
      <c r="L105" s="31"/>
    </row>
    <row r="106" spans="2:47" s="1" customFormat="1" ht="7" customHeight="1" x14ac:dyDescent="0.2">
      <c r="B106" s="31"/>
      <c r="L106" s="31"/>
    </row>
    <row r="107" spans="2:47" s="1" customFormat="1" ht="12" customHeight="1" x14ac:dyDescent="0.2">
      <c r="B107" s="31"/>
      <c r="C107" s="26" t="s">
        <v>14</v>
      </c>
      <c r="L107" s="31"/>
    </row>
    <row r="108" spans="2:47" s="1" customFormat="1" ht="16.5" customHeight="1" x14ac:dyDescent="0.2">
      <c r="B108" s="31"/>
      <c r="E108" s="251" t="str">
        <f>E7</f>
        <v>Modernizácia ustajnenia HD</v>
      </c>
      <c r="F108" s="252"/>
      <c r="G108" s="252"/>
      <c r="H108" s="252"/>
      <c r="L108" s="31"/>
    </row>
    <row r="109" spans="2:47" ht="12" customHeight="1" x14ac:dyDescent="0.2">
      <c r="B109" s="19"/>
      <c r="C109" s="26" t="s">
        <v>117</v>
      </c>
      <c r="L109" s="19"/>
    </row>
    <row r="110" spans="2:47" s="1" customFormat="1" ht="16.5" customHeight="1" x14ac:dyDescent="0.2">
      <c r="B110" s="31"/>
      <c r="E110" s="251" t="s">
        <v>649</v>
      </c>
      <c r="F110" s="250"/>
      <c r="G110" s="250"/>
      <c r="H110" s="250"/>
      <c r="L110" s="31"/>
    </row>
    <row r="111" spans="2:47" s="1" customFormat="1" ht="12" customHeight="1" x14ac:dyDescent="0.2">
      <c r="B111" s="31"/>
      <c r="C111" s="26" t="s">
        <v>121</v>
      </c>
      <c r="L111" s="31"/>
    </row>
    <row r="112" spans="2:47" s="1" customFormat="1" ht="16.5" customHeight="1" x14ac:dyDescent="0.2">
      <c r="B112" s="31"/>
      <c r="E112" s="242" t="str">
        <f>E11</f>
        <v>003 - Bleskozvod</v>
      </c>
      <c r="F112" s="250"/>
      <c r="G112" s="250"/>
      <c r="H112" s="250"/>
      <c r="L112" s="31"/>
    </row>
    <row r="113" spans="2:65" s="1" customFormat="1" ht="7" customHeight="1" x14ac:dyDescent="0.2">
      <c r="B113" s="31"/>
      <c r="L113" s="31"/>
    </row>
    <row r="114" spans="2:65" s="1" customFormat="1" ht="12" customHeight="1" x14ac:dyDescent="0.2">
      <c r="B114" s="31"/>
      <c r="C114" s="26" t="s">
        <v>18</v>
      </c>
      <c r="F114" s="24" t="str">
        <f>F14</f>
        <v>hosp.dvor Sokolce</v>
      </c>
      <c r="I114" s="26" t="s">
        <v>20</v>
      </c>
      <c r="J114" s="54">
        <f>IF(J14="","",J14)</f>
        <v>0</v>
      </c>
      <c r="L114" s="31"/>
    </row>
    <row r="115" spans="2:65" s="1" customFormat="1" ht="7" customHeight="1" x14ac:dyDescent="0.2">
      <c r="B115" s="31"/>
      <c r="L115" s="31"/>
    </row>
    <row r="116" spans="2:65" s="1" customFormat="1" ht="15.25" customHeight="1" x14ac:dyDescent="0.2">
      <c r="B116" s="31"/>
      <c r="C116" s="26" t="s">
        <v>21</v>
      </c>
      <c r="F116" s="24" t="str">
        <f>E17</f>
        <v>PD Sokolce</v>
      </c>
      <c r="I116" s="26" t="s">
        <v>27</v>
      </c>
      <c r="J116" s="29" t="str">
        <f>E23</f>
        <v>Ing.Miroslav Balla</v>
      </c>
      <c r="L116" s="31"/>
    </row>
    <row r="117" spans="2:65" s="1" customFormat="1" ht="15.25" customHeight="1" x14ac:dyDescent="0.2">
      <c r="B117" s="31"/>
      <c r="C117" s="26" t="s">
        <v>25</v>
      </c>
      <c r="F117" s="24" t="str">
        <f>IF(E20="","",E20)</f>
        <v>Vyplň údaj</v>
      </c>
      <c r="I117" s="26" t="s">
        <v>31</v>
      </c>
      <c r="J117" s="29" t="str">
        <f>E26</f>
        <v>Ing.Dušan Ondrejka</v>
      </c>
      <c r="L117" s="31"/>
    </row>
    <row r="118" spans="2:65" s="1" customFormat="1" ht="10.4" customHeight="1" x14ac:dyDescent="0.2">
      <c r="B118" s="31"/>
      <c r="L118" s="31"/>
    </row>
    <row r="119" spans="2:65" s="10" customFormat="1" ht="29.25" customHeight="1" x14ac:dyDescent="0.2">
      <c r="B119" s="122"/>
      <c r="C119" s="123" t="s">
        <v>144</v>
      </c>
      <c r="D119" s="124" t="s">
        <v>60</v>
      </c>
      <c r="E119" s="124" t="s">
        <v>56</v>
      </c>
      <c r="F119" s="124" t="s">
        <v>57</v>
      </c>
      <c r="G119" s="124" t="s">
        <v>145</v>
      </c>
      <c r="H119" s="124" t="s">
        <v>146</v>
      </c>
      <c r="I119" s="124" t="s">
        <v>147</v>
      </c>
      <c r="J119" s="125" t="s">
        <v>125</v>
      </c>
      <c r="K119" s="126" t="s">
        <v>148</v>
      </c>
      <c r="L119" s="122"/>
      <c r="M119" s="60" t="s">
        <v>1</v>
      </c>
      <c r="N119" s="61" t="s">
        <v>39</v>
      </c>
      <c r="O119" s="61" t="s">
        <v>149</v>
      </c>
      <c r="P119" s="61" t="s">
        <v>150</v>
      </c>
      <c r="Q119" s="61" t="s">
        <v>151</v>
      </c>
      <c r="R119" s="61" t="s">
        <v>152</v>
      </c>
      <c r="S119" s="61" t="s">
        <v>153</v>
      </c>
      <c r="T119" s="62" t="s">
        <v>154</v>
      </c>
    </row>
    <row r="120" spans="2:65" s="1" customFormat="1" ht="22.9" customHeight="1" x14ac:dyDescent="0.35">
      <c r="B120" s="31"/>
      <c r="C120" s="65" t="s">
        <v>126</v>
      </c>
      <c r="J120" s="127">
        <f>BK120</f>
        <v>0</v>
      </c>
      <c r="L120" s="31"/>
      <c r="M120" s="63"/>
      <c r="N120" s="55"/>
      <c r="O120" s="55"/>
      <c r="P120" s="128">
        <f>SUM(P121:P145)</f>
        <v>0</v>
      </c>
      <c r="Q120" s="55"/>
      <c r="R120" s="128">
        <f>SUM(R121:R145)</f>
        <v>0</v>
      </c>
      <c r="S120" s="55"/>
      <c r="T120" s="129">
        <f>SUM(T121:T145)</f>
        <v>0</v>
      </c>
      <c r="AT120" s="16" t="s">
        <v>74</v>
      </c>
      <c r="AU120" s="16" t="s">
        <v>127</v>
      </c>
      <c r="BK120" s="130">
        <f>SUM(BK121:BK145)</f>
        <v>0</v>
      </c>
    </row>
    <row r="121" spans="2:65" s="1" customFormat="1" ht="16.5" customHeight="1" x14ac:dyDescent="0.2">
      <c r="B121" s="143"/>
      <c r="C121" s="144" t="s">
        <v>82</v>
      </c>
      <c r="D121" s="144" t="s">
        <v>160</v>
      </c>
      <c r="E121" s="145" t="s">
        <v>598</v>
      </c>
      <c r="F121" s="146" t="s">
        <v>599</v>
      </c>
      <c r="G121" s="147" t="s">
        <v>329</v>
      </c>
      <c r="H121" s="148">
        <v>46</v>
      </c>
      <c r="I121" s="149"/>
      <c r="J121" s="148">
        <f t="shared" ref="J121:J145" si="0">ROUND(I121*H121,3)</f>
        <v>0</v>
      </c>
      <c r="K121" s="150"/>
      <c r="L121" s="31"/>
      <c r="M121" s="151" t="s">
        <v>1</v>
      </c>
      <c r="N121" s="152" t="s">
        <v>41</v>
      </c>
      <c r="P121" s="153">
        <f t="shared" ref="P121:P145" si="1">O121*H121</f>
        <v>0</v>
      </c>
      <c r="Q121" s="153">
        <v>0</v>
      </c>
      <c r="R121" s="153">
        <f t="shared" ref="R121:R145" si="2">Q121*H121</f>
        <v>0</v>
      </c>
      <c r="S121" s="153">
        <v>0</v>
      </c>
      <c r="T121" s="154">
        <f t="shared" ref="T121:T145" si="3">S121*H121</f>
        <v>0</v>
      </c>
      <c r="AR121" s="155" t="s">
        <v>164</v>
      </c>
      <c r="AT121" s="155" t="s">
        <v>160</v>
      </c>
      <c r="AU121" s="155" t="s">
        <v>75</v>
      </c>
      <c r="AY121" s="16" t="s">
        <v>157</v>
      </c>
      <c r="BE121" s="156">
        <f t="shared" ref="BE121:BE145" si="4">IF(N121="základná",J121,0)</f>
        <v>0</v>
      </c>
      <c r="BF121" s="156">
        <f t="shared" ref="BF121:BF145" si="5">IF(N121="znížená",J121,0)</f>
        <v>0</v>
      </c>
      <c r="BG121" s="156">
        <f t="shared" ref="BG121:BG145" si="6">IF(N121="zákl. prenesená",J121,0)</f>
        <v>0</v>
      </c>
      <c r="BH121" s="156">
        <f t="shared" ref="BH121:BH145" si="7">IF(N121="zníž. prenesená",J121,0)</f>
        <v>0</v>
      </c>
      <c r="BI121" s="156">
        <f t="shared" ref="BI121:BI145" si="8">IF(N121="nulová",J121,0)</f>
        <v>0</v>
      </c>
      <c r="BJ121" s="16" t="s">
        <v>87</v>
      </c>
      <c r="BK121" s="157">
        <f t="shared" ref="BK121:BK145" si="9">ROUND(I121*H121,3)</f>
        <v>0</v>
      </c>
      <c r="BL121" s="16" t="s">
        <v>164</v>
      </c>
      <c r="BM121" s="155" t="s">
        <v>87</v>
      </c>
    </row>
    <row r="122" spans="2:65" s="1" customFormat="1" ht="16.5" customHeight="1" x14ac:dyDescent="0.2">
      <c r="B122" s="143"/>
      <c r="C122" s="144" t="s">
        <v>87</v>
      </c>
      <c r="D122" s="144" t="s">
        <v>160</v>
      </c>
      <c r="E122" s="145" t="s">
        <v>600</v>
      </c>
      <c r="F122" s="146" t="s">
        <v>601</v>
      </c>
      <c r="G122" s="147" t="s">
        <v>500</v>
      </c>
      <c r="H122" s="148">
        <v>16</v>
      </c>
      <c r="I122" s="149"/>
      <c r="J122" s="148">
        <f t="shared" si="0"/>
        <v>0</v>
      </c>
      <c r="K122" s="150"/>
      <c r="L122" s="31"/>
      <c r="M122" s="151" t="s">
        <v>1</v>
      </c>
      <c r="N122" s="152" t="s">
        <v>41</v>
      </c>
      <c r="P122" s="153">
        <f t="shared" si="1"/>
        <v>0</v>
      </c>
      <c r="Q122" s="153">
        <v>0</v>
      </c>
      <c r="R122" s="153">
        <f t="shared" si="2"/>
        <v>0</v>
      </c>
      <c r="S122" s="153">
        <v>0</v>
      </c>
      <c r="T122" s="154">
        <f t="shared" si="3"/>
        <v>0</v>
      </c>
      <c r="AR122" s="155" t="s">
        <v>164</v>
      </c>
      <c r="AT122" s="155" t="s">
        <v>160</v>
      </c>
      <c r="AU122" s="155" t="s">
        <v>75</v>
      </c>
      <c r="AY122" s="16" t="s">
        <v>157</v>
      </c>
      <c r="BE122" s="156">
        <f t="shared" si="4"/>
        <v>0</v>
      </c>
      <c r="BF122" s="156">
        <f t="shared" si="5"/>
        <v>0</v>
      </c>
      <c r="BG122" s="156">
        <f t="shared" si="6"/>
        <v>0</v>
      </c>
      <c r="BH122" s="156">
        <f t="shared" si="7"/>
        <v>0</v>
      </c>
      <c r="BI122" s="156">
        <f t="shared" si="8"/>
        <v>0</v>
      </c>
      <c r="BJ122" s="16" t="s">
        <v>87</v>
      </c>
      <c r="BK122" s="157">
        <f t="shared" si="9"/>
        <v>0</v>
      </c>
      <c r="BL122" s="16" t="s">
        <v>164</v>
      </c>
      <c r="BM122" s="155" t="s">
        <v>164</v>
      </c>
    </row>
    <row r="123" spans="2:65" s="1" customFormat="1" ht="16.5" customHeight="1" x14ac:dyDescent="0.2">
      <c r="B123" s="143"/>
      <c r="C123" s="144" t="s">
        <v>158</v>
      </c>
      <c r="D123" s="144" t="s">
        <v>160</v>
      </c>
      <c r="E123" s="145" t="s">
        <v>602</v>
      </c>
      <c r="F123" s="146" t="s">
        <v>603</v>
      </c>
      <c r="G123" s="147" t="s">
        <v>329</v>
      </c>
      <c r="H123" s="148">
        <v>32</v>
      </c>
      <c r="I123" s="149"/>
      <c r="J123" s="148">
        <f t="shared" si="0"/>
        <v>0</v>
      </c>
      <c r="K123" s="150"/>
      <c r="L123" s="31"/>
      <c r="M123" s="151" t="s">
        <v>1</v>
      </c>
      <c r="N123" s="152" t="s">
        <v>41</v>
      </c>
      <c r="P123" s="153">
        <f t="shared" si="1"/>
        <v>0</v>
      </c>
      <c r="Q123" s="153">
        <v>0</v>
      </c>
      <c r="R123" s="153">
        <f t="shared" si="2"/>
        <v>0</v>
      </c>
      <c r="S123" s="153">
        <v>0</v>
      </c>
      <c r="T123" s="154">
        <f t="shared" si="3"/>
        <v>0</v>
      </c>
      <c r="AR123" s="155" t="s">
        <v>164</v>
      </c>
      <c r="AT123" s="155" t="s">
        <v>160</v>
      </c>
      <c r="AU123" s="155" t="s">
        <v>75</v>
      </c>
      <c r="AY123" s="16" t="s">
        <v>157</v>
      </c>
      <c r="BE123" s="156">
        <f t="shared" si="4"/>
        <v>0</v>
      </c>
      <c r="BF123" s="156">
        <f t="shared" si="5"/>
        <v>0</v>
      </c>
      <c r="BG123" s="156">
        <f t="shared" si="6"/>
        <v>0</v>
      </c>
      <c r="BH123" s="156">
        <f t="shared" si="7"/>
        <v>0</v>
      </c>
      <c r="BI123" s="156">
        <f t="shared" si="8"/>
        <v>0</v>
      </c>
      <c r="BJ123" s="16" t="s">
        <v>87</v>
      </c>
      <c r="BK123" s="157">
        <f t="shared" si="9"/>
        <v>0</v>
      </c>
      <c r="BL123" s="16" t="s">
        <v>164</v>
      </c>
      <c r="BM123" s="155" t="s">
        <v>187</v>
      </c>
    </row>
    <row r="124" spans="2:65" s="1" customFormat="1" ht="24.25" customHeight="1" x14ac:dyDescent="0.2">
      <c r="B124" s="143"/>
      <c r="C124" s="144" t="s">
        <v>164</v>
      </c>
      <c r="D124" s="144" t="s">
        <v>160</v>
      </c>
      <c r="E124" s="145" t="s">
        <v>513</v>
      </c>
      <c r="F124" s="146" t="s">
        <v>604</v>
      </c>
      <c r="G124" s="147" t="s">
        <v>183</v>
      </c>
      <c r="H124" s="148">
        <v>383</v>
      </c>
      <c r="I124" s="149"/>
      <c r="J124" s="148">
        <f t="shared" si="0"/>
        <v>0</v>
      </c>
      <c r="K124" s="150"/>
      <c r="L124" s="31"/>
      <c r="M124" s="151" t="s">
        <v>1</v>
      </c>
      <c r="N124" s="152" t="s">
        <v>41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AR124" s="155" t="s">
        <v>164</v>
      </c>
      <c r="AT124" s="155" t="s">
        <v>160</v>
      </c>
      <c r="AU124" s="155" t="s">
        <v>75</v>
      </c>
      <c r="AY124" s="16" t="s">
        <v>157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6" t="s">
        <v>87</v>
      </c>
      <c r="BK124" s="157">
        <f t="shared" si="9"/>
        <v>0</v>
      </c>
      <c r="BL124" s="16" t="s">
        <v>164</v>
      </c>
      <c r="BM124" s="155" t="s">
        <v>178</v>
      </c>
    </row>
    <row r="125" spans="2:65" s="1" customFormat="1" ht="24.25" customHeight="1" x14ac:dyDescent="0.2">
      <c r="B125" s="143"/>
      <c r="C125" s="144" t="s">
        <v>189</v>
      </c>
      <c r="D125" s="144" t="s">
        <v>160</v>
      </c>
      <c r="E125" s="145" t="s">
        <v>521</v>
      </c>
      <c r="F125" s="146" t="s">
        <v>605</v>
      </c>
      <c r="G125" s="147" t="s">
        <v>183</v>
      </c>
      <c r="H125" s="148">
        <v>286</v>
      </c>
      <c r="I125" s="149"/>
      <c r="J125" s="148">
        <f t="shared" si="0"/>
        <v>0</v>
      </c>
      <c r="K125" s="150"/>
      <c r="L125" s="31"/>
      <c r="M125" s="151" t="s">
        <v>1</v>
      </c>
      <c r="N125" s="152" t="s">
        <v>41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AR125" s="155" t="s">
        <v>164</v>
      </c>
      <c r="AT125" s="155" t="s">
        <v>160</v>
      </c>
      <c r="AU125" s="155" t="s">
        <v>75</v>
      </c>
      <c r="AY125" s="16" t="s">
        <v>157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6" t="s">
        <v>87</v>
      </c>
      <c r="BK125" s="157">
        <f t="shared" si="9"/>
        <v>0</v>
      </c>
      <c r="BL125" s="16" t="s">
        <v>164</v>
      </c>
      <c r="BM125" s="155" t="s">
        <v>213</v>
      </c>
    </row>
    <row r="126" spans="2:65" s="1" customFormat="1" ht="16.5" customHeight="1" x14ac:dyDescent="0.2">
      <c r="B126" s="143"/>
      <c r="C126" s="144" t="s">
        <v>187</v>
      </c>
      <c r="D126" s="144" t="s">
        <v>160</v>
      </c>
      <c r="E126" s="145" t="s">
        <v>515</v>
      </c>
      <c r="F126" s="146" t="s">
        <v>516</v>
      </c>
      <c r="G126" s="147" t="s">
        <v>177</v>
      </c>
      <c r="H126" s="148">
        <v>153.19999999999999</v>
      </c>
      <c r="I126" s="149"/>
      <c r="J126" s="148">
        <f t="shared" si="0"/>
        <v>0</v>
      </c>
      <c r="K126" s="150"/>
      <c r="L126" s="31"/>
      <c r="M126" s="151" t="s">
        <v>1</v>
      </c>
      <c r="N126" s="152" t="s">
        <v>41</v>
      </c>
      <c r="P126" s="153">
        <f t="shared" si="1"/>
        <v>0</v>
      </c>
      <c r="Q126" s="153">
        <v>0</v>
      </c>
      <c r="R126" s="153">
        <f t="shared" si="2"/>
        <v>0</v>
      </c>
      <c r="S126" s="153">
        <v>0</v>
      </c>
      <c r="T126" s="154">
        <f t="shared" si="3"/>
        <v>0</v>
      </c>
      <c r="AR126" s="155" t="s">
        <v>164</v>
      </c>
      <c r="AT126" s="155" t="s">
        <v>160</v>
      </c>
      <c r="AU126" s="155" t="s">
        <v>75</v>
      </c>
      <c r="AY126" s="16" t="s">
        <v>157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6" t="s">
        <v>87</v>
      </c>
      <c r="BK126" s="157">
        <f t="shared" si="9"/>
        <v>0</v>
      </c>
      <c r="BL126" s="16" t="s">
        <v>164</v>
      </c>
      <c r="BM126" s="155" t="s">
        <v>223</v>
      </c>
    </row>
    <row r="127" spans="2:65" s="1" customFormat="1" ht="16.5" customHeight="1" x14ac:dyDescent="0.2">
      <c r="B127" s="143"/>
      <c r="C127" s="144" t="s">
        <v>200</v>
      </c>
      <c r="D127" s="144" t="s">
        <v>160</v>
      </c>
      <c r="E127" s="145" t="s">
        <v>606</v>
      </c>
      <c r="F127" s="146" t="s">
        <v>607</v>
      </c>
      <c r="G127" s="147" t="s">
        <v>329</v>
      </c>
      <c r="H127" s="148">
        <v>117</v>
      </c>
      <c r="I127" s="149"/>
      <c r="J127" s="148">
        <f t="shared" si="0"/>
        <v>0</v>
      </c>
      <c r="K127" s="150"/>
      <c r="L127" s="31"/>
      <c r="M127" s="151" t="s">
        <v>1</v>
      </c>
      <c r="N127" s="152" t="s">
        <v>41</v>
      </c>
      <c r="P127" s="153">
        <f t="shared" si="1"/>
        <v>0</v>
      </c>
      <c r="Q127" s="153">
        <v>0</v>
      </c>
      <c r="R127" s="153">
        <f t="shared" si="2"/>
        <v>0</v>
      </c>
      <c r="S127" s="153">
        <v>0</v>
      </c>
      <c r="T127" s="154">
        <f t="shared" si="3"/>
        <v>0</v>
      </c>
      <c r="AR127" s="155" t="s">
        <v>164</v>
      </c>
      <c r="AT127" s="155" t="s">
        <v>160</v>
      </c>
      <c r="AU127" s="155" t="s">
        <v>75</v>
      </c>
      <c r="AY127" s="16" t="s">
        <v>157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6" t="s">
        <v>87</v>
      </c>
      <c r="BK127" s="157">
        <f t="shared" si="9"/>
        <v>0</v>
      </c>
      <c r="BL127" s="16" t="s">
        <v>164</v>
      </c>
      <c r="BM127" s="155" t="s">
        <v>232</v>
      </c>
    </row>
    <row r="128" spans="2:65" s="1" customFormat="1" ht="21.75" customHeight="1" x14ac:dyDescent="0.2">
      <c r="B128" s="143"/>
      <c r="C128" s="144" t="s">
        <v>178</v>
      </c>
      <c r="D128" s="144" t="s">
        <v>160</v>
      </c>
      <c r="E128" s="145" t="s">
        <v>608</v>
      </c>
      <c r="F128" s="146" t="s">
        <v>609</v>
      </c>
      <c r="G128" s="147" t="s">
        <v>500</v>
      </c>
      <c r="H128" s="148">
        <v>13</v>
      </c>
      <c r="I128" s="149"/>
      <c r="J128" s="148">
        <f t="shared" si="0"/>
        <v>0</v>
      </c>
      <c r="K128" s="150"/>
      <c r="L128" s="31"/>
      <c r="M128" s="151" t="s">
        <v>1</v>
      </c>
      <c r="N128" s="152" t="s">
        <v>41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AR128" s="155" t="s">
        <v>164</v>
      </c>
      <c r="AT128" s="155" t="s">
        <v>160</v>
      </c>
      <c r="AU128" s="155" t="s">
        <v>75</v>
      </c>
      <c r="AY128" s="16" t="s">
        <v>157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6" t="s">
        <v>87</v>
      </c>
      <c r="BK128" s="157">
        <f t="shared" si="9"/>
        <v>0</v>
      </c>
      <c r="BL128" s="16" t="s">
        <v>164</v>
      </c>
      <c r="BM128" s="155" t="s">
        <v>243</v>
      </c>
    </row>
    <row r="129" spans="2:65" s="1" customFormat="1" ht="16.5" customHeight="1" x14ac:dyDescent="0.2">
      <c r="B129" s="143"/>
      <c r="C129" s="144" t="s">
        <v>207</v>
      </c>
      <c r="D129" s="144" t="s">
        <v>160</v>
      </c>
      <c r="E129" s="145" t="s">
        <v>610</v>
      </c>
      <c r="F129" s="146" t="s">
        <v>611</v>
      </c>
      <c r="G129" s="147" t="s">
        <v>329</v>
      </c>
      <c r="H129" s="148">
        <v>26</v>
      </c>
      <c r="I129" s="149"/>
      <c r="J129" s="148">
        <f t="shared" si="0"/>
        <v>0</v>
      </c>
      <c r="K129" s="150"/>
      <c r="L129" s="31"/>
      <c r="M129" s="151" t="s">
        <v>1</v>
      </c>
      <c r="N129" s="152" t="s">
        <v>41</v>
      </c>
      <c r="P129" s="153">
        <f t="shared" si="1"/>
        <v>0</v>
      </c>
      <c r="Q129" s="153">
        <v>0</v>
      </c>
      <c r="R129" s="153">
        <f t="shared" si="2"/>
        <v>0</v>
      </c>
      <c r="S129" s="153">
        <v>0</v>
      </c>
      <c r="T129" s="154">
        <f t="shared" si="3"/>
        <v>0</v>
      </c>
      <c r="AR129" s="155" t="s">
        <v>164</v>
      </c>
      <c r="AT129" s="155" t="s">
        <v>160</v>
      </c>
      <c r="AU129" s="155" t="s">
        <v>75</v>
      </c>
      <c r="AY129" s="16" t="s">
        <v>157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6" t="s">
        <v>87</v>
      </c>
      <c r="BK129" s="157">
        <f t="shared" si="9"/>
        <v>0</v>
      </c>
      <c r="BL129" s="16" t="s">
        <v>164</v>
      </c>
      <c r="BM129" s="155" t="s">
        <v>254</v>
      </c>
    </row>
    <row r="130" spans="2:65" s="1" customFormat="1" ht="16.5" customHeight="1" x14ac:dyDescent="0.2">
      <c r="B130" s="143"/>
      <c r="C130" s="144" t="s">
        <v>213</v>
      </c>
      <c r="D130" s="144" t="s">
        <v>160</v>
      </c>
      <c r="E130" s="145" t="s">
        <v>612</v>
      </c>
      <c r="F130" s="146" t="s">
        <v>613</v>
      </c>
      <c r="G130" s="147" t="s">
        <v>329</v>
      </c>
      <c r="H130" s="148">
        <v>13</v>
      </c>
      <c r="I130" s="149"/>
      <c r="J130" s="148">
        <f t="shared" si="0"/>
        <v>0</v>
      </c>
      <c r="K130" s="150"/>
      <c r="L130" s="31"/>
      <c r="M130" s="151" t="s">
        <v>1</v>
      </c>
      <c r="N130" s="152" t="s">
        <v>41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AR130" s="155" t="s">
        <v>164</v>
      </c>
      <c r="AT130" s="155" t="s">
        <v>160</v>
      </c>
      <c r="AU130" s="155" t="s">
        <v>75</v>
      </c>
      <c r="AY130" s="16" t="s">
        <v>157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6" t="s">
        <v>87</v>
      </c>
      <c r="BK130" s="157">
        <f t="shared" si="9"/>
        <v>0</v>
      </c>
      <c r="BL130" s="16" t="s">
        <v>164</v>
      </c>
      <c r="BM130" s="155" t="s">
        <v>7</v>
      </c>
    </row>
    <row r="131" spans="2:65" s="1" customFormat="1" ht="16.5" customHeight="1" x14ac:dyDescent="0.2">
      <c r="B131" s="143"/>
      <c r="C131" s="144" t="s">
        <v>218</v>
      </c>
      <c r="D131" s="144" t="s">
        <v>160</v>
      </c>
      <c r="E131" s="145" t="s">
        <v>614</v>
      </c>
      <c r="F131" s="146" t="s">
        <v>615</v>
      </c>
      <c r="G131" s="147" t="s">
        <v>329</v>
      </c>
      <c r="H131" s="148">
        <v>13</v>
      </c>
      <c r="I131" s="149"/>
      <c r="J131" s="148">
        <f t="shared" si="0"/>
        <v>0</v>
      </c>
      <c r="K131" s="150"/>
      <c r="L131" s="31"/>
      <c r="M131" s="151" t="s">
        <v>1</v>
      </c>
      <c r="N131" s="152" t="s">
        <v>41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AR131" s="155" t="s">
        <v>164</v>
      </c>
      <c r="AT131" s="155" t="s">
        <v>160</v>
      </c>
      <c r="AU131" s="155" t="s">
        <v>75</v>
      </c>
      <c r="AY131" s="16" t="s">
        <v>157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6" t="s">
        <v>87</v>
      </c>
      <c r="BK131" s="157">
        <f t="shared" si="9"/>
        <v>0</v>
      </c>
      <c r="BL131" s="16" t="s">
        <v>164</v>
      </c>
      <c r="BM131" s="155" t="s">
        <v>279</v>
      </c>
    </row>
    <row r="132" spans="2:65" s="1" customFormat="1" ht="16.5" customHeight="1" x14ac:dyDescent="0.2">
      <c r="B132" s="143"/>
      <c r="C132" s="144" t="s">
        <v>223</v>
      </c>
      <c r="D132" s="144" t="s">
        <v>160</v>
      </c>
      <c r="E132" s="145" t="s">
        <v>616</v>
      </c>
      <c r="F132" s="146" t="s">
        <v>617</v>
      </c>
      <c r="G132" s="147" t="s">
        <v>500</v>
      </c>
      <c r="H132" s="148">
        <v>98</v>
      </c>
      <c r="I132" s="149"/>
      <c r="J132" s="148">
        <f t="shared" si="0"/>
        <v>0</v>
      </c>
      <c r="K132" s="150"/>
      <c r="L132" s="31"/>
      <c r="M132" s="151" t="s">
        <v>1</v>
      </c>
      <c r="N132" s="152" t="s">
        <v>41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164</v>
      </c>
      <c r="AT132" s="155" t="s">
        <v>160</v>
      </c>
      <c r="AU132" s="155" t="s">
        <v>75</v>
      </c>
      <c r="AY132" s="16" t="s">
        <v>157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6" t="s">
        <v>87</v>
      </c>
      <c r="BK132" s="157">
        <f t="shared" si="9"/>
        <v>0</v>
      </c>
      <c r="BL132" s="16" t="s">
        <v>164</v>
      </c>
      <c r="BM132" s="155" t="s">
        <v>293</v>
      </c>
    </row>
    <row r="133" spans="2:65" s="1" customFormat="1" ht="16.5" customHeight="1" x14ac:dyDescent="0.2">
      <c r="B133" s="143"/>
      <c r="C133" s="144" t="s">
        <v>227</v>
      </c>
      <c r="D133" s="144" t="s">
        <v>160</v>
      </c>
      <c r="E133" s="145" t="s">
        <v>618</v>
      </c>
      <c r="F133" s="146" t="s">
        <v>619</v>
      </c>
      <c r="G133" s="147" t="s">
        <v>329</v>
      </c>
      <c r="H133" s="148">
        <v>95</v>
      </c>
      <c r="I133" s="149"/>
      <c r="J133" s="148">
        <f t="shared" si="0"/>
        <v>0</v>
      </c>
      <c r="K133" s="150"/>
      <c r="L133" s="31"/>
      <c r="M133" s="151" t="s">
        <v>1</v>
      </c>
      <c r="N133" s="152" t="s">
        <v>41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AR133" s="155" t="s">
        <v>164</v>
      </c>
      <c r="AT133" s="155" t="s">
        <v>160</v>
      </c>
      <c r="AU133" s="155" t="s">
        <v>75</v>
      </c>
      <c r="AY133" s="16" t="s">
        <v>157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6" t="s">
        <v>87</v>
      </c>
      <c r="BK133" s="157">
        <f t="shared" si="9"/>
        <v>0</v>
      </c>
      <c r="BL133" s="16" t="s">
        <v>164</v>
      </c>
      <c r="BM133" s="155" t="s">
        <v>303</v>
      </c>
    </row>
    <row r="134" spans="2:65" s="1" customFormat="1" ht="24.25" customHeight="1" x14ac:dyDescent="0.2">
      <c r="B134" s="143"/>
      <c r="C134" s="144" t="s">
        <v>232</v>
      </c>
      <c r="D134" s="144" t="s">
        <v>160</v>
      </c>
      <c r="E134" s="145" t="s">
        <v>517</v>
      </c>
      <c r="F134" s="146" t="s">
        <v>518</v>
      </c>
      <c r="G134" s="147" t="s">
        <v>500</v>
      </c>
      <c r="H134" s="148">
        <v>46</v>
      </c>
      <c r="I134" s="149"/>
      <c r="J134" s="148">
        <f t="shared" si="0"/>
        <v>0</v>
      </c>
      <c r="K134" s="150"/>
      <c r="L134" s="31"/>
      <c r="M134" s="151" t="s">
        <v>1</v>
      </c>
      <c r="N134" s="152" t="s">
        <v>41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AR134" s="155" t="s">
        <v>164</v>
      </c>
      <c r="AT134" s="155" t="s">
        <v>160</v>
      </c>
      <c r="AU134" s="155" t="s">
        <v>75</v>
      </c>
      <c r="AY134" s="16" t="s">
        <v>157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6" t="s">
        <v>87</v>
      </c>
      <c r="BK134" s="157">
        <f t="shared" si="9"/>
        <v>0</v>
      </c>
      <c r="BL134" s="16" t="s">
        <v>164</v>
      </c>
      <c r="BM134" s="155" t="s">
        <v>314</v>
      </c>
    </row>
    <row r="135" spans="2:65" s="1" customFormat="1" ht="16.5" customHeight="1" x14ac:dyDescent="0.2">
      <c r="B135" s="143"/>
      <c r="C135" s="144" t="s">
        <v>237</v>
      </c>
      <c r="D135" s="144" t="s">
        <v>160</v>
      </c>
      <c r="E135" s="145" t="s">
        <v>620</v>
      </c>
      <c r="F135" s="146" t="s">
        <v>621</v>
      </c>
      <c r="G135" s="147" t="s">
        <v>329</v>
      </c>
      <c r="H135" s="148">
        <v>16</v>
      </c>
      <c r="I135" s="149"/>
      <c r="J135" s="148">
        <f t="shared" si="0"/>
        <v>0</v>
      </c>
      <c r="K135" s="150"/>
      <c r="L135" s="31"/>
      <c r="M135" s="151" t="s">
        <v>1</v>
      </c>
      <c r="N135" s="152" t="s">
        <v>41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164</v>
      </c>
      <c r="AT135" s="155" t="s">
        <v>160</v>
      </c>
      <c r="AU135" s="155" t="s">
        <v>75</v>
      </c>
      <c r="AY135" s="16" t="s">
        <v>157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6" t="s">
        <v>87</v>
      </c>
      <c r="BK135" s="157">
        <f t="shared" si="9"/>
        <v>0</v>
      </c>
      <c r="BL135" s="16" t="s">
        <v>164</v>
      </c>
      <c r="BM135" s="155" t="s">
        <v>326</v>
      </c>
    </row>
    <row r="136" spans="2:65" s="1" customFormat="1" ht="16.5" customHeight="1" x14ac:dyDescent="0.2">
      <c r="B136" s="143"/>
      <c r="C136" s="144" t="s">
        <v>243</v>
      </c>
      <c r="D136" s="144" t="s">
        <v>160</v>
      </c>
      <c r="E136" s="145" t="s">
        <v>519</v>
      </c>
      <c r="F136" s="146" t="s">
        <v>520</v>
      </c>
      <c r="G136" s="147" t="s">
        <v>329</v>
      </c>
      <c r="H136" s="148">
        <v>16</v>
      </c>
      <c r="I136" s="149"/>
      <c r="J136" s="148">
        <f t="shared" si="0"/>
        <v>0</v>
      </c>
      <c r="K136" s="150"/>
      <c r="L136" s="31"/>
      <c r="M136" s="151" t="s">
        <v>1</v>
      </c>
      <c r="N136" s="152" t="s">
        <v>41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AR136" s="155" t="s">
        <v>164</v>
      </c>
      <c r="AT136" s="155" t="s">
        <v>160</v>
      </c>
      <c r="AU136" s="155" t="s">
        <v>75</v>
      </c>
      <c r="AY136" s="16" t="s">
        <v>157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6" t="s">
        <v>87</v>
      </c>
      <c r="BK136" s="157">
        <f t="shared" si="9"/>
        <v>0</v>
      </c>
      <c r="BL136" s="16" t="s">
        <v>164</v>
      </c>
      <c r="BM136" s="155" t="s">
        <v>306</v>
      </c>
    </row>
    <row r="137" spans="2:65" s="1" customFormat="1" ht="16.5" customHeight="1" x14ac:dyDescent="0.2">
      <c r="B137" s="143"/>
      <c r="C137" s="144" t="s">
        <v>248</v>
      </c>
      <c r="D137" s="144" t="s">
        <v>160</v>
      </c>
      <c r="E137" s="145" t="s">
        <v>622</v>
      </c>
      <c r="F137" s="146" t="s">
        <v>623</v>
      </c>
      <c r="G137" s="147" t="s">
        <v>329</v>
      </c>
      <c r="H137" s="148">
        <v>6</v>
      </c>
      <c r="I137" s="149"/>
      <c r="J137" s="148">
        <f t="shared" si="0"/>
        <v>0</v>
      </c>
      <c r="K137" s="150"/>
      <c r="L137" s="31"/>
      <c r="M137" s="151" t="s">
        <v>1</v>
      </c>
      <c r="N137" s="152" t="s">
        <v>41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164</v>
      </c>
      <c r="AT137" s="155" t="s">
        <v>160</v>
      </c>
      <c r="AU137" s="155" t="s">
        <v>75</v>
      </c>
      <c r="AY137" s="16" t="s">
        <v>157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6" t="s">
        <v>87</v>
      </c>
      <c r="BK137" s="157">
        <f t="shared" si="9"/>
        <v>0</v>
      </c>
      <c r="BL137" s="16" t="s">
        <v>164</v>
      </c>
      <c r="BM137" s="155" t="s">
        <v>344</v>
      </c>
    </row>
    <row r="138" spans="2:65" s="1" customFormat="1" ht="16.5" customHeight="1" x14ac:dyDescent="0.2">
      <c r="B138" s="143"/>
      <c r="C138" s="144" t="s">
        <v>254</v>
      </c>
      <c r="D138" s="144" t="s">
        <v>160</v>
      </c>
      <c r="E138" s="145" t="s">
        <v>624</v>
      </c>
      <c r="F138" s="146" t="s">
        <v>625</v>
      </c>
      <c r="G138" s="147" t="s">
        <v>329</v>
      </c>
      <c r="H138" s="148">
        <v>8</v>
      </c>
      <c r="I138" s="149"/>
      <c r="J138" s="148">
        <f t="shared" si="0"/>
        <v>0</v>
      </c>
      <c r="K138" s="150"/>
      <c r="L138" s="31"/>
      <c r="M138" s="151" t="s">
        <v>1</v>
      </c>
      <c r="N138" s="152" t="s">
        <v>41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164</v>
      </c>
      <c r="AT138" s="155" t="s">
        <v>160</v>
      </c>
      <c r="AU138" s="155" t="s">
        <v>75</v>
      </c>
      <c r="AY138" s="16" t="s">
        <v>157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6" t="s">
        <v>87</v>
      </c>
      <c r="BK138" s="157">
        <f t="shared" si="9"/>
        <v>0</v>
      </c>
      <c r="BL138" s="16" t="s">
        <v>164</v>
      </c>
      <c r="BM138" s="155" t="s">
        <v>353</v>
      </c>
    </row>
    <row r="139" spans="2:65" s="1" customFormat="1" ht="24.25" customHeight="1" x14ac:dyDescent="0.2">
      <c r="B139" s="143"/>
      <c r="C139" s="144" t="s">
        <v>259</v>
      </c>
      <c r="D139" s="144" t="s">
        <v>160</v>
      </c>
      <c r="E139" s="145" t="s">
        <v>527</v>
      </c>
      <c r="F139" s="146" t="s">
        <v>528</v>
      </c>
      <c r="G139" s="147" t="s">
        <v>500</v>
      </c>
      <c r="H139" s="148">
        <v>16</v>
      </c>
      <c r="I139" s="149"/>
      <c r="J139" s="148">
        <f t="shared" si="0"/>
        <v>0</v>
      </c>
      <c r="K139" s="150"/>
      <c r="L139" s="31"/>
      <c r="M139" s="151" t="s">
        <v>1</v>
      </c>
      <c r="N139" s="152" t="s">
        <v>41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164</v>
      </c>
      <c r="AT139" s="155" t="s">
        <v>160</v>
      </c>
      <c r="AU139" s="155" t="s">
        <v>75</v>
      </c>
      <c r="AY139" s="16" t="s">
        <v>157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6" t="s">
        <v>87</v>
      </c>
      <c r="BK139" s="157">
        <f t="shared" si="9"/>
        <v>0</v>
      </c>
      <c r="BL139" s="16" t="s">
        <v>164</v>
      </c>
      <c r="BM139" s="155" t="s">
        <v>362</v>
      </c>
    </row>
    <row r="140" spans="2:65" s="1" customFormat="1" ht="16.5" customHeight="1" x14ac:dyDescent="0.2">
      <c r="B140" s="143"/>
      <c r="C140" s="144" t="s">
        <v>7</v>
      </c>
      <c r="D140" s="144" t="s">
        <v>160</v>
      </c>
      <c r="E140" s="145" t="s">
        <v>529</v>
      </c>
      <c r="F140" s="146" t="s">
        <v>530</v>
      </c>
      <c r="G140" s="147" t="s">
        <v>329</v>
      </c>
      <c r="H140" s="148">
        <v>16</v>
      </c>
      <c r="I140" s="149"/>
      <c r="J140" s="148">
        <f t="shared" si="0"/>
        <v>0</v>
      </c>
      <c r="K140" s="150"/>
      <c r="L140" s="31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164</v>
      </c>
      <c r="AT140" s="155" t="s">
        <v>160</v>
      </c>
      <c r="AU140" s="155" t="s">
        <v>75</v>
      </c>
      <c r="AY140" s="16" t="s">
        <v>157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87</v>
      </c>
      <c r="BK140" s="157">
        <f t="shared" si="9"/>
        <v>0</v>
      </c>
      <c r="BL140" s="16" t="s">
        <v>164</v>
      </c>
      <c r="BM140" s="155" t="s">
        <v>372</v>
      </c>
    </row>
    <row r="141" spans="2:65" s="1" customFormat="1" ht="21.75" customHeight="1" x14ac:dyDescent="0.2">
      <c r="B141" s="143"/>
      <c r="C141" s="144" t="s">
        <v>275</v>
      </c>
      <c r="D141" s="144" t="s">
        <v>160</v>
      </c>
      <c r="E141" s="145" t="s">
        <v>531</v>
      </c>
      <c r="F141" s="146" t="s">
        <v>532</v>
      </c>
      <c r="G141" s="147" t="s">
        <v>500</v>
      </c>
      <c r="H141" s="148">
        <v>16</v>
      </c>
      <c r="I141" s="149"/>
      <c r="J141" s="148">
        <f t="shared" si="0"/>
        <v>0</v>
      </c>
      <c r="K141" s="150"/>
      <c r="L141" s="31"/>
      <c r="M141" s="151" t="s">
        <v>1</v>
      </c>
      <c r="N141" s="152" t="s">
        <v>41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AR141" s="155" t="s">
        <v>164</v>
      </c>
      <c r="AT141" s="155" t="s">
        <v>160</v>
      </c>
      <c r="AU141" s="155" t="s">
        <v>75</v>
      </c>
      <c r="AY141" s="16" t="s">
        <v>157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6" t="s">
        <v>87</v>
      </c>
      <c r="BK141" s="157">
        <f t="shared" si="9"/>
        <v>0</v>
      </c>
      <c r="BL141" s="16" t="s">
        <v>164</v>
      </c>
      <c r="BM141" s="155" t="s">
        <v>385</v>
      </c>
    </row>
    <row r="142" spans="2:65" s="1" customFormat="1" ht="16.5" customHeight="1" x14ac:dyDescent="0.2">
      <c r="B142" s="143"/>
      <c r="C142" s="144" t="s">
        <v>279</v>
      </c>
      <c r="D142" s="144" t="s">
        <v>160</v>
      </c>
      <c r="E142" s="145" t="s">
        <v>533</v>
      </c>
      <c r="F142" s="146" t="s">
        <v>534</v>
      </c>
      <c r="G142" s="147" t="s">
        <v>535</v>
      </c>
      <c r="H142" s="148">
        <v>16</v>
      </c>
      <c r="I142" s="149"/>
      <c r="J142" s="148">
        <f t="shared" si="0"/>
        <v>0</v>
      </c>
      <c r="K142" s="150"/>
      <c r="L142" s="31"/>
      <c r="M142" s="151" t="s">
        <v>1</v>
      </c>
      <c r="N142" s="152" t="s">
        <v>41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164</v>
      </c>
      <c r="AT142" s="155" t="s">
        <v>160</v>
      </c>
      <c r="AU142" s="155" t="s">
        <v>75</v>
      </c>
      <c r="AY142" s="16" t="s">
        <v>157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6" t="s">
        <v>87</v>
      </c>
      <c r="BK142" s="157">
        <f t="shared" si="9"/>
        <v>0</v>
      </c>
      <c r="BL142" s="16" t="s">
        <v>164</v>
      </c>
      <c r="BM142" s="155" t="s">
        <v>393</v>
      </c>
    </row>
    <row r="143" spans="2:65" s="1" customFormat="1" ht="16.5" customHeight="1" x14ac:dyDescent="0.2">
      <c r="B143" s="143"/>
      <c r="C143" s="144" t="s">
        <v>287</v>
      </c>
      <c r="D143" s="144" t="s">
        <v>160</v>
      </c>
      <c r="E143" s="145" t="s">
        <v>576</v>
      </c>
      <c r="F143" s="146" t="s">
        <v>577</v>
      </c>
      <c r="G143" s="147" t="s">
        <v>471</v>
      </c>
      <c r="H143" s="148">
        <v>35</v>
      </c>
      <c r="I143" s="149"/>
      <c r="J143" s="148">
        <f t="shared" si="0"/>
        <v>0</v>
      </c>
      <c r="K143" s="150"/>
      <c r="L143" s="31"/>
      <c r="M143" s="151" t="s">
        <v>1</v>
      </c>
      <c r="N143" s="152" t="s">
        <v>41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AR143" s="155" t="s">
        <v>164</v>
      </c>
      <c r="AT143" s="155" t="s">
        <v>160</v>
      </c>
      <c r="AU143" s="155" t="s">
        <v>75</v>
      </c>
      <c r="AY143" s="16" t="s">
        <v>157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6" t="s">
        <v>87</v>
      </c>
      <c r="BK143" s="157">
        <f t="shared" si="9"/>
        <v>0</v>
      </c>
      <c r="BL143" s="16" t="s">
        <v>164</v>
      </c>
      <c r="BM143" s="155" t="s">
        <v>405</v>
      </c>
    </row>
    <row r="144" spans="2:65" s="1" customFormat="1" ht="16.5" customHeight="1" x14ac:dyDescent="0.2">
      <c r="B144" s="143"/>
      <c r="C144" s="144" t="s">
        <v>293</v>
      </c>
      <c r="D144" s="144" t="s">
        <v>160</v>
      </c>
      <c r="E144" s="145" t="s">
        <v>626</v>
      </c>
      <c r="F144" s="146" t="s">
        <v>627</v>
      </c>
      <c r="G144" s="147" t="s">
        <v>317</v>
      </c>
      <c r="H144" s="149"/>
      <c r="I144" s="149"/>
      <c r="J144" s="148">
        <f t="shared" si="0"/>
        <v>0</v>
      </c>
      <c r="K144" s="150"/>
      <c r="L144" s="31"/>
      <c r="M144" s="151" t="s">
        <v>1</v>
      </c>
      <c r="N144" s="152" t="s">
        <v>41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164</v>
      </c>
      <c r="AT144" s="155" t="s">
        <v>160</v>
      </c>
      <c r="AU144" s="155" t="s">
        <v>75</v>
      </c>
      <c r="AY144" s="16" t="s">
        <v>157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6" t="s">
        <v>87</v>
      </c>
      <c r="BK144" s="157">
        <f t="shared" si="9"/>
        <v>0</v>
      </c>
      <c r="BL144" s="16" t="s">
        <v>164</v>
      </c>
      <c r="BM144" s="155" t="s">
        <v>414</v>
      </c>
    </row>
    <row r="145" spans="2:65" s="1" customFormat="1" ht="16.5" customHeight="1" x14ac:dyDescent="0.2">
      <c r="B145" s="143"/>
      <c r="C145" s="144" t="s">
        <v>298</v>
      </c>
      <c r="D145" s="144" t="s">
        <v>160</v>
      </c>
      <c r="E145" s="145" t="s">
        <v>540</v>
      </c>
      <c r="F145" s="146" t="s">
        <v>628</v>
      </c>
      <c r="G145" s="147" t="s">
        <v>183</v>
      </c>
      <c r="H145" s="148">
        <v>250</v>
      </c>
      <c r="I145" s="149"/>
      <c r="J145" s="148">
        <f t="shared" si="0"/>
        <v>0</v>
      </c>
      <c r="K145" s="150"/>
      <c r="L145" s="31"/>
      <c r="M145" s="189" t="s">
        <v>1</v>
      </c>
      <c r="N145" s="190" t="s">
        <v>41</v>
      </c>
      <c r="O145" s="191"/>
      <c r="P145" s="192">
        <f t="shared" si="1"/>
        <v>0</v>
      </c>
      <c r="Q145" s="192">
        <v>0</v>
      </c>
      <c r="R145" s="192">
        <f t="shared" si="2"/>
        <v>0</v>
      </c>
      <c r="S145" s="192">
        <v>0</v>
      </c>
      <c r="T145" s="193">
        <f t="shared" si="3"/>
        <v>0</v>
      </c>
      <c r="AR145" s="155" t="s">
        <v>164</v>
      </c>
      <c r="AT145" s="155" t="s">
        <v>160</v>
      </c>
      <c r="AU145" s="155" t="s">
        <v>75</v>
      </c>
      <c r="AY145" s="16" t="s">
        <v>157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6" t="s">
        <v>87</v>
      </c>
      <c r="BK145" s="157">
        <f t="shared" si="9"/>
        <v>0</v>
      </c>
      <c r="BL145" s="16" t="s">
        <v>164</v>
      </c>
      <c r="BM145" s="155" t="s">
        <v>424</v>
      </c>
    </row>
    <row r="146" spans="2:65" s="1" customFormat="1" ht="7" customHeight="1" x14ac:dyDescent="0.2">
      <c r="B146" s="46"/>
      <c r="C146" s="47"/>
      <c r="D146" s="47"/>
      <c r="E146" s="47"/>
      <c r="F146" s="47"/>
      <c r="G146" s="47"/>
      <c r="H146" s="47"/>
      <c r="I146" s="47"/>
      <c r="J146" s="47"/>
      <c r="K146" s="47"/>
      <c r="L146" s="31"/>
    </row>
  </sheetData>
  <autoFilter ref="C119:K145" xr:uid="{00000000-0009-0000-0000-000007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30"/>
  <sheetViews>
    <sheetView showGridLines="0" workbookViewId="0"/>
  </sheetViews>
  <sheetFormatPr defaultRowHeight="10" x14ac:dyDescent="0.2"/>
  <cols>
    <col min="1" max="1" width="8.33203125" customWidth="1"/>
    <col min="2" max="2" width="1.1093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09" t="s">
        <v>5</v>
      </c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103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108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14</v>
      </c>
      <c r="L6" s="19"/>
    </row>
    <row r="7" spans="2:46" ht="16.5" customHeight="1" x14ac:dyDescent="0.2">
      <c r="B7" s="19"/>
      <c r="E7" s="251" t="str">
        <f>'Rekapitulácia stavby'!K6</f>
        <v>Modernizácia ustajnenia HD</v>
      </c>
      <c r="F7" s="252"/>
      <c r="G7" s="252"/>
      <c r="H7" s="252"/>
      <c r="L7" s="19"/>
    </row>
    <row r="8" spans="2:46" ht="12" customHeight="1" x14ac:dyDescent="0.2">
      <c r="B8" s="19"/>
      <c r="D8" s="26" t="s">
        <v>117</v>
      </c>
      <c r="L8" s="19"/>
    </row>
    <row r="9" spans="2:46" s="1" customFormat="1" ht="16.5" customHeight="1" x14ac:dyDescent="0.2">
      <c r="B9" s="31"/>
      <c r="E9" s="251" t="s">
        <v>649</v>
      </c>
      <c r="F9" s="250"/>
      <c r="G9" s="250"/>
      <c r="H9" s="250"/>
      <c r="L9" s="31"/>
    </row>
    <row r="10" spans="2:46" s="1" customFormat="1" ht="12" customHeight="1" x14ac:dyDescent="0.2">
      <c r="B10" s="31"/>
      <c r="D10" s="26" t="s">
        <v>121</v>
      </c>
      <c r="L10" s="31"/>
    </row>
    <row r="11" spans="2:46" s="1" customFormat="1" ht="16.5" customHeight="1" x14ac:dyDescent="0.2">
      <c r="B11" s="31"/>
      <c r="E11" s="242" t="s">
        <v>629</v>
      </c>
      <c r="F11" s="250"/>
      <c r="G11" s="250"/>
      <c r="H11" s="250"/>
      <c r="L11" s="31"/>
    </row>
    <row r="12" spans="2:46" s="1" customFormat="1" x14ac:dyDescent="0.2">
      <c r="B12" s="31"/>
      <c r="L12" s="31"/>
    </row>
    <row r="13" spans="2:46" s="1" customFormat="1" ht="12" customHeight="1" x14ac:dyDescent="0.2">
      <c r="B13" s="31"/>
      <c r="D13" s="26" t="s">
        <v>16</v>
      </c>
      <c r="F13" s="24" t="s">
        <v>1</v>
      </c>
      <c r="I13" s="26" t="s">
        <v>17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18</v>
      </c>
      <c r="F14" s="24" t="s">
        <v>19</v>
      </c>
      <c r="I14" s="26" t="s">
        <v>20</v>
      </c>
      <c r="J14" s="54">
        <f>'Rekapitulácia stavby'!AN8</f>
        <v>0</v>
      </c>
      <c r="L14" s="31"/>
    </row>
    <row r="15" spans="2:46" s="1" customFormat="1" ht="10.9" customHeight="1" x14ac:dyDescent="0.2">
      <c r="B15" s="31"/>
      <c r="L15" s="31"/>
    </row>
    <row r="16" spans="2:46" s="1" customFormat="1" ht="12" customHeight="1" x14ac:dyDescent="0.2">
      <c r="B16" s="31"/>
      <c r="D16" s="26" t="s">
        <v>21</v>
      </c>
      <c r="I16" s="26" t="s">
        <v>22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23</v>
      </c>
      <c r="I17" s="26" t="s">
        <v>24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25</v>
      </c>
      <c r="I19" s="26" t="s">
        <v>22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53" t="str">
        <f>'Rekapitulácia stavby'!E14</f>
        <v>Vyplň údaj</v>
      </c>
      <c r="F20" s="233"/>
      <c r="G20" s="233"/>
      <c r="H20" s="233"/>
      <c r="I20" s="26" t="s">
        <v>24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27</v>
      </c>
      <c r="I22" s="26" t="s">
        <v>22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28</v>
      </c>
      <c r="I23" s="26" t="s">
        <v>24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31</v>
      </c>
      <c r="I25" s="26" t="s">
        <v>22</v>
      </c>
      <c r="J25" s="24" t="s">
        <v>1</v>
      </c>
      <c r="L25" s="31"/>
    </row>
    <row r="26" spans="2:12" s="1" customFormat="1" ht="18" customHeight="1" x14ac:dyDescent="0.2">
      <c r="B26" s="31"/>
      <c r="E26" s="24" t="s">
        <v>32</v>
      </c>
      <c r="I26" s="26" t="s">
        <v>24</v>
      </c>
      <c r="J26" s="24" t="s">
        <v>1</v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33</v>
      </c>
      <c r="L28" s="31"/>
    </row>
    <row r="29" spans="2:12" s="7" customFormat="1" ht="16.5" customHeight="1" x14ac:dyDescent="0.2">
      <c r="B29" s="96"/>
      <c r="E29" s="237" t="s">
        <v>1</v>
      </c>
      <c r="F29" s="237"/>
      <c r="G29" s="237"/>
      <c r="H29" s="237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7">
        <f>ROUND(J123,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5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5" customHeight="1" x14ac:dyDescent="0.2">
      <c r="B35" s="31"/>
      <c r="D35" s="98" t="s">
        <v>39</v>
      </c>
      <c r="E35" s="36" t="s">
        <v>40</v>
      </c>
      <c r="F35" s="99">
        <f>ROUND((SUM(BE123:BE129)),  2)</f>
        <v>0</v>
      </c>
      <c r="G35" s="100"/>
      <c r="H35" s="100"/>
      <c r="I35" s="101">
        <v>0.2</v>
      </c>
      <c r="J35" s="99">
        <f>ROUND(((SUM(BE123:BE129))*I35),  2)</f>
        <v>0</v>
      </c>
      <c r="L35" s="31"/>
    </row>
    <row r="36" spans="2:12" s="1" customFormat="1" ht="14.5" customHeight="1" x14ac:dyDescent="0.2">
      <c r="B36" s="31"/>
      <c r="E36" s="36" t="s">
        <v>41</v>
      </c>
      <c r="F36" s="99">
        <f>ROUND((SUM(BF123:BF129)),  2)</f>
        <v>0</v>
      </c>
      <c r="G36" s="100"/>
      <c r="H36" s="100"/>
      <c r="I36" s="101">
        <v>0.2</v>
      </c>
      <c r="J36" s="99">
        <f>ROUND(((SUM(BF123:BF129))*I36),  2)</f>
        <v>0</v>
      </c>
      <c r="L36" s="31"/>
    </row>
    <row r="37" spans="2:12" s="1" customFormat="1" ht="14.5" hidden="1" customHeight="1" x14ac:dyDescent="0.2">
      <c r="B37" s="31"/>
      <c r="E37" s="26" t="s">
        <v>42</v>
      </c>
      <c r="F37" s="87">
        <f>ROUND((SUM(BG123:BG129)),  2)</f>
        <v>0</v>
      </c>
      <c r="I37" s="102">
        <v>0.2</v>
      </c>
      <c r="J37" s="87">
        <f>0</f>
        <v>0</v>
      </c>
      <c r="L37" s="31"/>
    </row>
    <row r="38" spans="2:12" s="1" customFormat="1" ht="14.5" hidden="1" customHeight="1" x14ac:dyDescent="0.2">
      <c r="B38" s="31"/>
      <c r="E38" s="26" t="s">
        <v>43</v>
      </c>
      <c r="F38" s="87">
        <f>ROUND((SUM(BH123:BH129)),  2)</f>
        <v>0</v>
      </c>
      <c r="I38" s="102">
        <v>0.2</v>
      </c>
      <c r="J38" s="87">
        <f>0</f>
        <v>0</v>
      </c>
      <c r="L38" s="31"/>
    </row>
    <row r="39" spans="2:12" s="1" customFormat="1" ht="14.5" hidden="1" customHeight="1" x14ac:dyDescent="0.2">
      <c r="B39" s="31"/>
      <c r="E39" s="36" t="s">
        <v>44</v>
      </c>
      <c r="F39" s="99">
        <f>ROUND((SUM(BI123:BI129)),  2)</f>
        <v>0</v>
      </c>
      <c r="G39" s="100"/>
      <c r="H39" s="100"/>
      <c r="I39" s="101">
        <v>0</v>
      </c>
      <c r="J39" s="99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3"/>
      <c r="D41" s="104" t="s">
        <v>45</v>
      </c>
      <c r="E41" s="58"/>
      <c r="F41" s="58"/>
      <c r="G41" s="105" t="s">
        <v>46</v>
      </c>
      <c r="H41" s="106" t="s">
        <v>47</v>
      </c>
      <c r="I41" s="58"/>
      <c r="J41" s="107">
        <f>SUM(J32:J39)</f>
        <v>0</v>
      </c>
      <c r="K41" s="108"/>
      <c r="L41" s="31"/>
    </row>
    <row r="42" spans="2:12" s="1" customFormat="1" ht="14.5" customHeight="1" x14ac:dyDescent="0.2">
      <c r="B42" s="31"/>
      <c r="L42" s="31"/>
    </row>
    <row r="43" spans="2:12" ht="14.5" customHeight="1" x14ac:dyDescent="0.2">
      <c r="B43" s="19"/>
      <c r="L43" s="19"/>
    </row>
    <row r="44" spans="2:12" ht="14.5" customHeight="1" x14ac:dyDescent="0.2">
      <c r="B44" s="19"/>
      <c r="L44" s="19"/>
    </row>
    <row r="45" spans="2:12" ht="14.5" customHeight="1" x14ac:dyDescent="0.2">
      <c r="B45" s="19"/>
      <c r="L45" s="19"/>
    </row>
    <row r="46" spans="2:12" ht="14.5" customHeight="1" x14ac:dyDescent="0.2">
      <c r="B46" s="19"/>
      <c r="L46" s="19"/>
    </row>
    <row r="47" spans="2:12" ht="14.5" customHeight="1" x14ac:dyDescent="0.2">
      <c r="B47" s="19"/>
      <c r="L47" s="19"/>
    </row>
    <row r="48" spans="2:12" ht="14.5" customHeight="1" x14ac:dyDescent="0.2">
      <c r="B48" s="19"/>
      <c r="L48" s="19"/>
    </row>
    <row r="49" spans="2:12" ht="14.5" customHeight="1" x14ac:dyDescent="0.2">
      <c r="B49" s="19"/>
      <c r="L49" s="19"/>
    </row>
    <row r="50" spans="2:12" s="1" customFormat="1" ht="14.5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x14ac:dyDescent="0.2">
      <c r="B51" s="19"/>
      <c r="L51" s="19"/>
    </row>
    <row r="52" spans="2:12" x14ac:dyDescent="0.2">
      <c r="B52" s="19"/>
      <c r="L52" s="19"/>
    </row>
    <row r="53" spans="2:12" x14ac:dyDescent="0.2">
      <c r="B53" s="19"/>
      <c r="L53" s="19"/>
    </row>
    <row r="54" spans="2:12" x14ac:dyDescent="0.2">
      <c r="B54" s="19"/>
      <c r="L54" s="19"/>
    </row>
    <row r="55" spans="2:12" x14ac:dyDescent="0.2">
      <c r="B55" s="19"/>
      <c r="L55" s="19"/>
    </row>
    <row r="56" spans="2:12" x14ac:dyDescent="0.2">
      <c r="B56" s="19"/>
      <c r="L56" s="19"/>
    </row>
    <row r="57" spans="2:12" x14ac:dyDescent="0.2">
      <c r="B57" s="19"/>
      <c r="L57" s="19"/>
    </row>
    <row r="58" spans="2:12" x14ac:dyDescent="0.2">
      <c r="B58" s="19"/>
      <c r="L58" s="19"/>
    </row>
    <row r="59" spans="2:12" x14ac:dyDescent="0.2">
      <c r="B59" s="19"/>
      <c r="L59" s="19"/>
    </row>
    <row r="60" spans="2:12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9" t="s">
        <v>51</v>
      </c>
      <c r="G61" s="45" t="s">
        <v>50</v>
      </c>
      <c r="H61" s="33"/>
      <c r="I61" s="33"/>
      <c r="J61" s="110" t="s">
        <v>51</v>
      </c>
      <c r="K61" s="33"/>
      <c r="L61" s="31"/>
    </row>
    <row r="62" spans="2:12" x14ac:dyDescent="0.2">
      <c r="B62" s="19"/>
      <c r="L62" s="19"/>
    </row>
    <row r="63" spans="2:12" x14ac:dyDescent="0.2">
      <c r="B63" s="19"/>
      <c r="L63" s="19"/>
    </row>
    <row r="64" spans="2:12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x14ac:dyDescent="0.2">
      <c r="B66" s="19"/>
      <c r="L66" s="19"/>
    </row>
    <row r="67" spans="2:12" x14ac:dyDescent="0.2">
      <c r="B67" s="19"/>
      <c r="L67" s="19"/>
    </row>
    <row r="68" spans="2:12" x14ac:dyDescent="0.2">
      <c r="B68" s="19"/>
      <c r="L68" s="19"/>
    </row>
    <row r="69" spans="2:12" x14ac:dyDescent="0.2">
      <c r="B69" s="19"/>
      <c r="L69" s="19"/>
    </row>
    <row r="70" spans="2:12" x14ac:dyDescent="0.2">
      <c r="B70" s="19"/>
      <c r="L70" s="19"/>
    </row>
    <row r="71" spans="2:12" x14ac:dyDescent="0.2">
      <c r="B71" s="19"/>
      <c r="L71" s="19"/>
    </row>
    <row r="72" spans="2:12" x14ac:dyDescent="0.2">
      <c r="B72" s="19"/>
      <c r="L72" s="19"/>
    </row>
    <row r="73" spans="2:12" x14ac:dyDescent="0.2">
      <c r="B73" s="19"/>
      <c r="L73" s="19"/>
    </row>
    <row r="74" spans="2:12" x14ac:dyDescent="0.2">
      <c r="B74" s="19"/>
      <c r="L74" s="19"/>
    </row>
    <row r="75" spans="2:12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9" t="s">
        <v>51</v>
      </c>
      <c r="G76" s="45" t="s">
        <v>50</v>
      </c>
      <c r="H76" s="33"/>
      <c r="I76" s="33"/>
      <c r="J76" s="110" t="s">
        <v>51</v>
      </c>
      <c r="K76" s="33"/>
      <c r="L76" s="31"/>
    </row>
    <row r="77" spans="2:12" s="1" customFormat="1" ht="14.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123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14</v>
      </c>
      <c r="L84" s="31"/>
    </row>
    <row r="85" spans="2:12" s="1" customFormat="1" ht="16.5" customHeight="1" x14ac:dyDescent="0.2">
      <c r="B85" s="31"/>
      <c r="E85" s="251" t="str">
        <f>E7</f>
        <v>Modernizácia ustajnenia HD</v>
      </c>
      <c r="F85" s="252"/>
      <c r="G85" s="252"/>
      <c r="H85" s="252"/>
      <c r="L85" s="31"/>
    </row>
    <row r="86" spans="2:12" ht="12" customHeight="1" x14ac:dyDescent="0.2">
      <c r="B86" s="19"/>
      <c r="C86" s="26" t="s">
        <v>117</v>
      </c>
      <c r="L86" s="19"/>
    </row>
    <row r="87" spans="2:12" s="1" customFormat="1" ht="16.5" customHeight="1" x14ac:dyDescent="0.2">
      <c r="B87" s="31"/>
      <c r="E87" s="251" t="s">
        <v>649</v>
      </c>
      <c r="F87" s="250"/>
      <c r="G87" s="250"/>
      <c r="H87" s="250"/>
      <c r="L87" s="31"/>
    </row>
    <row r="88" spans="2:12" s="1" customFormat="1" ht="12" customHeight="1" x14ac:dyDescent="0.2">
      <c r="B88" s="31"/>
      <c r="C88" s="26" t="s">
        <v>121</v>
      </c>
      <c r="L88" s="31"/>
    </row>
    <row r="89" spans="2:12" s="1" customFormat="1" ht="16.5" customHeight="1" x14ac:dyDescent="0.2">
      <c r="B89" s="31"/>
      <c r="E89" s="242" t="str">
        <f>E11</f>
        <v>004 - Technologické doplnky</v>
      </c>
      <c r="F89" s="250"/>
      <c r="G89" s="250"/>
      <c r="H89" s="250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18</v>
      </c>
      <c r="F91" s="24" t="str">
        <f>F14</f>
        <v>hosp.dvor Sokolce</v>
      </c>
      <c r="I91" s="26" t="s">
        <v>20</v>
      </c>
      <c r="J91" s="54">
        <f>IF(J14="","",J14)</f>
        <v>0</v>
      </c>
      <c r="L91" s="31"/>
    </row>
    <row r="92" spans="2:12" s="1" customFormat="1" ht="7" customHeight="1" x14ac:dyDescent="0.2">
      <c r="B92" s="31"/>
      <c r="L92" s="31"/>
    </row>
    <row r="93" spans="2:12" s="1" customFormat="1" ht="15.25" customHeight="1" x14ac:dyDescent="0.2">
      <c r="B93" s="31"/>
      <c r="C93" s="26" t="s">
        <v>21</v>
      </c>
      <c r="F93" s="24" t="str">
        <f>E17</f>
        <v>PD Sokolce</v>
      </c>
      <c r="I93" s="26" t="s">
        <v>27</v>
      </c>
      <c r="J93" s="29" t="str">
        <f>E23</f>
        <v>Ing.Miroslav Balla</v>
      </c>
      <c r="L93" s="31"/>
    </row>
    <row r="94" spans="2:12" s="1" customFormat="1" ht="15.25" customHeight="1" x14ac:dyDescent="0.2">
      <c r="B94" s="31"/>
      <c r="C94" s="26" t="s">
        <v>25</v>
      </c>
      <c r="F94" s="24" t="str">
        <f>IF(E20="","",E20)</f>
        <v>Vyplň údaj</v>
      </c>
      <c r="I94" s="26" t="s">
        <v>31</v>
      </c>
      <c r="J94" s="29" t="str">
        <f>E26</f>
        <v>Ing.Igor Janečka</v>
      </c>
      <c r="L94" s="31"/>
    </row>
    <row r="95" spans="2:12" s="1" customFormat="1" ht="10.4" customHeight="1" x14ac:dyDescent="0.2">
      <c r="B95" s="31"/>
      <c r="L95" s="31"/>
    </row>
    <row r="96" spans="2:12" s="1" customFormat="1" ht="29.25" customHeight="1" x14ac:dyDescent="0.2">
      <c r="B96" s="31"/>
      <c r="C96" s="111" t="s">
        <v>124</v>
      </c>
      <c r="D96" s="103"/>
      <c r="E96" s="103"/>
      <c r="F96" s="103"/>
      <c r="G96" s="103"/>
      <c r="H96" s="103"/>
      <c r="I96" s="103"/>
      <c r="J96" s="112" t="s">
        <v>125</v>
      </c>
      <c r="K96" s="103"/>
      <c r="L96" s="31"/>
    </row>
    <row r="97" spans="2:47" s="1" customFormat="1" ht="10.4" customHeight="1" x14ac:dyDescent="0.2">
      <c r="B97" s="31"/>
      <c r="L97" s="31"/>
    </row>
    <row r="98" spans="2:47" s="1" customFormat="1" ht="22.9" customHeight="1" x14ac:dyDescent="0.2">
      <c r="B98" s="31"/>
      <c r="C98" s="113" t="s">
        <v>126</v>
      </c>
      <c r="J98" s="67">
        <f>J123</f>
        <v>0</v>
      </c>
      <c r="L98" s="31"/>
      <c r="AU98" s="16" t="s">
        <v>127</v>
      </c>
    </row>
    <row r="99" spans="2:47" s="8" customFormat="1" ht="25" customHeight="1" x14ac:dyDescent="0.2">
      <c r="B99" s="114"/>
      <c r="D99" s="115" t="s">
        <v>132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899999999999999" customHeight="1" x14ac:dyDescent="0.2">
      <c r="B100" s="118"/>
      <c r="D100" s="119" t="s">
        <v>630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9" customFormat="1" ht="19.899999999999999" customHeight="1" x14ac:dyDescent="0.2">
      <c r="B101" s="118"/>
      <c r="D101" s="119" t="s">
        <v>631</v>
      </c>
      <c r="E101" s="120"/>
      <c r="F101" s="120"/>
      <c r="G101" s="120"/>
      <c r="H101" s="120"/>
      <c r="I101" s="120"/>
      <c r="J101" s="121">
        <f>J127</f>
        <v>0</v>
      </c>
      <c r="L101" s="118"/>
    </row>
    <row r="102" spans="2:47" s="1" customFormat="1" ht="21.75" customHeight="1" x14ac:dyDescent="0.2">
      <c r="B102" s="31"/>
      <c r="L102" s="31"/>
    </row>
    <row r="103" spans="2:47" s="1" customFormat="1" ht="7" customHeight="1" x14ac:dyDescent="0.2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47" s="1" customFormat="1" ht="7" customHeight="1" x14ac:dyDescent="0.2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47" s="1" customFormat="1" ht="25" customHeight="1" x14ac:dyDescent="0.2">
      <c r="B108" s="31"/>
      <c r="C108" s="20" t="s">
        <v>143</v>
      </c>
      <c r="L108" s="31"/>
    </row>
    <row r="109" spans="2:47" s="1" customFormat="1" ht="7" customHeight="1" x14ac:dyDescent="0.2">
      <c r="B109" s="31"/>
      <c r="L109" s="31"/>
    </row>
    <row r="110" spans="2:47" s="1" customFormat="1" ht="12" customHeight="1" x14ac:dyDescent="0.2">
      <c r="B110" s="31"/>
      <c r="C110" s="26" t="s">
        <v>14</v>
      </c>
      <c r="L110" s="31"/>
    </row>
    <row r="111" spans="2:47" s="1" customFormat="1" ht="16.5" customHeight="1" x14ac:dyDescent="0.2">
      <c r="B111" s="31"/>
      <c r="E111" s="251" t="str">
        <f>E7</f>
        <v>Modernizácia ustajnenia HD</v>
      </c>
      <c r="F111" s="252"/>
      <c r="G111" s="252"/>
      <c r="H111" s="252"/>
      <c r="L111" s="31"/>
    </row>
    <row r="112" spans="2:47" ht="12" customHeight="1" x14ac:dyDescent="0.2">
      <c r="B112" s="19"/>
      <c r="C112" s="26" t="s">
        <v>117</v>
      </c>
      <c r="L112" s="19"/>
    </row>
    <row r="113" spans="2:65" s="1" customFormat="1" ht="16.5" customHeight="1" x14ac:dyDescent="0.2">
      <c r="B113" s="31"/>
      <c r="E113" s="251" t="s">
        <v>649</v>
      </c>
      <c r="F113" s="250"/>
      <c r="G113" s="250"/>
      <c r="H113" s="250"/>
      <c r="L113" s="31"/>
    </row>
    <row r="114" spans="2:65" s="1" customFormat="1" ht="12" customHeight="1" x14ac:dyDescent="0.2">
      <c r="B114" s="31"/>
      <c r="C114" s="26" t="s">
        <v>121</v>
      </c>
      <c r="L114" s="31"/>
    </row>
    <row r="115" spans="2:65" s="1" customFormat="1" ht="16.5" customHeight="1" x14ac:dyDescent="0.2">
      <c r="B115" s="31"/>
      <c r="E115" s="242" t="str">
        <f>E11</f>
        <v>004 - Technologické doplnky</v>
      </c>
      <c r="F115" s="250"/>
      <c r="G115" s="250"/>
      <c r="H115" s="250"/>
      <c r="L115" s="31"/>
    </row>
    <row r="116" spans="2:65" s="1" customFormat="1" ht="7" customHeight="1" x14ac:dyDescent="0.2">
      <c r="B116" s="31"/>
      <c r="L116" s="31"/>
    </row>
    <row r="117" spans="2:65" s="1" customFormat="1" ht="12" customHeight="1" x14ac:dyDescent="0.2">
      <c r="B117" s="31"/>
      <c r="C117" s="26" t="s">
        <v>18</v>
      </c>
      <c r="F117" s="24" t="str">
        <f>F14</f>
        <v>hosp.dvor Sokolce</v>
      </c>
      <c r="I117" s="26" t="s">
        <v>20</v>
      </c>
      <c r="J117" s="54">
        <f>IF(J14="","",J14)</f>
        <v>0</v>
      </c>
      <c r="L117" s="31"/>
    </row>
    <row r="118" spans="2:65" s="1" customFormat="1" ht="7" customHeight="1" x14ac:dyDescent="0.2">
      <c r="B118" s="31"/>
      <c r="L118" s="31"/>
    </row>
    <row r="119" spans="2:65" s="1" customFormat="1" ht="15.25" customHeight="1" x14ac:dyDescent="0.2">
      <c r="B119" s="31"/>
      <c r="C119" s="26" t="s">
        <v>21</v>
      </c>
      <c r="F119" s="24" t="str">
        <f>E17</f>
        <v>PD Sokolce</v>
      </c>
      <c r="I119" s="26" t="s">
        <v>27</v>
      </c>
      <c r="J119" s="29" t="str">
        <f>E23</f>
        <v>Ing.Miroslav Balla</v>
      </c>
      <c r="L119" s="31"/>
    </row>
    <row r="120" spans="2:65" s="1" customFormat="1" ht="15.25" customHeight="1" x14ac:dyDescent="0.2">
      <c r="B120" s="31"/>
      <c r="C120" s="26" t="s">
        <v>25</v>
      </c>
      <c r="F120" s="24" t="str">
        <f>IF(E20="","",E20)</f>
        <v>Vyplň údaj</v>
      </c>
      <c r="I120" s="26" t="s">
        <v>31</v>
      </c>
      <c r="J120" s="29" t="str">
        <f>E26</f>
        <v>Ing.Igor Janečka</v>
      </c>
      <c r="L120" s="31"/>
    </row>
    <row r="121" spans="2:65" s="1" customFormat="1" ht="10.4" customHeight="1" x14ac:dyDescent="0.2">
      <c r="B121" s="31"/>
      <c r="L121" s="31"/>
    </row>
    <row r="122" spans="2:65" s="10" customFormat="1" ht="29.25" customHeight="1" x14ac:dyDescent="0.2">
      <c r="B122" s="122"/>
      <c r="C122" s="123" t="s">
        <v>144</v>
      </c>
      <c r="D122" s="124" t="s">
        <v>60</v>
      </c>
      <c r="E122" s="124" t="s">
        <v>56</v>
      </c>
      <c r="F122" s="124" t="s">
        <v>57</v>
      </c>
      <c r="G122" s="124" t="s">
        <v>145</v>
      </c>
      <c r="H122" s="124" t="s">
        <v>146</v>
      </c>
      <c r="I122" s="124" t="s">
        <v>147</v>
      </c>
      <c r="J122" s="125" t="s">
        <v>125</v>
      </c>
      <c r="K122" s="126" t="s">
        <v>148</v>
      </c>
      <c r="L122" s="122"/>
      <c r="M122" s="60" t="s">
        <v>1</v>
      </c>
      <c r="N122" s="61" t="s">
        <v>39</v>
      </c>
      <c r="O122" s="61" t="s">
        <v>149</v>
      </c>
      <c r="P122" s="61" t="s">
        <v>150</v>
      </c>
      <c r="Q122" s="61" t="s">
        <v>151</v>
      </c>
      <c r="R122" s="61" t="s">
        <v>152</v>
      </c>
      <c r="S122" s="61" t="s">
        <v>153</v>
      </c>
      <c r="T122" s="62" t="s">
        <v>154</v>
      </c>
    </row>
    <row r="123" spans="2:65" s="1" customFormat="1" ht="22.9" customHeight="1" x14ac:dyDescent="0.35">
      <c r="B123" s="31"/>
      <c r="C123" s="65" t="s">
        <v>126</v>
      </c>
      <c r="J123" s="127">
        <f>BK123</f>
        <v>0</v>
      </c>
      <c r="L123" s="31"/>
      <c r="M123" s="63"/>
      <c r="N123" s="55"/>
      <c r="O123" s="55"/>
      <c r="P123" s="128">
        <f>P124</f>
        <v>0</v>
      </c>
      <c r="Q123" s="55"/>
      <c r="R123" s="128">
        <f>R124</f>
        <v>0</v>
      </c>
      <c r="S123" s="55"/>
      <c r="T123" s="129">
        <f>T124</f>
        <v>0</v>
      </c>
      <c r="AT123" s="16" t="s">
        <v>74</v>
      </c>
      <c r="AU123" s="16" t="s">
        <v>127</v>
      </c>
      <c r="BK123" s="130">
        <f>BK124</f>
        <v>0</v>
      </c>
    </row>
    <row r="124" spans="2:65" s="11" customFormat="1" ht="25.9" customHeight="1" x14ac:dyDescent="0.35">
      <c r="B124" s="131"/>
      <c r="D124" s="132" t="s">
        <v>74</v>
      </c>
      <c r="E124" s="133" t="s">
        <v>283</v>
      </c>
      <c r="F124" s="133" t="s">
        <v>284</v>
      </c>
      <c r="I124" s="134"/>
      <c r="J124" s="135">
        <f>BK124</f>
        <v>0</v>
      </c>
      <c r="L124" s="131"/>
      <c r="M124" s="136"/>
      <c r="P124" s="137">
        <f>P125+P127</f>
        <v>0</v>
      </c>
      <c r="R124" s="137">
        <f>R125+R127</f>
        <v>0</v>
      </c>
      <c r="T124" s="138">
        <f>T125+T127</f>
        <v>0</v>
      </c>
      <c r="AR124" s="132" t="s">
        <v>87</v>
      </c>
      <c r="AT124" s="139" t="s">
        <v>74</v>
      </c>
      <c r="AU124" s="139" t="s">
        <v>75</v>
      </c>
      <c r="AY124" s="132" t="s">
        <v>157</v>
      </c>
      <c r="BK124" s="140">
        <f>BK125+BK127</f>
        <v>0</v>
      </c>
    </row>
    <row r="125" spans="2:65" s="11" customFormat="1" ht="22.9" customHeight="1" x14ac:dyDescent="0.25">
      <c r="B125" s="131"/>
      <c r="D125" s="132" t="s">
        <v>74</v>
      </c>
      <c r="E125" s="141" t="s">
        <v>632</v>
      </c>
      <c r="F125" s="141" t="s">
        <v>633</v>
      </c>
      <c r="I125" s="134"/>
      <c r="J125" s="142">
        <f>BK125</f>
        <v>0</v>
      </c>
      <c r="L125" s="131"/>
      <c r="M125" s="136"/>
      <c r="P125" s="137">
        <f>P126</f>
        <v>0</v>
      </c>
      <c r="R125" s="137">
        <f>R126</f>
        <v>0</v>
      </c>
      <c r="T125" s="138">
        <f>T126</f>
        <v>0</v>
      </c>
      <c r="AR125" s="132" t="s">
        <v>87</v>
      </c>
      <c r="AT125" s="139" t="s">
        <v>74</v>
      </c>
      <c r="AU125" s="139" t="s">
        <v>82</v>
      </c>
      <c r="AY125" s="132" t="s">
        <v>157</v>
      </c>
      <c r="BK125" s="140">
        <f>BK126</f>
        <v>0</v>
      </c>
    </row>
    <row r="126" spans="2:65" s="1" customFormat="1" ht="24.25" customHeight="1" x14ac:dyDescent="0.2">
      <c r="B126" s="143"/>
      <c r="C126" s="144" t="s">
        <v>87</v>
      </c>
      <c r="D126" s="144" t="s">
        <v>160</v>
      </c>
      <c r="E126" s="145" t="s">
        <v>634</v>
      </c>
      <c r="F126" s="146" t="s">
        <v>635</v>
      </c>
      <c r="G126" s="147" t="s">
        <v>329</v>
      </c>
      <c r="H126" s="148">
        <v>6</v>
      </c>
      <c r="I126" s="149"/>
      <c r="J126" s="148">
        <f>ROUND(I126*H126,3)</f>
        <v>0</v>
      </c>
      <c r="K126" s="150"/>
      <c r="L126" s="31"/>
      <c r="M126" s="151" t="s">
        <v>1</v>
      </c>
      <c r="N126" s="152" t="s">
        <v>41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AR126" s="155" t="s">
        <v>243</v>
      </c>
      <c r="AT126" s="155" t="s">
        <v>160</v>
      </c>
      <c r="AU126" s="155" t="s">
        <v>87</v>
      </c>
      <c r="AY126" s="16" t="s">
        <v>157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6" t="s">
        <v>87</v>
      </c>
      <c r="BK126" s="157">
        <f>ROUND(I126*H126,3)</f>
        <v>0</v>
      </c>
      <c r="BL126" s="16" t="s">
        <v>243</v>
      </c>
      <c r="BM126" s="155" t="s">
        <v>636</v>
      </c>
    </row>
    <row r="127" spans="2:65" s="11" customFormat="1" ht="22.9" customHeight="1" x14ac:dyDescent="0.25">
      <c r="B127" s="131"/>
      <c r="D127" s="132" t="s">
        <v>74</v>
      </c>
      <c r="E127" s="141" t="s">
        <v>637</v>
      </c>
      <c r="F127" s="141" t="s">
        <v>638</v>
      </c>
      <c r="I127" s="134"/>
      <c r="J127" s="142">
        <f>BK127</f>
        <v>0</v>
      </c>
      <c r="L127" s="131"/>
      <c r="M127" s="136"/>
      <c r="P127" s="137">
        <f>SUM(P128:P129)</f>
        <v>0</v>
      </c>
      <c r="R127" s="137">
        <f>SUM(R128:R129)</f>
        <v>0</v>
      </c>
      <c r="T127" s="138">
        <f>SUM(T128:T129)</f>
        <v>0</v>
      </c>
      <c r="AR127" s="132" t="s">
        <v>87</v>
      </c>
      <c r="AT127" s="139" t="s">
        <v>74</v>
      </c>
      <c r="AU127" s="139" t="s">
        <v>82</v>
      </c>
      <c r="AY127" s="132" t="s">
        <v>157</v>
      </c>
      <c r="BK127" s="140">
        <f>SUM(BK128:BK129)</f>
        <v>0</v>
      </c>
    </row>
    <row r="128" spans="2:65" s="1" customFormat="1" ht="24.25" customHeight="1" x14ac:dyDescent="0.2">
      <c r="B128" s="143"/>
      <c r="C128" s="144" t="s">
        <v>82</v>
      </c>
      <c r="D128" s="144" t="s">
        <v>160</v>
      </c>
      <c r="E128" s="145" t="s">
        <v>639</v>
      </c>
      <c r="F128" s="146" t="s">
        <v>640</v>
      </c>
      <c r="G128" s="147" t="s">
        <v>329</v>
      </c>
      <c r="H128" s="148">
        <v>14</v>
      </c>
      <c r="I128" s="149"/>
      <c r="J128" s="148">
        <f>ROUND(I128*H128,3)</f>
        <v>0</v>
      </c>
      <c r="K128" s="150"/>
      <c r="L128" s="31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243</v>
      </c>
      <c r="AT128" s="155" t="s">
        <v>160</v>
      </c>
      <c r="AU128" s="155" t="s">
        <v>87</v>
      </c>
      <c r="AY128" s="16" t="s">
        <v>157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87</v>
      </c>
      <c r="BK128" s="157">
        <f>ROUND(I128*H128,3)</f>
        <v>0</v>
      </c>
      <c r="BL128" s="16" t="s">
        <v>243</v>
      </c>
      <c r="BM128" s="155" t="s">
        <v>641</v>
      </c>
    </row>
    <row r="129" spans="2:51" s="12" customFormat="1" x14ac:dyDescent="0.2">
      <c r="B129" s="158"/>
      <c r="D129" s="159" t="s">
        <v>166</v>
      </c>
      <c r="E129" s="160" t="s">
        <v>1</v>
      </c>
      <c r="F129" s="161" t="s">
        <v>232</v>
      </c>
      <c r="H129" s="162">
        <v>14</v>
      </c>
      <c r="I129" s="163"/>
      <c r="L129" s="158"/>
      <c r="M129" s="194"/>
      <c r="N129" s="195"/>
      <c r="O129" s="195"/>
      <c r="P129" s="195"/>
      <c r="Q129" s="195"/>
      <c r="R129" s="195"/>
      <c r="S129" s="195"/>
      <c r="T129" s="196"/>
      <c r="AT129" s="160" t="s">
        <v>166</v>
      </c>
      <c r="AU129" s="160" t="s">
        <v>87</v>
      </c>
      <c r="AV129" s="12" t="s">
        <v>87</v>
      </c>
      <c r="AW129" s="12" t="s">
        <v>29</v>
      </c>
      <c r="AX129" s="12" t="s">
        <v>82</v>
      </c>
      <c r="AY129" s="160" t="s">
        <v>157</v>
      </c>
    </row>
    <row r="130" spans="2:51" s="1" customFormat="1" ht="7" customHeight="1" x14ac:dyDescent="0.2">
      <c r="B130" s="46"/>
      <c r="C130" s="47"/>
      <c r="D130" s="47"/>
      <c r="E130" s="47"/>
      <c r="F130" s="47"/>
      <c r="G130" s="47"/>
      <c r="H130" s="47"/>
      <c r="I130" s="47"/>
      <c r="J130" s="47"/>
      <c r="K130" s="47"/>
      <c r="L130" s="31"/>
    </row>
  </sheetData>
  <autoFilter ref="C122:K129" xr:uid="{00000000-0009-0000-0000-000008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001 - Stavebné konštrukci...</vt:lpstr>
      <vt:lpstr>002 - Elektroinštalácia</vt:lpstr>
      <vt:lpstr>003 - Bleskozvod</vt:lpstr>
      <vt:lpstr>004 - Technologické doplnky</vt:lpstr>
      <vt:lpstr>001 - Stavebné konštrukci..._01</vt:lpstr>
      <vt:lpstr>002 - Elektroinštalácia_01</vt:lpstr>
      <vt:lpstr>003 - Bleskozvod_01</vt:lpstr>
      <vt:lpstr>004 - Technologické doplnky_01</vt:lpstr>
      <vt:lpstr>Zoznam figúr</vt:lpstr>
      <vt:lpstr>'001 - Stavebné konštrukci...'!Názvy_tlače</vt:lpstr>
      <vt:lpstr>'001 - Stavebné konštrukci..._01'!Názvy_tlače</vt:lpstr>
      <vt:lpstr>'002 - Elektroinštalácia'!Názvy_tlače</vt:lpstr>
      <vt:lpstr>'002 - Elektroinštalácia_01'!Názvy_tlače</vt:lpstr>
      <vt:lpstr>'003 - Bleskozvod'!Názvy_tlače</vt:lpstr>
      <vt:lpstr>'003 - Bleskozvod_01'!Názvy_tlače</vt:lpstr>
      <vt:lpstr>'004 - Technologické doplnky'!Názvy_tlače</vt:lpstr>
      <vt:lpstr>'004 - Technologické doplnky_01'!Názvy_tlače</vt:lpstr>
      <vt:lpstr>'Rekapitulácia stavby'!Názvy_tlače</vt:lpstr>
      <vt:lpstr>'Zoznam figúr'!Názvy_tlače</vt:lpstr>
      <vt:lpstr>'001 - Stavebné konštrukci...'!Oblasť_tlače</vt:lpstr>
      <vt:lpstr>'001 - Stavebné konštrukci..._01'!Oblasť_tlače</vt:lpstr>
      <vt:lpstr>'002 - Elektroinštalácia'!Oblasť_tlače</vt:lpstr>
      <vt:lpstr>'002 - Elektroinštalácia_01'!Oblasť_tlače</vt:lpstr>
      <vt:lpstr>'003 - Bleskozvod'!Oblasť_tlače</vt:lpstr>
      <vt:lpstr>'003 - Bleskozvod_01'!Oblasť_tlače</vt:lpstr>
      <vt:lpstr>'004 - Technologické doplnky'!Oblasť_tlače</vt:lpstr>
      <vt:lpstr>'004 - Technologické doplnky_01'!Oblasť_tlače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 Eco</dc:creator>
  <cp:lastModifiedBy>Zuzana Pálovicsová</cp:lastModifiedBy>
  <dcterms:created xsi:type="dcterms:W3CDTF">2022-06-03T06:24:04Z</dcterms:created>
  <dcterms:modified xsi:type="dcterms:W3CDTF">2023-07-21T13:39:04Z</dcterms:modified>
</cp:coreProperties>
</file>