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tošová\OneDrive - SPU v Nitre\Desktop\PHZ - Gabríny\"/>
    </mc:Choice>
  </mc:AlternateContent>
  <xr:revisionPtr revIDLastSave="0" documentId="8_{D6BC3110-93E5-431F-B951-380E535EA301}" xr6:coauthVersionLast="47" xr6:coauthVersionMax="47" xr10:uidLastSave="{00000000-0000-0000-0000-000000000000}"/>
  <bookViews>
    <workbookView xWindow="-120" yWindow="-120" windowWidth="29040" windowHeight="15840" xr2:uid="{A2FFE8BD-98BA-44B0-91EF-947E6E6318B7}"/>
  </bookViews>
  <sheets>
    <sheet name="DHM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0" l="1"/>
  <c r="G44" i="10"/>
  <c r="H50" i="10" l="1"/>
  <c r="G50" i="10"/>
  <c r="H32" i="10"/>
  <c r="G32" i="10"/>
  <c r="G35" i="10" l="1"/>
  <c r="H35" i="10" s="1"/>
  <c r="G34" i="10"/>
  <c r="G36" i="10" s="1"/>
  <c r="H34" i="10" l="1"/>
  <c r="H36" i="10" s="1"/>
  <c r="G17" i="10"/>
  <c r="H17" i="10" s="1"/>
  <c r="G16" i="10"/>
  <c r="G18" i="10" s="1"/>
  <c r="H16" i="10" l="1"/>
  <c r="H18" i="10" s="1"/>
  <c r="F13" i="10"/>
  <c r="G13" i="10" s="1"/>
  <c r="H13" i="10" s="1"/>
  <c r="F12" i="10"/>
  <c r="G12" i="10" s="1"/>
  <c r="H12" i="10" s="1"/>
  <c r="F11" i="10"/>
  <c r="G11" i="10" s="1"/>
  <c r="H11" i="10" s="1"/>
  <c r="F10" i="10"/>
  <c r="G10" i="10" s="1"/>
  <c r="H10" i="10" s="1"/>
  <c r="F9" i="10"/>
  <c r="G9" i="10" s="1"/>
  <c r="H9" i="10" s="1"/>
  <c r="F8" i="10"/>
  <c r="G8" i="10" s="1"/>
  <c r="H8" i="10" s="1"/>
  <c r="F7" i="10"/>
  <c r="G7" i="10" s="1"/>
  <c r="H7" i="10" s="1"/>
  <c r="F6" i="10"/>
  <c r="G6" i="10" s="1"/>
  <c r="H6" i="10" s="1"/>
  <c r="F5" i="10"/>
  <c r="F4" i="10"/>
  <c r="F3" i="10"/>
  <c r="G3" i="10" s="1"/>
  <c r="G4" i="10"/>
  <c r="H4" i="10" s="1"/>
  <c r="G5" i="10"/>
  <c r="H5" i="10" s="1"/>
  <c r="H3" i="10" l="1"/>
  <c r="G14" i="10"/>
  <c r="G52" i="10" s="1"/>
  <c r="H14" i="10" l="1"/>
  <c r="H52" i="10" s="1"/>
</calcChain>
</file>

<file path=xl/sharedStrings.xml><?xml version="1.0" encoding="utf-8"?>
<sst xmlns="http://schemas.openxmlformats.org/spreadsheetml/2006/main" count="168" uniqueCount="93">
  <si>
    <t>P.č.</t>
  </si>
  <si>
    <t>Názov</t>
  </si>
  <si>
    <t>Minimálne parametre</t>
  </si>
  <si>
    <t>Balenie</t>
  </si>
  <si>
    <t>Množstvo</t>
  </si>
  <si>
    <r>
      <rPr>
        <b/>
        <sz val="11"/>
        <rFont val="Calibri"/>
        <family val="2"/>
        <charset val="238"/>
        <scheme val="minor"/>
      </rPr>
      <t>Jednotková
cena bez DPH</t>
    </r>
  </si>
  <si>
    <r>
      <rPr>
        <b/>
        <sz val="11"/>
        <rFont val="Calibri"/>
        <family val="2"/>
        <charset val="238"/>
        <scheme val="minor"/>
      </rPr>
      <t>Celková cena
bez DPH</t>
    </r>
  </si>
  <si>
    <r>
      <rPr>
        <b/>
        <sz val="11"/>
        <rFont val="Calibri"/>
        <family val="2"/>
        <charset val="238"/>
        <scheme val="minor"/>
      </rPr>
      <t>Celková cena s
DPH</t>
    </r>
  </si>
  <si>
    <t>ks</t>
  </si>
  <si>
    <t>bal</t>
  </si>
  <si>
    <t>Inovatívne nápoje na báze rastlinných extraktov s využitím fermentácie probiotickými kultúrami</t>
  </si>
  <si>
    <t>Okara ako potravina nie odpad!</t>
  </si>
  <si>
    <t>sada</t>
  </si>
  <si>
    <t>Energetické nápoje na báze liečivých rastlín a ovocia</t>
  </si>
  <si>
    <t>Mikropipeta</t>
  </si>
  <si>
    <t>Váhy</t>
  </si>
  <si>
    <t>Laboratórne váhy s maximálnym zaťažením 8 - 9 kg, s presnosťou merania na 0,1g</t>
  </si>
  <si>
    <t>Minitrepačka</t>
  </si>
  <si>
    <t>rčená na trepanie jednotlivých skúmaviek alebo iných malých nádobiek s objemom do cca 50 ml v ruke</t>
  </si>
  <si>
    <t>Trepačka</t>
  </si>
  <si>
    <t>rozsah rýchlostí 100-350 rpm, časovač maximum nad 1000 min, trepacia podložka, brzdiace tyče, rozmer 400-500 x 370 x 50-200 mm(š/h/v)</t>
  </si>
  <si>
    <t>Magnetické miešadlo</t>
  </si>
  <si>
    <t>Magnetické miešadlo bez ohrevu, Objem 1.5 L, Rýchlosť Miešania 2500 rpm, Platňa Ø 160 mm/ sklenená, veľkosť maximálne (šírka x hĺbka) 21x21 cm</t>
  </si>
  <si>
    <t>Multipozičné magnetické miešadlo</t>
  </si>
  <si>
    <t>Multipozičné magnetické miešadlo bez ohrevu s tromi pohonnými jednotkami, Objem 5 L, Rýchlosť Miešania 3000 rpm, Platňa 124 x 124 mm sklenená</t>
  </si>
  <si>
    <t>Filter pre meranie absorbancie 515 nm</t>
  </si>
  <si>
    <t xml:space="preserve">Filter pre meranie absorbancie 515 nm, kompatibilný s prístrojm Promega Glomax multi+ </t>
  </si>
  <si>
    <t xml:space="preserve">Rotačná trepačka </t>
  </si>
  <si>
    <t>Rotačná trepačka pre skúmavky RSLAB-10</t>
  </si>
  <si>
    <t>objem 100-1000 µl</t>
  </si>
  <si>
    <t>Ultrazvukový kúpeľ</t>
  </si>
  <si>
    <t xml:space="preserve">Celonerezový ultrazvukový kúpeľ s ohrevom, časovačom a mechanickým ovládaním. Ohrev až do 80°C, s tepelnou poistkou, vybavený výpustným kohútom. </t>
  </si>
  <si>
    <t>Refraktometer digitálny</t>
  </si>
  <si>
    <t>Malý prenosný presný refraktometer s veľkým TFT displejom pre použitie v laboratóriu aj v teréne (krytie IP 67), vybavený meraním teploty a automatickou teplotnou kompenzáciou v rozsahu +10 až +30°C a automatickým vypínaním po 5 minútach nečinnosti, súčasťou je kalibračný roztok, puzdro na prístroj, pipetka a čistiace pomôcky, všetko v praktickom plastovom boxe. Široký rozsah merania indexu lomu 1.3330 - 1.5400 nD s presnosťou ±0.0003 nD a rozlíšením 0.0001 nD.</t>
  </si>
  <si>
    <t>Chladnička s mrazničkou</t>
  </si>
  <si>
    <t>Energetická trieda D a vyššie, objem chladničky 220-230 l, objem mrazničky 100-110 l, displej, indikácia otvorených dverí, uhlíkový filter</t>
  </si>
  <si>
    <t>Manuálna pipeta, 12 kanálová, 30 - 300 uL</t>
  </si>
  <si>
    <t>manuálna pipeta, 12 kanálová, s nastaviteľným objemom, 30 - 300 µL, s mechanizmom na odstránenie špičky (Ejector: very low operating force), balenie obsahuje box s 96 špičkami. Eppendorf Research plus Variable Volume alebo ekvivalent.</t>
  </si>
  <si>
    <t>Homogenizátor vzoriek</t>
  </si>
  <si>
    <t xml:space="preserve">
Univerzálna malá trepačka (vortex) určená na pretrepávanie centrifugačných skúmaviek (15 ml, 2 ml eppendorf). Regulácia otáčok, 2 módy: automatický a touch. Hlavný vypínač on/off. Rozsah kmitov 0-2500 min-1, amplitúda 5 mm, hmotnosť do 3,3 kg, krytie IP 22. S nástavcom pre jednu skúmavku. Trepačka Reax Control alebo ekvivalent</t>
  </si>
  <si>
    <t>Celonerezový ultrazvukový kúpeľ s ohrevom, časovačom a mechanickým ovládaním. Ohrev až do 80°C, s tepelnou poistkou, vybavený výpustným kohútom</t>
  </si>
  <si>
    <t>SodaStream</t>
  </si>
  <si>
    <t>Výrobník sódovej vody black,  voliteľné množstvo bubliniek ergonomickou pákou • bez nutnosti potreby elektrického prúdu</t>
  </si>
  <si>
    <t>Zavárací automat</t>
  </si>
  <si>
    <t>Zavárací automat na výrobu konzervovaných zásob, varenie polievok alebo pre ohrev horúcich nápojov a ich udržanie v teple
Nezávislý od varnej dosky s výkonným vykurovacím telesom s výkonom 2000 W
Veľká kapacita: 27-litrovový zavárací hrniec až pre 14 litrových zaváracích pohárovlny, strieborný</t>
  </si>
  <si>
    <t>Pražička kávy</t>
  </si>
  <si>
    <t>Miešanie - typ: Vortex - otočné, chladenie: nútené vzduchové chladenie (ca. 10min), druh vyhrievania: nepriame, teplovzdušné (0 ~ 30min), kontrola teploty: 0 °-C ~ 250 ° C, napätie: 230V - 50Hz, výkon: 1.200 ~ 1.300 Watt, materiál: teploodolné tvrdené sklo (PYREX), max. kapacita: 300g (optimálna 250 g), hlučnosť: 65dB, rozmery: 490mm X 243mm X 229mm (zásobník na zber pergamonu je súčasťou dodávky), hmotnosť: 5.5kg, farba: červená</t>
  </si>
  <si>
    <t>Ultrazvuková čistička</t>
  </si>
  <si>
    <t>z vysokokvalitnej ocele, na čistenie súčiastok, skla a predmetov od mechanických nečistôt</t>
  </si>
  <si>
    <t>Elektrický lis na olej</t>
  </si>
  <si>
    <t>Typ lisovania: za studena lisovaný olej, motor, jednofázový indukčný, kmitočet 50 Hz / 60 Hz, farba zelená, robustný slimák z nerezového materiálu, zberné nádobky, čistiaca kefka,váha výrobku 6,8 kg, rozmery výrobku 35,5cm x 17,8 cm x 26,5 cm, príkon motoru 150 W, napätie 240 V,príkon vykurovacieho telesa	300 W, ovládanie: riadenie mikroprocesorom, teplotný senzor, tepelná ochrana</t>
  </si>
  <si>
    <t>Extraktor na bylinky</t>
  </si>
  <si>
    <t>Merlin 400, plne automatizovaný alkoholový extraktor na svete na domácu výrobu vysokokvalitných bylinných extraktov. Poskytuje úplnú kontrolu nad kľúčovými parametrami extrakcie.</t>
  </si>
  <si>
    <t>NutraMilk</t>
  </si>
  <si>
    <t>Výrobník NutraMilk na prípravu rastlinných mliek a orechových masiel, 2 L mlieka za 12 minút</t>
  </si>
  <si>
    <t>Odšťavovač na ovocie</t>
  </si>
  <si>
    <t xml:space="preserve">Odšťavovač Gracioso horizontal je multifunkčný ktorý  pre všetky druhy ovocia a zeleniny, robustné a elegantné telo, jednoduché ovládanie a jednoduchá údržba </t>
  </si>
  <si>
    <t>Fermentátor</t>
  </si>
  <si>
    <t>Fermentátor Vegital brown - multifunkčný fermentor s chladničkou, výrob rôznych zeleninových alebo ovocných fermentovaných jedál (napr. kimči, natto, rôzne nakladané uhorky) a nápojov (napr. ryžové víno, saké).</t>
  </si>
  <si>
    <t>Magnetické miešadlo s ohrevom</t>
  </si>
  <si>
    <t>Otáčky: 250-1250 rpm; Nastaviteľná teplota: +30°C až +330°C, Rozmery platne: 160 mm, Tyč na držiaky: áno, Hmotnosť: 2.9 kg, Rozmery: 190 x 270 x 100 mm, Napájanie: 230 V, 50/60 Hz</t>
  </si>
  <si>
    <t>Výrobník ľadu</t>
  </si>
  <si>
    <t>Vyroba 12 kg ľadových kociek veľkosti XL, nádoba na vodu na 2,2 litra, rýchlosť prípravy ľadových kociek: 9 min, priehľadné veko pre dokonalý prehľad, indikátor hladiny vody pre kontrolu nad prípravou, indikátor úrovne ľadu, jednoduché elektronické ovládanie, jednoduchú údržbu zaisťuje vyberateľná nádoba</t>
  </si>
  <si>
    <t>Zakomponovanie vlašských orechov pri výrobe ochutených nátierok s pridanou hodnotou</t>
  </si>
  <si>
    <t>Lis na olej lisovaný za studena</t>
  </si>
  <si>
    <t>Lis na olej lisovaný za studena, jediný lis na svete, ktorý využíva inovatívnu švajčiarsku technológiu na energizovanie oleja Gold Disc, výkon: 550 W, počet otáčok: 40 ot/min, sila lisovania: 25 Nm, kapacita lisovania: 500 g surobiny/12-15 min, maximálna doba lisovania: 60 min, dĺžka prívodného káblu: 1 m, rozmery: 30x18x35 cm, hmotnosť: 5,2 kg, obsah balenia: lis na oblej, 2 nádoby na zber oleja a zvyškovej vlákniny, kuchynská rukavica, čistiaca kefka</t>
  </si>
  <si>
    <t>Elektrický mlynček</t>
  </si>
  <si>
    <t>Elektrický mlynček vhodný aj na obilie, rozmery: 33x16x31,3 cm, váha: 8 kg, dĺžka prívodného kábla: 1,5 m, zloženie: teleso - masívny buk ošetrený prírodnými rastlinnými olejmi, násypka, veko, vývod múky: masívny buk ošetrený prírodnými rastlinnými olejmi, mlecia komora vyrobená z potravinárskeho plastu (bez BPA), samoostriace mlecie kamene vyrobené zo špeciálnej zmesi keramiky a korundu, objem násypky: 1000 g, priemer mlecích kameňov: 85 mm, výkon mletia: 100 g/min, hlučnosť: cca 70 dB, výkon motora: 360 W, bezúdržbový a mimoriadne výkonný priemyselný motor - chránený tepelnou poistkou proti prehriatiu</t>
  </si>
  <si>
    <t>Overenie vplyvu využívaných aj menej známych agrotechnických postupov na rozklad pozberových zvyškov a zdravie v pôde</t>
  </si>
  <si>
    <t>Meteostanica</t>
  </si>
  <si>
    <t>Profesionálna meteorologická stanica. Meria vonkajšiu a vnútornú teplotu. Vonkajší teplomer je chránený pred slnečným žiarením radiačným štítom. Meria ďalej vonkajšiu a vnútornú vlhkosť, barometrický tlak, rýchlosť a smer vetra, zrážky, slnečné žiarenie a UV žiarenie. Prepočítava rosný bod a pocitovú teplotu. Alarmy nastaviteľné pre všetky namerané hodnoty. Graf nameraných hodnôt za posledných 24 hod. </t>
  </si>
  <si>
    <t>Rozšírenie metostanice umožňujúce online prenos dát</t>
  </si>
  <si>
    <t>Softvér a zberač dát pre stanice Vantage Pro2 a Vantage Vue, určený pre priame odosielanie údajov do siete bez použitia PC.</t>
  </si>
  <si>
    <t>Ekologický a ekonomický význam aplikácií precíznych technológií v poľnohospodárskej praxi</t>
  </si>
  <si>
    <t>Senzor pôdnej vlhkosti</t>
  </si>
  <si>
    <t>Presnosť merania 1%, Meranie vlhkosti a teploty pôdy. Výrazne zvýšený rozsah konduktivity - neskreslené meranie vlhkosti od 50 až do 2000 mS.m-1.Kompatibilné s datalogerom HH2</t>
  </si>
  <si>
    <t>Dataloger - čítacie zariadenie pre vlhkostné sondy</t>
  </si>
  <si>
    <t>Export priamo do formátu .xls alebo .csv. Možnosť definovať pôdne vlastnosti. Pamäť na minimálne 2000 meraní.</t>
  </si>
  <si>
    <t>Spolu</t>
  </si>
  <si>
    <t>100094 Navigačné a meteor. Nástroje</t>
  </si>
  <si>
    <t>100206 Labotatórne prístroje malé</t>
  </si>
  <si>
    <t>100006 laboratórny materiál</t>
  </si>
  <si>
    <t>100039 Chladničky mrazničky</t>
  </si>
  <si>
    <t>100025 Elektrospotrebiče malé</t>
  </si>
  <si>
    <t>100078 Meracie prístroje</t>
  </si>
  <si>
    <t>Pôdny Penetrometer - na meranie zhutnenia pôdy</t>
  </si>
  <si>
    <t xml:space="preserve">Meria zhutnenie pôdy v PSI &amp; KPa do max 500-1500 PSI, sonda dĺžky 75 cm, hrot pre kyprú pôdu, hrot pre zhutnenú pôdu </t>
  </si>
  <si>
    <t xml:space="preserve">Vodotesný prenosný merač pH/ORP/teploty; </t>
  </si>
  <si>
    <t>rozsah: -2,00 až 20,00 pH | ±2000,0 mV | -20,0 až 120,0 °C (-4,0 až 248,0 °F); rozlíšenie: 0,01 pH | 0,1 mV | 0,1 °C (0,1 °F); presnosť: ±0,02 ph | ±1 mV | ±0,5°C (±1°C); balenie musí obsahovať kompatibilnú elektródu pre meranie pH v pôde v poľných podmienkach</t>
  </si>
  <si>
    <t xml:space="preserve">Ph starter solution kit pre ph merače a testery </t>
  </si>
  <si>
    <t>Balenie obsahuje uskladňovací roztok pre pH/ORP alektródu; čistiaci roztok pre pH/ORP elektródu; kalibračný roztok pre pH/ORP elektródu s pH 7.01; kalibračný roztok pre pH/ORP elektródu s pH 4.01</t>
  </si>
  <si>
    <t>digitálny EC METER PRENOSNÝ S EXTERNOU ELEKTRODOU</t>
  </si>
  <si>
    <t>Prístroj na meranie salinity pôdy. Musí obsahovať elektródu, nabíjateľnú batériu a kalibračný roztok, Technická špecifikácia: Rozsah: 0,0 až 10,0 mS / cm; Rozlíšenie: 0,1 mS / cm; Presnosť: ± 2% plného rozsahu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</si>
</sst>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333333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EBEBE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6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0" fillId="4" borderId="2" xfId="0" applyFill="1" applyBorder="1"/>
    <xf numFmtId="164" fontId="0" fillId="4" borderId="2" xfId="0" applyNumberFormat="1" applyFill="1" applyBorder="1"/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/>
    <xf numFmtId="164" fontId="1" fillId="5" borderId="0" xfId="0" applyNumberFormat="1" applyFont="1" applyFill="1"/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164" fontId="9" fillId="4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175B0-FBFC-4CCE-9DB2-E31DE9ABCF0B}">
  <dimension ref="A1:I52"/>
  <sheetViews>
    <sheetView tabSelected="1" zoomScale="70" zoomScaleNormal="70" workbookViewId="0">
      <pane ySplit="1" topLeftCell="A34" activePane="bottomLeft" state="frozen"/>
      <selection pane="bottomLeft" activeCell="L41" sqref="L41"/>
    </sheetView>
  </sheetViews>
  <sheetFormatPr defaultRowHeight="15" x14ac:dyDescent="0.25"/>
  <cols>
    <col min="2" max="2" width="29.7109375" customWidth="1"/>
    <col min="3" max="3" width="45.28515625" customWidth="1"/>
    <col min="4" max="4" width="12.85546875" customWidth="1"/>
    <col min="5" max="5" width="11.5703125" customWidth="1"/>
    <col min="6" max="7" width="13.7109375" style="2" customWidth="1"/>
    <col min="8" max="8" width="16" style="2" customWidth="1"/>
    <col min="9" max="9" width="12.42578125" style="29" bestFit="1" customWidth="1"/>
  </cols>
  <sheetData>
    <row r="1" spans="1:9" s="1" customFormat="1" ht="51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29"/>
    </row>
    <row r="2" spans="1:9" s="1" customFormat="1" ht="32.25" customHeight="1" x14ac:dyDescent="0.25">
      <c r="A2" s="33" t="s">
        <v>10</v>
      </c>
      <c r="B2" s="33"/>
      <c r="C2" s="33"/>
      <c r="D2" s="33"/>
      <c r="E2" s="33"/>
      <c r="F2" s="33"/>
      <c r="G2" s="33"/>
      <c r="H2" s="33"/>
      <c r="I2" s="29"/>
    </row>
    <row r="3" spans="1:9" ht="60" x14ac:dyDescent="0.25">
      <c r="A3" s="5"/>
      <c r="B3" s="14" t="s">
        <v>15</v>
      </c>
      <c r="C3" s="5" t="s">
        <v>16</v>
      </c>
      <c r="D3" s="5" t="s">
        <v>8</v>
      </c>
      <c r="E3" s="5">
        <v>1</v>
      </c>
      <c r="F3" s="11">
        <f>720/1.2</f>
        <v>600</v>
      </c>
      <c r="G3" s="11">
        <f>E3*F3</f>
        <v>600</v>
      </c>
      <c r="H3" s="11">
        <f>G3*1.2</f>
        <v>720</v>
      </c>
      <c r="I3" s="30" t="s">
        <v>80</v>
      </c>
    </row>
    <row r="4" spans="1:9" ht="60" x14ac:dyDescent="0.25">
      <c r="A4" s="5"/>
      <c r="B4" s="5" t="s">
        <v>17</v>
      </c>
      <c r="C4" s="4" t="s">
        <v>18</v>
      </c>
      <c r="D4" s="5" t="s">
        <v>8</v>
      </c>
      <c r="E4" s="5">
        <v>1</v>
      </c>
      <c r="F4" s="11">
        <f>297/1.2</f>
        <v>247.5</v>
      </c>
      <c r="G4" s="11">
        <f t="shared" ref="G4:G13" si="0">E4*F4</f>
        <v>247.5</v>
      </c>
      <c r="H4" s="11">
        <f t="shared" ref="H4:H14" si="1">G4*1.2</f>
        <v>297</v>
      </c>
      <c r="I4" s="30" t="s">
        <v>80</v>
      </c>
    </row>
    <row r="5" spans="1:9" ht="60" x14ac:dyDescent="0.25">
      <c r="A5" s="5"/>
      <c r="B5" s="15" t="s">
        <v>19</v>
      </c>
      <c r="C5" s="15" t="s">
        <v>20</v>
      </c>
      <c r="D5" s="15" t="s">
        <v>8</v>
      </c>
      <c r="E5" s="15">
        <v>1</v>
      </c>
      <c r="F5" s="16">
        <f>1082/1.2</f>
        <v>901.66666666666674</v>
      </c>
      <c r="G5" s="11">
        <f t="shared" si="0"/>
        <v>901.66666666666674</v>
      </c>
      <c r="H5" s="11">
        <f t="shared" si="1"/>
        <v>1082</v>
      </c>
      <c r="I5" s="30" t="s">
        <v>80</v>
      </c>
    </row>
    <row r="6" spans="1:9" ht="60" x14ac:dyDescent="0.25">
      <c r="A6" s="5"/>
      <c r="B6" s="5" t="s">
        <v>21</v>
      </c>
      <c r="C6" s="5" t="s">
        <v>22</v>
      </c>
      <c r="D6" s="5" t="s">
        <v>8</v>
      </c>
      <c r="E6" s="5">
        <v>1</v>
      </c>
      <c r="F6" s="11">
        <f>458/1.2</f>
        <v>381.66666666666669</v>
      </c>
      <c r="G6" s="11">
        <f t="shared" si="0"/>
        <v>381.66666666666669</v>
      </c>
      <c r="H6" s="11">
        <f t="shared" si="1"/>
        <v>458</v>
      </c>
      <c r="I6" s="30" t="s">
        <v>80</v>
      </c>
    </row>
    <row r="7" spans="1:9" ht="60" x14ac:dyDescent="0.25">
      <c r="A7" s="5"/>
      <c r="B7" s="5" t="s">
        <v>23</v>
      </c>
      <c r="C7" s="5" t="s">
        <v>24</v>
      </c>
      <c r="D7" s="5" t="s">
        <v>8</v>
      </c>
      <c r="E7" s="5">
        <v>1</v>
      </c>
      <c r="F7" s="11">
        <f>1319/1.2</f>
        <v>1099.1666666666667</v>
      </c>
      <c r="G7" s="11">
        <f t="shared" si="0"/>
        <v>1099.1666666666667</v>
      </c>
      <c r="H7" s="11">
        <f t="shared" si="1"/>
        <v>1319</v>
      </c>
      <c r="I7" s="30" t="s">
        <v>80</v>
      </c>
    </row>
    <row r="8" spans="1:9" ht="45" x14ac:dyDescent="0.25">
      <c r="A8" s="5"/>
      <c r="B8" s="5" t="s">
        <v>25</v>
      </c>
      <c r="C8" s="5" t="s">
        <v>26</v>
      </c>
      <c r="D8" s="5" t="s">
        <v>8</v>
      </c>
      <c r="E8" s="5">
        <v>1</v>
      </c>
      <c r="F8" s="11">
        <f>830/1.2</f>
        <v>691.66666666666674</v>
      </c>
      <c r="G8" s="11">
        <f t="shared" si="0"/>
        <v>691.66666666666674</v>
      </c>
      <c r="H8" s="11">
        <f t="shared" si="1"/>
        <v>830.00000000000011</v>
      </c>
      <c r="I8" s="30" t="s">
        <v>81</v>
      </c>
    </row>
    <row r="9" spans="1:9" ht="60" x14ac:dyDescent="0.25">
      <c r="A9" s="5"/>
      <c r="B9" s="5" t="s">
        <v>27</v>
      </c>
      <c r="C9" s="6" t="s">
        <v>28</v>
      </c>
      <c r="D9" s="5" t="s">
        <v>8</v>
      </c>
      <c r="E9" s="5">
        <v>1</v>
      </c>
      <c r="F9" s="11">
        <f>400/1.2</f>
        <v>333.33333333333337</v>
      </c>
      <c r="G9" s="11">
        <f t="shared" si="0"/>
        <v>333.33333333333337</v>
      </c>
      <c r="H9" s="11">
        <f t="shared" si="1"/>
        <v>400.00000000000006</v>
      </c>
      <c r="I9" s="30" t="s">
        <v>80</v>
      </c>
    </row>
    <row r="10" spans="1:9" ht="45" x14ac:dyDescent="0.25">
      <c r="A10" s="5"/>
      <c r="B10" s="5" t="s">
        <v>14</v>
      </c>
      <c r="C10" s="5" t="s">
        <v>29</v>
      </c>
      <c r="D10" s="5" t="s">
        <v>8</v>
      </c>
      <c r="E10" s="5">
        <v>1</v>
      </c>
      <c r="F10" s="11">
        <f>200/1.2</f>
        <v>166.66666666666669</v>
      </c>
      <c r="G10" s="11">
        <f t="shared" si="0"/>
        <v>166.66666666666669</v>
      </c>
      <c r="H10" s="11">
        <f t="shared" si="1"/>
        <v>200.00000000000003</v>
      </c>
      <c r="I10" s="30" t="s">
        <v>81</v>
      </c>
    </row>
    <row r="11" spans="1:9" ht="60" x14ac:dyDescent="0.25">
      <c r="A11" s="5"/>
      <c r="B11" s="5" t="s">
        <v>30</v>
      </c>
      <c r="C11" s="5" t="s">
        <v>31</v>
      </c>
      <c r="D11" s="5" t="s">
        <v>8</v>
      </c>
      <c r="E11" s="5">
        <v>1</v>
      </c>
      <c r="F11" s="11">
        <f>755/1.2</f>
        <v>629.16666666666674</v>
      </c>
      <c r="G11" s="11">
        <f t="shared" si="0"/>
        <v>629.16666666666674</v>
      </c>
      <c r="H11" s="11">
        <f t="shared" si="1"/>
        <v>755.00000000000011</v>
      </c>
      <c r="I11" s="30" t="s">
        <v>80</v>
      </c>
    </row>
    <row r="12" spans="1:9" ht="60" x14ac:dyDescent="0.25">
      <c r="A12" s="5"/>
      <c r="B12" s="5" t="s">
        <v>32</v>
      </c>
      <c r="C12" s="5" t="s">
        <v>33</v>
      </c>
      <c r="D12" s="5" t="s">
        <v>8</v>
      </c>
      <c r="E12" s="5">
        <v>1</v>
      </c>
      <c r="F12" s="11">
        <f>564/1.2</f>
        <v>470</v>
      </c>
      <c r="G12" s="11">
        <f t="shared" si="0"/>
        <v>470</v>
      </c>
      <c r="H12" s="11">
        <f t="shared" si="1"/>
        <v>564</v>
      </c>
      <c r="I12" s="30" t="s">
        <v>80</v>
      </c>
    </row>
    <row r="13" spans="1:9" ht="45" x14ac:dyDescent="0.25">
      <c r="A13" s="5"/>
      <c r="B13" s="5" t="s">
        <v>34</v>
      </c>
      <c r="C13" s="5" t="s">
        <v>35</v>
      </c>
      <c r="D13" s="5" t="s">
        <v>8</v>
      </c>
      <c r="E13" s="5">
        <v>2</v>
      </c>
      <c r="F13" s="11">
        <f>900/1.2</f>
        <v>750</v>
      </c>
      <c r="G13" s="11">
        <f t="shared" si="0"/>
        <v>1500</v>
      </c>
      <c r="H13" s="11">
        <f t="shared" si="1"/>
        <v>1800</v>
      </c>
      <c r="I13" s="30" t="s">
        <v>82</v>
      </c>
    </row>
    <row r="14" spans="1:9" x14ac:dyDescent="0.25">
      <c r="A14" s="5"/>
      <c r="B14" s="34" t="s">
        <v>78</v>
      </c>
      <c r="C14" s="34"/>
      <c r="D14" s="34"/>
      <c r="E14" s="34"/>
      <c r="F14" s="34"/>
      <c r="G14" s="27">
        <f>SUM(G3:G13)</f>
        <v>7020.8333333333339</v>
      </c>
      <c r="H14" s="27">
        <f t="shared" si="1"/>
        <v>8425</v>
      </c>
      <c r="I14" s="31"/>
    </row>
    <row r="15" spans="1:9" ht="15.75" x14ac:dyDescent="0.25">
      <c r="A15" s="33" t="s">
        <v>11</v>
      </c>
      <c r="B15" s="33"/>
      <c r="C15" s="33"/>
      <c r="D15" s="33"/>
      <c r="E15" s="33"/>
      <c r="F15" s="33"/>
      <c r="G15" s="33"/>
      <c r="H15" s="33"/>
      <c r="I15" s="31"/>
    </row>
    <row r="16" spans="1:9" ht="90" x14ac:dyDescent="0.25">
      <c r="A16" s="5"/>
      <c r="B16" s="17" t="s">
        <v>36</v>
      </c>
      <c r="C16" s="3" t="s">
        <v>37</v>
      </c>
      <c r="D16" s="3" t="s">
        <v>12</v>
      </c>
      <c r="E16" s="3">
        <v>1</v>
      </c>
      <c r="F16" s="10">
        <v>930.20833333333337</v>
      </c>
      <c r="G16" s="10">
        <f>F16*E16</f>
        <v>930.20833333333337</v>
      </c>
      <c r="H16" s="10">
        <f>G16*1.2</f>
        <v>1116.25</v>
      </c>
      <c r="I16" s="30" t="s">
        <v>81</v>
      </c>
    </row>
    <row r="17" spans="1:9" ht="135" x14ac:dyDescent="0.25">
      <c r="A17" s="5"/>
      <c r="B17" s="6" t="s">
        <v>38</v>
      </c>
      <c r="C17" s="6" t="s">
        <v>39</v>
      </c>
      <c r="D17" s="8" t="s">
        <v>8</v>
      </c>
      <c r="E17" s="8">
        <v>1</v>
      </c>
      <c r="F17" s="10">
        <v>455</v>
      </c>
      <c r="G17" s="10">
        <f>F17*E17</f>
        <v>455</v>
      </c>
      <c r="H17" s="10">
        <f>G17*1.2</f>
        <v>546</v>
      </c>
      <c r="I17" s="30" t="s">
        <v>80</v>
      </c>
    </row>
    <row r="18" spans="1:9" x14ac:dyDescent="0.25">
      <c r="A18" s="5"/>
      <c r="B18" s="34" t="s">
        <v>78</v>
      </c>
      <c r="C18" s="34"/>
      <c r="D18" s="34"/>
      <c r="E18" s="34"/>
      <c r="F18" s="34"/>
      <c r="G18" s="27">
        <f>SUM(G16:G17)</f>
        <v>1385.2083333333335</v>
      </c>
      <c r="H18" s="27">
        <f>SUM(H16:H17)</f>
        <v>1662.25</v>
      </c>
      <c r="I18" s="31"/>
    </row>
    <row r="19" spans="1:9" ht="15.75" x14ac:dyDescent="0.25">
      <c r="A19" s="33" t="s">
        <v>13</v>
      </c>
      <c r="B19" s="33"/>
      <c r="C19" s="33"/>
      <c r="D19" s="33"/>
      <c r="E19" s="33"/>
      <c r="F19" s="33"/>
      <c r="G19" s="33"/>
      <c r="H19" s="33"/>
      <c r="I19" s="31"/>
    </row>
    <row r="20" spans="1:9" ht="60" x14ac:dyDescent="0.25">
      <c r="A20" s="5"/>
      <c r="B20" s="5" t="s">
        <v>30</v>
      </c>
      <c r="C20" s="5" t="s">
        <v>40</v>
      </c>
      <c r="D20" s="5" t="s">
        <v>8</v>
      </c>
      <c r="E20" s="5">
        <v>1</v>
      </c>
      <c r="F20" s="11">
        <v>629.16999999999996</v>
      </c>
      <c r="G20" s="11">
        <v>629.16999999999996</v>
      </c>
      <c r="H20" s="11">
        <v>755</v>
      </c>
      <c r="I20" s="30" t="s">
        <v>80</v>
      </c>
    </row>
    <row r="21" spans="1:9" ht="45" x14ac:dyDescent="0.25">
      <c r="A21" s="5"/>
      <c r="B21" s="5" t="s">
        <v>41</v>
      </c>
      <c r="C21" s="5" t="s">
        <v>42</v>
      </c>
      <c r="D21" s="5" t="s">
        <v>8</v>
      </c>
      <c r="E21" s="5">
        <v>1</v>
      </c>
      <c r="F21" s="11">
        <v>115.83</v>
      </c>
      <c r="G21" s="11">
        <v>115.83</v>
      </c>
      <c r="H21" s="11">
        <v>139</v>
      </c>
      <c r="I21" s="30" t="s">
        <v>83</v>
      </c>
    </row>
    <row r="22" spans="1:9" ht="45" x14ac:dyDescent="0.25">
      <c r="A22" s="5"/>
      <c r="B22" s="5" t="s">
        <v>43</v>
      </c>
      <c r="C22" s="5" t="s">
        <v>44</v>
      </c>
      <c r="D22" s="5" t="s">
        <v>8</v>
      </c>
      <c r="E22" s="5">
        <v>1</v>
      </c>
      <c r="F22" s="11">
        <v>190.83</v>
      </c>
      <c r="G22" s="11">
        <v>190.83</v>
      </c>
      <c r="H22" s="11">
        <v>229</v>
      </c>
      <c r="I22" s="30" t="s">
        <v>83</v>
      </c>
    </row>
    <row r="23" spans="1:9" ht="45" x14ac:dyDescent="0.25">
      <c r="A23" s="5"/>
      <c r="B23" s="5" t="s">
        <v>45</v>
      </c>
      <c r="C23" s="5" t="s">
        <v>46</v>
      </c>
      <c r="D23" s="5" t="s">
        <v>8</v>
      </c>
      <c r="E23" s="5">
        <v>1</v>
      </c>
      <c r="F23" s="11">
        <v>479.17</v>
      </c>
      <c r="G23" s="11">
        <v>479.17</v>
      </c>
      <c r="H23" s="11">
        <v>575</v>
      </c>
      <c r="I23" s="30" t="s">
        <v>83</v>
      </c>
    </row>
    <row r="24" spans="1:9" ht="60" x14ac:dyDescent="0.25">
      <c r="A24" s="5"/>
      <c r="B24" s="5" t="s">
        <v>47</v>
      </c>
      <c r="C24" s="5" t="s">
        <v>48</v>
      </c>
      <c r="D24" s="5" t="s">
        <v>8</v>
      </c>
      <c r="E24" s="5">
        <v>1</v>
      </c>
      <c r="F24" s="11">
        <v>332.5</v>
      </c>
      <c r="G24" s="11">
        <v>332.5</v>
      </c>
      <c r="H24" s="11">
        <v>399</v>
      </c>
      <c r="I24" s="30" t="s">
        <v>80</v>
      </c>
    </row>
    <row r="25" spans="1:9" ht="60" x14ac:dyDescent="0.25">
      <c r="A25" s="5"/>
      <c r="B25" s="5" t="s">
        <v>49</v>
      </c>
      <c r="C25" s="5" t="s">
        <v>50</v>
      </c>
      <c r="D25" s="5" t="s">
        <v>8</v>
      </c>
      <c r="E25" s="5">
        <v>1</v>
      </c>
      <c r="F25" s="11">
        <v>435.25</v>
      </c>
      <c r="G25" s="11">
        <v>435.25</v>
      </c>
      <c r="H25" s="11">
        <v>522.29999999999995</v>
      </c>
      <c r="I25" s="30" t="s">
        <v>80</v>
      </c>
    </row>
    <row r="26" spans="1:9" ht="60" x14ac:dyDescent="0.25">
      <c r="A26" s="5"/>
      <c r="B26" s="5" t="s">
        <v>51</v>
      </c>
      <c r="C26" s="5" t="s">
        <v>52</v>
      </c>
      <c r="D26" s="5" t="s">
        <v>8</v>
      </c>
      <c r="E26" s="5">
        <v>1</v>
      </c>
      <c r="F26" s="11">
        <v>1000</v>
      </c>
      <c r="G26" s="11">
        <v>1000</v>
      </c>
      <c r="H26" s="11">
        <v>1200</v>
      </c>
      <c r="I26" s="30" t="s">
        <v>80</v>
      </c>
    </row>
    <row r="27" spans="1:9" ht="45" x14ac:dyDescent="0.25">
      <c r="A27" s="5"/>
      <c r="B27" s="5" t="s">
        <v>53</v>
      </c>
      <c r="C27" s="5" t="s">
        <v>54</v>
      </c>
      <c r="D27" s="5" t="s">
        <v>8</v>
      </c>
      <c r="E27" s="5">
        <v>2</v>
      </c>
      <c r="F27" s="11">
        <v>500</v>
      </c>
      <c r="G27" s="11">
        <v>1000</v>
      </c>
      <c r="H27" s="11">
        <v>1200</v>
      </c>
      <c r="I27" s="30" t="s">
        <v>83</v>
      </c>
    </row>
    <row r="28" spans="1:9" ht="45" x14ac:dyDescent="0.25">
      <c r="A28" s="5"/>
      <c r="B28" s="5" t="s">
        <v>55</v>
      </c>
      <c r="C28" s="5" t="s">
        <v>56</v>
      </c>
      <c r="D28" s="5" t="s">
        <v>8</v>
      </c>
      <c r="E28" s="5">
        <v>1</v>
      </c>
      <c r="F28" s="11">
        <v>211.25</v>
      </c>
      <c r="G28" s="11">
        <v>211.25</v>
      </c>
      <c r="H28" s="11">
        <v>253.5</v>
      </c>
      <c r="I28" s="30" t="s">
        <v>83</v>
      </c>
    </row>
    <row r="29" spans="1:9" ht="60" x14ac:dyDescent="0.25">
      <c r="A29" s="5"/>
      <c r="B29" s="5" t="s">
        <v>57</v>
      </c>
      <c r="C29" s="5" t="s">
        <v>58</v>
      </c>
      <c r="D29" s="5" t="s">
        <v>8</v>
      </c>
      <c r="E29" s="5">
        <v>1</v>
      </c>
      <c r="F29" s="11">
        <v>125</v>
      </c>
      <c r="G29" s="11">
        <v>125</v>
      </c>
      <c r="H29" s="11">
        <v>150</v>
      </c>
      <c r="I29" s="30" t="s">
        <v>80</v>
      </c>
    </row>
    <row r="30" spans="1:9" ht="60" x14ac:dyDescent="0.25">
      <c r="A30" s="5"/>
      <c r="B30" s="5" t="s">
        <v>59</v>
      </c>
      <c r="C30" s="5" t="s">
        <v>60</v>
      </c>
      <c r="D30" s="5" t="s">
        <v>8</v>
      </c>
      <c r="E30" s="5">
        <v>1</v>
      </c>
      <c r="F30" s="11">
        <v>304.17</v>
      </c>
      <c r="G30" s="11">
        <v>304.17</v>
      </c>
      <c r="H30" s="11">
        <v>365</v>
      </c>
      <c r="I30" s="30" t="s">
        <v>80</v>
      </c>
    </row>
    <row r="31" spans="1:9" ht="60" x14ac:dyDescent="0.25">
      <c r="A31" s="5"/>
      <c r="B31" s="5" t="s">
        <v>61</v>
      </c>
      <c r="C31" s="5" t="s">
        <v>62</v>
      </c>
      <c r="D31" s="5" t="s">
        <v>8</v>
      </c>
      <c r="E31" s="5">
        <v>1</v>
      </c>
      <c r="F31" s="11">
        <v>177</v>
      </c>
      <c r="G31" s="11">
        <v>177</v>
      </c>
      <c r="H31" s="11">
        <v>212.2</v>
      </c>
      <c r="I31" s="30" t="s">
        <v>80</v>
      </c>
    </row>
    <row r="32" spans="1:9" x14ac:dyDescent="0.25">
      <c r="A32" s="5"/>
      <c r="B32" s="34" t="s">
        <v>78</v>
      </c>
      <c r="C32" s="34"/>
      <c r="D32" s="34"/>
      <c r="E32" s="34"/>
      <c r="F32" s="34"/>
      <c r="G32" s="27">
        <f>SUM(G20:G31)</f>
        <v>5000.17</v>
      </c>
      <c r="H32" s="27">
        <f>SUM(H20:H31)</f>
        <v>6000</v>
      </c>
      <c r="I32" s="31"/>
    </row>
    <row r="33" spans="1:9" ht="15.75" x14ac:dyDescent="0.25">
      <c r="A33" s="33" t="s">
        <v>63</v>
      </c>
      <c r="B33" s="33"/>
      <c r="C33" s="33"/>
      <c r="D33" s="33"/>
      <c r="E33" s="33"/>
      <c r="F33" s="33"/>
      <c r="G33" s="33"/>
      <c r="H33" s="33"/>
      <c r="I33" s="31"/>
    </row>
    <row r="34" spans="1:9" ht="150" x14ac:dyDescent="0.25">
      <c r="A34" s="5"/>
      <c r="B34" s="9" t="s">
        <v>64</v>
      </c>
      <c r="C34" s="18" t="s">
        <v>65</v>
      </c>
      <c r="D34" s="19" t="s">
        <v>9</v>
      </c>
      <c r="E34" s="19">
        <v>1</v>
      </c>
      <c r="F34" s="20">
        <v>407.5</v>
      </c>
      <c r="G34" s="7">
        <f>F34*E34</f>
        <v>407.5</v>
      </c>
      <c r="H34" s="20">
        <f>G34*1.2</f>
        <v>489</v>
      </c>
      <c r="I34" s="30" t="s">
        <v>80</v>
      </c>
    </row>
    <row r="35" spans="1:9" ht="210" x14ac:dyDescent="0.25">
      <c r="A35" s="5"/>
      <c r="B35" s="21" t="s">
        <v>66</v>
      </c>
      <c r="C35" s="22" t="s">
        <v>67</v>
      </c>
      <c r="D35" s="19" t="s">
        <v>8</v>
      </c>
      <c r="E35" s="19">
        <v>1</v>
      </c>
      <c r="F35" s="20">
        <v>415.83</v>
      </c>
      <c r="G35" s="7">
        <f>F35*E35</f>
        <v>415.83</v>
      </c>
      <c r="H35" s="20">
        <f>G35*1.2</f>
        <v>498.99599999999998</v>
      </c>
      <c r="I35" s="30" t="s">
        <v>83</v>
      </c>
    </row>
    <row r="36" spans="1:9" x14ac:dyDescent="0.25">
      <c r="A36" s="5"/>
      <c r="B36" s="34" t="s">
        <v>78</v>
      </c>
      <c r="C36" s="34"/>
      <c r="D36" s="34"/>
      <c r="E36" s="34"/>
      <c r="F36" s="34"/>
      <c r="G36" s="27">
        <f>SUM(G34:G35)</f>
        <v>823.32999999999993</v>
      </c>
      <c r="H36" s="27">
        <f>SUM(H34:H35)</f>
        <v>987.99599999999998</v>
      </c>
      <c r="I36" s="31"/>
    </row>
    <row r="37" spans="1:9" ht="15.75" x14ac:dyDescent="0.25">
      <c r="A37" s="33" t="s">
        <v>68</v>
      </c>
      <c r="B37" s="33"/>
      <c r="C37" s="33"/>
      <c r="D37" s="33"/>
      <c r="E37" s="33"/>
      <c r="F37" s="33"/>
      <c r="G37" s="33"/>
      <c r="H37" s="33"/>
      <c r="I37" s="31"/>
    </row>
    <row r="38" spans="1:9" ht="115.5" x14ac:dyDescent="0.25">
      <c r="A38" s="5"/>
      <c r="B38" s="23" t="s">
        <v>69</v>
      </c>
      <c r="C38" s="24" t="s">
        <v>70</v>
      </c>
      <c r="D38" s="25" t="s">
        <v>8</v>
      </c>
      <c r="E38" s="25">
        <v>1</v>
      </c>
      <c r="F38" s="26">
        <v>1022.8</v>
      </c>
      <c r="G38" s="26">
        <v>1022.8</v>
      </c>
      <c r="H38" s="26">
        <v>1227.3599999999999</v>
      </c>
      <c r="I38" s="32" t="s">
        <v>79</v>
      </c>
    </row>
    <row r="39" spans="1:9" ht="51" x14ac:dyDescent="0.25">
      <c r="A39" s="5"/>
      <c r="B39" s="23" t="s">
        <v>71</v>
      </c>
      <c r="C39" s="24" t="s">
        <v>72</v>
      </c>
      <c r="D39" s="25" t="s">
        <v>8</v>
      </c>
      <c r="E39" s="25">
        <v>1</v>
      </c>
      <c r="F39" s="26">
        <v>291.60000000000002</v>
      </c>
      <c r="G39" s="26">
        <v>291.60000000000002</v>
      </c>
      <c r="H39" s="26">
        <v>349.92</v>
      </c>
      <c r="I39" s="32" t="s">
        <v>79</v>
      </c>
    </row>
    <row r="40" spans="1:9" ht="45" x14ac:dyDescent="0.25">
      <c r="A40" s="5"/>
      <c r="B40" s="23" t="s">
        <v>85</v>
      </c>
      <c r="C40" s="24" t="s">
        <v>86</v>
      </c>
      <c r="D40" s="25" t="s">
        <v>8</v>
      </c>
      <c r="E40" s="25">
        <v>1</v>
      </c>
      <c r="F40" s="26">
        <v>360</v>
      </c>
      <c r="G40" s="26">
        <v>360</v>
      </c>
      <c r="H40" s="26">
        <v>450</v>
      </c>
      <c r="I40" s="30" t="s">
        <v>84</v>
      </c>
    </row>
    <row r="41" spans="1:9" ht="64.5" x14ac:dyDescent="0.25">
      <c r="A41" s="5"/>
      <c r="B41" s="23" t="s">
        <v>87</v>
      </c>
      <c r="C41" s="24" t="s">
        <v>88</v>
      </c>
      <c r="D41" s="25" t="s">
        <v>8</v>
      </c>
      <c r="E41" s="25">
        <v>1</v>
      </c>
      <c r="F41" s="26">
        <v>368</v>
      </c>
      <c r="G41" s="26">
        <v>368</v>
      </c>
      <c r="H41" s="26">
        <v>460</v>
      </c>
      <c r="I41" s="30" t="s">
        <v>84</v>
      </c>
    </row>
    <row r="42" spans="1:9" ht="51.75" x14ac:dyDescent="0.25">
      <c r="A42" s="5"/>
      <c r="B42" s="23" t="s">
        <v>89</v>
      </c>
      <c r="C42" s="24" t="s">
        <v>90</v>
      </c>
      <c r="D42" s="25" t="s">
        <v>8</v>
      </c>
      <c r="E42" s="25">
        <v>1</v>
      </c>
      <c r="F42" s="26">
        <v>40</v>
      </c>
      <c r="G42" s="26">
        <v>40</v>
      </c>
      <c r="H42" s="26">
        <v>50</v>
      </c>
      <c r="I42" s="30" t="s">
        <v>84</v>
      </c>
    </row>
    <row r="43" spans="1:9" ht="51.75" x14ac:dyDescent="0.25">
      <c r="A43" s="5"/>
      <c r="B43" s="23" t="s">
        <v>91</v>
      </c>
      <c r="C43" s="24" t="s">
        <v>92</v>
      </c>
      <c r="D43" s="25" t="s">
        <v>8</v>
      </c>
      <c r="E43" s="25">
        <v>1</v>
      </c>
      <c r="F43" s="26">
        <v>96</v>
      </c>
      <c r="G43" s="26">
        <v>96</v>
      </c>
      <c r="H43" s="26">
        <v>120</v>
      </c>
      <c r="I43" s="30" t="s">
        <v>84</v>
      </c>
    </row>
    <row r="44" spans="1:9" x14ac:dyDescent="0.25">
      <c r="A44" s="5"/>
      <c r="B44" s="34" t="s">
        <v>78</v>
      </c>
      <c r="C44" s="34"/>
      <c r="D44" s="34"/>
      <c r="E44" s="34"/>
      <c r="F44" s="34"/>
      <c r="G44" s="27">
        <f>SUM(G38:G43)</f>
        <v>2178.4</v>
      </c>
      <c r="H44" s="27">
        <f>SUM(H38:H43)</f>
        <v>2657.2799999999997</v>
      </c>
      <c r="I44" s="31"/>
    </row>
    <row r="45" spans="1:9" ht="15.75" x14ac:dyDescent="0.25">
      <c r="A45" s="33" t="s">
        <v>73</v>
      </c>
      <c r="B45" s="33"/>
      <c r="C45" s="33"/>
      <c r="D45" s="33"/>
      <c r="E45" s="33"/>
      <c r="F45" s="33"/>
      <c r="G45" s="33"/>
      <c r="H45" s="33"/>
      <c r="I45" s="31"/>
    </row>
    <row r="46" spans="1:9" ht="51.75" x14ac:dyDescent="0.25">
      <c r="A46" s="5"/>
      <c r="B46" s="23" t="s">
        <v>74</v>
      </c>
      <c r="C46" s="24" t="s">
        <v>75</v>
      </c>
      <c r="D46" s="25" t="s">
        <v>8</v>
      </c>
      <c r="E46" s="25">
        <v>1</v>
      </c>
      <c r="F46" s="26">
        <v>709.1</v>
      </c>
      <c r="G46" s="26">
        <v>709.1</v>
      </c>
      <c r="H46" s="26">
        <v>850.92</v>
      </c>
      <c r="I46" s="30" t="s">
        <v>84</v>
      </c>
    </row>
    <row r="47" spans="1:9" ht="45" x14ac:dyDescent="0.25">
      <c r="A47" s="5"/>
      <c r="B47" s="23" t="s">
        <v>76</v>
      </c>
      <c r="C47" s="24" t="s">
        <v>77</v>
      </c>
      <c r="D47" s="25" t="s">
        <v>8</v>
      </c>
      <c r="E47" s="25">
        <v>1</v>
      </c>
      <c r="F47" s="26">
        <v>744.1</v>
      </c>
      <c r="G47" s="26">
        <v>744.1</v>
      </c>
      <c r="H47" s="26">
        <v>892.92</v>
      </c>
      <c r="I47" s="30" t="s">
        <v>84</v>
      </c>
    </row>
    <row r="48" spans="1:9" ht="115.5" x14ac:dyDescent="0.25">
      <c r="A48" s="5"/>
      <c r="B48" s="23" t="s">
        <v>69</v>
      </c>
      <c r="C48" s="24" t="s">
        <v>70</v>
      </c>
      <c r="D48" s="25" t="s">
        <v>8</v>
      </c>
      <c r="E48" s="25">
        <v>1</v>
      </c>
      <c r="F48" s="26">
        <v>1022.8</v>
      </c>
      <c r="G48" s="26">
        <v>1022.8</v>
      </c>
      <c r="H48" s="26">
        <v>1227.3599999999999</v>
      </c>
      <c r="I48" s="32" t="s">
        <v>79</v>
      </c>
    </row>
    <row r="49" spans="1:9" ht="51" x14ac:dyDescent="0.25">
      <c r="A49" s="5"/>
      <c r="B49" s="23" t="s">
        <v>71</v>
      </c>
      <c r="C49" s="24" t="s">
        <v>72</v>
      </c>
      <c r="D49" s="25" t="s">
        <v>8</v>
      </c>
      <c r="E49" s="25">
        <v>1</v>
      </c>
      <c r="F49" s="26">
        <v>291.60000000000002</v>
      </c>
      <c r="G49" s="26">
        <v>291.60000000000002</v>
      </c>
      <c r="H49" s="26">
        <v>349.92</v>
      </c>
      <c r="I49" s="32" t="s">
        <v>79</v>
      </c>
    </row>
    <row r="50" spans="1:9" x14ac:dyDescent="0.25">
      <c r="A50" s="5"/>
      <c r="B50" s="34" t="s">
        <v>78</v>
      </c>
      <c r="C50" s="34"/>
      <c r="D50" s="34"/>
      <c r="E50" s="34"/>
      <c r="F50" s="34"/>
      <c r="G50" s="27">
        <f>SUM(G46:G49)</f>
        <v>2767.6</v>
      </c>
      <c r="H50" s="27">
        <f>SUM(H46:H49)</f>
        <v>3321.12</v>
      </c>
    </row>
    <row r="52" spans="1:9" x14ac:dyDescent="0.25">
      <c r="B52" s="35"/>
      <c r="C52" s="35"/>
      <c r="D52" s="35"/>
      <c r="E52" s="35"/>
      <c r="F52" s="35"/>
      <c r="G52" s="28">
        <f>G14+G18+G32+G36+G44+G50</f>
        <v>19175.541666666668</v>
      </c>
      <c r="H52" s="28">
        <f>H14+H18+H32+H36+H44+H50</f>
        <v>23053.645999999997</v>
      </c>
    </row>
  </sheetData>
  <mergeCells count="13">
    <mergeCell ref="B50:F50"/>
    <mergeCell ref="B52:F52"/>
    <mergeCell ref="A45:H45"/>
    <mergeCell ref="A2:H2"/>
    <mergeCell ref="A15:H15"/>
    <mergeCell ref="A19:H19"/>
    <mergeCell ref="A33:H33"/>
    <mergeCell ref="A37:H37"/>
    <mergeCell ref="B14:F14"/>
    <mergeCell ref="B18:F18"/>
    <mergeCell ref="B32:F32"/>
    <mergeCell ref="B36:F36"/>
    <mergeCell ref="B44:F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Rumanko</dc:creator>
  <cp:lastModifiedBy>Kentošová</cp:lastModifiedBy>
  <dcterms:created xsi:type="dcterms:W3CDTF">2023-06-09T12:52:08Z</dcterms:created>
  <dcterms:modified xsi:type="dcterms:W3CDTF">2023-07-24T13:38:15Z</dcterms:modified>
</cp:coreProperties>
</file>