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antol\Môj disk\2021 10 MVSR Mur\expedicia\2023 09 28 VV aktualizacia v ramci VO\"/>
    </mc:Choice>
  </mc:AlternateContent>
  <xr:revisionPtr revIDLastSave="0" documentId="13_ncr:1_{172D0197-B36A-45E5-8C3D-EC4445E60914}" xr6:coauthVersionLast="47" xr6:coauthVersionMax="47" xr10:uidLastSave="{00000000-0000-0000-0000-000000000000}"/>
  <bookViews>
    <workbookView xWindow="15015" yWindow="-18990" windowWidth="29040" windowHeight="17520" firstSheet="1" activeTab="1" xr2:uid="{00000000-000D-0000-FFFF-FFFF00000000}"/>
  </bookViews>
  <sheets>
    <sheet name="Rekapitulácia stavby" sheetId="1" r:id="rId1"/>
    <sheet name="SO 01 - Sanácia oporných ..." sheetId="2" r:id="rId2"/>
    <sheet name="SO 02 - Rekonštrukcia spe..." sheetId="3" r:id="rId3"/>
    <sheet name="SO 03 - Rekonštrukcia daž..." sheetId="4" r:id="rId4"/>
  </sheets>
  <definedNames>
    <definedName name="_xlnm._FilterDatabase" localSheetId="1" hidden="1">'SO 01 - Sanácia oporných ...'!$C$130:$K$304</definedName>
    <definedName name="_xlnm._FilterDatabase" localSheetId="2" hidden="1">'SO 02 - Rekonštrukcia spe...'!$C$121:$K$180</definedName>
    <definedName name="_xlnm._FilterDatabase" localSheetId="3" hidden="1">'SO 03 - Rekonštrukcia daž...'!$C$123:$K$232</definedName>
    <definedName name="_xlnm.Print_Titles" localSheetId="0">'Rekapitulácia stavby'!$92:$92</definedName>
    <definedName name="_xlnm.Print_Titles" localSheetId="1">'SO 01 - Sanácia oporných ...'!$130:$130</definedName>
    <definedName name="_xlnm.Print_Titles" localSheetId="2">'SO 02 - Rekonštrukcia spe...'!$121:$121</definedName>
    <definedName name="_xlnm.Print_Titles" localSheetId="3">'SO 03 - Rekonštrukcia daž...'!$123:$123</definedName>
    <definedName name="_xlnm.Print_Area" localSheetId="0">'Rekapitulácia stavby'!$D$4:$AO$76,'Rekapitulácia stavby'!$C$82:$AQ$98</definedName>
    <definedName name="_xlnm.Print_Area" localSheetId="1">'SO 01 - Sanácia oporných ...'!$C$4:$J$76,'SO 01 - Sanácia oporných ...'!$C$82:$J$112,'SO 01 - Sanácia oporných ...'!$C$118:$J$304</definedName>
    <definedName name="_xlnm.Print_Area" localSheetId="2">'SO 02 - Rekonštrukcia spe...'!$C$4:$J$76,'SO 02 - Rekonštrukcia spe...'!$C$82:$J$103,'SO 02 - Rekonštrukcia spe...'!$C$109:$J$180</definedName>
    <definedName name="_xlnm.Print_Area" localSheetId="3">'SO 03 - Rekonštrukcia daž...'!$C$4:$J$76,'SO 03 - Rekonštrukcia daž...'!$C$82:$J$105,'SO 03 - Rekonštrukcia daž...'!$C$111:$J$232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151" i="2" l="1"/>
  <c r="BI151" i="2"/>
  <c r="BH151" i="2"/>
  <c r="BG151" i="2"/>
  <c r="BE151" i="2"/>
  <c r="T151" i="2"/>
  <c r="R151" i="2"/>
  <c r="P151" i="2"/>
  <c r="J151" i="2"/>
  <c r="BF151" i="2" s="1"/>
  <c r="BK144" i="2"/>
  <c r="BI144" i="2"/>
  <c r="BH144" i="2"/>
  <c r="BG144" i="2"/>
  <c r="BE144" i="2"/>
  <c r="T144" i="2"/>
  <c r="R144" i="2"/>
  <c r="P144" i="2"/>
  <c r="J144" i="2"/>
  <c r="BF144" i="2" s="1"/>
  <c r="BK137" i="2"/>
  <c r="BI137" i="2"/>
  <c r="BH137" i="2"/>
  <c r="BG137" i="2"/>
  <c r="BE137" i="2"/>
  <c r="T137" i="2"/>
  <c r="R137" i="2"/>
  <c r="P137" i="2"/>
  <c r="J137" i="2"/>
  <c r="BF137" i="2" s="1"/>
  <c r="J37" i="4" l="1"/>
  <c r="J36" i="4"/>
  <c r="AY97" i="1"/>
  <c r="J35" i="4"/>
  <c r="AX97" i="1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J121" i="4"/>
  <c r="J120" i="4"/>
  <c r="F120" i="4"/>
  <c r="F118" i="4"/>
  <c r="E116" i="4"/>
  <c r="J92" i="4"/>
  <c r="J91" i="4"/>
  <c r="F91" i="4"/>
  <c r="F89" i="4"/>
  <c r="E87" i="4"/>
  <c r="J18" i="4"/>
  <c r="E18" i="4"/>
  <c r="F121" i="4" s="1"/>
  <c r="J17" i="4"/>
  <c r="J12" i="4"/>
  <c r="J89" i="4" s="1"/>
  <c r="E7" i="4"/>
  <c r="E114" i="4" s="1"/>
  <c r="J37" i="3"/>
  <c r="J36" i="3"/>
  <c r="AY96" i="1" s="1"/>
  <c r="J35" i="3"/>
  <c r="AX96" i="1" s="1"/>
  <c r="BI180" i="3"/>
  <c r="BH180" i="3"/>
  <c r="BG180" i="3"/>
  <c r="BE180" i="3"/>
  <c r="T180" i="3"/>
  <c r="T179" i="3" s="1"/>
  <c r="R180" i="3"/>
  <c r="R179" i="3" s="1"/>
  <c r="P180" i="3"/>
  <c r="P179" i="3" s="1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J119" i="3"/>
  <c r="J118" i="3"/>
  <c r="F118" i="3"/>
  <c r="F116" i="3"/>
  <c r="E114" i="3"/>
  <c r="J92" i="3"/>
  <c r="J91" i="3"/>
  <c r="F91" i="3"/>
  <c r="F89" i="3"/>
  <c r="E87" i="3"/>
  <c r="J18" i="3"/>
  <c r="E18" i="3"/>
  <c r="F92" i="3" s="1"/>
  <c r="J17" i="3"/>
  <c r="J12" i="3"/>
  <c r="J116" i="3" s="1"/>
  <c r="E7" i="3"/>
  <c r="E112" i="3" s="1"/>
  <c r="J37" i="2"/>
  <c r="J36" i="2"/>
  <c r="AY95" i="1" s="1"/>
  <c r="J35" i="2"/>
  <c r="AX95" i="1" s="1"/>
  <c r="BI304" i="2"/>
  <c r="BH304" i="2"/>
  <c r="BG304" i="2"/>
  <c r="BE304" i="2"/>
  <c r="T304" i="2"/>
  <c r="T303" i="2" s="1"/>
  <c r="T302" i="2" s="1"/>
  <c r="R304" i="2"/>
  <c r="R303" i="2"/>
  <c r="R302" i="2" s="1"/>
  <c r="P304" i="2"/>
  <c r="P303" i="2" s="1"/>
  <c r="P302" i="2" s="1"/>
  <c r="BI301" i="2"/>
  <c r="BH301" i="2"/>
  <c r="BG301" i="2"/>
  <c r="BE301" i="2"/>
  <c r="T301" i="2"/>
  <c r="R301" i="2"/>
  <c r="P301" i="2"/>
  <c r="BI298" i="2"/>
  <c r="BH298" i="2"/>
  <c r="BG298" i="2"/>
  <c r="BE298" i="2"/>
  <c r="T298" i="2"/>
  <c r="R298" i="2"/>
  <c r="P298" i="2"/>
  <c r="BI296" i="2"/>
  <c r="BH296" i="2"/>
  <c r="BG296" i="2"/>
  <c r="BE296" i="2"/>
  <c r="T296" i="2"/>
  <c r="R296" i="2"/>
  <c r="P296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1" i="2"/>
  <c r="BH281" i="2"/>
  <c r="BG281" i="2"/>
  <c r="BE281" i="2"/>
  <c r="T281" i="2"/>
  <c r="T280" i="2" s="1"/>
  <c r="R281" i="2"/>
  <c r="R280" i="2" s="1"/>
  <c r="P281" i="2"/>
  <c r="P280" i="2" s="1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2" i="2"/>
  <c r="BH272" i="2"/>
  <c r="BG272" i="2"/>
  <c r="BE272" i="2"/>
  <c r="T272" i="2"/>
  <c r="R272" i="2"/>
  <c r="P272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5" i="2"/>
  <c r="BH265" i="2"/>
  <c r="BG265" i="2"/>
  <c r="BE265" i="2"/>
  <c r="T265" i="2"/>
  <c r="R265" i="2"/>
  <c r="P265" i="2"/>
  <c r="BI263" i="2"/>
  <c r="BH263" i="2"/>
  <c r="BG263" i="2"/>
  <c r="BE263" i="2"/>
  <c r="T263" i="2"/>
  <c r="R263" i="2"/>
  <c r="P263" i="2"/>
  <c r="BI261" i="2"/>
  <c r="BH261" i="2"/>
  <c r="BG261" i="2"/>
  <c r="BE261" i="2"/>
  <c r="T261" i="2"/>
  <c r="R261" i="2"/>
  <c r="P261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4" i="2"/>
  <c r="BH254" i="2"/>
  <c r="BG254" i="2"/>
  <c r="BE254" i="2"/>
  <c r="T254" i="2"/>
  <c r="R254" i="2"/>
  <c r="P254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49" i="2"/>
  <c r="BH249" i="2"/>
  <c r="BG249" i="2"/>
  <c r="BE249" i="2"/>
  <c r="T249" i="2"/>
  <c r="R249" i="2"/>
  <c r="P249" i="2"/>
  <c r="BI247" i="2"/>
  <c r="BH247" i="2"/>
  <c r="BG247" i="2"/>
  <c r="BE247" i="2"/>
  <c r="T247" i="2"/>
  <c r="R247" i="2"/>
  <c r="P247" i="2"/>
  <c r="BI245" i="2"/>
  <c r="BH245" i="2"/>
  <c r="BG245" i="2"/>
  <c r="BE245" i="2"/>
  <c r="T245" i="2"/>
  <c r="R245" i="2"/>
  <c r="P245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0" i="2"/>
  <c r="BH240" i="2"/>
  <c r="BG240" i="2"/>
  <c r="BE240" i="2"/>
  <c r="T240" i="2"/>
  <c r="R240" i="2"/>
  <c r="P240" i="2"/>
  <c r="BI238" i="2"/>
  <c r="BH238" i="2"/>
  <c r="BG238" i="2"/>
  <c r="BE238" i="2"/>
  <c r="T238" i="2"/>
  <c r="R238" i="2"/>
  <c r="P238" i="2"/>
  <c r="BI236" i="2"/>
  <c r="BH236" i="2"/>
  <c r="BG236" i="2"/>
  <c r="BE236" i="2"/>
  <c r="T236" i="2"/>
  <c r="R236" i="2"/>
  <c r="P236" i="2"/>
  <c r="BI234" i="2"/>
  <c r="BH234" i="2"/>
  <c r="BG234" i="2"/>
  <c r="BE234" i="2"/>
  <c r="T234" i="2"/>
  <c r="T233" i="2" s="1"/>
  <c r="R234" i="2"/>
  <c r="R233" i="2" s="1"/>
  <c r="P234" i="2"/>
  <c r="P233" i="2" s="1"/>
  <c r="BI231" i="2"/>
  <c r="BH231" i="2"/>
  <c r="BG231" i="2"/>
  <c r="BE231" i="2"/>
  <c r="T231" i="2"/>
  <c r="R231" i="2"/>
  <c r="P231" i="2"/>
  <c r="BI229" i="2"/>
  <c r="BH229" i="2"/>
  <c r="BG229" i="2"/>
  <c r="BE229" i="2"/>
  <c r="T229" i="2"/>
  <c r="R229" i="2"/>
  <c r="P229" i="2"/>
  <c r="BI227" i="2"/>
  <c r="BH227" i="2"/>
  <c r="BG227" i="2"/>
  <c r="BE227" i="2"/>
  <c r="T227" i="2"/>
  <c r="R227" i="2"/>
  <c r="P227" i="2"/>
  <c r="BI221" i="2"/>
  <c r="BH221" i="2"/>
  <c r="BG221" i="2"/>
  <c r="BE221" i="2"/>
  <c r="T221" i="2"/>
  <c r="R221" i="2"/>
  <c r="P221" i="2"/>
  <c r="BI219" i="2"/>
  <c r="BH219" i="2"/>
  <c r="BG219" i="2"/>
  <c r="BE219" i="2"/>
  <c r="T219" i="2"/>
  <c r="R219" i="2"/>
  <c r="P219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0" i="2"/>
  <c r="BH210" i="2"/>
  <c r="BG210" i="2"/>
  <c r="BE210" i="2"/>
  <c r="T210" i="2"/>
  <c r="R210" i="2"/>
  <c r="P210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2" i="2"/>
  <c r="BH202" i="2"/>
  <c r="BG202" i="2"/>
  <c r="BE202" i="2"/>
  <c r="T202" i="2"/>
  <c r="R202" i="2"/>
  <c r="P202" i="2"/>
  <c r="BI198" i="2"/>
  <c r="BH198" i="2"/>
  <c r="BG198" i="2"/>
  <c r="BE198" i="2"/>
  <c r="T198" i="2"/>
  <c r="R198" i="2"/>
  <c r="P198" i="2"/>
  <c r="BI195" i="2"/>
  <c r="BH195" i="2"/>
  <c r="BG195" i="2"/>
  <c r="BE195" i="2"/>
  <c r="T195" i="2"/>
  <c r="R195" i="2"/>
  <c r="P195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6" i="2"/>
  <c r="BH176" i="2"/>
  <c r="BG176" i="2"/>
  <c r="BE176" i="2"/>
  <c r="T176" i="2"/>
  <c r="R176" i="2"/>
  <c r="P176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1" i="2"/>
  <c r="BH161" i="2"/>
  <c r="BG161" i="2"/>
  <c r="BE161" i="2"/>
  <c r="T161" i="2"/>
  <c r="R161" i="2"/>
  <c r="P161" i="2"/>
  <c r="BI158" i="2"/>
  <c r="BH158" i="2"/>
  <c r="BG158" i="2"/>
  <c r="BE158" i="2"/>
  <c r="T158" i="2"/>
  <c r="R158" i="2"/>
  <c r="P158" i="2"/>
  <c r="BI156" i="2"/>
  <c r="BH156" i="2"/>
  <c r="BG156" i="2"/>
  <c r="BE156" i="2"/>
  <c r="T156" i="2"/>
  <c r="R156" i="2"/>
  <c r="P156" i="2"/>
  <c r="BI153" i="2"/>
  <c r="BH153" i="2"/>
  <c r="BG153" i="2"/>
  <c r="BE153" i="2"/>
  <c r="T153" i="2"/>
  <c r="R153" i="2"/>
  <c r="P153" i="2"/>
  <c r="BI136" i="2"/>
  <c r="BH136" i="2"/>
  <c r="BG136" i="2"/>
  <c r="BE136" i="2"/>
  <c r="T136" i="2"/>
  <c r="R136" i="2"/>
  <c r="P136" i="2"/>
  <c r="BI134" i="2"/>
  <c r="BH134" i="2"/>
  <c r="BG134" i="2"/>
  <c r="BE134" i="2"/>
  <c r="T134" i="2"/>
  <c r="R134" i="2"/>
  <c r="P134" i="2"/>
  <c r="J128" i="2"/>
  <c r="J127" i="2"/>
  <c r="F127" i="2"/>
  <c r="F125" i="2"/>
  <c r="E123" i="2"/>
  <c r="J92" i="2"/>
  <c r="J91" i="2"/>
  <c r="F91" i="2"/>
  <c r="F89" i="2"/>
  <c r="E87" i="2"/>
  <c r="J18" i="2"/>
  <c r="E18" i="2"/>
  <c r="F128" i="2" s="1"/>
  <c r="J17" i="2"/>
  <c r="J12" i="2"/>
  <c r="J89" i="2" s="1"/>
  <c r="E7" i="2"/>
  <c r="E85" i="2" s="1"/>
  <c r="L90" i="1"/>
  <c r="AM90" i="1"/>
  <c r="AM89" i="1"/>
  <c r="L89" i="1"/>
  <c r="AM87" i="1"/>
  <c r="L87" i="1"/>
  <c r="L85" i="1"/>
  <c r="L84" i="1"/>
  <c r="BK301" i="2"/>
  <c r="J296" i="2"/>
  <c r="BK293" i="2"/>
  <c r="BK290" i="2"/>
  <c r="J279" i="2"/>
  <c r="BK265" i="2"/>
  <c r="J254" i="2"/>
  <c r="BK240" i="2"/>
  <c r="BK227" i="2"/>
  <c r="J179" i="2"/>
  <c r="J167" i="2"/>
  <c r="BK153" i="2"/>
  <c r="BK285" i="2"/>
  <c r="J268" i="2"/>
  <c r="J257" i="2"/>
  <c r="J240" i="2"/>
  <c r="BK208" i="2"/>
  <c r="BK198" i="2"/>
  <c r="BK185" i="2"/>
  <c r="J158" i="2"/>
  <c r="J285" i="2"/>
  <c r="J275" i="2"/>
  <c r="BK249" i="2"/>
  <c r="J236" i="2"/>
  <c r="BK229" i="2"/>
  <c r="BK212" i="2"/>
  <c r="J188" i="2"/>
  <c r="J169" i="2"/>
  <c r="AS94" i="1"/>
  <c r="J238" i="2"/>
  <c r="BK213" i="2"/>
  <c r="BK189" i="2"/>
  <c r="BK176" i="2"/>
  <c r="J161" i="2"/>
  <c r="BK180" i="3"/>
  <c r="BK161" i="3"/>
  <c r="J157" i="3"/>
  <c r="J144" i="3"/>
  <c r="BK132" i="3"/>
  <c r="BK178" i="3"/>
  <c r="J170" i="3"/>
  <c r="J165" i="3"/>
  <c r="BK160" i="3"/>
  <c r="BK154" i="3"/>
  <c r="J148" i="3"/>
  <c r="J135" i="3"/>
  <c r="BK131" i="3"/>
  <c r="J176" i="3"/>
  <c r="J164" i="3"/>
  <c r="J152" i="3"/>
  <c r="BK146" i="3"/>
  <c r="BK137" i="3"/>
  <c r="BK129" i="3"/>
  <c r="J125" i="3"/>
  <c r="J173" i="3"/>
  <c r="BK169" i="3"/>
  <c r="BK165" i="3"/>
  <c r="J147" i="3"/>
  <c r="J137" i="3"/>
  <c r="J131" i="3"/>
  <c r="J232" i="4"/>
  <c r="J224" i="4"/>
  <c r="J214" i="4"/>
  <c r="BK209" i="4"/>
  <c r="J204" i="4"/>
  <c r="J194" i="4"/>
  <c r="BK188" i="4"/>
  <c r="J179" i="4"/>
  <c r="BK166" i="4"/>
  <c r="BK152" i="4"/>
  <c r="J144" i="4"/>
  <c r="BK136" i="4"/>
  <c r="J131" i="4"/>
  <c r="BK216" i="4"/>
  <c r="J206" i="4"/>
  <c r="J198" i="4"/>
  <c r="J188" i="4"/>
  <c r="BK181" i="4"/>
  <c r="BK176" i="4"/>
  <c r="J170" i="4"/>
  <c r="J165" i="4"/>
  <c r="BK157" i="4"/>
  <c r="BK147" i="4"/>
  <c r="J143" i="4"/>
  <c r="J136" i="4"/>
  <c r="BK130" i="4"/>
  <c r="BK230" i="4"/>
  <c r="BK220" i="4"/>
  <c r="BK203" i="4"/>
  <c r="BK194" i="4"/>
  <c r="BK184" i="4"/>
  <c r="BK170" i="4"/>
  <c r="BK164" i="4"/>
  <c r="BK151" i="4"/>
  <c r="BK142" i="4"/>
  <c r="BK225" i="4"/>
  <c r="J212" i="4"/>
  <c r="J202" i="4"/>
  <c r="BK192" i="4"/>
  <c r="BK183" i="4"/>
  <c r="J177" i="4"/>
  <c r="J167" i="4"/>
  <c r="BK160" i="4"/>
  <c r="J152" i="4"/>
  <c r="J139" i="4"/>
  <c r="BK131" i="4"/>
  <c r="J304" i="2"/>
  <c r="J298" i="2"/>
  <c r="J294" i="2"/>
  <c r="J291" i="2"/>
  <c r="J288" i="2"/>
  <c r="J276" i="2"/>
  <c r="BK257" i="2"/>
  <c r="J245" i="2"/>
  <c r="BK204" i="2"/>
  <c r="J176" i="2"/>
  <c r="BK164" i="2"/>
  <c r="BK287" i="2"/>
  <c r="J269" i="2"/>
  <c r="BK251" i="2"/>
  <c r="J229" i="2"/>
  <c r="BK214" i="2"/>
  <c r="J202" i="2"/>
  <c r="J189" i="2"/>
  <c r="BK168" i="2"/>
  <c r="J153" i="2"/>
  <c r="J284" i="2"/>
  <c r="BK272" i="2"/>
  <c r="J251" i="2"/>
  <c r="BK238" i="2"/>
  <c r="J213" i="2"/>
  <c r="J204" i="2"/>
  <c r="BK186" i="2"/>
  <c r="J168" i="2"/>
  <c r="BK276" i="2"/>
  <c r="J261" i="2"/>
  <c r="BK242" i="2"/>
  <c r="BK219" i="2"/>
  <c r="BK202" i="2"/>
  <c r="BK188" i="2"/>
  <c r="J170" i="2"/>
  <c r="BK158" i="2"/>
  <c r="J178" i="3"/>
  <c r="J160" i="3"/>
  <c r="BK149" i="3"/>
  <c r="BK138" i="3"/>
  <c r="J126" i="3"/>
  <c r="BK172" i="3"/>
  <c r="J166" i="3"/>
  <c r="J163" i="3"/>
  <c r="BK155" i="3"/>
  <c r="J150" i="3"/>
  <c r="J141" i="3"/>
  <c r="BK134" i="3"/>
  <c r="J180" i="3"/>
  <c r="J171" i="3"/>
  <c r="BK156" i="3"/>
  <c r="BK147" i="3"/>
  <c r="BK141" i="3"/>
  <c r="J132" i="3"/>
  <c r="J128" i="3"/>
  <c r="BK176" i="3"/>
  <c r="BK171" i="3"/>
  <c r="J168" i="3"/>
  <c r="BK163" i="3"/>
  <c r="J154" i="3"/>
  <c r="J142" i="3"/>
  <c r="J133" i="3"/>
  <c r="BK232" i="4"/>
  <c r="BK226" i="4"/>
  <c r="BK215" i="4"/>
  <c r="J210" i="4"/>
  <c r="BK205" i="4"/>
  <c r="J196" i="4"/>
  <c r="J191" i="4"/>
  <c r="J184" i="4"/>
  <c r="J173" i="4"/>
  <c r="J157" i="4"/>
  <c r="BK149" i="4"/>
  <c r="J140" i="4"/>
  <c r="J135" i="4"/>
  <c r="BK129" i="4"/>
  <c r="J226" i="4"/>
  <c r="J219" i="4"/>
  <c r="BK212" i="4"/>
  <c r="BK200" i="4"/>
  <c r="J192" i="4"/>
  <c r="J182" i="4"/>
  <c r="BK178" i="4"/>
  <c r="J172" i="4"/>
  <c r="J166" i="4"/>
  <c r="J163" i="4"/>
  <c r="BK158" i="4"/>
  <c r="J153" i="4"/>
  <c r="BK146" i="4"/>
  <c r="BK139" i="4"/>
  <c r="BK134" i="4"/>
  <c r="BK127" i="4"/>
  <c r="BK221" i="4"/>
  <c r="J213" i="4"/>
  <c r="J209" i="4"/>
  <c r="J200" i="4"/>
  <c r="BK196" i="4"/>
  <c r="BK189" i="4"/>
  <c r="J175" i="4"/>
  <c r="BK171" i="4"/>
  <c r="BK159" i="4"/>
  <c r="BK153" i="4"/>
  <c r="BK143" i="4"/>
  <c r="J230" i="4"/>
  <c r="BK219" i="4"/>
  <c r="J205" i="4"/>
  <c r="J201" i="4"/>
  <c r="BK191" i="4"/>
  <c r="BK187" i="4"/>
  <c r="BK175" i="4"/>
  <c r="BK162" i="4"/>
  <c r="BK156" i="4"/>
  <c r="BK145" i="4"/>
  <c r="BK133" i="4"/>
  <c r="J301" i="2"/>
  <c r="BK296" i="2"/>
  <c r="J293" i="2"/>
  <c r="J290" i="2"/>
  <c r="J281" i="2"/>
  <c r="BK268" i="2"/>
  <c r="BK252" i="2"/>
  <c r="BK236" i="2"/>
  <c r="J208" i="2"/>
  <c r="J178" i="2"/>
  <c r="BK169" i="2"/>
  <c r="BK161" i="2"/>
  <c r="BK279" i="2"/>
  <c r="BK258" i="2"/>
  <c r="J243" i="2"/>
  <c r="BK221" i="2"/>
  <c r="BK207" i="2"/>
  <c r="J195" i="2"/>
  <c r="J186" i="2"/>
  <c r="BK167" i="2"/>
  <c r="J136" i="2"/>
  <c r="BK281" i="2"/>
  <c r="J258" i="2"/>
  <c r="J247" i="2"/>
  <c r="J242" i="2"/>
  <c r="BK231" i="2"/>
  <c r="J210" i="2"/>
  <c r="J192" i="2"/>
  <c r="BK156" i="2"/>
  <c r="BK278" i="2"/>
  <c r="J265" i="2"/>
  <c r="J252" i="2"/>
  <c r="J234" i="2"/>
  <c r="J214" i="2"/>
  <c r="BK192" i="2"/>
  <c r="J185" i="2"/>
  <c r="J164" i="2"/>
  <c r="J134" i="2"/>
  <c r="J162" i="3"/>
  <c r="J156" i="3"/>
  <c r="BK142" i="3"/>
  <c r="BK128" i="3"/>
  <c r="BK173" i="3"/>
  <c r="J169" i="3"/>
  <c r="BK164" i="3"/>
  <c r="J159" i="3"/>
  <c r="J153" i="3"/>
  <c r="J146" i="3"/>
  <c r="J140" i="3"/>
  <c r="BK133" i="3"/>
  <c r="BK125" i="3"/>
  <c r="BK175" i="3"/>
  <c r="J158" i="3"/>
  <c r="J155" i="3"/>
  <c r="J149" i="3"/>
  <c r="BK140" i="3"/>
  <c r="J130" i="3"/>
  <c r="J127" i="3"/>
  <c r="J174" i="3"/>
  <c r="BK170" i="3"/>
  <c r="BK166" i="3"/>
  <c r="BK159" i="3"/>
  <c r="J143" i="3"/>
  <c r="J134" i="3"/>
  <c r="BK231" i="4"/>
  <c r="BK222" i="4"/>
  <c r="BK213" i="4"/>
  <c r="BK207" i="4"/>
  <c r="J199" i="4"/>
  <c r="BK193" i="4"/>
  <c r="BK186" i="4"/>
  <c r="J176" i="4"/>
  <c r="J160" i="4"/>
  <c r="J151" i="4"/>
  <c r="J146" i="4"/>
  <c r="BK137" i="4"/>
  <c r="BK132" i="4"/>
  <c r="J231" i="4"/>
  <c r="BK224" i="4"/>
  <c r="BK218" i="4"/>
  <c r="J207" i="4"/>
  <c r="BK202" i="4"/>
  <c r="J193" i="4"/>
  <c r="J183" i="4"/>
  <c r="BK177" i="4"/>
  <c r="J171" i="4"/>
  <c r="J164" i="4"/>
  <c r="J161" i="4"/>
  <c r="BK155" i="4"/>
  <c r="J145" i="4"/>
  <c r="J137" i="4"/>
  <c r="J132" i="4"/>
  <c r="BK128" i="4"/>
  <c r="J223" i="4"/>
  <c r="J216" i="4"/>
  <c r="J208" i="4"/>
  <c r="BK198" i="4"/>
  <c r="J195" i="4"/>
  <c r="J187" i="4"/>
  <c r="BK182" i="4"/>
  <c r="BK174" i="4"/>
  <c r="BK165" i="4"/>
  <c r="J156" i="4"/>
  <c r="BK144" i="4"/>
  <c r="BK140" i="4"/>
  <c r="J222" i="4"/>
  <c r="BK210" i="4"/>
  <c r="BK199" i="4"/>
  <c r="BK190" i="4"/>
  <c r="J186" i="4"/>
  <c r="BK179" i="4"/>
  <c r="J169" i="4"/>
  <c r="BK161" i="4"/>
  <c r="BK148" i="4"/>
  <c r="BK135" i="4"/>
  <c r="J128" i="4"/>
  <c r="BK304" i="2"/>
  <c r="BK298" i="2"/>
  <c r="BK294" i="2"/>
  <c r="BK291" i="2"/>
  <c r="BK284" i="2"/>
  <c r="BK275" i="2"/>
  <c r="BK261" i="2"/>
  <c r="BK247" i="2"/>
  <c r="J231" i="2"/>
  <c r="BK191" i="2"/>
  <c r="J166" i="2"/>
  <c r="BK288" i="2"/>
  <c r="J272" i="2"/>
  <c r="J263" i="2"/>
  <c r="J249" i="2"/>
  <c r="J219" i="2"/>
  <c r="J205" i="2"/>
  <c r="J191" i="2"/>
  <c r="BK170" i="2"/>
  <c r="J156" i="2"/>
  <c r="J287" i="2"/>
  <c r="J278" i="2"/>
  <c r="BK254" i="2"/>
  <c r="BK243" i="2"/>
  <c r="BK234" i="2"/>
  <c r="J227" i="2"/>
  <c r="J198" i="2"/>
  <c r="BK179" i="2"/>
  <c r="BK134" i="2"/>
  <c r="BK269" i="2"/>
  <c r="BK263" i="2"/>
  <c r="BK245" i="2"/>
  <c r="J221" i="2"/>
  <c r="J212" i="2"/>
  <c r="BK210" i="2"/>
  <c r="J207" i="2"/>
  <c r="BK205" i="2"/>
  <c r="BK195" i="2"/>
  <c r="BK178" i="2"/>
  <c r="BK166" i="2"/>
  <c r="BK136" i="2"/>
  <c r="BK174" i="3"/>
  <c r="BK158" i="3"/>
  <c r="BK148" i="3"/>
  <c r="BK135" i="3"/>
  <c r="BK127" i="3"/>
  <c r="J177" i="3"/>
  <c r="BK167" i="3"/>
  <c r="J161" i="3"/>
  <c r="BK157" i="3"/>
  <c r="BK152" i="3"/>
  <c r="BK143" i="3"/>
  <c r="J136" i="3"/>
  <c r="BK130" i="3"/>
  <c r="BK177" i="3"/>
  <c r="BK168" i="3"/>
  <c r="BK150" i="3"/>
  <c r="BK144" i="3"/>
  <c r="J138" i="3"/>
  <c r="BK126" i="3"/>
  <c r="J175" i="3"/>
  <c r="J172" i="3"/>
  <c r="J167" i="3"/>
  <c r="BK162" i="3"/>
  <c r="BK153" i="3"/>
  <c r="BK136" i="3"/>
  <c r="J129" i="3"/>
  <c r="J229" i="4"/>
  <c r="J221" i="4"/>
  <c r="J211" i="4"/>
  <c r="BK208" i="4"/>
  <c r="BK201" i="4"/>
  <c r="J190" i="4"/>
  <c r="J181" i="4"/>
  <c r="BK172" i="4"/>
  <c r="J155" i="4"/>
  <c r="J147" i="4"/>
  <c r="BK138" i="4"/>
  <c r="J134" i="4"/>
  <c r="J130" i="4"/>
  <c r="BK229" i="4"/>
  <c r="J220" i="4"/>
  <c r="J215" i="4"/>
  <c r="BK204" i="4"/>
  <c r="BK195" i="4"/>
  <c r="J185" i="4"/>
  <c r="J180" i="4"/>
  <c r="BK173" i="4"/>
  <c r="BK167" i="4"/>
  <c r="J162" i="4"/>
  <c r="J149" i="4"/>
  <c r="BK141" i="4"/>
  <c r="J138" i="4"/>
  <c r="J133" i="4"/>
  <c r="J129" i="4"/>
  <c r="J225" i="4"/>
  <c r="J218" i="4"/>
  <c r="BK211" i="4"/>
  <c r="BK206" i="4"/>
  <c r="J197" i="4"/>
  <c r="BK185" i="4"/>
  <c r="J178" i="4"/>
  <c r="BK169" i="4"/>
  <c r="J158" i="4"/>
  <c r="J148" i="4"/>
  <c r="J141" i="4"/>
  <c r="BK223" i="4"/>
  <c r="BK214" i="4"/>
  <c r="J203" i="4"/>
  <c r="BK197" i="4"/>
  <c r="J189" i="4"/>
  <c r="BK180" i="4"/>
  <c r="J174" i="4"/>
  <c r="BK163" i="4"/>
  <c r="J159" i="4"/>
  <c r="J142" i="4"/>
  <c r="J127" i="4"/>
  <c r="P133" i="2" l="1"/>
  <c r="T160" i="2"/>
  <c r="BK206" i="2"/>
  <c r="J206" i="2" s="1"/>
  <c r="J100" i="2" s="1"/>
  <c r="BK226" i="2"/>
  <c r="J226" i="2" s="1"/>
  <c r="J101" i="2" s="1"/>
  <c r="P235" i="2"/>
  <c r="P244" i="2"/>
  <c r="R253" i="2"/>
  <c r="BK283" i="2"/>
  <c r="J283" i="2" s="1"/>
  <c r="J108" i="2" s="1"/>
  <c r="BK297" i="2"/>
  <c r="J297" i="2" s="1"/>
  <c r="J109" i="2" s="1"/>
  <c r="R124" i="3"/>
  <c r="R139" i="3"/>
  <c r="R145" i="3"/>
  <c r="R151" i="3"/>
  <c r="P126" i="4"/>
  <c r="P150" i="4"/>
  <c r="P154" i="4"/>
  <c r="BK168" i="4"/>
  <c r="J168" i="4"/>
  <c r="J101" i="4" s="1"/>
  <c r="BK217" i="4"/>
  <c r="J217" i="4" s="1"/>
  <c r="J102" i="4" s="1"/>
  <c r="BK228" i="4"/>
  <c r="BK227" i="4"/>
  <c r="J227" i="4" s="1"/>
  <c r="J103" i="4" s="1"/>
  <c r="T133" i="2"/>
  <c r="P160" i="2"/>
  <c r="R206" i="2"/>
  <c r="P226" i="2"/>
  <c r="R235" i="2"/>
  <c r="R244" i="2"/>
  <c r="P253" i="2"/>
  <c r="T283" i="2"/>
  <c r="T297" i="2"/>
  <c r="T124" i="3"/>
  <c r="T139" i="3"/>
  <c r="T145" i="3"/>
  <c r="T151" i="3"/>
  <c r="BK126" i="4"/>
  <c r="J126" i="4"/>
  <c r="J98" i="4" s="1"/>
  <c r="BK150" i="4"/>
  <c r="J150" i="4" s="1"/>
  <c r="J99" i="4" s="1"/>
  <c r="T150" i="4"/>
  <c r="T154" i="4"/>
  <c r="R168" i="4"/>
  <c r="P217" i="4"/>
  <c r="P228" i="4"/>
  <c r="P227" i="4" s="1"/>
  <c r="R133" i="2"/>
  <c r="BK160" i="2"/>
  <c r="J160" i="2" s="1"/>
  <c r="J99" i="2" s="1"/>
  <c r="T206" i="2"/>
  <c r="T226" i="2"/>
  <c r="BK235" i="2"/>
  <c r="J235" i="2" s="1"/>
  <c r="J103" i="2" s="1"/>
  <c r="BK244" i="2"/>
  <c r="J244" i="2" s="1"/>
  <c r="J104" i="2" s="1"/>
  <c r="T253" i="2"/>
  <c r="P283" i="2"/>
  <c r="R297" i="2"/>
  <c r="P124" i="3"/>
  <c r="BK139" i="3"/>
  <c r="J139" i="3" s="1"/>
  <c r="J99" i="3" s="1"/>
  <c r="BK145" i="3"/>
  <c r="J145" i="3" s="1"/>
  <c r="J100" i="3" s="1"/>
  <c r="BK151" i="3"/>
  <c r="J151" i="3" s="1"/>
  <c r="J101" i="3" s="1"/>
  <c r="T126" i="4"/>
  <c r="R150" i="4"/>
  <c r="R154" i="4"/>
  <c r="R125" i="4" s="1"/>
  <c r="R124" i="4" s="1"/>
  <c r="P168" i="4"/>
  <c r="R217" i="4"/>
  <c r="R228" i="4"/>
  <c r="R227" i="4"/>
  <c r="BK133" i="2"/>
  <c r="J133" i="2" s="1"/>
  <c r="J98" i="2" s="1"/>
  <c r="R160" i="2"/>
  <c r="P206" i="2"/>
  <c r="R226" i="2"/>
  <c r="T235" i="2"/>
  <c r="T244" i="2"/>
  <c r="BK253" i="2"/>
  <c r="J253" i="2" s="1"/>
  <c r="J105" i="2" s="1"/>
  <c r="R283" i="2"/>
  <c r="P297" i="2"/>
  <c r="BK124" i="3"/>
  <c r="J124" i="3" s="1"/>
  <c r="J98" i="3" s="1"/>
  <c r="P139" i="3"/>
  <c r="P145" i="3"/>
  <c r="P151" i="3"/>
  <c r="R126" i="4"/>
  <c r="BK154" i="4"/>
  <c r="J154" i="4" s="1"/>
  <c r="J100" i="4" s="1"/>
  <c r="T168" i="4"/>
  <c r="T217" i="4"/>
  <c r="T228" i="4"/>
  <c r="T227" i="4" s="1"/>
  <c r="BK233" i="2"/>
  <c r="J233" i="2" s="1"/>
  <c r="J102" i="2" s="1"/>
  <c r="BK280" i="2"/>
  <c r="J280" i="2" s="1"/>
  <c r="J106" i="2" s="1"/>
  <c r="BK179" i="3"/>
  <c r="J179" i="3" s="1"/>
  <c r="J102" i="3" s="1"/>
  <c r="BK303" i="2"/>
  <c r="J303" i="2" s="1"/>
  <c r="J111" i="2" s="1"/>
  <c r="BF127" i="4"/>
  <c r="BF137" i="4"/>
  <c r="BF138" i="4"/>
  <c r="BF141" i="4"/>
  <c r="BF144" i="4"/>
  <c r="BF158" i="4"/>
  <c r="BF166" i="4"/>
  <c r="BF167" i="4"/>
  <c r="BF169" i="4"/>
  <c r="BF170" i="4"/>
  <c r="BF173" i="4"/>
  <c r="BF185" i="4"/>
  <c r="BF188" i="4"/>
  <c r="BF197" i="4"/>
  <c r="BF202" i="4"/>
  <c r="BF210" i="4"/>
  <c r="BF229" i="4"/>
  <c r="BF230" i="4"/>
  <c r="F92" i="4"/>
  <c r="BF128" i="4"/>
  <c r="BF131" i="4"/>
  <c r="BF152" i="4"/>
  <c r="BF153" i="4"/>
  <c r="BF160" i="4"/>
  <c r="BF172" i="4"/>
  <c r="BF177" i="4"/>
  <c r="BF186" i="4"/>
  <c r="BF196" i="4"/>
  <c r="BF199" i="4"/>
  <c r="BF201" i="4"/>
  <c r="BF207" i="4"/>
  <c r="BF208" i="4"/>
  <c r="BF211" i="4"/>
  <c r="BF215" i="4"/>
  <c r="BF216" i="4"/>
  <c r="BF219" i="4"/>
  <c r="BF222" i="4"/>
  <c r="BF224" i="4"/>
  <c r="E85" i="4"/>
  <c r="J118" i="4"/>
  <c r="BF132" i="4"/>
  <c r="BF136" i="4"/>
  <c r="BF140" i="4"/>
  <c r="BF142" i="4"/>
  <c r="BF148" i="4"/>
  <c r="BF151" i="4"/>
  <c r="BF156" i="4"/>
  <c r="BF161" i="4"/>
  <c r="BF162" i="4"/>
  <c r="BF163" i="4"/>
  <c r="BF164" i="4"/>
  <c r="BF165" i="4"/>
  <c r="BF174" i="4"/>
  <c r="BF182" i="4"/>
  <c r="BF184" i="4"/>
  <c r="BF191" i="4"/>
  <c r="BF192" i="4"/>
  <c r="BF195" i="4"/>
  <c r="BF205" i="4"/>
  <c r="BF218" i="4"/>
  <c r="BF225" i="4"/>
  <c r="BF129" i="4"/>
  <c r="BF130" i="4"/>
  <c r="BF133" i="4"/>
  <c r="BF134" i="4"/>
  <c r="BF135" i="4"/>
  <c r="BF139" i="4"/>
  <c r="BF143" i="4"/>
  <c r="BF145" i="4"/>
  <c r="BF146" i="4"/>
  <c r="BF147" i="4"/>
  <c r="BF149" i="4"/>
  <c r="BF155" i="4"/>
  <c r="BF157" i="4"/>
  <c r="BF159" i="4"/>
  <c r="BF171" i="4"/>
  <c r="BF175" i="4"/>
  <c r="BF176" i="4"/>
  <c r="BF178" i="4"/>
  <c r="BF179" i="4"/>
  <c r="BF180" i="4"/>
  <c r="BF181" i="4"/>
  <c r="BF183" i="4"/>
  <c r="BF187" i="4"/>
  <c r="BF189" i="4"/>
  <c r="BF190" i="4"/>
  <c r="BF193" i="4"/>
  <c r="BF194" i="4"/>
  <c r="BF198" i="4"/>
  <c r="BF200" i="4"/>
  <c r="BF203" i="4"/>
  <c r="BF204" i="4"/>
  <c r="BF206" i="4"/>
  <c r="BF209" i="4"/>
  <c r="BF212" i="4"/>
  <c r="BF213" i="4"/>
  <c r="BF214" i="4"/>
  <c r="BF220" i="4"/>
  <c r="BF221" i="4"/>
  <c r="BF223" i="4"/>
  <c r="BF226" i="4"/>
  <c r="BF231" i="4"/>
  <c r="BF232" i="4"/>
  <c r="E85" i="3"/>
  <c r="J89" i="3"/>
  <c r="BF127" i="3"/>
  <c r="BF128" i="3"/>
  <c r="BF129" i="3"/>
  <c r="BF133" i="3"/>
  <c r="BF136" i="3"/>
  <c r="BF142" i="3"/>
  <c r="BF149" i="3"/>
  <c r="BF152" i="3"/>
  <c r="BF153" i="3"/>
  <c r="BF155" i="3"/>
  <c r="BF156" i="3"/>
  <c r="BF163" i="3"/>
  <c r="BF166" i="3"/>
  <c r="BF171" i="3"/>
  <c r="BF172" i="3"/>
  <c r="BF175" i="3"/>
  <c r="BF180" i="3"/>
  <c r="F119" i="3"/>
  <c r="BF130" i="3"/>
  <c r="BF131" i="3"/>
  <c r="BF137" i="3"/>
  <c r="BF154" i="3"/>
  <c r="BF158" i="3"/>
  <c r="BF161" i="3"/>
  <c r="BF167" i="3"/>
  <c r="BF170" i="3"/>
  <c r="BF174" i="3"/>
  <c r="BF178" i="3"/>
  <c r="BF125" i="3"/>
  <c r="BF132" i="3"/>
  <c r="BF134" i="3"/>
  <c r="BF135" i="3"/>
  <c r="BF138" i="3"/>
  <c r="BF140" i="3"/>
  <c r="BF141" i="3"/>
  <c r="BF144" i="3"/>
  <c r="BF147" i="3"/>
  <c r="BF150" i="3"/>
  <c r="BF157" i="3"/>
  <c r="BF160" i="3"/>
  <c r="BF164" i="3"/>
  <c r="BF165" i="3"/>
  <c r="BF168" i="3"/>
  <c r="BF176" i="3"/>
  <c r="BF177" i="3"/>
  <c r="BF126" i="3"/>
  <c r="BF143" i="3"/>
  <c r="BF146" i="3"/>
  <c r="BF148" i="3"/>
  <c r="BF159" i="3"/>
  <c r="BF162" i="3"/>
  <c r="BF169" i="3"/>
  <c r="BF173" i="3"/>
  <c r="F92" i="2"/>
  <c r="J125" i="2"/>
  <c r="BF161" i="2"/>
  <c r="BF166" i="2"/>
  <c r="BF179" i="2"/>
  <c r="BF188" i="2"/>
  <c r="BF204" i="2"/>
  <c r="BF205" i="2"/>
  <c r="BF210" i="2"/>
  <c r="BF213" i="2"/>
  <c r="BF219" i="2"/>
  <c r="BF229" i="2"/>
  <c r="BF236" i="2"/>
  <c r="BF242" i="2"/>
  <c r="BF245" i="2"/>
  <c r="BF251" i="2"/>
  <c r="BF254" i="2"/>
  <c r="BF263" i="2"/>
  <c r="BF265" i="2"/>
  <c r="BF275" i="2"/>
  <c r="E121" i="2"/>
  <c r="BF168" i="2"/>
  <c r="BF176" i="2"/>
  <c r="BF178" i="2"/>
  <c r="BF186" i="2"/>
  <c r="BF191" i="2"/>
  <c r="BF192" i="2"/>
  <c r="BF195" i="2"/>
  <c r="BF202" i="2"/>
  <c r="BF208" i="2"/>
  <c r="BF221" i="2"/>
  <c r="BF234" i="2"/>
  <c r="BF240" i="2"/>
  <c r="BF247" i="2"/>
  <c r="BF249" i="2"/>
  <c r="BF257" i="2"/>
  <c r="BF278" i="2"/>
  <c r="BF285" i="2"/>
  <c r="BF134" i="2"/>
  <c r="BF153" i="2"/>
  <c r="BF169" i="2"/>
  <c r="BF185" i="2"/>
  <c r="BF189" i="2"/>
  <c r="BF198" i="2"/>
  <c r="BF212" i="2"/>
  <c r="BF238" i="2"/>
  <c r="BF261" i="2"/>
  <c r="BF268" i="2"/>
  <c r="BF269" i="2"/>
  <c r="BF276" i="2"/>
  <c r="BF281" i="2"/>
  <c r="BF136" i="2"/>
  <c r="BF156" i="2"/>
  <c r="BF158" i="2"/>
  <c r="BF164" i="2"/>
  <c r="BF167" i="2"/>
  <c r="BF170" i="2"/>
  <c r="BF207" i="2"/>
  <c r="BF214" i="2"/>
  <c r="BF227" i="2"/>
  <c r="BF231" i="2"/>
  <c r="BF243" i="2"/>
  <c r="BF252" i="2"/>
  <c r="BF258" i="2"/>
  <c r="BF272" i="2"/>
  <c r="BF279" i="2"/>
  <c r="BF284" i="2"/>
  <c r="BF287" i="2"/>
  <c r="BF288" i="2"/>
  <c r="BF290" i="2"/>
  <c r="BF291" i="2"/>
  <c r="BF293" i="2"/>
  <c r="BF294" i="2"/>
  <c r="BF296" i="2"/>
  <c r="BF298" i="2"/>
  <c r="BF301" i="2"/>
  <c r="BF304" i="2"/>
  <c r="J33" i="2"/>
  <c r="AV95" i="1" s="1"/>
  <c r="F33" i="3"/>
  <c r="AZ96" i="1" s="1"/>
  <c r="F36" i="3"/>
  <c r="BC96" i="1" s="1"/>
  <c r="F37" i="3"/>
  <c r="BD96" i="1" s="1"/>
  <c r="F36" i="4"/>
  <c r="BC97" i="1"/>
  <c r="F33" i="2"/>
  <c r="AZ95" i="1" s="1"/>
  <c r="F35" i="2"/>
  <c r="BB95" i="1" s="1"/>
  <c r="F35" i="3"/>
  <c r="BB96" i="1" s="1"/>
  <c r="F35" i="4"/>
  <c r="BB97" i="1"/>
  <c r="F37" i="4"/>
  <c r="BD97" i="1" s="1"/>
  <c r="F37" i="2"/>
  <c r="BD95" i="1" s="1"/>
  <c r="F36" i="2"/>
  <c r="BC95" i="1" s="1"/>
  <c r="J33" i="3"/>
  <c r="AV96" i="1" s="1"/>
  <c r="F33" i="4"/>
  <c r="AZ97" i="1" s="1"/>
  <c r="J33" i="4"/>
  <c r="AV97" i="1" s="1"/>
  <c r="R282" i="2" l="1"/>
  <c r="T282" i="2"/>
  <c r="T123" i="3"/>
  <c r="T122" i="3" s="1"/>
  <c r="R123" i="3"/>
  <c r="R122" i="3"/>
  <c r="T125" i="4"/>
  <c r="T124" i="4"/>
  <c r="P123" i="3"/>
  <c r="P122" i="3"/>
  <c r="AU96" i="1" s="1"/>
  <c r="R132" i="2"/>
  <c r="R131" i="2" s="1"/>
  <c r="P282" i="2"/>
  <c r="T132" i="2"/>
  <c r="P125" i="4"/>
  <c r="P124" i="4" s="1"/>
  <c r="AU97" i="1" s="1"/>
  <c r="P132" i="2"/>
  <c r="BK125" i="4"/>
  <c r="J125" i="4" s="1"/>
  <c r="J97" i="4" s="1"/>
  <c r="J228" i="4"/>
  <c r="J104" i="4" s="1"/>
  <c r="BK132" i="2"/>
  <c r="J132" i="2" s="1"/>
  <c r="J97" i="2" s="1"/>
  <c r="BK282" i="2"/>
  <c r="J282" i="2" s="1"/>
  <c r="J107" i="2" s="1"/>
  <c r="BK302" i="2"/>
  <c r="J302" i="2" s="1"/>
  <c r="J110" i="2" s="1"/>
  <c r="BK123" i="3"/>
  <c r="J123" i="3" s="1"/>
  <c r="J97" i="3" s="1"/>
  <c r="J34" i="2"/>
  <c r="AW95" i="1" s="1"/>
  <c r="AT95" i="1" s="1"/>
  <c r="BB94" i="1"/>
  <c r="AX94" i="1" s="1"/>
  <c r="AZ94" i="1"/>
  <c r="W29" i="1" s="1"/>
  <c r="J34" i="3"/>
  <c r="AW96" i="1" s="1"/>
  <c r="AT96" i="1" s="1"/>
  <c r="J34" i="4"/>
  <c r="AW97" i="1" s="1"/>
  <c r="AT97" i="1" s="1"/>
  <c r="F34" i="2"/>
  <c r="BA95" i="1" s="1"/>
  <c r="BD94" i="1"/>
  <c r="W33" i="1" s="1"/>
  <c r="BC94" i="1"/>
  <c r="W32" i="1" s="1"/>
  <c r="F34" i="3"/>
  <c r="BA96" i="1"/>
  <c r="F34" i="4"/>
  <c r="BA97" i="1" s="1"/>
  <c r="T131" i="2" l="1"/>
  <c r="P131" i="2"/>
  <c r="AU95" i="1" s="1"/>
  <c r="AU94" i="1" s="1"/>
  <c r="BK131" i="2"/>
  <c r="J131" i="2" s="1"/>
  <c r="J96" i="2" s="1"/>
  <c r="BK122" i="3"/>
  <c r="J122" i="3"/>
  <c r="BK124" i="4"/>
  <c r="J124" i="4"/>
  <c r="J30" i="4" s="1"/>
  <c r="AG97" i="1" s="1"/>
  <c r="J30" i="3"/>
  <c r="AG96" i="1" s="1"/>
  <c r="W31" i="1"/>
  <c r="AY94" i="1"/>
  <c r="AV94" i="1"/>
  <c r="AK29" i="1" s="1"/>
  <c r="BA94" i="1"/>
  <c r="W30" i="1" s="1"/>
  <c r="J39" i="3" l="1"/>
  <c r="J39" i="4"/>
  <c r="J96" i="4"/>
  <c r="J96" i="3"/>
  <c r="AN96" i="1"/>
  <c r="AN97" i="1"/>
  <c r="AW94" i="1"/>
  <c r="AK30" i="1" s="1"/>
  <c r="J30" i="2"/>
  <c r="AG95" i="1" s="1"/>
  <c r="AN95" i="1" s="1"/>
  <c r="J39" i="2" l="1"/>
  <c r="AG94" i="1"/>
  <c r="AK26" i="1" s="1"/>
  <c r="AT94" i="1"/>
  <c r="AN94" i="1" l="1"/>
  <c r="AK35" i="1"/>
</calcChain>
</file>

<file path=xl/sharedStrings.xml><?xml version="1.0" encoding="utf-8"?>
<sst xmlns="http://schemas.openxmlformats.org/spreadsheetml/2006/main" count="4635" uniqueCount="983">
  <si>
    <t>Export Komplet</t>
  </si>
  <si>
    <t/>
  </si>
  <si>
    <t>2.0</t>
  </si>
  <si>
    <t>ZAMOK</t>
  </si>
  <si>
    <t>False</t>
  </si>
  <si>
    <t>{eb87bc53-137c-4166-bbda-ca6ac6e9e753}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</si>
  <si>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</si>
  <si>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</si>
  <si>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</si>
  <si>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</si>
  <si>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</si>
  <si>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</si>
  <si>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2022/03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</si>
  <si>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</si>
  <si>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</si>
  <si>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Bratislava, areál MV SR Šancová 1, rekonštrukcia poškodených oporných múrov</t>
  </si>
  <si>
    <t>JKSO:</t>
  </si>
  <si>
    <t>815 41</t>
  </si>
  <si>
    <t>KS:</t>
  </si>
  <si>
    <t>Miesto:</t>
  </si>
  <si>
    <t>Bratislava</t>
  </si>
  <si>
    <t>Dátum:</t>
  </si>
  <si>
    <t>4. 3. 2022</t>
  </si>
  <si>
    <t>Objednávateľ:</t>
  </si>
  <si>
    <t>IČO:</t>
  </si>
  <si>
    <t>MV SR, Pribinova 2, 81272 Bratislava</t>
  </si>
  <si>
    <t>IČ DPH:</t>
  </si>
  <si>
    <t>Zhotoviteľ:</t>
  </si>
  <si>
    <t>Vyplň údaj</t>
  </si>
  <si>
    <t>Projektant:</t>
  </si>
  <si>
    <t>HADE s.r.o., Jarabinková 8D, 821 09 Bratislava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</si>
  <si>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</si>
  <si>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</si>
  <si>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</si>
  <si>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</si>
  <si>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</si>
  <si>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</si>
  <si>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</si>
  <si>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</si>
  <si>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</si>
  <si>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</si>
  <si>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</si>
  <si>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</si>
  <si>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</si>
  <si>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</si>
  <si>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</si>
  <si>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</si>
  <si>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</si>
  <si>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</si>
  <si>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</si>
  <si>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</si>
  <si>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</si>
  <si>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</si>
  <si>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</si>
  <si>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</si>
  <si>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</si>
  <si>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</si>
  <si>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</si>
  <si>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</si>
  <si>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</si>
  <si>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</si>
  <si>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</si>
  <si>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</si>
  <si>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</si>
  <si>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</si>
  <si>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</si>
  <si>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</si>
  <si>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</si>
  <si>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</si>
  <si>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</si>
  <si>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</si>
  <si>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</si>
  <si>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</si>
  <si>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</si>
  <si>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</si>
  <si>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</si>
  <si>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</si>
  <si>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</si>
  <si>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</si>
  <si>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</si>
  <si>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Sanácia oporných múrov</t>
  </si>
  <si>
    <t>STA</t>
  </si>
  <si>
    <t>1</t>
  </si>
  <si>
    <t>{447f88ae-22e9-42bb-a304-ad474f36e2cc}</t>
  </si>
  <si>
    <t>SO 02</t>
  </si>
  <si>
    <t>Rekonštrukcia spevnených plôch</t>
  </si>
  <si>
    <t>{703f0868-eac6-4d86-bbb1-ce3a20071637}</t>
  </si>
  <si>
    <t>822 59</t>
  </si>
  <si>
    <t>SO 03</t>
  </si>
  <si>
    <t>Rekonštrukcia dažďovej kanalizácie</t>
  </si>
  <si>
    <t>{dbcf37b7-22f2-4de3-bbf5-22a501d14e13}</t>
  </si>
  <si>
    <t>827 21</t>
  </si>
  <si>
    <t>KRYCÍ LIST ROZPOČTU</t>
  </si>
  <si>
    <t>Objekt:</t>
  </si>
  <si>
    <t>SO 01 - Sanácia oporných múrov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</si>
  <si>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</si>
  <si>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</si>
  <si>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</si>
  <si>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</si>
  <si>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</si>
  <si>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</si>
  <si>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</si>
  <si>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</si>
  <si>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</si>
  <si>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</si>
  <si>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</si>
  <si>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</si>
  <si>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</si>
  <si>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</si>
  <si>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</si>
  <si>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</si>
  <si>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</si>
  <si>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782 - Obklady z prírodného a konglomerovaného kameňa</t>
  </si>
  <si>
    <t>M - Práce a dodávky M</t>
  </si>
  <si>
    <t xml:space="preserve">    46-M - Zemné práce vykonávané pri externých montážnych prácach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</si>
  <si>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</si>
  <si>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</si>
  <si>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</si>
  <si>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</si>
  <si>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</si>
  <si>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</si>
  <si>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</si>
  <si>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</si>
  <si>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</si>
  <si>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</si>
  <si>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</si>
  <si>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</si>
  <si>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</si>
  <si>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</si>
  <si>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</si>
  <si>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</si>
  <si>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</si>
  <si>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119001422.S</t>
  </si>
  <si>
    <t>Dočasné zaistenie káblov a káblových tratí do 6 káblov</t>
  </si>
  <si>
    <t>m</t>
  </si>
  <si>
    <t>4</t>
  </si>
  <si>
    <t>2</t>
  </si>
  <si>
    <t>-2009262839</t>
  </si>
  <si>
    <t>VV</t>
  </si>
  <si>
    <t>"dočasná ochrana a vyvesenie kábla"     50,0</t>
  </si>
  <si>
    <t>131201202.S</t>
  </si>
  <si>
    <t>Výkop zapaženej jamy v hornine 3, nad 100 do 1000 m3</t>
  </si>
  <si>
    <t>m3</t>
  </si>
  <si>
    <t>1279658997</t>
  </si>
  <si>
    <t>3</t>
  </si>
  <si>
    <t>174101002.S</t>
  </si>
  <si>
    <t>Zásyp sypaninou so zhutnením jám, šachiet, rýh, zárezov alebo okolo objektov nad 100 do 1000 m3</t>
  </si>
  <si>
    <t>591454526</t>
  </si>
  <si>
    <t>spätný zásyp vykopanou zeminou zo stavby</t>
  </si>
  <si>
    <t>520-54,72</t>
  </si>
  <si>
    <t>175101201.S</t>
  </si>
  <si>
    <t>Obsyp objektov sypaninou z vhodných hornín 1 až 4 bez prehodenia sypaniny</t>
  </si>
  <si>
    <t>1555100758</t>
  </si>
  <si>
    <t>"obsyp kábla ŠD 0-16"      50*0,3*0,3</t>
  </si>
  <si>
    <t>5</t>
  </si>
  <si>
    <t>M</t>
  </si>
  <si>
    <t>583410004100.S</t>
  </si>
  <si>
    <t>Štrkodrva frakcia 0-16 mm</t>
  </si>
  <si>
    <t>t</t>
  </si>
  <si>
    <t>8</t>
  </si>
  <si>
    <t>1700928315</t>
  </si>
  <si>
    <t>4,500*1,8</t>
  </si>
  <si>
    <t>Zakladanie</t>
  </si>
  <si>
    <t>6</t>
  </si>
  <si>
    <t>211971121.S</t>
  </si>
  <si>
    <t>Zhotov. oplášt. výplne z geotext. v ryhe alebo v záreze pri rozvinutej šírke oplášt. od 0 do 2, 5 m</t>
  </si>
  <si>
    <t>m2</t>
  </si>
  <si>
    <t>845160808</t>
  </si>
  <si>
    <t>"opláštenie drenáže"</t>
  </si>
  <si>
    <t>3,14*0,1*10+3,14*0,15*8</t>
  </si>
  <si>
    <t>7</t>
  </si>
  <si>
    <t>693110002000.S</t>
  </si>
  <si>
    <t>Geotextília polypropylénová netkaná 200 g/m2</t>
  </si>
  <si>
    <t>-1536492763</t>
  </si>
  <si>
    <t>6,91*1,02 'Prepočítané koeficientom množstva</t>
  </si>
  <si>
    <t>212341111.S</t>
  </si>
  <si>
    <t>Obetónovanie drenážnych rúr medzerovitým betónom</t>
  </si>
  <si>
    <t>-1783409043</t>
  </si>
  <si>
    <t>9</t>
  </si>
  <si>
    <t>212755114.S</t>
  </si>
  <si>
    <t>Trativod z drenážnych rúrok bez lôžka, vnútorného priem. rúrok 100 mm</t>
  </si>
  <si>
    <t>-1346669893</t>
  </si>
  <si>
    <t>10</t>
  </si>
  <si>
    <t>212755116.S</t>
  </si>
  <si>
    <t>Trativod z drenážnych rúrok bez lôžka, vnútorného priem. rúrok 150 mm</t>
  </si>
  <si>
    <t>-2081183687</t>
  </si>
  <si>
    <t>11</t>
  </si>
  <si>
    <t>215901101.S</t>
  </si>
  <si>
    <t>Zhutnenie podložia z rastlej horniny 1 až 4 pod násypy, z hornina súdržných do 92 % PS a nesúdržných</t>
  </si>
  <si>
    <t>-867990378</t>
  </si>
  <si>
    <t>12</t>
  </si>
  <si>
    <t>216904411.S</t>
  </si>
  <si>
    <t>Očistenie skalných stien vysokotlakovým vodným lúčom - odstránenie nečistôt, machu a nesúrodých častí</t>
  </si>
  <si>
    <t>-85488474</t>
  </si>
  <si>
    <t>vystriekanie vysokotl. vodnym lúčom</t>
  </si>
  <si>
    <t>"oprava tehlového muriva"     120,0</t>
  </si>
  <si>
    <t>"oprava kamenného muriva"     30,0</t>
  </si>
  <si>
    <t>"oprava atiky múru"     20*0,5</t>
  </si>
  <si>
    <t>Súčet</t>
  </si>
  <si>
    <t>13</t>
  </si>
  <si>
    <t>229942112.S</t>
  </si>
  <si>
    <t>Rúrkové mikropilóty tlakové i ťahové z ocele 11 523 časť hladká, pri priemere nad 80 do 105 mm</t>
  </si>
  <si>
    <t>1671127864</t>
  </si>
  <si>
    <t>310,0+144,0</t>
  </si>
  <si>
    <t>14</t>
  </si>
  <si>
    <t>229946112.S</t>
  </si>
  <si>
    <t>Hlava rúrkovej mikropilóty namáhanej len tlakom pri priemere mikropilóty nad 80 do 105 mm</t>
  </si>
  <si>
    <t>ks</t>
  </si>
  <si>
    <t>-1057052221</t>
  </si>
  <si>
    <t>15</t>
  </si>
  <si>
    <t>231943112R.S</t>
  </si>
  <si>
    <t>Steny baranené z oceľových štetovníc z terénu nastraženie pri dĺžke štetovníc nad 10 m, vrátane permanentného monitoringu</t>
  </si>
  <si>
    <t>1919393829</t>
  </si>
  <si>
    <t xml:space="preserve">Počas zarážania štetovníc zabezpečiť permanentný monitoring a vyhodnotenie vplyvu otrasov na konštrukcie objektov priľahlých NKP </t>
  </si>
  <si>
    <t xml:space="preserve"> (vplyv technickej seizmicity)</t>
  </si>
  <si>
    <t>Múzea Dopravy, ktoré je evidované v Ústrednom zozname pamiatkového fondu pod č. 599/3 pod názvom „Sklad I.“ a tiež budovy MV SR, ktorá je evidovaná</t>
  </si>
  <si>
    <t>ako NKP pod č. 599/1 a názvom „Budova výpravná“.</t>
  </si>
  <si>
    <t>136,8</t>
  </si>
  <si>
    <t>16</t>
  </si>
  <si>
    <t>231943213.S</t>
  </si>
  <si>
    <t>Steny baranené z oceľových štetovníc z terénu zabaranenie na dĺžku nad 10 m</t>
  </si>
  <si>
    <t>-746262742</t>
  </si>
  <si>
    <t>17</t>
  </si>
  <si>
    <t>134600000100.S</t>
  </si>
  <si>
    <t>Profil oceľový hrubý na štetovnice (neopracovaný) LARSEN (10 370) 3n</t>
  </si>
  <si>
    <t>-1450543101</t>
  </si>
  <si>
    <t>136,8*0,155 'Prepočítané koeficientom množstva</t>
  </si>
  <si>
    <t>18</t>
  </si>
  <si>
    <t>237941121.S</t>
  </si>
  <si>
    <t>Vytiahnutie štetovnicových stien z oceľových štetovníc zabaranených do 2 rokov, nad 10m</t>
  </si>
  <si>
    <t>-253319820</t>
  </si>
  <si>
    <t>19</t>
  </si>
  <si>
    <t>262303572.S</t>
  </si>
  <si>
    <t>Vrty pre injektáž zvislé povrchové, D nad 195 do 245 mm v hĺbke 0 - 25 m, v hornine III</t>
  </si>
  <si>
    <t>-360852632</t>
  </si>
  <si>
    <t>310,0+140,0</t>
  </si>
  <si>
    <t>262308512.S</t>
  </si>
  <si>
    <t>Príplatok za vrty pre injektovanie šikmé povrchové D 195-245mm, pri sklone do 48 st., hĺbky do 25m, v hornine III</t>
  </si>
  <si>
    <t>365027366</t>
  </si>
  <si>
    <t>21</t>
  </si>
  <si>
    <t>262503272.S</t>
  </si>
  <si>
    <t>Vrty pre injektáž zvislé, povrchové D nad 56 do 93 mm, v hĺbke 0-25 m, v hornine V</t>
  </si>
  <si>
    <t>-1711905329</t>
  </si>
  <si>
    <t>vrty pre lanové kotvy</t>
  </si>
  <si>
    <t>20*6</t>
  </si>
  <si>
    <t>22</t>
  </si>
  <si>
    <t>271521111.S</t>
  </si>
  <si>
    <t>Vankúše zhutnené pod základy z kameniva hrubého drveného, frakcie 16 - 125 mm</t>
  </si>
  <si>
    <t>-866738637</t>
  </si>
  <si>
    <t>podklad zo ŠD 0-63</t>
  </si>
  <si>
    <t>5,024*1,5+0,5*4*0,15</t>
  </si>
  <si>
    <t>23</t>
  </si>
  <si>
    <t>281602211.S</t>
  </si>
  <si>
    <t>Injektovanie povrchové s dvojitým obturátorom mikropilót alebo kotiev tlakom do 0, 6 MPa (m)</t>
  </si>
  <si>
    <t>1706747148</t>
  </si>
  <si>
    <t>"mikropilóty"     155,0+140,0</t>
  </si>
  <si>
    <t>"zemné kotvy"    60,0</t>
  </si>
  <si>
    <t>24</t>
  </si>
  <si>
    <t>281604211.S</t>
  </si>
  <si>
    <t>Injektovanie nízkotlakové alebo vysokotlakové aktivovanými zmesami vzostupné tlakom do 0, 6 MPa (m)</t>
  </si>
  <si>
    <t>-1684294095</t>
  </si>
  <si>
    <t>"injektovanie do 30 mm"     20,0</t>
  </si>
  <si>
    <t>25</t>
  </si>
  <si>
    <t>285375119.S</t>
  </si>
  <si>
    <t>Kotvy lanové z popúšťaných pramencov alebo drôtov, ich dodanie a osadenie pre nosnosť 1,90-2,50 MN</t>
  </si>
  <si>
    <t>1431723181</t>
  </si>
  <si>
    <t>26</t>
  </si>
  <si>
    <t>289901111.S</t>
  </si>
  <si>
    <t>Vyčistenie trhlín alebo dutín do 30mm hĺbky 0-150 mm</t>
  </si>
  <si>
    <t>-2072518482</t>
  </si>
  <si>
    <t>Zvislé a kompletné konštrukcie</t>
  </si>
  <si>
    <t>27</t>
  </si>
  <si>
    <t>310201111R.S</t>
  </si>
  <si>
    <t>Príplatok za umelecko - remeselné vykonanie murárskych prác</t>
  </si>
  <si>
    <t>-1321399795</t>
  </si>
  <si>
    <t>28</t>
  </si>
  <si>
    <t>311321211.S</t>
  </si>
  <si>
    <t>Betón nadzákladových múrov, železový (bez výstuže) tr. C 12/15</t>
  </si>
  <si>
    <t>-887946041</t>
  </si>
  <si>
    <t>(9,2*4+2,7*3,2+2*2,4)*0,1</t>
  </si>
  <si>
    <t>29</t>
  </si>
  <si>
    <t>311321511.S</t>
  </si>
  <si>
    <t>Betón nadzákladových múrov, železový (bez výstuže) tr. C 30/37</t>
  </si>
  <si>
    <t>-257750653</t>
  </si>
  <si>
    <t>4,1*9+3,5*1,982+3,095*2,5+2,2*1,43</t>
  </si>
  <si>
    <t>30</t>
  </si>
  <si>
    <t>311351101.S</t>
  </si>
  <si>
    <t>Debnenie nadzákladových múrov jednostranné, zhotovenie-dielce</t>
  </si>
  <si>
    <t>-1043501789</t>
  </si>
  <si>
    <t>31</t>
  </si>
  <si>
    <t>311351102.S</t>
  </si>
  <si>
    <t>Debnenie nadzákladových múrov jednostranné, odstránenie-dielce</t>
  </si>
  <si>
    <t>1678138998</t>
  </si>
  <si>
    <t>32</t>
  </si>
  <si>
    <t>311361821.S</t>
  </si>
  <si>
    <t>Výstuž nadzákladových múrov B500 (10505)</t>
  </si>
  <si>
    <t>1192398929</t>
  </si>
  <si>
    <t>"vystuz d 10"     1,279</t>
  </si>
  <si>
    <t>"vystuz d 14"     0,150</t>
  </si>
  <si>
    <t>"vystuz d 18"    1,567</t>
  </si>
  <si>
    <t>33</t>
  </si>
  <si>
    <t>342232315R.S</t>
  </si>
  <si>
    <t xml:space="preserve">Murovanie priečok a múrikov z tehál pálených lícových plných s tromi lícovými plochami rozmeru 250x120x65 mm, hr. 120 mm, vrátane škárovania </t>
  </si>
  <si>
    <t>-894586940</t>
  </si>
  <si>
    <t>"doplnenie tehál, použiť maltu na báze trasového vápna"     120,0</t>
  </si>
  <si>
    <t>34</t>
  </si>
  <si>
    <t>596110000600R.S</t>
  </si>
  <si>
    <t>Tehla plná pálená lícová</t>
  </si>
  <si>
    <t>1843599692</t>
  </si>
  <si>
    <t>Na doplnenie chýbajúcich a narušených tehál použiť rozmerovo a farebne identické</t>
  </si>
  <si>
    <t>plné pálené tehly, dodržať pôvodný spôsob kladenia</t>
  </si>
  <si>
    <t>120,0</t>
  </si>
  <si>
    <t>120*51 'Prepočítané koeficientom množstva</t>
  </si>
  <si>
    <t>Vodorovné konštrukcie</t>
  </si>
  <si>
    <t>35</t>
  </si>
  <si>
    <t>413941123.S</t>
  </si>
  <si>
    <t>Osadenie oceľových valcovaných nosníkov I, IE, U, UE, L č. 14-22, alebo výšky do 220 mm</t>
  </si>
  <si>
    <t>1269703432</t>
  </si>
  <si>
    <t>16*26,2/1000</t>
  </si>
  <si>
    <t>36</t>
  </si>
  <si>
    <t>134810000201.S</t>
  </si>
  <si>
    <t>Tyč oceľová prierezu I 220 mm, ozn. 11 373, podľa EN ISO S235JRG1</t>
  </si>
  <si>
    <t>-307039828</t>
  </si>
  <si>
    <t>0,42*1,08 'Prepočítané koeficientom množstva</t>
  </si>
  <si>
    <t>37</t>
  </si>
  <si>
    <t>136110029300.S</t>
  </si>
  <si>
    <t>Plech oceľový hrubý 30x1000x2000 mm, ozn. 11 375.0, podľa EN S235JRH</t>
  </si>
  <si>
    <t>128</t>
  </si>
  <si>
    <t>305274636</t>
  </si>
  <si>
    <t>2,94117647058824*0,0238 'Prepočítané koeficientom množstva</t>
  </si>
  <si>
    <t>Komunikácie</t>
  </si>
  <si>
    <t>38</t>
  </si>
  <si>
    <t>597961111.S</t>
  </si>
  <si>
    <t>Rigol dláždený do lôžka z betónu prostého tr. C 8/10 z prefabrikátov šírky rigolu do 1030 mm</t>
  </si>
  <si>
    <t>224725365</t>
  </si>
  <si>
    <t>Úpravy povrchov, podlahy, osadenie</t>
  </si>
  <si>
    <t>39</t>
  </si>
  <si>
    <t>622451071.S</t>
  </si>
  <si>
    <t>Vyspravenie povrchu neomietaných betónových stien vonkajších maltou cementovou pre omietky</t>
  </si>
  <si>
    <t>2049762054</t>
  </si>
  <si>
    <t>40</t>
  </si>
  <si>
    <t>622451081.S</t>
  </si>
  <si>
    <t>Zatretie škár murovaných konštrukcií vonk. stien z tvárnic alebo dosiek</t>
  </si>
  <si>
    <t>843423057</t>
  </si>
  <si>
    <t>"oprava atiky"     20*0,5</t>
  </si>
  <si>
    <t>41</t>
  </si>
  <si>
    <t>622460233.S</t>
  </si>
  <si>
    <t>Vonkajšia omietka stien cementová hrubá, hr. 20 mm</t>
  </si>
  <si>
    <t>-719139314</t>
  </si>
  <si>
    <t>"nova omietka atyky z rubovej strany"     20,0</t>
  </si>
  <si>
    <t>42</t>
  </si>
  <si>
    <t>627455131.S</t>
  </si>
  <si>
    <t>Škárovanie starého muriva kvádrového, so škárovaním do hĺbky 100 mm</t>
  </si>
  <si>
    <t>-611957252</t>
  </si>
  <si>
    <t>43</t>
  </si>
  <si>
    <t>627455141.S</t>
  </si>
  <si>
    <t>Škárovanie starého muriva tehlového, s preškárovaním do hĺbky 50 mm</t>
  </si>
  <si>
    <t>404930886</t>
  </si>
  <si>
    <t>Rúrové vedenie</t>
  </si>
  <si>
    <t>44</t>
  </si>
  <si>
    <t>865218111.S</t>
  </si>
  <si>
    <t>Drenáže a rúrky pre meracie zariadenia z rúrok oceľových bezšvových, DN nad 32 do 50 mm</t>
  </si>
  <si>
    <t>791573982</t>
  </si>
  <si>
    <t>"prestupová rúrka  ocelová Ø50  perforovaná obalena v geotextilii"     15,0</t>
  </si>
  <si>
    <t>45</t>
  </si>
  <si>
    <t>871324004.S</t>
  </si>
  <si>
    <t>Montáž kanalizačného PP potrubia hladkého plnostenného SN 10 DN 150</t>
  </si>
  <si>
    <t>-1052546888</t>
  </si>
  <si>
    <t>"prestup drenáže cez múr"     10,0</t>
  </si>
  <si>
    <t>46</t>
  </si>
  <si>
    <t>286140001200.S</t>
  </si>
  <si>
    <t>Rúra hladká PP pre gravitačnú kanalizáciu DN 160, SN 10, dĺ. 5 m</t>
  </si>
  <si>
    <t>-2082829153</t>
  </si>
  <si>
    <t>10*0,2 'Prepočítané koeficientom množstva</t>
  </si>
  <si>
    <t>47</t>
  </si>
  <si>
    <t>899912101.S</t>
  </si>
  <si>
    <t>Montáž oceľových chráničiek D 159x10</t>
  </si>
  <si>
    <t>-126096528</t>
  </si>
  <si>
    <t>48</t>
  </si>
  <si>
    <t>142110002400.S</t>
  </si>
  <si>
    <t>Rúra oceľová bezšvová hladká kruhová d 159 mm, hr. steny 10,0 mm, ozn.11 353.0</t>
  </si>
  <si>
    <t>-344957527</t>
  </si>
  <si>
    <t>Ostatné konštrukcie a práce-búranie</t>
  </si>
  <si>
    <t>49</t>
  </si>
  <si>
    <t>911131112.S</t>
  </si>
  <si>
    <t>Osadenie a montáž cestného zábradlia nerezového s nerezovými stĺpikmi</t>
  </si>
  <si>
    <t>-404051108</t>
  </si>
  <si>
    <t>viď príloha 8</t>
  </si>
  <si>
    <t>18,0</t>
  </si>
  <si>
    <t>50</t>
  </si>
  <si>
    <t>553520001300.S</t>
  </si>
  <si>
    <t>Zábradlie nerezové, vertikálna výplň nerez, madlo kruhové, výška 1000 mm, dĺžka 2000 mm, kotvenie do podlahy</t>
  </si>
  <si>
    <t>-1950631803</t>
  </si>
  <si>
    <t>51</t>
  </si>
  <si>
    <t>919726532.S</t>
  </si>
  <si>
    <t>Tesnenie dilatačných škár zálievkou za studena pre komôrku s tesniacim profilom š. 20 mm hl. 40 mm</t>
  </si>
  <si>
    <t>-269490032</t>
  </si>
  <si>
    <t>"tesniaci tmel s predtesnením"     16,0</t>
  </si>
  <si>
    <t>52</t>
  </si>
  <si>
    <t>931992121.S</t>
  </si>
  <si>
    <t>Výplň dilatačných škár z extrudovaného polystyrénu hr. 20 mm</t>
  </si>
  <si>
    <t>605084496</t>
  </si>
  <si>
    <t>"pružná vložka dilatačných škár"    4</t>
  </si>
  <si>
    <t>53</t>
  </si>
  <si>
    <t>931998112.S</t>
  </si>
  <si>
    <t>Tesnenie prestupov trubky odvodnenie izolaciou mostovky bitúmenovým tmelom</t>
  </si>
  <si>
    <t>1780672642</t>
  </si>
  <si>
    <t>"tesnenie prestúpenia rúry cez veniec"  4</t>
  </si>
  <si>
    <t>54</t>
  </si>
  <si>
    <t>939110130R.S</t>
  </si>
  <si>
    <t>Monitoring výškových deformácií budov</t>
  </si>
  <si>
    <t>-1280318991</t>
  </si>
  <si>
    <t>monitoring výškových deformácií objektu NKP Múzea dopravy v Bratislave</t>
  </si>
  <si>
    <t>"počas 20 týždňov 18 meracích bodov"     20*18</t>
  </si>
  <si>
    <t>55</t>
  </si>
  <si>
    <t>9599411321.S</t>
  </si>
  <si>
    <t>Chemická kotva s kotevným svorníkom tesnená chemickou ampulkou do betónu, ŽB, kameňa, s vyvŕtaním otvoru M18/22/200 mm</t>
  </si>
  <si>
    <t>1733315911</t>
  </si>
  <si>
    <t>56</t>
  </si>
  <si>
    <t>971046014.S</t>
  </si>
  <si>
    <t>Jadrové vrty diamantovými korunkami do D 150 mm do stien - betónových, obkladov -0,00039t</t>
  </si>
  <si>
    <t>cm</t>
  </si>
  <si>
    <t>-195944552</t>
  </si>
  <si>
    <t>prestup  drenaže cez múr (vrtanie O150)</t>
  </si>
  <si>
    <t>10,0*100</t>
  </si>
  <si>
    <t>57</t>
  </si>
  <si>
    <t>978059231.S-R</t>
  </si>
  <si>
    <t xml:space="preserve">Šetrné odstránenie  obkladov zo stien </t>
  </si>
  <si>
    <t>602441690</t>
  </si>
  <si>
    <t>obklad bude následne osadený</t>
  </si>
  <si>
    <t>"oprava atiky múru "     20*0,5</t>
  </si>
  <si>
    <t>58</t>
  </si>
  <si>
    <t>979082213.S</t>
  </si>
  <si>
    <t>Vodorovná doprava sutiny so zložením a hrubým urovnaním na vzdialenosť do 1 km</t>
  </si>
  <si>
    <t>1579166599</t>
  </si>
  <si>
    <t>59</t>
  </si>
  <si>
    <t>979082219.S</t>
  </si>
  <si>
    <t>Príplatok k cene za každý ďalší aj začatý 1 km nad 1 km pre vodorovnú dopravu sutiny</t>
  </si>
  <si>
    <t>1284408428</t>
  </si>
  <si>
    <t>0,39*29 'Prepočítané koeficientom množstva</t>
  </si>
  <si>
    <t>60</t>
  </si>
  <si>
    <t>979087212.S</t>
  </si>
  <si>
    <t>Nakladanie na dopravné prostriedky pre vodorovnú dopravu sutiny</t>
  </si>
  <si>
    <t>-427844984</t>
  </si>
  <si>
    <t>61</t>
  </si>
  <si>
    <t>979089012.S</t>
  </si>
  <si>
    <t>Poplatok za skladovanie - betón, tehly, dlaždice (17 01) ostatné</t>
  </si>
  <si>
    <t>-1705357971</t>
  </si>
  <si>
    <t>99</t>
  </si>
  <si>
    <t>Presun hmôt HSV</t>
  </si>
  <si>
    <t>62</t>
  </si>
  <si>
    <t>998225111.S</t>
  </si>
  <si>
    <t>Presun hmôt pre pozemnú komunikáciu a letisko s krytom asfaltovým akejkoľvek dĺžky objektu</t>
  </si>
  <si>
    <t>1435197272</t>
  </si>
  <si>
    <t>PSV</t>
  </si>
  <si>
    <t>Práce a dodávky PSV</t>
  </si>
  <si>
    <t>711</t>
  </si>
  <si>
    <t>Izolácie proti vode a vlhkosti</t>
  </si>
  <si>
    <t>63</t>
  </si>
  <si>
    <t>711112001.S</t>
  </si>
  <si>
    <t>Zhotovenie  izolácie proti zemnej vlhkosti zvislá penetračným náterom za studena</t>
  </si>
  <si>
    <t>-547524062</t>
  </si>
  <si>
    <t>64</t>
  </si>
  <si>
    <t>246170000900.S</t>
  </si>
  <si>
    <t>Lak asfaltový penetračný</t>
  </si>
  <si>
    <t>1751419570</t>
  </si>
  <si>
    <t>130*0,00035 'Prepočítané koeficientom množstva</t>
  </si>
  <si>
    <t>65</t>
  </si>
  <si>
    <t>711112002.S</t>
  </si>
  <si>
    <t>Zhotovenie  izolácie proti zemnej vlhkosti zvislá asfaltovým lakom za studena</t>
  </si>
  <si>
    <t>992589653</t>
  </si>
  <si>
    <t>66</t>
  </si>
  <si>
    <t>246170001000.S</t>
  </si>
  <si>
    <t>Lak asfaltový opravný</t>
  </si>
  <si>
    <t>900208351</t>
  </si>
  <si>
    <t>260*0,00085 'Prepočítané koeficientom množstva</t>
  </si>
  <si>
    <t>67</t>
  </si>
  <si>
    <t>711132102.S</t>
  </si>
  <si>
    <t>Zhotovenie geotextílie alebo tkaniny na plochu zvislú</t>
  </si>
  <si>
    <t>-1342748374</t>
  </si>
  <si>
    <t>68</t>
  </si>
  <si>
    <t>693110004710.S</t>
  </si>
  <si>
    <t>Geotextília polypropylénová netkaná 400 g/m2</t>
  </si>
  <si>
    <t>962390848</t>
  </si>
  <si>
    <t>130*1,2 'Prepočítané koeficientom množstva</t>
  </si>
  <si>
    <t>69</t>
  </si>
  <si>
    <t>711132107.S</t>
  </si>
  <si>
    <t>Zhotovenie izolácie proti zemnej vlhkosti nopovou fóloiu položenou voľne na ploche zvislej</t>
  </si>
  <si>
    <t>627678270</t>
  </si>
  <si>
    <t>70</t>
  </si>
  <si>
    <t>283230002700.S</t>
  </si>
  <si>
    <t>Nopová HDPE fólia hrúbky 0,5 mm, výška nopu 8 mm, proti zemnej vlhkosti s radónovou ochranou, pre spodnú stavbu</t>
  </si>
  <si>
    <t>805980075</t>
  </si>
  <si>
    <t>130*1,15 'Prepočítané koeficientom množstva</t>
  </si>
  <si>
    <t>71</t>
  </si>
  <si>
    <t>998711101.S</t>
  </si>
  <si>
    <t>Presun hmôt pre izoláciu proti vode v objektoch výšky do 6 m</t>
  </si>
  <si>
    <t>-330924105</t>
  </si>
  <si>
    <t>782</t>
  </si>
  <si>
    <t>Obklady z prírodného a konglomerovaného kameňa</t>
  </si>
  <si>
    <t>72</t>
  </si>
  <si>
    <t>782631325.S</t>
  </si>
  <si>
    <t>Montáž obkladu parapetov doskami z tvrdých kameňov, hr. od 60 do 90 mm</t>
  </si>
  <si>
    <t>726051975</t>
  </si>
  <si>
    <t>spätná montáž demontovaného obkladu</t>
  </si>
  <si>
    <t>73</t>
  </si>
  <si>
    <t>998782101.S</t>
  </si>
  <si>
    <t>Presun hmôt pre kamenné obklady v objektoch výšky do 6 m</t>
  </si>
  <si>
    <t>757032458</t>
  </si>
  <si>
    <t>Práce a dodávky M</t>
  </si>
  <si>
    <t>46-M</t>
  </si>
  <si>
    <t>Zemné práce vykonávané pri externých montážnych prácach</t>
  </si>
  <si>
    <t>74</t>
  </si>
  <si>
    <t>460510241.S</t>
  </si>
  <si>
    <t>Káblový kanál z prefabrikovaných betónových žľabov zaliaty asfaltom TK1(17x14cm/10,5 mm x10 cm)</t>
  </si>
  <si>
    <t>1956937656</t>
  </si>
  <si>
    <t>SO 02 - Rekonštrukcia spevnených plôch</t>
  </si>
  <si>
    <t xml:space="preserve"> Bratislava</t>
  </si>
  <si>
    <t>132201101.S</t>
  </si>
  <si>
    <t>Výkop ryhy do šírky 600 mm v horn.3 do 100 m3</t>
  </si>
  <si>
    <t>1941910373</t>
  </si>
  <si>
    <t>132201109.S</t>
  </si>
  <si>
    <t>Príplatok k cene za lepivosť pri hĺbení rýh šírky do 600 mm zapažených i nezapažených s urovnaním dna v hornine 3</t>
  </si>
  <si>
    <t>1204730335</t>
  </si>
  <si>
    <t>162501122.S</t>
  </si>
  <si>
    <t>Vodorovné premiestnenie výkopku po spevnenej ceste z horniny tr.1-4, nad 100 do 1000 m3 na vzdialenosť do 3000 m</t>
  </si>
  <si>
    <t>1070785386</t>
  </si>
  <si>
    <t>162501123.S</t>
  </si>
  <si>
    <t>Vodorovné premiestnenie výkopku po spevnenej ceste z horniny tr.1-4, nad 100 do 1000 m3, príplatok k cene za každých ďalšich a začatých 1000 m</t>
  </si>
  <si>
    <t>181285417</t>
  </si>
  <si>
    <t>167101102.S</t>
  </si>
  <si>
    <t>Nakladanie neuľahnutého výkopku z hornín tr.1-4 nad 100 do 1000 m3</t>
  </si>
  <si>
    <t>-1156049774</t>
  </si>
  <si>
    <t>1222011021.S</t>
  </si>
  <si>
    <t>Odkopávka a prekopávka nezapažená v hornine 3 - VÝMENA PODLOŽIA, nad 100 do 1000 m3</t>
  </si>
  <si>
    <t>1814680132</t>
  </si>
  <si>
    <t>1222011091.S</t>
  </si>
  <si>
    <t>Odkopávky a prekopávky nezapažené - VÝMENA PODLOŽIA. Príplatok k cenám za lepivosť horniny 3</t>
  </si>
  <si>
    <t>-1151233115</t>
  </si>
  <si>
    <t>1671011021.S</t>
  </si>
  <si>
    <t>Nakladanie neuľahnutého výkopku z hornín tr.1-4 nad 100 do 1000 m3 - VÝMENA PODLOŽIA</t>
  </si>
  <si>
    <t>1608991457</t>
  </si>
  <si>
    <t>1625011221.S</t>
  </si>
  <si>
    <t>Vodorovné premiestnenie výkopku po spevnenej ceste z horniny tr.1-4, nad 100 do 1000 m3 na vzdialenosť do 3000 m - VÝMENA PODLOŽIA</t>
  </si>
  <si>
    <t>643782934</t>
  </si>
  <si>
    <t>1625011231.S</t>
  </si>
  <si>
    <t>Vodorovné premiestnenie výkopku po spevnenej ceste z horniny tr.1-4, nad 100 do 1000 m3, príplatok k cene za každých ďalšich a začatých 1000 m - VÝMENA PODLOŽIA</t>
  </si>
  <si>
    <t>-963446090</t>
  </si>
  <si>
    <t>171102104.S</t>
  </si>
  <si>
    <t>Uloženie sypaniny do násypu súdržných hornín pre diaľnice na 102% Proctor-Standard</t>
  </si>
  <si>
    <t>1196691220</t>
  </si>
  <si>
    <t>583410004300.S</t>
  </si>
  <si>
    <t>Štrkodrva frakcia 0-32 mm</t>
  </si>
  <si>
    <t>593667779</t>
  </si>
  <si>
    <t>181101102.S</t>
  </si>
  <si>
    <t>Úprava pláne v zárezoch v hornine 1-4 so zhutnením</t>
  </si>
  <si>
    <t>-1638306868</t>
  </si>
  <si>
    <t>171209002.S</t>
  </si>
  <si>
    <t>Poplatok za skladovanie - zemina a kamenivo (17 05) ostatné</t>
  </si>
  <si>
    <t>385253628</t>
  </si>
  <si>
    <t>211571111.S</t>
  </si>
  <si>
    <t>Výplň odvodňovacieho rebra alebo trativodu do rýh s úpravou povrchu výplne štrkopieskom</t>
  </si>
  <si>
    <t>-1976047209</t>
  </si>
  <si>
    <t>211971110.S</t>
  </si>
  <si>
    <t xml:space="preserve">Zhotovenie opláštenia výplne z geotextílie, v ryhe alebo v záreze </t>
  </si>
  <si>
    <t>683321398</t>
  </si>
  <si>
    <t>-732718266</t>
  </si>
  <si>
    <t>212752221</t>
  </si>
  <si>
    <t>Montáž trativodu z drenážnych rúr PVC, DN 160 mm, SN8, so štrkovým lôžkom v otvorenom výkope</t>
  </si>
  <si>
    <t>-1094311577</t>
  </si>
  <si>
    <t>286120012200.S</t>
  </si>
  <si>
    <t>Plnostenná drenážna PVC rúra DN 160, SN 8, perforovaná</t>
  </si>
  <si>
    <t>-786486428</t>
  </si>
  <si>
    <t>564861111.S</t>
  </si>
  <si>
    <t>Podklad zo štrkodrviny s rozprestretím a zhutnením, po zhutnení hr. 200 mm</t>
  </si>
  <si>
    <t>366452930</t>
  </si>
  <si>
    <t>567122114.S</t>
  </si>
  <si>
    <t>Podklad z kameniva stmeleného cementom s rozprestretím a zhutnením, CBGM C 8/10 (C 6/8), po zhutnení hr. 150 mm</t>
  </si>
  <si>
    <t>-1615406234</t>
  </si>
  <si>
    <t>581130313.S</t>
  </si>
  <si>
    <t>Kryt cementobetónový cestných komunikácií skupiny CB III pre TDZ IV, V a VI, hr. 180 mm</t>
  </si>
  <si>
    <t>1772614501</t>
  </si>
  <si>
    <t>59114112101.S</t>
  </si>
  <si>
    <t>Kladenie dlažby z kociek drobných do lôžka z cementovej malty, vrátanie vyplnenia škár škárovacou homotou pre kamenné dlažby na báze živíc (epoxidu)</t>
  </si>
  <si>
    <t>-1190641639</t>
  </si>
  <si>
    <t>583810000300.S</t>
  </si>
  <si>
    <t>Kocka dlažobná drobná z vyvretých hornín, veľkosť 120 mm</t>
  </si>
  <si>
    <t>474936886</t>
  </si>
  <si>
    <t>113106121.S</t>
  </si>
  <si>
    <t>Rozoberanie dlažby, z betónových alebo kamenin. dlaždíc, dosiek alebo tvaroviek,  -0,13800t</t>
  </si>
  <si>
    <t>-1052218039</t>
  </si>
  <si>
    <t>113307212.S</t>
  </si>
  <si>
    <t>Odstránenie podkladu v ploche nad 200 m2 z kameniva ťaženého, hr. vrstvy 100 do 200 mm,  -0,24000t</t>
  </si>
  <si>
    <t>-1473926173</t>
  </si>
  <si>
    <t>113307231.S</t>
  </si>
  <si>
    <t>Odstránenie podkladu v ploche nad 200 m2 z betónu prostého, hr. vrstvy do 150 mm,  -0,22500t</t>
  </si>
  <si>
    <t>-1214731310</t>
  </si>
  <si>
    <t>1132051211.S</t>
  </si>
  <si>
    <t>Vytrhanie líniového žľabu,  -0,29000t</t>
  </si>
  <si>
    <t>1326085754</t>
  </si>
  <si>
    <t>113206111.S</t>
  </si>
  <si>
    <t>Vytrhanie obrúb betónových, s vybúraním lôžka, z krajníkov alebo obrubníkov stojatých,  -0,14500t</t>
  </si>
  <si>
    <t>2050953187</t>
  </si>
  <si>
    <t>966006132.S</t>
  </si>
  <si>
    <t>Odstránenie značky, so stĺpikmi s bet. pätkami,  -0,08200t</t>
  </si>
  <si>
    <t>1587773494</t>
  </si>
  <si>
    <t>935114424.S</t>
  </si>
  <si>
    <t>Osadenie odvodňovacieho betónového žľabu univerzálneho s ochrannou hranou svetlej šírky 150 mm a s roštom triedy D 400</t>
  </si>
  <si>
    <t>1088869925</t>
  </si>
  <si>
    <t>592270022300.S</t>
  </si>
  <si>
    <t>Odvodňovací žľab betónový univerzálny s ochrannou hranou, svetlá šírka 150 mm, dĺžky 1 m, bez spádu</t>
  </si>
  <si>
    <t>2123279931</t>
  </si>
  <si>
    <t>592270006900.S</t>
  </si>
  <si>
    <t>Vpust betónový s ochrannou hranou, lxšxv 500x251x690 mm, pre žľaby betónové svetlej šírky 150 mm, presuvka DN 150</t>
  </si>
  <si>
    <t>382404924</t>
  </si>
  <si>
    <t>592270007200.S</t>
  </si>
  <si>
    <t>Kalový kôš k zachytávaniu nečistôt pre vpust betónový svetlej šírky 150 mm</t>
  </si>
  <si>
    <t>-1753593376</t>
  </si>
  <si>
    <t>592270007300.S</t>
  </si>
  <si>
    <t>Čelná koncová stena, pre žľaby betónové s ochrannou hranou svetlej šírky 150 mm</t>
  </si>
  <si>
    <t>-767042855</t>
  </si>
  <si>
    <t>5922700155001.S</t>
  </si>
  <si>
    <t>Liatinový rošt, štrbiny 18x170 mm, dĺ. 0,5 m, D 400, vrátanie spojovacieho materiálu a rýchlouzáveru, pre žľaby betónové s ochrannou hranou svetlej šírky 150 mm</t>
  </si>
  <si>
    <t>2070906550</t>
  </si>
  <si>
    <t>914001211.S</t>
  </si>
  <si>
    <t>Montáž cestnej zvislej dopravnej značky základnej veľkosti do 1 m2 objímkami na stĺpiky alebo konzoly</t>
  </si>
  <si>
    <t>1969865171</t>
  </si>
  <si>
    <t>4044100880001</t>
  </si>
  <si>
    <t>Dopravná značka, základný rozmer, fólia RA1, pozinkovaná</t>
  </si>
  <si>
    <t>-790125907</t>
  </si>
  <si>
    <t>914501121.S</t>
  </si>
  <si>
    <t>Montáž stĺpika zvislej dopravnej značky dĺžky do 3,5 m do betónového základu</t>
  </si>
  <si>
    <t>805271147</t>
  </si>
  <si>
    <t>404490008400.S</t>
  </si>
  <si>
    <t>Stĺpik Zn, d 60 mm/1 bm, pre dopravné značky</t>
  </si>
  <si>
    <t>-858533880</t>
  </si>
  <si>
    <t>404440000100.S</t>
  </si>
  <si>
    <t>Úchyt na stĺpik, d 60 mm, križový, Zn</t>
  </si>
  <si>
    <t>-1022438982</t>
  </si>
  <si>
    <t>404490008600.S</t>
  </si>
  <si>
    <t>Krytka stĺpika, d 60 mm, plastová</t>
  </si>
  <si>
    <t>-711862381</t>
  </si>
  <si>
    <t>916362112.S</t>
  </si>
  <si>
    <t>Osadenie cestného obrubníka betónového stojatého do lôžka z betónu prostého tr. C 16/20 s bočnou oporou</t>
  </si>
  <si>
    <t>-1204985830</t>
  </si>
  <si>
    <t>592170001000.S</t>
  </si>
  <si>
    <t>Obrubník cestný, lxšxv 1000x150x260 mm</t>
  </si>
  <si>
    <t>-1849652110</t>
  </si>
  <si>
    <t>919724211.S</t>
  </si>
  <si>
    <t>Rezanie škár v betónovom kryte dialníc vrátane výplne (bez mat.) , š. 5 mm</t>
  </si>
  <si>
    <t>-836122104</t>
  </si>
  <si>
    <t>111630000900.S</t>
  </si>
  <si>
    <t>Asfaltová zálievka modifikovaná pre výplň škár vo vozovkách za horúca</t>
  </si>
  <si>
    <t>kg</t>
  </si>
  <si>
    <t>-744722789</t>
  </si>
  <si>
    <t>283550017900.S</t>
  </si>
  <si>
    <t>Tesniaci profil priemer 10 mm pre zálievkové hmoty komunikácií aplikované za tepla alebo studena 1150 m</t>
  </si>
  <si>
    <t>1692996582</t>
  </si>
  <si>
    <t>-482345517</t>
  </si>
  <si>
    <t>696587274</t>
  </si>
  <si>
    <t>61905390</t>
  </si>
  <si>
    <t>1917020379</t>
  </si>
  <si>
    <t>597471694</t>
  </si>
  <si>
    <t>SO 03 - Rekonštrukcia dažďovej kanalizácie</t>
  </si>
  <si>
    <t>47926554</t>
  </si>
  <si>
    <t xml:space="preserve">VHS SERVIS s.r.o., 90101 Malacky </t>
  </si>
  <si>
    <t>2024152251</t>
  </si>
  <si>
    <t>Ing. Stanislav Ivan</t>
  </si>
  <si>
    <t>D1 - PRÁCE A DODÁVKY HSV</t>
  </si>
  <si>
    <t xml:space="preserve">    1 - ZEMNE PRÁCE</t>
  </si>
  <si>
    <t xml:space="preserve">    4 - VODOROVNÉ KONŠTRUKCIE</t>
  </si>
  <si>
    <t xml:space="preserve">    5 - KOMUNIKÁCIE</t>
  </si>
  <si>
    <t xml:space="preserve">    8 - RÚROVÉ VEDENIA</t>
  </si>
  <si>
    <t xml:space="preserve">    9 - OSTATNÉ KONŠTRUKCIE A PRÁCE</t>
  </si>
  <si>
    <t>D2 - PRÁCE A DODÁVKY PSV</t>
  </si>
  <si>
    <t xml:space="preserve">    721 - Vnútorná kanalizácia</t>
  </si>
  <si>
    <t>D1</t>
  </si>
  <si>
    <t>PRÁCE A DODÁVKY HSV</t>
  </si>
  <si>
    <t>ZEMNE PRÁCE</t>
  </si>
  <si>
    <t>113106241</t>
  </si>
  <si>
    <t>Rozobratie dlažby vozov. z cestných panelov</t>
  </si>
  <si>
    <t>119001421</t>
  </si>
  <si>
    <t>Dočasné zaistenie káblov do 3 káblov</t>
  </si>
  <si>
    <t>130001101</t>
  </si>
  <si>
    <t>Príplatok za sťažené vykopávky v blízkosti podzem. vedenia</t>
  </si>
  <si>
    <t>131201201</t>
  </si>
  <si>
    <t>Hĺbenie jám zapaž. v horn. tr. 3 do 100 m3</t>
  </si>
  <si>
    <t>131201209</t>
  </si>
  <si>
    <t>Príplatok za lepivosť horn. tr. 3</t>
  </si>
  <si>
    <t>132201201</t>
  </si>
  <si>
    <t>Hĺbenie rýh šírka do 2 m v horn. tr. 3 do 100 m3</t>
  </si>
  <si>
    <t>132201209</t>
  </si>
  <si>
    <t>Príplatok za lepivosť horniny tr.3 v rýhach š. do 200 cm</t>
  </si>
  <si>
    <t>141702102</t>
  </si>
  <si>
    <t>Pretláčanie rúr v hor. tr. 1-4 priem. od 300 do 500 mm</t>
  </si>
  <si>
    <t>142311110</t>
  </si>
  <si>
    <t>Rúrky oceľ. bezošvé 11353.0 d 324 mm hr.steny 8,0 mm</t>
  </si>
  <si>
    <t>151101102</t>
  </si>
  <si>
    <t>Zhotovenie paženia rýh pre podz. vedenie príložné hl. do 4 m</t>
  </si>
  <si>
    <t>151101112</t>
  </si>
  <si>
    <t>Odstránenie paženia rýh pre podz. vedenie príložné hl. do 4 m</t>
  </si>
  <si>
    <t>151301202</t>
  </si>
  <si>
    <t>Zhotovenie paženia stien výkopu hnané hl. do 8 m</t>
  </si>
  <si>
    <t>151301212</t>
  </si>
  <si>
    <t>Odstránenie paženia stien výkopu hnané hl. do 8 m</t>
  </si>
  <si>
    <t>151301302</t>
  </si>
  <si>
    <t>Zhotovenie rozopretia stien hnaného paženia hĺbka do 8 m</t>
  </si>
  <si>
    <t>151301311</t>
  </si>
  <si>
    <t>Odstránenie rozopretia stien hnaného paženia hĺbka do 4 m</t>
  </si>
  <si>
    <t>161101102</t>
  </si>
  <si>
    <t>Zvislé premiestnenie výkopu horn. tr. 1-4 do 4 m</t>
  </si>
  <si>
    <t>162701105</t>
  </si>
  <si>
    <t>Vodorovné premiestnenie výkopu do 10000 m horn. tr. 1-4</t>
  </si>
  <si>
    <t>162701109</t>
  </si>
  <si>
    <t>Príplatok za každých ďalších 1000 m nad 10000 m horn. tr. 1-4</t>
  </si>
  <si>
    <t>167101101</t>
  </si>
  <si>
    <t>Nakladanie výkopku do 100 m3 v horn. tr. 1-4</t>
  </si>
  <si>
    <t>171201201</t>
  </si>
  <si>
    <t>Uloženie sypaniny na skládku</t>
  </si>
  <si>
    <t>174101001</t>
  </si>
  <si>
    <t>Zásyp zhutnený jám, šachiet, rýh, zárezov alebo okolo objektov do 100 m3</t>
  </si>
  <si>
    <t>175101101</t>
  </si>
  <si>
    <t>Obsyp potrubia bez prehodenia sypaniny</t>
  </si>
  <si>
    <t>583371010</t>
  </si>
  <si>
    <t>Štrkopiesok 0-8 B1</t>
  </si>
  <si>
    <t>VODOROVNÉ KONŠTRUKCIE</t>
  </si>
  <si>
    <t>451313521</t>
  </si>
  <si>
    <t>Podkladná vrstva z betónu hr. nad 100 do 150 mm pod dlažbu</t>
  </si>
  <si>
    <t>451572111</t>
  </si>
  <si>
    <t>Lôžko pod potrubie, stoky v otvorenom výkope z kameniva drobného ťaženého</t>
  </si>
  <si>
    <t>465511511</t>
  </si>
  <si>
    <t>Dlažba z lomového kameňa do MC do 20m2, hr. 200 mm s vyplnením škár a vyškárovaním MCS</t>
  </si>
  <si>
    <t>KOMUNIKÁCIE</t>
  </si>
  <si>
    <t>584121111</t>
  </si>
  <si>
    <t>Osadenie cest. panelov zo železobetónu do lôžka z kameniva hr. do 40 mm</t>
  </si>
  <si>
    <t>59381A102</t>
  </si>
  <si>
    <t>Panel cestný Prefa IZD 115/100 2000/1500/150mm</t>
  </si>
  <si>
    <t>kus</t>
  </si>
  <si>
    <t>598621150</t>
  </si>
  <si>
    <t>Montáž uzavretého žľabu, SV 150 do lôžka z betónu prostého tr.C 20/25</t>
  </si>
  <si>
    <t>5927A0807</t>
  </si>
  <si>
    <t>Žľab univerzálny SV G NW 150, č.1, s 0,5 % s liatinovou hranou, s 0,5 % spádom</t>
  </si>
  <si>
    <t>5927A0808</t>
  </si>
  <si>
    <t>Žľab univerzálny SV G NW 150, č.2, s 0,5 % s liatinovou hranou, s 0,5 % spádom</t>
  </si>
  <si>
    <t>5927A0809</t>
  </si>
  <si>
    <t>Žľab univerzálny SV G NW 150, č.3, s 0,5 % s liatinovou hranou, s 0,5 % spádom</t>
  </si>
  <si>
    <t>5927A0810</t>
  </si>
  <si>
    <t>Žľab univerzálny SV G NW 150, č.4, s 0,5 % s liatinovou hranou, s 0,5 % spádom</t>
  </si>
  <si>
    <t>5927A0811</t>
  </si>
  <si>
    <t>Žľab univerzálny SV G NW 150, č.5, s 0,5 % s liatinovou hranou, s 0,5 % spádom</t>
  </si>
  <si>
    <t>5927A0812</t>
  </si>
  <si>
    <t>Žľab univerzálny SV G NW 150, č.6, s 0,5 % s liatinovou hranou, s 0,5 % spádom</t>
  </si>
  <si>
    <t>5927A0813</t>
  </si>
  <si>
    <t>Žľab univerzálny SV G NW 150, č.7, s 0,5 % s liatinovou hranou, s 0,5 % spádom</t>
  </si>
  <si>
    <t>5927A0814</t>
  </si>
  <si>
    <t>Žľab univerzálny SV G NW 150, č.8, s 0,5 % s liatinovou hranou, s 0,5 % spádom</t>
  </si>
  <si>
    <t>5927A0815</t>
  </si>
  <si>
    <t>Žľab univerzálny SV G NW 150, č.9, s 0,5 % s liatinovou hranou, s 0,5 % spádom</t>
  </si>
  <si>
    <t>76</t>
  </si>
  <si>
    <t>5927A0816</t>
  </si>
  <si>
    <t>Žľab univerzálny SV G NW 150, č.10, s 0,5 % s liatinovou hranou, s 0,5 % spádom</t>
  </si>
  <si>
    <t>78</t>
  </si>
  <si>
    <t>RÚROVÉ VEDENIA</t>
  </si>
  <si>
    <t>871313121</t>
  </si>
  <si>
    <t>Montáž potrubia z kanalizačných rúr z PVC v otvorenom výkope do 20% DN 150, tesnenie gum. krúžkami</t>
  </si>
  <si>
    <t>80</t>
  </si>
  <si>
    <t>2865A5511</t>
  </si>
  <si>
    <t>Rúra kanalizačná hladká, SN10, D160 0,5m</t>
  </si>
  <si>
    <t>82</t>
  </si>
  <si>
    <t>2865A5512</t>
  </si>
  <si>
    <t>Rúra kanalizačná hladká, SN10, D160 1m</t>
  </si>
  <si>
    <t>84</t>
  </si>
  <si>
    <t>2865A5513</t>
  </si>
  <si>
    <t>Rúra kanalizačná hladká, SN10, D160 2m</t>
  </si>
  <si>
    <t>86</t>
  </si>
  <si>
    <t>2865A5514</t>
  </si>
  <si>
    <t>Rúra kanalizačná hladká, SN10, D160 3m</t>
  </si>
  <si>
    <t>88</t>
  </si>
  <si>
    <t>2865A5515</t>
  </si>
  <si>
    <t>Rúra kanalizačná hladká, SN10, D160 5m</t>
  </si>
  <si>
    <t>90</t>
  </si>
  <si>
    <t>2865A5743</t>
  </si>
  <si>
    <t>Tesnenie D160</t>
  </si>
  <si>
    <t>92</t>
  </si>
  <si>
    <t>871353121</t>
  </si>
  <si>
    <t>Montáž potrubia z kanalizačných rúr z PVC v otvorenom výkope do 20% DN 200, tesnenie gum. krúžkami</t>
  </si>
  <si>
    <t>94</t>
  </si>
  <si>
    <t>2865A5516</t>
  </si>
  <si>
    <t>Rúra kanalizačná hladká, SN10, D200 0,5m</t>
  </si>
  <si>
    <t>96</t>
  </si>
  <si>
    <t>2865A5518</t>
  </si>
  <si>
    <t>Rúra kanalizačná hladká, SN10, D200 2m</t>
  </si>
  <si>
    <t>98</t>
  </si>
  <si>
    <t>2865A5519</t>
  </si>
  <si>
    <t>Rúra kanalizačná hladká, SN10, D200 3m</t>
  </si>
  <si>
    <t>100</t>
  </si>
  <si>
    <t>2865A5520</t>
  </si>
  <si>
    <t>Rúra kanalizačná hladká, SN10, D200 5m</t>
  </si>
  <si>
    <t>102</t>
  </si>
  <si>
    <t>2865A5744</t>
  </si>
  <si>
    <t>Tesnenie D200</t>
  </si>
  <si>
    <t>104</t>
  </si>
  <si>
    <t>877313123</t>
  </si>
  <si>
    <t>Montáž tvaroviek jednoosových na potrubie z kanalizačných rúr z PVC v otvorenom výkope DN 150</t>
  </si>
  <si>
    <t>106</t>
  </si>
  <si>
    <t>2865A5693</t>
  </si>
  <si>
    <t>Koleno kanalizačné D160 x 45°</t>
  </si>
  <si>
    <t>108</t>
  </si>
  <si>
    <t>2865A5695</t>
  </si>
  <si>
    <t>Koleno kanalizačné D160 x 87°</t>
  </si>
  <si>
    <t>110</t>
  </si>
  <si>
    <t>877353121</t>
  </si>
  <si>
    <t>Montáž tvaroviek odbočných na potrubie z kanalizačných rúr z PVC v otvorenom výkope DN 200</t>
  </si>
  <si>
    <t>112</t>
  </si>
  <si>
    <t>2865A5625</t>
  </si>
  <si>
    <t>Odbočka kanalizačná 45° D160 / 160</t>
  </si>
  <si>
    <t>114</t>
  </si>
  <si>
    <t>877353123</t>
  </si>
  <si>
    <t>Montáž tvaroviek jednoosových na potrubie z kanalizačných rúr z PVC v otvorenom výkope DN 200</t>
  </si>
  <si>
    <t>116</t>
  </si>
  <si>
    <t>2865A5544</t>
  </si>
  <si>
    <t>Redukcia kanalizačná D200/160</t>
  </si>
  <si>
    <t>118</t>
  </si>
  <si>
    <t>891315111</t>
  </si>
  <si>
    <t>Montáž koncových klapiek hrdlových DN 150</t>
  </si>
  <si>
    <t>120</t>
  </si>
  <si>
    <t>2863N2371</t>
  </si>
  <si>
    <t>Sada pre ukotvenie koncovej klapky, DN150</t>
  </si>
  <si>
    <t>122</t>
  </si>
  <si>
    <t>4228D0606</t>
  </si>
  <si>
    <t>Klapka žabia - DN 150</t>
  </si>
  <si>
    <t>124</t>
  </si>
  <si>
    <t>892101111</t>
  </si>
  <si>
    <t>Skúška tesnosti kanalizačného potrubia DN do 200 vodou</t>
  </si>
  <si>
    <t>126</t>
  </si>
  <si>
    <t>894806127</t>
  </si>
  <si>
    <t>Montáž revíznej šachty z PVC, DN šachty 315, DN potrubia 160</t>
  </si>
  <si>
    <t>2863K8006</t>
  </si>
  <si>
    <t>Dno šachtové DN 300GD, prítok 1xDN150, odtok 1xDN150</t>
  </si>
  <si>
    <t>130</t>
  </si>
  <si>
    <t>2863K8082</t>
  </si>
  <si>
    <t>Kus predĺžovací DN 300, dĺžka 1000</t>
  </si>
  <si>
    <t>132</t>
  </si>
  <si>
    <t>2863K8083</t>
  </si>
  <si>
    <t>Kus predĺžovací DN 300, dĺžka 2000</t>
  </si>
  <si>
    <t>134</t>
  </si>
  <si>
    <t>2863K8169</t>
  </si>
  <si>
    <t>Tesnenie pre predĺženie, dno, betónový prstenec</t>
  </si>
  <si>
    <t>136</t>
  </si>
  <si>
    <t>2863K8181</t>
  </si>
  <si>
    <t>Betónový roznášací prstenec pre poklopy</t>
  </si>
  <si>
    <t>138</t>
  </si>
  <si>
    <t>895941111</t>
  </si>
  <si>
    <t>Zhotovenie vpusti uličnej z betónových dielcov</t>
  </si>
  <si>
    <t>140</t>
  </si>
  <si>
    <t>5927A6271</t>
  </si>
  <si>
    <t>Vpusť BGU-Z SV G NW 150, s liatinovou hranou a presuvkou DN 150</t>
  </si>
  <si>
    <t>142</t>
  </si>
  <si>
    <t>5927A6275</t>
  </si>
  <si>
    <t>Stena čelná, koncová NW 150, nerezová V2A (BGU-Z SV)</t>
  </si>
  <si>
    <t>144</t>
  </si>
  <si>
    <t>5927A6277</t>
  </si>
  <si>
    <t>Stena koncová NW 150 s nátrubkom DN 150, nerezová V2A (BGU-Z SV)</t>
  </si>
  <si>
    <t>146</t>
  </si>
  <si>
    <t>5927A6371</t>
  </si>
  <si>
    <t>Kôš kalový NW 150, sklolaminát biely</t>
  </si>
  <si>
    <t>148</t>
  </si>
  <si>
    <t>75</t>
  </si>
  <si>
    <t>899101111</t>
  </si>
  <si>
    <t>Osadenie poklopov liatinových, oceľových s rámom do 50 kg</t>
  </si>
  <si>
    <t>150</t>
  </si>
  <si>
    <t>2863K8133</t>
  </si>
  <si>
    <t>Poklop uzavretý a liatinový rám, DN 300</t>
  </si>
  <si>
    <t>152</t>
  </si>
  <si>
    <t>77</t>
  </si>
  <si>
    <t>899201111</t>
  </si>
  <si>
    <t>Osadenie mreží liatinových s rámom do 50 kg</t>
  </si>
  <si>
    <t>154</t>
  </si>
  <si>
    <t>5927A3308</t>
  </si>
  <si>
    <t>Rošt liatinový NW 150, 500/192/40, SW 18/145, tr. D 400 kN (BG)</t>
  </si>
  <si>
    <t>156</t>
  </si>
  <si>
    <t>79</t>
  </si>
  <si>
    <t>5927A6370</t>
  </si>
  <si>
    <t>Držiak k liatinovému roštu 140/192/260, vrátane skrutky</t>
  </si>
  <si>
    <t>158</t>
  </si>
  <si>
    <t>899623141</t>
  </si>
  <si>
    <t>Obetónovanie potrubia betónom tr. C 12/15 v otvorenom výkope</t>
  </si>
  <si>
    <t>160</t>
  </si>
  <si>
    <t>81</t>
  </si>
  <si>
    <t>899643111</t>
  </si>
  <si>
    <t>Debnenie pre obetónovanie potrubia v otvorenom výkope</t>
  </si>
  <si>
    <t>162</t>
  </si>
  <si>
    <t>802340150</t>
  </si>
  <si>
    <t>Nasunutie potrubnej sekcie 150 do chráničky 300mm</t>
  </si>
  <si>
    <t>164</t>
  </si>
  <si>
    <t>83</t>
  </si>
  <si>
    <t>2863B7170</t>
  </si>
  <si>
    <t>Manžeta tesniaca DN 150 / 300</t>
  </si>
  <si>
    <t>166</t>
  </si>
  <si>
    <t>899704035</t>
  </si>
  <si>
    <t>Montáž klznej objímky montovanej na potrubie</t>
  </si>
  <si>
    <t>168</t>
  </si>
  <si>
    <t>85</t>
  </si>
  <si>
    <t>2863N2025</t>
  </si>
  <si>
    <t>Objímka klzná</t>
  </si>
  <si>
    <t>170</t>
  </si>
  <si>
    <t>899739106</t>
  </si>
  <si>
    <t>Montáž výstražnej PVC fólie-hnedá kanalizácia hr.0,4-0,6 mm, š. nad 300 do 500 mm na obsyp</t>
  </si>
  <si>
    <t>172</t>
  </si>
  <si>
    <t>87</t>
  </si>
  <si>
    <t>899991610</t>
  </si>
  <si>
    <t>Napojenie na jestv. kanalizáciu</t>
  </si>
  <si>
    <t>174</t>
  </si>
  <si>
    <t>OSTATNÉ KONŠTRUKCIE A PRÁCE</t>
  </si>
  <si>
    <t>969021131</t>
  </si>
  <si>
    <t>Vybúranie kanalizačného potrubia DN do 300 mm</t>
  </si>
  <si>
    <t>176</t>
  </si>
  <si>
    <t>89</t>
  </si>
  <si>
    <t>971056022</t>
  </si>
  <si>
    <t>Jadrové vrty diamant. korunkami D 350mm do želbet. stien</t>
  </si>
  <si>
    <t>178</t>
  </si>
  <si>
    <t>979081111</t>
  </si>
  <si>
    <t>Odvoz sute a vybúraných hmôt na skládku do 1 km</t>
  </si>
  <si>
    <t>180</t>
  </si>
  <si>
    <t>91</t>
  </si>
  <si>
    <t>979081121</t>
  </si>
  <si>
    <t>Odvoz sute a vybúraných hmôt na skládku každý ďalší 1 km</t>
  </si>
  <si>
    <t>182</t>
  </si>
  <si>
    <t>979082111</t>
  </si>
  <si>
    <t>Vnútrostavenisková doprava sute a vybúraných hmôt do 10 m</t>
  </si>
  <si>
    <t>184</t>
  </si>
  <si>
    <t>93</t>
  </si>
  <si>
    <t>979087213</t>
  </si>
  <si>
    <t>Nakladanie vybúraných hmôt na dopravný prostriedok</t>
  </si>
  <si>
    <t>186</t>
  </si>
  <si>
    <t>979131413</t>
  </si>
  <si>
    <t>Poplatok za ulož.a znešk.stav.odp na urč.sklád.-hlušina a kamenivo "O"-ost.odpad</t>
  </si>
  <si>
    <t>188</t>
  </si>
  <si>
    <t>95</t>
  </si>
  <si>
    <t>979131415</t>
  </si>
  <si>
    <t>Poplatok za uloženie vykopanej zeminy</t>
  </si>
  <si>
    <t>190</t>
  </si>
  <si>
    <t>998276101</t>
  </si>
  <si>
    <t>Presun hmôt pre potrubie z rúr plastových alebo sklolaminátových v otvorenom výkope</t>
  </si>
  <si>
    <t>192</t>
  </si>
  <si>
    <t>D2</t>
  </si>
  <si>
    <t>PRÁCE A DODÁVKY PSV</t>
  </si>
  <si>
    <t>721</t>
  </si>
  <si>
    <t>Vnútorná kanalizácia</t>
  </si>
  <si>
    <t>97</t>
  </si>
  <si>
    <t>721140918</t>
  </si>
  <si>
    <t>Opr. liat. potrubia, prepojenie existujúceho potrubia DN 200</t>
  </si>
  <si>
    <t>194</t>
  </si>
  <si>
    <t>721141108</t>
  </si>
  <si>
    <t>196</t>
  </si>
  <si>
    <t>721290112</t>
  </si>
  <si>
    <t>Skúška tesnosti kanalizácie vodou DN 125-200</t>
  </si>
  <si>
    <t>198</t>
  </si>
  <si>
    <t>998721203</t>
  </si>
  <si>
    <t>Presun hmôt pre vnút. kanalizáciu v objektoch výšky do 24 m</t>
  </si>
  <si>
    <t>%</t>
  </si>
  <si>
    <t>200</t>
  </si>
  <si>
    <t>Potrubie kanal. z PVC. rúr odpadné DN 200</t>
  </si>
  <si>
    <t>162501122R.S</t>
  </si>
  <si>
    <t>Vodorovné premiestnenie výkopku po spevnenej ceste z horniny tr.1-4, nad 100 do 1000 m3 na vzdialenosť do 10000 m</t>
  </si>
  <si>
    <t>PP</t>
  </si>
  <si>
    <t>Vodorovné premiestnenie výkopku za sucha pre všetky druhy dopravných prostriedkov bez naloženia výkopu, avšak so zložením bez rozhrnutia po spevnenej ceste, z horniny 1 až 4 v množstve nad 100 do 1000 m3 na vzdialenosť nad 2500 do 3000 m</t>
  </si>
  <si>
    <t>odvoz zeminy na prenajatú medziskládku zeminy, vykopaná zemina určená do zásypov, spätný dovoz do zásypov</t>
  </si>
  <si>
    <t>167101102R.S</t>
  </si>
  <si>
    <t>Nakladanie a prekladanie neuľahnutého výkopku nakladanie výkopku z hornín nad 100 do 1000 m3 1 až 4</t>
  </si>
  <si>
    <t>zemina do zásypov</t>
  </si>
  <si>
    <t>171209002R.S</t>
  </si>
  <si>
    <t>Poplatok za prenájom dočasnej skládky na skladovanie zeminy do zásypov- zemina a kamenivo (17 05) ostatné</t>
  </si>
  <si>
    <t>Poplatok za skladovanie stavebného odpadu (17) zemina a kamenivo (17 05) ostatné (O) (17 05 04, 06)</t>
  </si>
  <si>
    <t>1176036243</t>
  </si>
  <si>
    <t>"SO 01 na medziskládku"          465,28*2</t>
  </si>
  <si>
    <t>"SO 02, nie je potrebná medziskládka, vykopaná zemina nebude použitá do násypov"     0,0</t>
  </si>
  <si>
    <t>"SO 03 na medziskládku"     99,45*2</t>
  </si>
  <si>
    <t>475284458</t>
  </si>
  <si>
    <t>"SO 01"     465,28</t>
  </si>
  <si>
    <t>"SO 02"     0,0</t>
  </si>
  <si>
    <t>"SO 03"     99,45</t>
  </si>
  <si>
    <t>88325414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</si>
</sst>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41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sz val="7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4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4" fillId="4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4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24" fillId="4" borderId="18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4" fontId="26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4" fillId="0" borderId="22" xfId="0" applyFont="1" applyBorder="1" applyAlignment="1">
      <alignment horizontal="center" vertical="center"/>
    </xf>
    <xf numFmtId="49" fontId="24" fillId="0" borderId="22" xfId="0" applyNumberFormat="1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center" vertical="center" wrapText="1"/>
    </xf>
    <xf numFmtId="4" fontId="24" fillId="0" borderId="22" xfId="0" applyNumberFormat="1" applyFont="1" applyBorder="1" applyAlignment="1">
      <alignment vertical="center"/>
    </xf>
    <xf numFmtId="4" fontId="24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4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0" fontId="38" fillId="0" borderId="22" xfId="0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5" fillId="2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0" fillId="0" borderId="0" xfId="0"/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24" fillId="4" borderId="6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left" vertical="center"/>
    </xf>
    <xf numFmtId="0" fontId="24" fillId="4" borderId="7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right" vertical="center"/>
    </xf>
    <xf numFmtId="0" fontId="24" fillId="4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49" fontId="24" fillId="0" borderId="0" xfId="0" applyNumberFormat="1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4" fontId="24" fillId="0" borderId="0" xfId="0" applyNumberFormat="1" applyFont="1" applyBorder="1" applyAlignment="1">
      <alignment vertical="center"/>
    </xf>
    <xf numFmtId="4" fontId="24" fillId="2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25" fillId="2" borderId="0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6" fontId="25" fillId="0" borderId="0" xfId="0" applyNumberFormat="1" applyFont="1" applyBorder="1" applyAlignment="1">
      <alignment vertical="center"/>
    </xf>
    <xf numFmtId="0" fontId="25" fillId="0" borderId="14" xfId="0" applyFont="1" applyBorder="1" applyAlignment="1">
      <alignment horizontal="left" vertical="center"/>
    </xf>
    <xf numFmtId="0" fontId="40" fillId="0" borderId="0" xfId="0" applyFont="1" applyAlignment="1">
      <alignment horizontal="left" vertical="center" wrapText="1"/>
    </xf>
    <xf numFmtId="0" fontId="0" fillId="0" borderId="14" xfId="0" applyBorder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opLeftCell="A238" workbookViewId="0"/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 x14ac:dyDescent="0.2"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S2" s="16" t="s">
        <v>6</v>
      </c>
      <c r="BT2" s="16" t="s">
        <v>7</v>
      </c>
    </row>
    <row r="3" spans="1:74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4.95" customHeight="1" x14ac:dyDescent="0.2">
      <c r="B4" s="19"/>
      <c r="D4" s="20" t="s">
        <v>8</v>
      </c>
      <c r="AR4" s="19"/>
      <c r="AS4" s="21" t="s">
        <v>9</v>
      </c>
      <c r="BE4" s="22" t="s">
        <v>10</v>
      </c>
      <c r="BS4" s="16" t="s">
        <v>6</v>
      </c>
    </row>
    <row r="5" spans="1:74" ht="12" customHeight="1" x14ac:dyDescent="0.2">
      <c r="B5" s="19"/>
      <c r="D5" s="23" t="s">
        <v>11</v>
      </c>
      <c r="K5" s="220" t="s">
        <v>12</v>
      </c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R5" s="19"/>
      <c r="BE5" s="217" t="s">
        <v>13</v>
      </c>
      <c r="BS5" s="16" t="s">
        <v>6</v>
      </c>
    </row>
    <row r="6" spans="1:74" ht="36.950000000000003" customHeight="1" x14ac:dyDescent="0.2">
      <c r="B6" s="19"/>
      <c r="D6" s="25" t="s">
        <v>14</v>
      </c>
      <c r="K6" s="221" t="s">
        <v>15</v>
      </c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R6" s="19"/>
      <c r="BE6" s="218"/>
      <c r="BS6" s="16" t="s">
        <v>6</v>
      </c>
    </row>
    <row r="7" spans="1:74" ht="12" customHeight="1" x14ac:dyDescent="0.2">
      <c r="B7" s="19"/>
      <c r="D7" s="26" t="s">
        <v>16</v>
      </c>
      <c r="K7" s="24" t="s">
        <v>17</v>
      </c>
      <c r="AK7" s="26" t="s">
        <v>18</v>
      </c>
      <c r="AN7" s="24" t="s">
        <v>1</v>
      </c>
      <c r="AR7" s="19"/>
      <c r="BE7" s="218"/>
      <c r="BS7" s="16" t="s">
        <v>6</v>
      </c>
    </row>
    <row r="8" spans="1:74" ht="12" customHeight="1" x14ac:dyDescent="0.2">
      <c r="B8" s="19"/>
      <c r="D8" s="26" t="s">
        <v>19</v>
      </c>
      <c r="K8" s="24" t="s">
        <v>20</v>
      </c>
      <c r="AK8" s="26" t="s">
        <v>21</v>
      </c>
      <c r="AN8" s="27" t="s">
        <v>22</v>
      </c>
      <c r="AR8" s="19"/>
      <c r="BE8" s="218"/>
      <c r="BS8" s="16" t="s">
        <v>6</v>
      </c>
    </row>
    <row r="9" spans="1:74" ht="14.45" customHeight="1" x14ac:dyDescent="0.2">
      <c r="B9" s="19"/>
      <c r="AR9" s="19"/>
      <c r="BE9" s="218"/>
      <c r="BS9" s="16" t="s">
        <v>6</v>
      </c>
    </row>
    <row r="10" spans="1:74" ht="12" customHeight="1" x14ac:dyDescent="0.2">
      <c r="B10" s="19"/>
      <c r="D10" s="26" t="s">
        <v>23</v>
      </c>
      <c r="AK10" s="26" t="s">
        <v>24</v>
      </c>
      <c r="AN10" s="24" t="s">
        <v>1</v>
      </c>
      <c r="AR10" s="19"/>
      <c r="BE10" s="218"/>
      <c r="BS10" s="16" t="s">
        <v>6</v>
      </c>
    </row>
    <row r="11" spans="1:74" ht="18.399999999999999" customHeight="1" x14ac:dyDescent="0.2">
      <c r="B11" s="19"/>
      <c r="E11" s="24" t="s">
        <v>25</v>
      </c>
      <c r="AK11" s="26" t="s">
        <v>26</v>
      </c>
      <c r="AN11" s="24" t="s">
        <v>1</v>
      </c>
      <c r="AR11" s="19"/>
      <c r="BE11" s="218"/>
      <c r="BS11" s="16" t="s">
        <v>6</v>
      </c>
    </row>
    <row r="12" spans="1:74" ht="6.95" customHeight="1" x14ac:dyDescent="0.2">
      <c r="B12" s="19"/>
      <c r="AR12" s="19"/>
      <c r="BE12" s="218"/>
      <c r="BS12" s="16" t="s">
        <v>6</v>
      </c>
    </row>
    <row r="13" spans="1:74" ht="12" customHeight="1" x14ac:dyDescent="0.2">
      <c r="B13" s="19"/>
      <c r="D13" s="26" t="s">
        <v>27</v>
      </c>
      <c r="AK13" s="26" t="s">
        <v>24</v>
      </c>
      <c r="AN13" s="28" t="s">
        <v>28</v>
      </c>
      <c r="AR13" s="19"/>
      <c r="BE13" s="218"/>
      <c r="BS13" s="16" t="s">
        <v>6</v>
      </c>
    </row>
    <row r="14" spans="1:74" ht="12.75" x14ac:dyDescent="0.2">
      <c r="B14" s="19"/>
      <c r="E14" s="222" t="s">
        <v>28</v>
      </c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6" t="s">
        <v>26</v>
      </c>
      <c r="AN14" s="28" t="s">
        <v>28</v>
      </c>
      <c r="AR14" s="19"/>
      <c r="BE14" s="218"/>
      <c r="BS14" s="16" t="s">
        <v>6</v>
      </c>
    </row>
    <row r="15" spans="1:74" ht="6.95" customHeight="1" x14ac:dyDescent="0.2">
      <c r="B15" s="19"/>
      <c r="AR15" s="19"/>
      <c r="BE15" s="218"/>
      <c r="BS15" s="16" t="s">
        <v>4</v>
      </c>
    </row>
    <row r="16" spans="1:74" ht="12" customHeight="1" x14ac:dyDescent="0.2">
      <c r="B16" s="19"/>
      <c r="D16" s="26" t="s">
        <v>29</v>
      </c>
      <c r="AK16" s="26" t="s">
        <v>24</v>
      </c>
      <c r="AN16" s="24" t="s">
        <v>1</v>
      </c>
      <c r="AR16" s="19"/>
      <c r="BE16" s="218"/>
      <c r="BS16" s="16" t="s">
        <v>4</v>
      </c>
    </row>
    <row r="17" spans="2:71" ht="18.399999999999999" customHeight="1" x14ac:dyDescent="0.2">
      <c r="B17" s="19"/>
      <c r="E17" s="24" t="s">
        <v>30</v>
      </c>
      <c r="AK17" s="26" t="s">
        <v>26</v>
      </c>
      <c r="AN17" s="24" t="s">
        <v>1</v>
      </c>
      <c r="AR17" s="19"/>
      <c r="BE17" s="218"/>
      <c r="BS17" s="16" t="s">
        <v>31</v>
      </c>
    </row>
    <row r="18" spans="2:71" ht="6.95" customHeight="1" x14ac:dyDescent="0.2">
      <c r="B18" s="19"/>
      <c r="AR18" s="19"/>
      <c r="BE18" s="218"/>
      <c r="BS18" s="16" t="s">
        <v>6</v>
      </c>
    </row>
    <row r="19" spans="2:71" ht="12" customHeight="1" x14ac:dyDescent="0.2">
      <c r="B19" s="19"/>
      <c r="D19" s="26" t="s">
        <v>32</v>
      </c>
      <c r="AK19" s="26" t="s">
        <v>24</v>
      </c>
      <c r="AN19" s="24" t="s">
        <v>1</v>
      </c>
      <c r="AR19" s="19"/>
      <c r="BE19" s="218"/>
      <c r="BS19" s="16" t="s">
        <v>6</v>
      </c>
    </row>
    <row r="20" spans="2:71" ht="18.399999999999999" customHeight="1" x14ac:dyDescent="0.2">
      <c r="B20" s="19"/>
      <c r="E20" s="24" t="s">
        <v>30</v>
      </c>
      <c r="AK20" s="26" t="s">
        <v>26</v>
      </c>
      <c r="AN20" s="24" t="s">
        <v>1</v>
      </c>
      <c r="AR20" s="19"/>
      <c r="BE20" s="218"/>
      <c r="BS20" s="16" t="s">
        <v>31</v>
      </c>
    </row>
    <row r="21" spans="2:71" ht="6.95" customHeight="1" x14ac:dyDescent="0.2">
      <c r="B21" s="19"/>
      <c r="AR21" s="19"/>
      <c r="BE21" s="218"/>
    </row>
    <row r="22" spans="2:71" ht="12" customHeight="1" x14ac:dyDescent="0.2">
      <c r="B22" s="19"/>
      <c r="D22" s="26" t="s">
        <v>33</v>
      </c>
      <c r="AR22" s="19"/>
      <c r="BE22" s="218"/>
    </row>
    <row r="23" spans="2:71" ht="16.5" customHeight="1" x14ac:dyDescent="0.2">
      <c r="B23" s="19"/>
      <c r="E23" s="224" t="s">
        <v>1</v>
      </c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R23" s="19"/>
      <c r="BE23" s="218"/>
    </row>
    <row r="24" spans="2:71" ht="6.95" customHeight="1" x14ac:dyDescent="0.2">
      <c r="B24" s="19"/>
      <c r="AR24" s="19"/>
      <c r="BE24" s="218"/>
    </row>
    <row r="25" spans="2:71" ht="6.95" customHeight="1" x14ac:dyDescent="0.2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8"/>
    </row>
    <row r="26" spans="2:71" s="1" customFormat="1" ht="25.9" customHeight="1" x14ac:dyDescent="0.2">
      <c r="B26" s="31"/>
      <c r="D26" s="32" t="s">
        <v>34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25">
        <f>ROUND(AG94,2)</f>
        <v>0</v>
      </c>
      <c r="AL26" s="226"/>
      <c r="AM26" s="226"/>
      <c r="AN26" s="226"/>
      <c r="AO26" s="226"/>
      <c r="AR26" s="31"/>
      <c r="BE26" s="218"/>
    </row>
    <row r="27" spans="2:71" s="1" customFormat="1" ht="6.95" customHeight="1" x14ac:dyDescent="0.2">
      <c r="B27" s="31"/>
      <c r="AR27" s="31"/>
      <c r="BE27" s="218"/>
    </row>
    <row r="28" spans="2:71" s="1" customFormat="1" ht="12.75" x14ac:dyDescent="0.2">
      <c r="B28" s="31"/>
      <c r="L28" s="227" t="s">
        <v>35</v>
      </c>
      <c r="M28" s="227"/>
      <c r="N28" s="227"/>
      <c r="O28" s="227"/>
      <c r="P28" s="227"/>
      <c r="W28" s="227" t="s">
        <v>36</v>
      </c>
      <c r="X28" s="227"/>
      <c r="Y28" s="227"/>
      <c r="Z28" s="227"/>
      <c r="AA28" s="227"/>
      <c r="AB28" s="227"/>
      <c r="AC28" s="227"/>
      <c r="AD28" s="227"/>
      <c r="AE28" s="227"/>
      <c r="AK28" s="227" t="s">
        <v>37</v>
      </c>
      <c r="AL28" s="227"/>
      <c r="AM28" s="227"/>
      <c r="AN28" s="227"/>
      <c r="AO28" s="227"/>
      <c r="AR28" s="31"/>
      <c r="BE28" s="218"/>
    </row>
    <row r="29" spans="2:71" s="2" customFormat="1" ht="14.45" customHeight="1" x14ac:dyDescent="0.2">
      <c r="B29" s="34"/>
      <c r="D29" s="26" t="s">
        <v>38</v>
      </c>
      <c r="F29" s="35" t="s">
        <v>39</v>
      </c>
      <c r="L29" s="209">
        <v>0.2</v>
      </c>
      <c r="M29" s="208"/>
      <c r="N29" s="208"/>
      <c r="O29" s="208"/>
      <c r="P29" s="208"/>
      <c r="Q29" s="36"/>
      <c r="R29" s="36"/>
      <c r="S29" s="36"/>
      <c r="T29" s="36"/>
      <c r="U29" s="36"/>
      <c r="V29" s="36"/>
      <c r="W29" s="207">
        <f>ROUND(AZ94, 2)</f>
        <v>0</v>
      </c>
      <c r="X29" s="208"/>
      <c r="Y29" s="208"/>
      <c r="Z29" s="208"/>
      <c r="AA29" s="208"/>
      <c r="AB29" s="208"/>
      <c r="AC29" s="208"/>
      <c r="AD29" s="208"/>
      <c r="AE29" s="208"/>
      <c r="AF29" s="36"/>
      <c r="AG29" s="36"/>
      <c r="AH29" s="36"/>
      <c r="AI29" s="36"/>
      <c r="AJ29" s="36"/>
      <c r="AK29" s="207">
        <f>ROUND(AV94, 2)</f>
        <v>0</v>
      </c>
      <c r="AL29" s="208"/>
      <c r="AM29" s="208"/>
      <c r="AN29" s="208"/>
      <c r="AO29" s="208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19"/>
    </row>
    <row r="30" spans="2:71" s="2" customFormat="1" ht="14.45" customHeight="1" x14ac:dyDescent="0.2">
      <c r="B30" s="34"/>
      <c r="F30" s="35" t="s">
        <v>40</v>
      </c>
      <c r="L30" s="209">
        <v>0.2</v>
      </c>
      <c r="M30" s="208"/>
      <c r="N30" s="208"/>
      <c r="O30" s="208"/>
      <c r="P30" s="208"/>
      <c r="Q30" s="36"/>
      <c r="R30" s="36"/>
      <c r="S30" s="36"/>
      <c r="T30" s="36"/>
      <c r="U30" s="36"/>
      <c r="V30" s="36"/>
      <c r="W30" s="207">
        <f>ROUND(BA94, 2)</f>
        <v>0</v>
      </c>
      <c r="X30" s="208"/>
      <c r="Y30" s="208"/>
      <c r="Z30" s="208"/>
      <c r="AA30" s="208"/>
      <c r="AB30" s="208"/>
      <c r="AC30" s="208"/>
      <c r="AD30" s="208"/>
      <c r="AE30" s="208"/>
      <c r="AF30" s="36"/>
      <c r="AG30" s="36"/>
      <c r="AH30" s="36"/>
      <c r="AI30" s="36"/>
      <c r="AJ30" s="36"/>
      <c r="AK30" s="207">
        <f>ROUND(AW94, 2)</f>
        <v>0</v>
      </c>
      <c r="AL30" s="208"/>
      <c r="AM30" s="208"/>
      <c r="AN30" s="208"/>
      <c r="AO30" s="208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19"/>
    </row>
    <row r="31" spans="2:71" s="2" customFormat="1" ht="14.45" hidden="1" customHeight="1" x14ac:dyDescent="0.2">
      <c r="B31" s="34"/>
      <c r="F31" s="26" t="s">
        <v>41</v>
      </c>
      <c r="L31" s="216">
        <v>0.2</v>
      </c>
      <c r="M31" s="215"/>
      <c r="N31" s="215"/>
      <c r="O31" s="215"/>
      <c r="P31" s="215"/>
      <c r="W31" s="214">
        <f>ROUND(BB94, 2)</f>
        <v>0</v>
      </c>
      <c r="X31" s="215"/>
      <c r="Y31" s="215"/>
      <c r="Z31" s="215"/>
      <c r="AA31" s="215"/>
      <c r="AB31" s="215"/>
      <c r="AC31" s="215"/>
      <c r="AD31" s="215"/>
      <c r="AE31" s="215"/>
      <c r="AK31" s="214">
        <v>0</v>
      </c>
      <c r="AL31" s="215"/>
      <c r="AM31" s="215"/>
      <c r="AN31" s="215"/>
      <c r="AO31" s="215"/>
      <c r="AR31" s="34"/>
      <c r="BE31" s="219"/>
    </row>
    <row r="32" spans="2:71" s="2" customFormat="1" ht="14.45" hidden="1" customHeight="1" x14ac:dyDescent="0.2">
      <c r="B32" s="34"/>
      <c r="F32" s="26" t="s">
        <v>42</v>
      </c>
      <c r="L32" s="216">
        <v>0.2</v>
      </c>
      <c r="M32" s="215"/>
      <c r="N32" s="215"/>
      <c r="O32" s="215"/>
      <c r="P32" s="215"/>
      <c r="W32" s="214">
        <f>ROUND(BC94, 2)</f>
        <v>0</v>
      </c>
      <c r="X32" s="215"/>
      <c r="Y32" s="215"/>
      <c r="Z32" s="215"/>
      <c r="AA32" s="215"/>
      <c r="AB32" s="215"/>
      <c r="AC32" s="215"/>
      <c r="AD32" s="215"/>
      <c r="AE32" s="215"/>
      <c r="AK32" s="214">
        <v>0</v>
      </c>
      <c r="AL32" s="215"/>
      <c r="AM32" s="215"/>
      <c r="AN32" s="215"/>
      <c r="AO32" s="215"/>
      <c r="AR32" s="34"/>
      <c r="BE32" s="219"/>
    </row>
    <row r="33" spans="2:57" s="2" customFormat="1" ht="14.45" hidden="1" customHeight="1" x14ac:dyDescent="0.2">
      <c r="B33" s="34"/>
      <c r="F33" s="35" t="s">
        <v>43</v>
      </c>
      <c r="L33" s="209">
        <v>0</v>
      </c>
      <c r="M33" s="208"/>
      <c r="N33" s="208"/>
      <c r="O33" s="208"/>
      <c r="P33" s="208"/>
      <c r="Q33" s="36"/>
      <c r="R33" s="36"/>
      <c r="S33" s="36"/>
      <c r="T33" s="36"/>
      <c r="U33" s="36"/>
      <c r="V33" s="36"/>
      <c r="W33" s="207">
        <f>ROUND(BD94, 2)</f>
        <v>0</v>
      </c>
      <c r="X33" s="208"/>
      <c r="Y33" s="208"/>
      <c r="Z33" s="208"/>
      <c r="AA33" s="208"/>
      <c r="AB33" s="208"/>
      <c r="AC33" s="208"/>
      <c r="AD33" s="208"/>
      <c r="AE33" s="208"/>
      <c r="AF33" s="36"/>
      <c r="AG33" s="36"/>
      <c r="AH33" s="36"/>
      <c r="AI33" s="36"/>
      <c r="AJ33" s="36"/>
      <c r="AK33" s="207">
        <v>0</v>
      </c>
      <c r="AL33" s="208"/>
      <c r="AM33" s="208"/>
      <c r="AN33" s="208"/>
      <c r="AO33" s="208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19"/>
    </row>
    <row r="34" spans="2:57" s="1" customFormat="1" ht="6.95" customHeight="1" x14ac:dyDescent="0.2">
      <c r="B34" s="31"/>
      <c r="AR34" s="31"/>
      <c r="BE34" s="218"/>
    </row>
    <row r="35" spans="2:57" s="1" customFormat="1" ht="25.9" customHeight="1" x14ac:dyDescent="0.2">
      <c r="B35" s="31"/>
      <c r="C35" s="38"/>
      <c r="D35" s="39" t="s">
        <v>44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45</v>
      </c>
      <c r="U35" s="40"/>
      <c r="V35" s="40"/>
      <c r="W35" s="40"/>
      <c r="X35" s="210" t="s">
        <v>46</v>
      </c>
      <c r="Y35" s="211"/>
      <c r="Z35" s="211"/>
      <c r="AA35" s="211"/>
      <c r="AB35" s="211"/>
      <c r="AC35" s="40"/>
      <c r="AD35" s="40"/>
      <c r="AE35" s="40"/>
      <c r="AF35" s="40"/>
      <c r="AG35" s="40"/>
      <c r="AH35" s="40"/>
      <c r="AI35" s="40"/>
      <c r="AJ35" s="40"/>
      <c r="AK35" s="212">
        <f>SUM(AK26:AK33)</f>
        <v>0</v>
      </c>
      <c r="AL35" s="211"/>
      <c r="AM35" s="211"/>
      <c r="AN35" s="211"/>
      <c r="AO35" s="213"/>
      <c r="AP35" s="38"/>
      <c r="AQ35" s="38"/>
      <c r="AR35" s="31"/>
    </row>
    <row r="36" spans="2:57" s="1" customFormat="1" ht="6.95" customHeight="1" x14ac:dyDescent="0.2">
      <c r="B36" s="31"/>
      <c r="AR36" s="31"/>
    </row>
    <row r="37" spans="2:57" s="1" customFormat="1" ht="14.45" customHeight="1" x14ac:dyDescent="0.2">
      <c r="B37" s="31"/>
      <c r="AR37" s="31"/>
    </row>
    <row r="38" spans="2:57" ht="14.45" customHeight="1" x14ac:dyDescent="0.2">
      <c r="B38" s="19"/>
      <c r="AR38" s="19"/>
    </row>
    <row r="39" spans="2:57" ht="14.45" customHeight="1" x14ac:dyDescent="0.2">
      <c r="B39" s="19"/>
      <c r="AR39" s="19"/>
    </row>
    <row r="40" spans="2:57" ht="14.45" customHeight="1" x14ac:dyDescent="0.2">
      <c r="B40" s="19"/>
      <c r="AR40" s="19"/>
    </row>
    <row r="41" spans="2:57" ht="14.45" customHeight="1" x14ac:dyDescent="0.2">
      <c r="B41" s="19"/>
      <c r="AR41" s="19"/>
    </row>
    <row r="42" spans="2:57" ht="14.45" customHeight="1" x14ac:dyDescent="0.2">
      <c r="B42" s="19"/>
      <c r="AR42" s="19"/>
    </row>
    <row r="43" spans="2:57" ht="14.45" customHeight="1" x14ac:dyDescent="0.2">
      <c r="B43" s="19"/>
      <c r="AR43" s="19"/>
    </row>
    <row r="44" spans="2:57" ht="14.45" customHeight="1" x14ac:dyDescent="0.2">
      <c r="B44" s="19"/>
      <c r="AR44" s="19"/>
    </row>
    <row r="45" spans="2:57" ht="14.45" customHeight="1" x14ac:dyDescent="0.2">
      <c r="B45" s="19"/>
      <c r="AR45" s="19"/>
    </row>
    <row r="46" spans="2:57" ht="14.45" customHeight="1" x14ac:dyDescent="0.2">
      <c r="B46" s="19"/>
      <c r="AR46" s="19"/>
    </row>
    <row r="47" spans="2:57" ht="14.45" customHeight="1" x14ac:dyDescent="0.2">
      <c r="B47" s="19"/>
      <c r="AR47" s="19"/>
    </row>
    <row r="48" spans="2:57" ht="14.45" customHeight="1" x14ac:dyDescent="0.2">
      <c r="B48" s="19"/>
      <c r="AR48" s="19"/>
    </row>
    <row r="49" spans="2:44" s="1" customFormat="1" ht="14.45" customHeight="1" x14ac:dyDescent="0.2">
      <c r="B49" s="31"/>
      <c r="D49" s="42" t="s">
        <v>47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48</v>
      </c>
      <c r="AI49" s="43"/>
      <c r="AJ49" s="43"/>
      <c r="AK49" s="43"/>
      <c r="AL49" s="43"/>
      <c r="AM49" s="43"/>
      <c r="AN49" s="43"/>
      <c r="AO49" s="43"/>
      <c r="AR49" s="31"/>
    </row>
    <row r="50" spans="2:44" x14ac:dyDescent="0.2">
      <c r="B50" s="19"/>
      <c r="AR50" s="19"/>
    </row>
    <row r="51" spans="2:44" x14ac:dyDescent="0.2">
      <c r="B51" s="19"/>
      <c r="AR51" s="19"/>
    </row>
    <row r="52" spans="2:44" x14ac:dyDescent="0.2">
      <c r="B52" s="19"/>
      <c r="AR52" s="19"/>
    </row>
    <row r="53" spans="2:44" x14ac:dyDescent="0.2">
      <c r="B53" s="19"/>
      <c r="AR53" s="19"/>
    </row>
    <row r="54" spans="2:44" x14ac:dyDescent="0.2">
      <c r="B54" s="19"/>
      <c r="AR54" s="19"/>
    </row>
    <row r="55" spans="2:44" x14ac:dyDescent="0.2">
      <c r="B55" s="19"/>
      <c r="AR55" s="19"/>
    </row>
    <row r="56" spans="2:44" x14ac:dyDescent="0.2">
      <c r="B56" s="19"/>
      <c r="AR56" s="19"/>
    </row>
    <row r="57" spans="2:44" x14ac:dyDescent="0.2">
      <c r="B57" s="19"/>
      <c r="AR57" s="19"/>
    </row>
    <row r="58" spans="2:44" x14ac:dyDescent="0.2">
      <c r="B58" s="19"/>
      <c r="AR58" s="19"/>
    </row>
    <row r="59" spans="2:44" x14ac:dyDescent="0.2">
      <c r="B59" s="19"/>
      <c r="AR59" s="19"/>
    </row>
    <row r="60" spans="2:44" s="1" customFormat="1" ht="12.75" x14ac:dyDescent="0.2">
      <c r="B60" s="31"/>
      <c r="D60" s="44" t="s">
        <v>49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4" t="s">
        <v>50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4" t="s">
        <v>49</v>
      </c>
      <c r="AI60" s="33"/>
      <c r="AJ60" s="33"/>
      <c r="AK60" s="33"/>
      <c r="AL60" s="33"/>
      <c r="AM60" s="44" t="s">
        <v>50</v>
      </c>
      <c r="AN60" s="33"/>
      <c r="AO60" s="33"/>
      <c r="AR60" s="31"/>
    </row>
    <row r="61" spans="2:44" x14ac:dyDescent="0.2">
      <c r="B61" s="19"/>
      <c r="AR61" s="19"/>
    </row>
    <row r="62" spans="2:44" x14ac:dyDescent="0.2">
      <c r="B62" s="19"/>
      <c r="AR62" s="19"/>
    </row>
    <row r="63" spans="2:44" x14ac:dyDescent="0.2">
      <c r="B63" s="19"/>
      <c r="AR63" s="19"/>
    </row>
    <row r="64" spans="2:44" s="1" customFormat="1" ht="12.75" x14ac:dyDescent="0.2">
      <c r="B64" s="31"/>
      <c r="D64" s="42" t="s">
        <v>51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2" t="s">
        <v>52</v>
      </c>
      <c r="AI64" s="43"/>
      <c r="AJ64" s="43"/>
      <c r="AK64" s="43"/>
      <c r="AL64" s="43"/>
      <c r="AM64" s="43"/>
      <c r="AN64" s="43"/>
      <c r="AO64" s="43"/>
      <c r="AR64" s="31"/>
    </row>
    <row r="65" spans="2:44" x14ac:dyDescent="0.2">
      <c r="B65" s="19"/>
      <c r="AR65" s="19"/>
    </row>
    <row r="66" spans="2:44" x14ac:dyDescent="0.2">
      <c r="B66" s="19"/>
      <c r="AR66" s="19"/>
    </row>
    <row r="67" spans="2:44" x14ac:dyDescent="0.2">
      <c r="B67" s="19"/>
      <c r="AR67" s="19"/>
    </row>
    <row r="68" spans="2:44" x14ac:dyDescent="0.2">
      <c r="B68" s="19"/>
      <c r="AR68" s="19"/>
    </row>
    <row r="69" spans="2:44" x14ac:dyDescent="0.2">
      <c r="B69" s="19"/>
      <c r="AR69" s="19"/>
    </row>
    <row r="70" spans="2:44" x14ac:dyDescent="0.2">
      <c r="B70" s="19"/>
      <c r="AR70" s="19"/>
    </row>
    <row r="71" spans="2:44" x14ac:dyDescent="0.2">
      <c r="B71" s="19"/>
      <c r="AR71" s="19"/>
    </row>
    <row r="72" spans="2:44" x14ac:dyDescent="0.2">
      <c r="B72" s="19"/>
      <c r="AR72" s="19"/>
    </row>
    <row r="73" spans="2:44" x14ac:dyDescent="0.2">
      <c r="B73" s="19"/>
      <c r="AR73" s="19"/>
    </row>
    <row r="74" spans="2:44" x14ac:dyDescent="0.2">
      <c r="B74" s="19"/>
      <c r="AR74" s="19"/>
    </row>
    <row r="75" spans="2:44" s="1" customFormat="1" ht="12.75" x14ac:dyDescent="0.2">
      <c r="B75" s="31"/>
      <c r="D75" s="44" t="s">
        <v>49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4" t="s">
        <v>50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4" t="s">
        <v>49</v>
      </c>
      <c r="AI75" s="33"/>
      <c r="AJ75" s="33"/>
      <c r="AK75" s="33"/>
      <c r="AL75" s="33"/>
      <c r="AM75" s="44" t="s">
        <v>50</v>
      </c>
      <c r="AN75" s="33"/>
      <c r="AO75" s="33"/>
      <c r="AR75" s="31"/>
    </row>
    <row r="76" spans="2:44" s="1" customFormat="1" x14ac:dyDescent="0.2">
      <c r="B76" s="31"/>
      <c r="AR76" s="31"/>
    </row>
    <row r="77" spans="2:44" s="1" customFormat="1" ht="6.95" customHeight="1" x14ac:dyDescent="0.2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1"/>
    </row>
    <row r="81" spans="1:91" s="1" customFormat="1" ht="6.95" customHeight="1" x14ac:dyDescent="0.2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1"/>
    </row>
    <row r="82" spans="1:91" s="1" customFormat="1" ht="24.95" customHeight="1" x14ac:dyDescent="0.2">
      <c r="B82" s="31"/>
      <c r="C82" s="20" t="s">
        <v>53</v>
      </c>
      <c r="AR82" s="31"/>
    </row>
    <row r="83" spans="1:91" s="1" customFormat="1" ht="6.95" customHeight="1" x14ac:dyDescent="0.2">
      <c r="B83" s="31"/>
      <c r="AR83" s="31"/>
    </row>
    <row r="84" spans="1:91" s="3" customFormat="1" ht="12" customHeight="1" x14ac:dyDescent="0.2">
      <c r="B84" s="49"/>
      <c r="C84" s="26" t="s">
        <v>11</v>
      </c>
      <c r="L84" s="3" t="str">
        <f>K5</f>
        <v>2022/03</v>
      </c>
      <c r="AR84" s="49"/>
    </row>
    <row r="85" spans="1:91" s="4" customFormat="1" ht="36.950000000000003" customHeight="1" x14ac:dyDescent="0.2">
      <c r="B85" s="50"/>
      <c r="C85" s="51" t="s">
        <v>14</v>
      </c>
      <c r="L85" s="198" t="str">
        <f>K6</f>
        <v>Bratislava, areál MV SR Šancová 1, rekonštrukcia poškodených oporných múrov</v>
      </c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R85" s="50"/>
    </row>
    <row r="86" spans="1:91" s="1" customFormat="1" ht="6.95" customHeight="1" x14ac:dyDescent="0.2">
      <c r="B86" s="31"/>
      <c r="AR86" s="31"/>
    </row>
    <row r="87" spans="1:91" s="1" customFormat="1" ht="12" customHeight="1" x14ac:dyDescent="0.2">
      <c r="B87" s="31"/>
      <c r="C87" s="26" t="s">
        <v>19</v>
      </c>
      <c r="L87" s="52" t="str">
        <f>IF(K8="","",K8)</f>
        <v>Bratislava</v>
      </c>
      <c r="AI87" s="26" t="s">
        <v>21</v>
      </c>
      <c r="AM87" s="200" t="str">
        <f>IF(AN8= "","",AN8)</f>
        <v>4. 3. 2022</v>
      </c>
      <c r="AN87" s="200"/>
      <c r="AR87" s="31"/>
    </row>
    <row r="88" spans="1:91" s="1" customFormat="1" ht="6.95" customHeight="1" x14ac:dyDescent="0.2">
      <c r="B88" s="31"/>
      <c r="AR88" s="31"/>
    </row>
    <row r="89" spans="1:91" s="1" customFormat="1" ht="25.7" customHeight="1" x14ac:dyDescent="0.2">
      <c r="B89" s="31"/>
      <c r="C89" s="26" t="s">
        <v>23</v>
      </c>
      <c r="L89" s="3" t="str">
        <f>IF(E11= "","",E11)</f>
        <v>MV SR, Pribinova 2, 81272 Bratislava</v>
      </c>
      <c r="AI89" s="26" t="s">
        <v>29</v>
      </c>
      <c r="AM89" s="201" t="str">
        <f>IF(E17="","",E17)</f>
        <v>HADE s.r.o., Jarabinková 8D, 821 09 Bratislava</v>
      </c>
      <c r="AN89" s="202"/>
      <c r="AO89" s="202"/>
      <c r="AP89" s="202"/>
      <c r="AR89" s="31"/>
      <c r="AS89" s="203" t="s">
        <v>54</v>
      </c>
      <c r="AT89" s="204"/>
      <c r="AU89" s="54"/>
      <c r="AV89" s="54"/>
      <c r="AW89" s="54"/>
      <c r="AX89" s="54"/>
      <c r="AY89" s="54"/>
      <c r="AZ89" s="54"/>
      <c r="BA89" s="54"/>
      <c r="BB89" s="54"/>
      <c r="BC89" s="54"/>
      <c r="BD89" s="55"/>
    </row>
    <row r="90" spans="1:91" s="1" customFormat="1" ht="25.7" customHeight="1" x14ac:dyDescent="0.2">
      <c r="B90" s="31"/>
      <c r="C90" s="26" t="s">
        <v>27</v>
      </c>
      <c r="L90" s="3" t="str">
        <f>IF(E14= "Vyplň údaj","",E14)</f>
        <v/>
      </c>
      <c r="AI90" s="26" t="s">
        <v>32</v>
      </c>
      <c r="AM90" s="201" t="str">
        <f>IF(E20="","",E20)</f>
        <v>HADE s.r.o., Jarabinková 8D, 821 09 Bratislava</v>
      </c>
      <c r="AN90" s="202"/>
      <c r="AO90" s="202"/>
      <c r="AP90" s="202"/>
      <c r="AR90" s="31"/>
      <c r="AS90" s="205"/>
      <c r="AT90" s="206"/>
      <c r="BD90" s="56"/>
    </row>
    <row r="91" spans="1:91" s="1" customFormat="1" ht="10.9" customHeight="1" x14ac:dyDescent="0.2">
      <c r="B91" s="31"/>
      <c r="AR91" s="31"/>
      <c r="AS91" s="205"/>
      <c r="AT91" s="206"/>
      <c r="BD91" s="56"/>
    </row>
    <row r="92" spans="1:91" s="1" customFormat="1" ht="29.25" customHeight="1" x14ac:dyDescent="0.2">
      <c r="B92" s="31"/>
      <c r="C92" s="191" t="s">
        <v>55</v>
      </c>
      <c r="D92" s="192"/>
      <c r="E92" s="192"/>
      <c r="F92" s="192"/>
      <c r="G92" s="192"/>
      <c r="H92" s="57"/>
      <c r="I92" s="193" t="s">
        <v>56</v>
      </c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192"/>
      <c r="AE92" s="192"/>
      <c r="AF92" s="192"/>
      <c r="AG92" s="194" t="s">
        <v>57</v>
      </c>
      <c r="AH92" s="192"/>
      <c r="AI92" s="192"/>
      <c r="AJ92" s="192"/>
      <c r="AK92" s="192"/>
      <c r="AL92" s="192"/>
      <c r="AM92" s="192"/>
      <c r="AN92" s="193" t="s">
        <v>58</v>
      </c>
      <c r="AO92" s="192"/>
      <c r="AP92" s="195"/>
      <c r="AQ92" s="58" t="s">
        <v>59</v>
      </c>
      <c r="AR92" s="31"/>
      <c r="AS92" s="59" t="s">
        <v>60</v>
      </c>
      <c r="AT92" s="60" t="s">
        <v>61</v>
      </c>
      <c r="AU92" s="60" t="s">
        <v>62</v>
      </c>
      <c r="AV92" s="60" t="s">
        <v>63</v>
      </c>
      <c r="AW92" s="60" t="s">
        <v>64</v>
      </c>
      <c r="AX92" s="60" t="s">
        <v>65</v>
      </c>
      <c r="AY92" s="60" t="s">
        <v>66</v>
      </c>
      <c r="AZ92" s="60" t="s">
        <v>67</v>
      </c>
      <c r="BA92" s="60" t="s">
        <v>68</v>
      </c>
      <c r="BB92" s="60" t="s">
        <v>69</v>
      </c>
      <c r="BC92" s="60" t="s">
        <v>70</v>
      </c>
      <c r="BD92" s="61" t="s">
        <v>71</v>
      </c>
    </row>
    <row r="93" spans="1:91" s="1" customFormat="1" ht="10.9" customHeight="1" x14ac:dyDescent="0.2">
      <c r="B93" s="31"/>
      <c r="AR93" s="31"/>
      <c r="AS93" s="62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5"/>
    </row>
    <row r="94" spans="1:91" s="5" customFormat="1" ht="32.450000000000003" customHeight="1" x14ac:dyDescent="0.2">
      <c r="B94" s="63"/>
      <c r="C94" s="64" t="s">
        <v>72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196">
        <f>ROUND(SUM(AG95:AG97),2)</f>
        <v>0</v>
      </c>
      <c r="AH94" s="196"/>
      <c r="AI94" s="196"/>
      <c r="AJ94" s="196"/>
      <c r="AK94" s="196"/>
      <c r="AL94" s="196"/>
      <c r="AM94" s="196"/>
      <c r="AN94" s="197">
        <f>SUM(AG94,AT94)</f>
        <v>0</v>
      </c>
      <c r="AO94" s="197"/>
      <c r="AP94" s="197"/>
      <c r="AQ94" s="67" t="s">
        <v>1</v>
      </c>
      <c r="AR94" s="63"/>
      <c r="AS94" s="68">
        <f>ROUND(SUM(AS95:AS97),2)</f>
        <v>0</v>
      </c>
      <c r="AT94" s="69">
        <f>ROUND(SUM(AV94:AW94),2)</f>
        <v>0</v>
      </c>
      <c r="AU94" s="70">
        <f>ROUND(SUM(AU95:AU97),5)</f>
        <v>110.12235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ROUND(SUM(AZ95:AZ97),2)</f>
        <v>0</v>
      </c>
      <c r="BA94" s="69">
        <f>ROUND(SUM(BA95:BA97),2)</f>
        <v>0</v>
      </c>
      <c r="BB94" s="69">
        <f>ROUND(SUM(BB95:BB97),2)</f>
        <v>0</v>
      </c>
      <c r="BC94" s="69">
        <f>ROUND(SUM(BC95:BC97),2)</f>
        <v>0</v>
      </c>
      <c r="BD94" s="71">
        <f>ROUND(SUM(BD95:BD97),2)</f>
        <v>0</v>
      </c>
      <c r="BS94" s="72" t="s">
        <v>73</v>
      </c>
      <c r="BT94" s="72" t="s">
        <v>74</v>
      </c>
      <c r="BU94" s="73" t="s">
        <v>75</v>
      </c>
      <c r="BV94" s="72" t="s">
        <v>76</v>
      </c>
      <c r="BW94" s="72" t="s">
        <v>5</v>
      </c>
      <c r="BX94" s="72" t="s">
        <v>77</v>
      </c>
      <c r="CL94" s="72" t="s">
        <v>17</v>
      </c>
    </row>
    <row r="95" spans="1:91" s="6" customFormat="1" ht="16.5" customHeight="1" x14ac:dyDescent="0.2">
      <c r="A95" s="74" t="s">
        <v>78</v>
      </c>
      <c r="B95" s="75"/>
      <c r="C95" s="76"/>
      <c r="D95" s="190" t="s">
        <v>79</v>
      </c>
      <c r="E95" s="190"/>
      <c r="F95" s="190"/>
      <c r="G95" s="190"/>
      <c r="H95" s="190"/>
      <c r="I95" s="77"/>
      <c r="J95" s="190" t="s">
        <v>80</v>
      </c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88">
        <f>'SO 01 - Sanácia oporných ...'!J30</f>
        <v>0</v>
      </c>
      <c r="AH95" s="189"/>
      <c r="AI95" s="189"/>
      <c r="AJ95" s="189"/>
      <c r="AK95" s="189"/>
      <c r="AL95" s="189"/>
      <c r="AM95" s="189"/>
      <c r="AN95" s="188">
        <f>SUM(AG95,AT95)</f>
        <v>0</v>
      </c>
      <c r="AO95" s="189"/>
      <c r="AP95" s="189"/>
      <c r="AQ95" s="78" t="s">
        <v>81</v>
      </c>
      <c r="AR95" s="75"/>
      <c r="AS95" s="79">
        <v>0</v>
      </c>
      <c r="AT95" s="80">
        <f>ROUND(SUM(AV95:AW95),2)</f>
        <v>0</v>
      </c>
      <c r="AU95" s="81">
        <f>'SO 01 - Sanácia oporných ...'!P131</f>
        <v>110.12235</v>
      </c>
      <c r="AV95" s="80">
        <f>'SO 01 - Sanácia oporných ...'!J33</f>
        <v>0</v>
      </c>
      <c r="AW95" s="80">
        <f>'SO 01 - Sanácia oporných ...'!J34</f>
        <v>0</v>
      </c>
      <c r="AX95" s="80">
        <f>'SO 01 - Sanácia oporných ...'!J35</f>
        <v>0</v>
      </c>
      <c r="AY95" s="80">
        <f>'SO 01 - Sanácia oporných ...'!J36</f>
        <v>0</v>
      </c>
      <c r="AZ95" s="80">
        <f>'SO 01 - Sanácia oporných ...'!F33</f>
        <v>0</v>
      </c>
      <c r="BA95" s="80">
        <f>'SO 01 - Sanácia oporných ...'!F34</f>
        <v>0</v>
      </c>
      <c r="BB95" s="80">
        <f>'SO 01 - Sanácia oporných ...'!F35</f>
        <v>0</v>
      </c>
      <c r="BC95" s="80">
        <f>'SO 01 - Sanácia oporných ...'!F36</f>
        <v>0</v>
      </c>
      <c r="BD95" s="82">
        <f>'SO 01 - Sanácia oporných ...'!F37</f>
        <v>0</v>
      </c>
      <c r="BT95" s="83" t="s">
        <v>82</v>
      </c>
      <c r="BV95" s="83" t="s">
        <v>76</v>
      </c>
      <c r="BW95" s="83" t="s">
        <v>83</v>
      </c>
      <c r="BX95" s="83" t="s">
        <v>5</v>
      </c>
      <c r="CL95" s="83" t="s">
        <v>17</v>
      </c>
      <c r="CM95" s="83" t="s">
        <v>74</v>
      </c>
    </row>
    <row r="96" spans="1:91" s="6" customFormat="1" ht="16.5" customHeight="1" x14ac:dyDescent="0.2">
      <c r="A96" s="74" t="s">
        <v>78</v>
      </c>
      <c r="B96" s="75"/>
      <c r="C96" s="76"/>
      <c r="D96" s="190" t="s">
        <v>84</v>
      </c>
      <c r="E96" s="190"/>
      <c r="F96" s="190"/>
      <c r="G96" s="190"/>
      <c r="H96" s="190"/>
      <c r="I96" s="77"/>
      <c r="J96" s="190" t="s">
        <v>85</v>
      </c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88">
        <f>'SO 02 - Rekonštrukcia spe...'!J30</f>
        <v>0</v>
      </c>
      <c r="AH96" s="189"/>
      <c r="AI96" s="189"/>
      <c r="AJ96" s="189"/>
      <c r="AK96" s="189"/>
      <c r="AL96" s="189"/>
      <c r="AM96" s="189"/>
      <c r="AN96" s="188">
        <f>SUM(AG96,AT96)</f>
        <v>0</v>
      </c>
      <c r="AO96" s="189"/>
      <c r="AP96" s="189"/>
      <c r="AQ96" s="78" t="s">
        <v>81</v>
      </c>
      <c r="AR96" s="75"/>
      <c r="AS96" s="79">
        <v>0</v>
      </c>
      <c r="AT96" s="80">
        <f>ROUND(SUM(AV96:AW96),2)</f>
        <v>0</v>
      </c>
      <c r="AU96" s="81">
        <f>'SO 02 - Rekonštrukcia spe...'!P122</f>
        <v>0</v>
      </c>
      <c r="AV96" s="80">
        <f>'SO 02 - Rekonštrukcia spe...'!J33</f>
        <v>0</v>
      </c>
      <c r="AW96" s="80">
        <f>'SO 02 - Rekonštrukcia spe...'!J34</f>
        <v>0</v>
      </c>
      <c r="AX96" s="80">
        <f>'SO 02 - Rekonštrukcia spe...'!J35</f>
        <v>0</v>
      </c>
      <c r="AY96" s="80">
        <f>'SO 02 - Rekonštrukcia spe...'!J36</f>
        <v>0</v>
      </c>
      <c r="AZ96" s="80">
        <f>'SO 02 - Rekonštrukcia spe...'!F33</f>
        <v>0</v>
      </c>
      <c r="BA96" s="80">
        <f>'SO 02 - Rekonštrukcia spe...'!F34</f>
        <v>0</v>
      </c>
      <c r="BB96" s="80">
        <f>'SO 02 - Rekonštrukcia spe...'!F35</f>
        <v>0</v>
      </c>
      <c r="BC96" s="80">
        <f>'SO 02 - Rekonštrukcia spe...'!F36</f>
        <v>0</v>
      </c>
      <c r="BD96" s="82">
        <f>'SO 02 - Rekonštrukcia spe...'!F37</f>
        <v>0</v>
      </c>
      <c r="BT96" s="83" t="s">
        <v>82</v>
      </c>
      <c r="BV96" s="83" t="s">
        <v>76</v>
      </c>
      <c r="BW96" s="83" t="s">
        <v>86</v>
      </c>
      <c r="BX96" s="83" t="s">
        <v>5</v>
      </c>
      <c r="CL96" s="83" t="s">
        <v>87</v>
      </c>
      <c r="CM96" s="83" t="s">
        <v>74</v>
      </c>
    </row>
    <row r="97" spans="1:91" s="6" customFormat="1" ht="16.5" customHeight="1" x14ac:dyDescent="0.2">
      <c r="A97" s="74" t="s">
        <v>78</v>
      </c>
      <c r="B97" s="75"/>
      <c r="C97" s="76"/>
      <c r="D97" s="190" t="s">
        <v>88</v>
      </c>
      <c r="E97" s="190"/>
      <c r="F97" s="190"/>
      <c r="G97" s="190"/>
      <c r="H97" s="190"/>
      <c r="I97" s="77"/>
      <c r="J97" s="190" t="s">
        <v>89</v>
      </c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90"/>
      <c r="AE97" s="190"/>
      <c r="AF97" s="190"/>
      <c r="AG97" s="188">
        <f>'SO 03 - Rekonštrukcia daž...'!J30</f>
        <v>0</v>
      </c>
      <c r="AH97" s="189"/>
      <c r="AI97" s="189"/>
      <c r="AJ97" s="189"/>
      <c r="AK97" s="189"/>
      <c r="AL97" s="189"/>
      <c r="AM97" s="189"/>
      <c r="AN97" s="188">
        <f>SUM(AG97,AT97)</f>
        <v>0</v>
      </c>
      <c r="AO97" s="189"/>
      <c r="AP97" s="189"/>
      <c r="AQ97" s="78" t="s">
        <v>81</v>
      </c>
      <c r="AR97" s="75"/>
      <c r="AS97" s="84">
        <v>0</v>
      </c>
      <c r="AT97" s="85">
        <f>ROUND(SUM(AV97:AW97),2)</f>
        <v>0</v>
      </c>
      <c r="AU97" s="86">
        <f>'SO 03 - Rekonštrukcia daž...'!P124</f>
        <v>0</v>
      </c>
      <c r="AV97" s="85">
        <f>'SO 03 - Rekonštrukcia daž...'!J33</f>
        <v>0</v>
      </c>
      <c r="AW97" s="85">
        <f>'SO 03 - Rekonštrukcia daž...'!J34</f>
        <v>0</v>
      </c>
      <c r="AX97" s="85">
        <f>'SO 03 - Rekonštrukcia daž...'!J35</f>
        <v>0</v>
      </c>
      <c r="AY97" s="85">
        <f>'SO 03 - Rekonštrukcia daž...'!J36</f>
        <v>0</v>
      </c>
      <c r="AZ97" s="85">
        <f>'SO 03 - Rekonštrukcia daž...'!F33</f>
        <v>0</v>
      </c>
      <c r="BA97" s="85">
        <f>'SO 03 - Rekonštrukcia daž...'!F34</f>
        <v>0</v>
      </c>
      <c r="BB97" s="85">
        <f>'SO 03 - Rekonštrukcia daž...'!F35</f>
        <v>0</v>
      </c>
      <c r="BC97" s="85">
        <f>'SO 03 - Rekonštrukcia daž...'!F36</f>
        <v>0</v>
      </c>
      <c r="BD97" s="87">
        <f>'SO 03 - Rekonštrukcia daž...'!F37</f>
        <v>0</v>
      </c>
      <c r="BT97" s="83" t="s">
        <v>82</v>
      </c>
      <c r="BV97" s="83" t="s">
        <v>76</v>
      </c>
      <c r="BW97" s="83" t="s">
        <v>90</v>
      </c>
      <c r="BX97" s="83" t="s">
        <v>5</v>
      </c>
      <c r="CL97" s="83" t="s">
        <v>91</v>
      </c>
      <c r="CM97" s="83" t="s">
        <v>74</v>
      </c>
    </row>
    <row r="98" spans="1:91" s="1" customFormat="1" ht="30" customHeight="1" x14ac:dyDescent="0.2">
      <c r="B98" s="31"/>
      <c r="AR98" s="31"/>
    </row>
    <row r="99" spans="1:91" s="1" customFormat="1" ht="6.95" customHeight="1" x14ac:dyDescent="0.2">
      <c r="B99" s="45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31"/>
    </row>
  </sheetData>
  <sheetProtection formatColumns="0" formatRows="0"/>
  <mergeCells count="50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  <mergeCell ref="AN96:AP96"/>
    <mergeCell ref="AG96:AM96"/>
    <mergeCell ref="D96:H96"/>
    <mergeCell ref="J96:AF96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SO 01 - Sanácia oporných ...'!C2" display="/" xr:uid="{00000000-0004-0000-0000-000000000000}"/>
    <hyperlink ref="A96" location="'SO 02 - Rekonštrukcia spe...'!C2" display="/" xr:uid="{00000000-0004-0000-0000-000001000000}"/>
    <hyperlink ref="A97" location="'SO 03 - Rekonštrukcia daž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06"/>
  <sheetViews>
    <sheetView showGridLines="0" tabSelected="1" topLeftCell="A133" workbookViewId="0">
      <selection activeCell="I151" sqref="I151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6" t="s">
        <v>83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4.95" customHeight="1" x14ac:dyDescent="0.2">
      <c r="B4" s="19"/>
      <c r="D4" s="20" t="s">
        <v>92</v>
      </c>
      <c r="L4" s="19"/>
      <c r="M4" s="88" t="s">
        <v>9</v>
      </c>
      <c r="AT4" s="16" t="s">
        <v>4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6" t="s">
        <v>14</v>
      </c>
      <c r="L6" s="19"/>
    </row>
    <row r="7" spans="2:46" ht="26.25" customHeight="1" x14ac:dyDescent="0.2">
      <c r="B7" s="19"/>
      <c r="E7" s="229" t="str">
        <f>'Rekapitulácia stavby'!K6</f>
        <v>Bratislava, areál MV SR Šancová 1, rekonštrukcia poškodených oporných múrov</v>
      </c>
      <c r="F7" s="230"/>
      <c r="G7" s="230"/>
      <c r="H7" s="230"/>
      <c r="L7" s="19"/>
    </row>
    <row r="8" spans="2:46" s="1" customFormat="1" ht="12" customHeight="1" x14ac:dyDescent="0.2">
      <c r="B8" s="31"/>
      <c r="D8" s="26" t="s">
        <v>93</v>
      </c>
      <c r="L8" s="31"/>
    </row>
    <row r="9" spans="2:46" s="1" customFormat="1" ht="16.5" customHeight="1" x14ac:dyDescent="0.2">
      <c r="B9" s="31"/>
      <c r="E9" s="198" t="s">
        <v>94</v>
      </c>
      <c r="F9" s="228"/>
      <c r="G9" s="228"/>
      <c r="H9" s="228"/>
      <c r="L9" s="31"/>
    </row>
    <row r="10" spans="2:46" s="1" customFormat="1" x14ac:dyDescent="0.2">
      <c r="B10" s="31"/>
      <c r="L10" s="31"/>
    </row>
    <row r="11" spans="2:46" s="1" customFormat="1" ht="12" customHeight="1" x14ac:dyDescent="0.2">
      <c r="B11" s="31"/>
      <c r="D11" s="26" t="s">
        <v>16</v>
      </c>
      <c r="F11" s="24" t="s">
        <v>17</v>
      </c>
      <c r="I11" s="26" t="s">
        <v>18</v>
      </c>
      <c r="J11" s="24" t="s">
        <v>1</v>
      </c>
      <c r="L11" s="31"/>
    </row>
    <row r="12" spans="2:46" s="1" customFormat="1" ht="12" customHeight="1" x14ac:dyDescent="0.2">
      <c r="B12" s="31"/>
      <c r="D12" s="26" t="s">
        <v>19</v>
      </c>
      <c r="F12" s="24" t="s">
        <v>20</v>
      </c>
      <c r="I12" s="26" t="s">
        <v>21</v>
      </c>
      <c r="J12" s="53" t="str">
        <f>'Rekapitulácia stavby'!AN8</f>
        <v>4. 3. 2022</v>
      </c>
      <c r="L12" s="31"/>
    </row>
    <row r="13" spans="2:46" s="1" customFormat="1" ht="10.9" customHeight="1" x14ac:dyDescent="0.2">
      <c r="B13" s="31"/>
      <c r="L13" s="31"/>
    </row>
    <row r="14" spans="2:46" s="1" customFormat="1" ht="12" customHeight="1" x14ac:dyDescent="0.2">
      <c r="B14" s="31"/>
      <c r="D14" s="26" t="s">
        <v>23</v>
      </c>
      <c r="I14" s="26" t="s">
        <v>24</v>
      </c>
      <c r="J14" s="24" t="s">
        <v>1</v>
      </c>
      <c r="L14" s="31"/>
    </row>
    <row r="15" spans="2:46" s="1" customFormat="1" ht="18" customHeight="1" x14ac:dyDescent="0.2">
      <c r="B15" s="31"/>
      <c r="E15" s="24" t="s">
        <v>25</v>
      </c>
      <c r="I15" s="26" t="s">
        <v>26</v>
      </c>
      <c r="J15" s="24" t="s">
        <v>1</v>
      </c>
      <c r="L15" s="31"/>
    </row>
    <row r="16" spans="2:46" s="1" customFormat="1" ht="6.95" customHeight="1" x14ac:dyDescent="0.2">
      <c r="B16" s="31"/>
      <c r="L16" s="31"/>
    </row>
    <row r="17" spans="2:12" s="1" customFormat="1" ht="12" customHeight="1" x14ac:dyDescent="0.2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 x14ac:dyDescent="0.2">
      <c r="B18" s="31"/>
      <c r="E18" s="231" t="str">
        <f>'Rekapitulácia stavby'!E14</f>
        <v>Vyplň údaj</v>
      </c>
      <c r="F18" s="220"/>
      <c r="G18" s="220"/>
      <c r="H18" s="220"/>
      <c r="I18" s="26" t="s">
        <v>26</v>
      </c>
      <c r="J18" s="27" t="str">
        <f>'Rekapitulácia stavby'!AN14</f>
        <v>Vyplň údaj</v>
      </c>
      <c r="L18" s="31"/>
    </row>
    <row r="19" spans="2:12" s="1" customFormat="1" ht="6.95" customHeight="1" x14ac:dyDescent="0.2">
      <c r="B19" s="31"/>
      <c r="L19" s="31"/>
    </row>
    <row r="20" spans="2:12" s="1" customFormat="1" ht="12" customHeight="1" x14ac:dyDescent="0.2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 x14ac:dyDescent="0.2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6.95" customHeight="1" x14ac:dyDescent="0.2">
      <c r="B22" s="31"/>
      <c r="L22" s="31"/>
    </row>
    <row r="23" spans="2:12" s="1" customFormat="1" ht="12" customHeight="1" x14ac:dyDescent="0.2">
      <c r="B23" s="31"/>
      <c r="D23" s="26" t="s">
        <v>32</v>
      </c>
      <c r="I23" s="26" t="s">
        <v>24</v>
      </c>
      <c r="J23" s="24" t="s">
        <v>1</v>
      </c>
      <c r="L23" s="31"/>
    </row>
    <row r="24" spans="2:12" s="1" customFormat="1" ht="18" customHeight="1" x14ac:dyDescent="0.2">
      <c r="B24" s="31"/>
      <c r="E24" s="24" t="s">
        <v>30</v>
      </c>
      <c r="I24" s="26" t="s">
        <v>26</v>
      </c>
      <c r="J24" s="24" t="s">
        <v>1</v>
      </c>
      <c r="L24" s="31"/>
    </row>
    <row r="25" spans="2:12" s="1" customFormat="1" ht="6.95" customHeight="1" x14ac:dyDescent="0.2">
      <c r="B25" s="31"/>
      <c r="L25" s="31"/>
    </row>
    <row r="26" spans="2:12" s="1" customFormat="1" ht="12" customHeight="1" x14ac:dyDescent="0.2">
      <c r="B26" s="31"/>
      <c r="D26" s="26" t="s">
        <v>33</v>
      </c>
      <c r="L26" s="31"/>
    </row>
    <row r="27" spans="2:12" s="7" customFormat="1" ht="16.5" customHeight="1" x14ac:dyDescent="0.2">
      <c r="B27" s="89"/>
      <c r="E27" s="224" t="s">
        <v>1</v>
      </c>
      <c r="F27" s="224"/>
      <c r="G27" s="224"/>
      <c r="H27" s="224"/>
      <c r="L27" s="89"/>
    </row>
    <row r="28" spans="2:12" s="1" customFormat="1" ht="6.95" customHeight="1" x14ac:dyDescent="0.2">
      <c r="B28" s="31"/>
      <c r="L28" s="31"/>
    </row>
    <row r="29" spans="2:12" s="1" customFormat="1" ht="6.95" customHeight="1" x14ac:dyDescent="0.2">
      <c r="B29" s="31"/>
      <c r="D29" s="54"/>
      <c r="E29" s="54"/>
      <c r="F29" s="54"/>
      <c r="G29" s="54"/>
      <c r="H29" s="54"/>
      <c r="I29" s="54"/>
      <c r="J29" s="54"/>
      <c r="K29" s="54"/>
      <c r="L29" s="31"/>
    </row>
    <row r="30" spans="2:12" s="1" customFormat="1" ht="25.35" customHeight="1" x14ac:dyDescent="0.2">
      <c r="B30" s="31"/>
      <c r="D30" s="90" t="s">
        <v>34</v>
      </c>
      <c r="J30" s="66">
        <f>ROUND(J131, 2)</f>
        <v>0</v>
      </c>
      <c r="L30" s="31"/>
    </row>
    <row r="31" spans="2:12" s="1" customFormat="1" ht="6.95" customHeight="1" x14ac:dyDescent="0.2">
      <c r="B31" s="31"/>
      <c r="D31" s="54"/>
      <c r="E31" s="54"/>
      <c r="F31" s="54"/>
      <c r="G31" s="54"/>
      <c r="H31" s="54"/>
      <c r="I31" s="54"/>
      <c r="J31" s="54"/>
      <c r="K31" s="54"/>
      <c r="L31" s="31"/>
    </row>
    <row r="32" spans="2:12" s="1" customFormat="1" ht="14.45" customHeight="1" x14ac:dyDescent="0.2">
      <c r="B32" s="31"/>
      <c r="F32" s="91" t="s">
        <v>36</v>
      </c>
      <c r="I32" s="91" t="s">
        <v>35</v>
      </c>
      <c r="J32" s="91" t="s">
        <v>37</v>
      </c>
      <c r="L32" s="31"/>
    </row>
    <row r="33" spans="2:12" s="1" customFormat="1" ht="14.45" customHeight="1" x14ac:dyDescent="0.2">
      <c r="B33" s="31"/>
      <c r="D33" s="92" t="s">
        <v>38</v>
      </c>
      <c r="E33" s="35" t="s">
        <v>39</v>
      </c>
      <c r="F33" s="93">
        <f>ROUND((SUM(BE131:BE304)),  2)</f>
        <v>0</v>
      </c>
      <c r="G33" s="94"/>
      <c r="H33" s="94"/>
      <c r="I33" s="95">
        <v>0.2</v>
      </c>
      <c r="J33" s="93">
        <f>ROUND(((SUM(BE131:BE304))*I33),  2)</f>
        <v>0</v>
      </c>
      <c r="L33" s="31"/>
    </row>
    <row r="34" spans="2:12" s="1" customFormat="1" ht="14.45" customHeight="1" x14ac:dyDescent="0.2">
      <c r="B34" s="31"/>
      <c r="E34" s="35" t="s">
        <v>40</v>
      </c>
      <c r="F34" s="93">
        <f>ROUND((SUM(BF131:BF304)),  2)</f>
        <v>0</v>
      </c>
      <c r="G34" s="94"/>
      <c r="H34" s="94"/>
      <c r="I34" s="95">
        <v>0.2</v>
      </c>
      <c r="J34" s="93">
        <f>ROUND(((SUM(BF131:BF304))*I34),  2)</f>
        <v>0</v>
      </c>
      <c r="L34" s="31"/>
    </row>
    <row r="35" spans="2:12" s="1" customFormat="1" ht="14.45" hidden="1" customHeight="1" x14ac:dyDescent="0.2">
      <c r="B35" s="31"/>
      <c r="E35" s="26" t="s">
        <v>41</v>
      </c>
      <c r="F35" s="96">
        <f>ROUND((SUM(BG131:BG304)),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 x14ac:dyDescent="0.2">
      <c r="B36" s="31"/>
      <c r="E36" s="26" t="s">
        <v>42</v>
      </c>
      <c r="F36" s="96">
        <f>ROUND((SUM(BH131:BH304)),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 x14ac:dyDescent="0.2">
      <c r="B37" s="31"/>
      <c r="E37" s="35" t="s">
        <v>43</v>
      </c>
      <c r="F37" s="93">
        <f>ROUND((SUM(BI131:BI304)),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 x14ac:dyDescent="0.2">
      <c r="B38" s="31"/>
      <c r="L38" s="31"/>
    </row>
    <row r="39" spans="2:12" s="1" customFormat="1" ht="25.35" customHeight="1" x14ac:dyDescent="0.2">
      <c r="B39" s="31"/>
      <c r="C39" s="98"/>
      <c r="D39" s="99" t="s">
        <v>44</v>
      </c>
      <c r="E39" s="57"/>
      <c r="F39" s="57"/>
      <c r="G39" s="100" t="s">
        <v>45</v>
      </c>
      <c r="H39" s="101" t="s">
        <v>46</v>
      </c>
      <c r="I39" s="57"/>
      <c r="J39" s="102">
        <f>SUM(J30:J37)</f>
        <v>0</v>
      </c>
      <c r="K39" s="103"/>
      <c r="L39" s="31"/>
    </row>
    <row r="40" spans="2:12" s="1" customFormat="1" ht="14.45" customHeight="1" x14ac:dyDescent="0.2">
      <c r="B40" s="31"/>
      <c r="L40" s="31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1"/>
      <c r="D50" s="42" t="s">
        <v>47</v>
      </c>
      <c r="E50" s="43"/>
      <c r="F50" s="43"/>
      <c r="G50" s="42" t="s">
        <v>48</v>
      </c>
      <c r="H50" s="43"/>
      <c r="I50" s="43"/>
      <c r="J50" s="43"/>
      <c r="K50" s="43"/>
      <c r="L50" s="31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31"/>
      <c r="D61" s="44" t="s">
        <v>49</v>
      </c>
      <c r="E61" s="33"/>
      <c r="F61" s="104" t="s">
        <v>50</v>
      </c>
      <c r="G61" s="44" t="s">
        <v>49</v>
      </c>
      <c r="H61" s="33"/>
      <c r="I61" s="33"/>
      <c r="J61" s="105" t="s">
        <v>50</v>
      </c>
      <c r="K61" s="33"/>
      <c r="L61" s="31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31"/>
      <c r="D65" s="42" t="s">
        <v>51</v>
      </c>
      <c r="E65" s="43"/>
      <c r="F65" s="43"/>
      <c r="G65" s="42" t="s">
        <v>52</v>
      </c>
      <c r="H65" s="43"/>
      <c r="I65" s="43"/>
      <c r="J65" s="43"/>
      <c r="K65" s="43"/>
      <c r="L65" s="31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2.75" x14ac:dyDescent="0.2">
      <c r="B76" s="31"/>
      <c r="D76" s="44" t="s">
        <v>49</v>
      </c>
      <c r="E76" s="33"/>
      <c r="F76" s="104" t="s">
        <v>50</v>
      </c>
      <c r="G76" s="44" t="s">
        <v>49</v>
      </c>
      <c r="H76" s="33"/>
      <c r="I76" s="33"/>
      <c r="J76" s="105" t="s">
        <v>50</v>
      </c>
      <c r="K76" s="33"/>
      <c r="L76" s="31"/>
    </row>
    <row r="77" spans="2:12" s="1" customFormat="1" ht="14.45" customHeight="1" x14ac:dyDescent="0.2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1"/>
    </row>
    <row r="81" spans="2:47" s="1" customFormat="1" ht="6.95" customHeight="1" x14ac:dyDescent="0.2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1"/>
    </row>
    <row r="82" spans="2:47" s="1" customFormat="1" ht="24.95" customHeight="1" x14ac:dyDescent="0.2">
      <c r="B82" s="31"/>
      <c r="C82" s="20" t="s">
        <v>95</v>
      </c>
      <c r="L82" s="31"/>
    </row>
    <row r="83" spans="2:47" s="1" customFormat="1" ht="6.95" customHeight="1" x14ac:dyDescent="0.2">
      <c r="B83" s="31"/>
      <c r="L83" s="31"/>
    </row>
    <row r="84" spans="2:47" s="1" customFormat="1" ht="12" customHeight="1" x14ac:dyDescent="0.2">
      <c r="B84" s="31"/>
      <c r="C84" s="26" t="s">
        <v>14</v>
      </c>
      <c r="L84" s="31"/>
    </row>
    <row r="85" spans="2:47" s="1" customFormat="1" ht="26.25" customHeight="1" x14ac:dyDescent="0.2">
      <c r="B85" s="31"/>
      <c r="E85" s="229" t="str">
        <f>E7</f>
        <v>Bratislava, areál MV SR Šancová 1, rekonštrukcia poškodených oporných múrov</v>
      </c>
      <c r="F85" s="230"/>
      <c r="G85" s="230"/>
      <c r="H85" s="230"/>
      <c r="L85" s="31"/>
    </row>
    <row r="86" spans="2:47" s="1" customFormat="1" ht="12" customHeight="1" x14ac:dyDescent="0.2">
      <c r="B86" s="31"/>
      <c r="C86" s="26" t="s">
        <v>93</v>
      </c>
      <c r="L86" s="31"/>
    </row>
    <row r="87" spans="2:47" s="1" customFormat="1" ht="16.5" customHeight="1" x14ac:dyDescent="0.2">
      <c r="B87" s="31"/>
      <c r="E87" s="198" t="str">
        <f>E9</f>
        <v>SO 01 - Sanácia oporných múrov</v>
      </c>
      <c r="F87" s="228"/>
      <c r="G87" s="228"/>
      <c r="H87" s="228"/>
      <c r="L87" s="31"/>
    </row>
    <row r="88" spans="2:47" s="1" customFormat="1" ht="6.95" customHeight="1" x14ac:dyDescent="0.2">
      <c r="B88" s="31"/>
      <c r="L88" s="31"/>
    </row>
    <row r="89" spans="2:47" s="1" customFormat="1" ht="12" customHeight="1" x14ac:dyDescent="0.2">
      <c r="B89" s="31"/>
      <c r="C89" s="26" t="s">
        <v>19</v>
      </c>
      <c r="F89" s="24" t="str">
        <f>F12</f>
        <v>Bratislava</v>
      </c>
      <c r="I89" s="26" t="s">
        <v>21</v>
      </c>
      <c r="J89" s="53" t="str">
        <f>IF(J12="","",J12)</f>
        <v>4. 3. 2022</v>
      </c>
      <c r="L89" s="31"/>
    </row>
    <row r="90" spans="2:47" s="1" customFormat="1" ht="6.95" customHeight="1" x14ac:dyDescent="0.2">
      <c r="B90" s="31"/>
      <c r="L90" s="31"/>
    </row>
    <row r="91" spans="2:47" s="1" customFormat="1" ht="40.15" customHeight="1" x14ac:dyDescent="0.2">
      <c r="B91" s="31"/>
      <c r="C91" s="26" t="s">
        <v>23</v>
      </c>
      <c r="F91" s="24" t="str">
        <f>E15</f>
        <v>MV SR, Pribinova 2, 81272 Bratislava</v>
      </c>
      <c r="I91" s="26" t="s">
        <v>29</v>
      </c>
      <c r="J91" s="29" t="str">
        <f>E21</f>
        <v>HADE s.r.o., Jarabinková 8D, 821 09 Bratislava</v>
      </c>
      <c r="L91" s="31"/>
    </row>
    <row r="92" spans="2:47" s="1" customFormat="1" ht="40.15" customHeight="1" x14ac:dyDescent="0.2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>HADE s.r.o., Jarabinková 8D, 821 09 Bratislava</v>
      </c>
      <c r="L92" s="31"/>
    </row>
    <row r="93" spans="2:47" s="1" customFormat="1" ht="10.35" customHeight="1" x14ac:dyDescent="0.2">
      <c r="B93" s="31"/>
      <c r="L93" s="31"/>
    </row>
    <row r="94" spans="2:47" s="1" customFormat="1" ht="29.25" customHeight="1" x14ac:dyDescent="0.2">
      <c r="B94" s="31"/>
      <c r="C94" s="106" t="s">
        <v>96</v>
      </c>
      <c r="D94" s="98"/>
      <c r="E94" s="98"/>
      <c r="F94" s="98"/>
      <c r="G94" s="98"/>
      <c r="H94" s="98"/>
      <c r="I94" s="98"/>
      <c r="J94" s="107" t="s">
        <v>97</v>
      </c>
      <c r="K94" s="98"/>
      <c r="L94" s="31"/>
    </row>
    <row r="95" spans="2:47" s="1" customFormat="1" ht="10.35" customHeight="1" x14ac:dyDescent="0.2">
      <c r="B95" s="31"/>
      <c r="L95" s="31"/>
    </row>
    <row r="96" spans="2:47" s="1" customFormat="1" ht="22.9" customHeight="1" x14ac:dyDescent="0.2">
      <c r="B96" s="31"/>
      <c r="C96" s="108" t="s">
        <v>98</v>
      </c>
      <c r="J96" s="66">
        <f>J131</f>
        <v>0</v>
      </c>
      <c r="L96" s="31"/>
      <c r="AU96" s="16" t="s">
        <v>99</v>
      </c>
    </row>
    <row r="97" spans="2:12" s="8" customFormat="1" ht="24.95" customHeight="1" x14ac:dyDescent="0.2">
      <c r="B97" s="109"/>
      <c r="D97" s="110" t="s">
        <v>100</v>
      </c>
      <c r="E97" s="111"/>
      <c r="F97" s="111"/>
      <c r="G97" s="111"/>
      <c r="H97" s="111"/>
      <c r="I97" s="111"/>
      <c r="J97" s="112">
        <f>J132</f>
        <v>0</v>
      </c>
      <c r="L97" s="109"/>
    </row>
    <row r="98" spans="2:12" s="9" customFormat="1" ht="19.899999999999999" customHeight="1" x14ac:dyDescent="0.2">
      <c r="B98" s="113"/>
      <c r="D98" s="114" t="s">
        <v>101</v>
      </c>
      <c r="E98" s="115"/>
      <c r="F98" s="115"/>
      <c r="G98" s="115"/>
      <c r="H98" s="115"/>
      <c r="I98" s="115"/>
      <c r="J98" s="116">
        <f>J133</f>
        <v>0</v>
      </c>
      <c r="L98" s="113"/>
    </row>
    <row r="99" spans="2:12" s="9" customFormat="1" ht="19.899999999999999" customHeight="1" x14ac:dyDescent="0.2">
      <c r="B99" s="113"/>
      <c r="D99" s="114" t="s">
        <v>102</v>
      </c>
      <c r="E99" s="115"/>
      <c r="F99" s="115"/>
      <c r="G99" s="115"/>
      <c r="H99" s="115"/>
      <c r="I99" s="115"/>
      <c r="J99" s="116">
        <f>J160</f>
        <v>0</v>
      </c>
      <c r="L99" s="113"/>
    </row>
    <row r="100" spans="2:12" s="9" customFormat="1" ht="19.899999999999999" customHeight="1" x14ac:dyDescent="0.2">
      <c r="B100" s="113"/>
      <c r="D100" s="114" t="s">
        <v>103</v>
      </c>
      <c r="E100" s="115"/>
      <c r="F100" s="115"/>
      <c r="G100" s="115"/>
      <c r="H100" s="115"/>
      <c r="I100" s="115"/>
      <c r="J100" s="116">
        <f>J206</f>
        <v>0</v>
      </c>
      <c r="L100" s="113"/>
    </row>
    <row r="101" spans="2:12" s="9" customFormat="1" ht="19.899999999999999" customHeight="1" x14ac:dyDescent="0.2">
      <c r="B101" s="113"/>
      <c r="D101" s="114" t="s">
        <v>104</v>
      </c>
      <c r="E101" s="115"/>
      <c r="F101" s="115"/>
      <c r="G101" s="115"/>
      <c r="H101" s="115"/>
      <c r="I101" s="115"/>
      <c r="J101" s="116">
        <f>J226</f>
        <v>0</v>
      </c>
      <c r="L101" s="113"/>
    </row>
    <row r="102" spans="2:12" s="9" customFormat="1" ht="19.899999999999999" customHeight="1" x14ac:dyDescent="0.2">
      <c r="B102" s="113"/>
      <c r="D102" s="114" t="s">
        <v>105</v>
      </c>
      <c r="E102" s="115"/>
      <c r="F102" s="115"/>
      <c r="G102" s="115"/>
      <c r="H102" s="115"/>
      <c r="I102" s="115"/>
      <c r="J102" s="116">
        <f>J233</f>
        <v>0</v>
      </c>
      <c r="L102" s="113"/>
    </row>
    <row r="103" spans="2:12" s="9" customFormat="1" ht="19.899999999999999" customHeight="1" x14ac:dyDescent="0.2">
      <c r="B103" s="113"/>
      <c r="D103" s="114" t="s">
        <v>106</v>
      </c>
      <c r="E103" s="115"/>
      <c r="F103" s="115"/>
      <c r="G103" s="115"/>
      <c r="H103" s="115"/>
      <c r="I103" s="115"/>
      <c r="J103" s="116">
        <f>J235</f>
        <v>0</v>
      </c>
      <c r="L103" s="113"/>
    </row>
    <row r="104" spans="2:12" s="9" customFormat="1" ht="19.899999999999999" customHeight="1" x14ac:dyDescent="0.2">
      <c r="B104" s="113"/>
      <c r="D104" s="114" t="s">
        <v>107</v>
      </c>
      <c r="E104" s="115"/>
      <c r="F104" s="115"/>
      <c r="G104" s="115"/>
      <c r="H104" s="115"/>
      <c r="I104" s="115"/>
      <c r="J104" s="116">
        <f>J244</f>
        <v>0</v>
      </c>
      <c r="L104" s="113"/>
    </row>
    <row r="105" spans="2:12" s="9" customFormat="1" ht="19.899999999999999" customHeight="1" x14ac:dyDescent="0.2">
      <c r="B105" s="113"/>
      <c r="D105" s="114" t="s">
        <v>108</v>
      </c>
      <c r="E105" s="115"/>
      <c r="F105" s="115"/>
      <c r="G105" s="115"/>
      <c r="H105" s="115"/>
      <c r="I105" s="115"/>
      <c r="J105" s="116">
        <f>J253</f>
        <v>0</v>
      </c>
      <c r="L105" s="113"/>
    </row>
    <row r="106" spans="2:12" s="9" customFormat="1" ht="19.899999999999999" customHeight="1" x14ac:dyDescent="0.2">
      <c r="B106" s="113"/>
      <c r="D106" s="114" t="s">
        <v>109</v>
      </c>
      <c r="E106" s="115"/>
      <c r="F106" s="115"/>
      <c r="G106" s="115"/>
      <c r="H106" s="115"/>
      <c r="I106" s="115"/>
      <c r="J106" s="116">
        <f>J280</f>
        <v>0</v>
      </c>
      <c r="L106" s="113"/>
    </row>
    <row r="107" spans="2:12" s="8" customFormat="1" ht="24.95" customHeight="1" x14ac:dyDescent="0.2">
      <c r="B107" s="109"/>
      <c r="D107" s="110" t="s">
        <v>110</v>
      </c>
      <c r="E107" s="111"/>
      <c r="F107" s="111"/>
      <c r="G107" s="111"/>
      <c r="H107" s="111"/>
      <c r="I107" s="111"/>
      <c r="J107" s="112">
        <f>J282</f>
        <v>0</v>
      </c>
      <c r="L107" s="109"/>
    </row>
    <row r="108" spans="2:12" s="9" customFormat="1" ht="19.899999999999999" customHeight="1" x14ac:dyDescent="0.2">
      <c r="B108" s="113"/>
      <c r="D108" s="114" t="s">
        <v>111</v>
      </c>
      <c r="E108" s="115"/>
      <c r="F108" s="115"/>
      <c r="G108" s="115"/>
      <c r="H108" s="115"/>
      <c r="I108" s="115"/>
      <c r="J108" s="116">
        <f>J283</f>
        <v>0</v>
      </c>
      <c r="L108" s="113"/>
    </row>
    <row r="109" spans="2:12" s="9" customFormat="1" ht="19.899999999999999" customHeight="1" x14ac:dyDescent="0.2">
      <c r="B109" s="113"/>
      <c r="D109" s="114" t="s">
        <v>112</v>
      </c>
      <c r="E109" s="115"/>
      <c r="F109" s="115"/>
      <c r="G109" s="115"/>
      <c r="H109" s="115"/>
      <c r="I109" s="115"/>
      <c r="J109" s="116">
        <f>J297</f>
        <v>0</v>
      </c>
      <c r="L109" s="113"/>
    </row>
    <row r="110" spans="2:12" s="8" customFormat="1" ht="24.95" customHeight="1" x14ac:dyDescent="0.2">
      <c r="B110" s="109"/>
      <c r="D110" s="110" t="s">
        <v>113</v>
      </c>
      <c r="E110" s="111"/>
      <c r="F110" s="111"/>
      <c r="G110" s="111"/>
      <c r="H110" s="111"/>
      <c r="I110" s="111"/>
      <c r="J110" s="112">
        <f>J302</f>
        <v>0</v>
      </c>
      <c r="L110" s="109"/>
    </row>
    <row r="111" spans="2:12" s="9" customFormat="1" ht="19.899999999999999" customHeight="1" x14ac:dyDescent="0.2">
      <c r="B111" s="113"/>
      <c r="D111" s="114" t="s">
        <v>114</v>
      </c>
      <c r="E111" s="115"/>
      <c r="F111" s="115"/>
      <c r="G111" s="115"/>
      <c r="H111" s="115"/>
      <c r="I111" s="115"/>
      <c r="J111" s="116">
        <f>J303</f>
        <v>0</v>
      </c>
      <c r="L111" s="113"/>
    </row>
    <row r="112" spans="2:12" s="1" customFormat="1" ht="21.75" customHeight="1" x14ac:dyDescent="0.2">
      <c r="B112" s="31"/>
      <c r="L112" s="31"/>
    </row>
    <row r="113" spans="2:12" s="1" customFormat="1" ht="6.95" customHeight="1" x14ac:dyDescent="0.2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31"/>
    </row>
    <row r="117" spans="2:12" s="1" customFormat="1" ht="6.95" customHeight="1" x14ac:dyDescent="0.2"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31"/>
    </row>
    <row r="118" spans="2:12" s="1" customFormat="1" ht="24.95" customHeight="1" x14ac:dyDescent="0.2">
      <c r="B118" s="31"/>
      <c r="C118" s="20" t="s">
        <v>115</v>
      </c>
      <c r="L118" s="31"/>
    </row>
    <row r="119" spans="2:12" s="1" customFormat="1" ht="6.95" customHeight="1" x14ac:dyDescent="0.2">
      <c r="B119" s="31"/>
      <c r="L119" s="31"/>
    </row>
    <row r="120" spans="2:12" s="1" customFormat="1" ht="12" customHeight="1" x14ac:dyDescent="0.2">
      <c r="B120" s="31"/>
      <c r="C120" s="26" t="s">
        <v>14</v>
      </c>
      <c r="L120" s="31"/>
    </row>
    <row r="121" spans="2:12" s="1" customFormat="1" ht="26.25" customHeight="1" x14ac:dyDescent="0.2">
      <c r="B121" s="31"/>
      <c r="E121" s="229" t="str">
        <f>E7</f>
        <v>Bratislava, areál MV SR Šancová 1, rekonštrukcia poškodených oporných múrov</v>
      </c>
      <c r="F121" s="230"/>
      <c r="G121" s="230"/>
      <c r="H121" s="230"/>
      <c r="L121" s="31"/>
    </row>
    <row r="122" spans="2:12" s="1" customFormat="1" ht="12" customHeight="1" x14ac:dyDescent="0.2">
      <c r="B122" s="31"/>
      <c r="C122" s="26" t="s">
        <v>93</v>
      </c>
      <c r="L122" s="31"/>
    </row>
    <row r="123" spans="2:12" s="1" customFormat="1" ht="16.5" customHeight="1" x14ac:dyDescent="0.2">
      <c r="B123" s="31"/>
      <c r="E123" s="198" t="str">
        <f>E9</f>
        <v>SO 01 - Sanácia oporných múrov</v>
      </c>
      <c r="F123" s="228"/>
      <c r="G123" s="228"/>
      <c r="H123" s="228"/>
      <c r="L123" s="31"/>
    </row>
    <row r="124" spans="2:12" s="1" customFormat="1" ht="6.95" customHeight="1" x14ac:dyDescent="0.2">
      <c r="B124" s="31"/>
      <c r="L124" s="31"/>
    </row>
    <row r="125" spans="2:12" s="1" customFormat="1" ht="12" customHeight="1" x14ac:dyDescent="0.2">
      <c r="B125" s="31"/>
      <c r="C125" s="26" t="s">
        <v>19</v>
      </c>
      <c r="F125" s="24" t="str">
        <f>F12</f>
        <v>Bratislava</v>
      </c>
      <c r="I125" s="26" t="s">
        <v>21</v>
      </c>
      <c r="J125" s="53" t="str">
        <f>IF(J12="","",J12)</f>
        <v>4. 3. 2022</v>
      </c>
      <c r="L125" s="31"/>
    </row>
    <row r="126" spans="2:12" s="1" customFormat="1" ht="6.95" customHeight="1" x14ac:dyDescent="0.2">
      <c r="B126" s="31"/>
      <c r="L126" s="31"/>
    </row>
    <row r="127" spans="2:12" s="1" customFormat="1" ht="40.15" customHeight="1" x14ac:dyDescent="0.2">
      <c r="B127" s="31"/>
      <c r="C127" s="26" t="s">
        <v>23</v>
      </c>
      <c r="F127" s="24" t="str">
        <f>E15</f>
        <v>MV SR, Pribinova 2, 81272 Bratislava</v>
      </c>
      <c r="I127" s="26" t="s">
        <v>29</v>
      </c>
      <c r="J127" s="29" t="str">
        <f>E21</f>
        <v>HADE s.r.o., Jarabinková 8D, 821 09 Bratislava</v>
      </c>
      <c r="L127" s="31"/>
    </row>
    <row r="128" spans="2:12" s="1" customFormat="1" ht="40.15" customHeight="1" x14ac:dyDescent="0.2">
      <c r="B128" s="31"/>
      <c r="C128" s="26" t="s">
        <v>27</v>
      </c>
      <c r="F128" s="24" t="str">
        <f>IF(E18="","",E18)</f>
        <v>Vyplň údaj</v>
      </c>
      <c r="I128" s="26" t="s">
        <v>32</v>
      </c>
      <c r="J128" s="29" t="str">
        <f>E24</f>
        <v>HADE s.r.o., Jarabinková 8D, 821 09 Bratislava</v>
      </c>
      <c r="L128" s="31"/>
    </row>
    <row r="129" spans="2:65" s="1" customFormat="1" ht="10.35" customHeight="1" x14ac:dyDescent="0.2">
      <c r="B129" s="31"/>
      <c r="L129" s="31"/>
    </row>
    <row r="130" spans="2:65" s="10" customFormat="1" ht="29.25" customHeight="1" x14ac:dyDescent="0.2">
      <c r="B130" s="117"/>
      <c r="C130" s="118" t="s">
        <v>116</v>
      </c>
      <c r="D130" s="119" t="s">
        <v>59</v>
      </c>
      <c r="E130" s="119" t="s">
        <v>55</v>
      </c>
      <c r="F130" s="119" t="s">
        <v>56</v>
      </c>
      <c r="G130" s="119" t="s">
        <v>117</v>
      </c>
      <c r="H130" s="119" t="s">
        <v>118</v>
      </c>
      <c r="I130" s="119" t="s">
        <v>119</v>
      </c>
      <c r="J130" s="120" t="s">
        <v>97</v>
      </c>
      <c r="K130" s="121" t="s">
        <v>120</v>
      </c>
      <c r="L130" s="117"/>
      <c r="M130" s="59" t="s">
        <v>1</v>
      </c>
      <c r="N130" s="60" t="s">
        <v>38</v>
      </c>
      <c r="O130" s="60" t="s">
        <v>121</v>
      </c>
      <c r="P130" s="60" t="s">
        <v>122</v>
      </c>
      <c r="Q130" s="60" t="s">
        <v>123</v>
      </c>
      <c r="R130" s="60" t="s">
        <v>124</v>
      </c>
      <c r="S130" s="60" t="s">
        <v>125</v>
      </c>
      <c r="T130" s="61" t="s">
        <v>126</v>
      </c>
    </row>
    <row r="131" spans="2:65" s="1" customFormat="1" ht="22.9" customHeight="1" x14ac:dyDescent="0.25">
      <c r="B131" s="31"/>
      <c r="C131" s="64" t="s">
        <v>98</v>
      </c>
      <c r="J131" s="122">
        <f>BK131</f>
        <v>0</v>
      </c>
      <c r="L131" s="31"/>
      <c r="M131" s="62"/>
      <c r="N131" s="54"/>
      <c r="O131" s="54"/>
      <c r="P131" s="123">
        <f>P132+P282+P302</f>
        <v>110.12235</v>
      </c>
      <c r="Q131" s="54"/>
      <c r="R131" s="123">
        <f>R132+R282+R302</f>
        <v>281.94681989999992</v>
      </c>
      <c r="S131" s="54"/>
      <c r="T131" s="124">
        <f>T132+T282+T302</f>
        <v>0.39</v>
      </c>
      <c r="AT131" s="16" t="s">
        <v>73</v>
      </c>
      <c r="AU131" s="16" t="s">
        <v>99</v>
      </c>
      <c r="BK131" s="125">
        <f>BK132+BK282+BK302</f>
        <v>0</v>
      </c>
    </row>
    <row r="132" spans="2:65" s="11" customFormat="1" ht="25.9" customHeight="1" x14ac:dyDescent="0.2">
      <c r="B132" s="126"/>
      <c r="D132" s="127" t="s">
        <v>73</v>
      </c>
      <c r="E132" s="128" t="s">
        <v>127</v>
      </c>
      <c r="F132" s="128" t="s">
        <v>128</v>
      </c>
      <c r="I132" s="129"/>
      <c r="J132" s="130">
        <f>BK132</f>
        <v>0</v>
      </c>
      <c r="L132" s="126"/>
      <c r="M132" s="131"/>
      <c r="P132" s="132">
        <f>P133+P160+P206+P226+P233+P235+P244+P253+P280</f>
        <v>110.12235</v>
      </c>
      <c r="R132" s="132">
        <f>R133+R160+R206+R226+R233+R235+R244+R253+R280</f>
        <v>280.64547989999994</v>
      </c>
      <c r="T132" s="133">
        <f>T133+T160+T206+T226+T233+T235+T244+T253+T280</f>
        <v>0.39</v>
      </c>
      <c r="AR132" s="127" t="s">
        <v>82</v>
      </c>
      <c r="AT132" s="134" t="s">
        <v>73</v>
      </c>
      <c r="AU132" s="134" t="s">
        <v>74</v>
      </c>
      <c r="AY132" s="127" t="s">
        <v>129</v>
      </c>
      <c r="BK132" s="135">
        <f>BK133+BK160+BK206+BK226+BK233+BK235+BK244+BK253+BK280</f>
        <v>0</v>
      </c>
    </row>
    <row r="133" spans="2:65" s="11" customFormat="1" ht="22.9" customHeight="1" x14ac:dyDescent="0.2">
      <c r="B133" s="126"/>
      <c r="D133" s="127" t="s">
        <v>73</v>
      </c>
      <c r="E133" s="136" t="s">
        <v>82</v>
      </c>
      <c r="F133" s="136" t="s">
        <v>130</v>
      </c>
      <c r="I133" s="129"/>
      <c r="J133" s="137">
        <f>BK133</f>
        <v>0</v>
      </c>
      <c r="L133" s="126"/>
      <c r="M133" s="131"/>
      <c r="P133" s="132">
        <f>SUM(P134:P159)</f>
        <v>110.12235</v>
      </c>
      <c r="R133" s="132">
        <f>SUM(R134:R159)</f>
        <v>11.077</v>
      </c>
      <c r="T133" s="133">
        <f>SUM(T134:T159)</f>
        <v>0</v>
      </c>
      <c r="AR133" s="127" t="s">
        <v>82</v>
      </c>
      <c r="AT133" s="134" t="s">
        <v>73</v>
      </c>
      <c r="AU133" s="134" t="s">
        <v>82</v>
      </c>
      <c r="AY133" s="127" t="s">
        <v>129</v>
      </c>
      <c r="BK133" s="135">
        <f>SUM(BK134:BK159)</f>
        <v>0</v>
      </c>
    </row>
    <row r="134" spans="2:65" s="1" customFormat="1" ht="21.75" customHeight="1" x14ac:dyDescent="0.2">
      <c r="B134" s="31"/>
      <c r="C134" s="138" t="s">
        <v>82</v>
      </c>
      <c r="D134" s="138" t="s">
        <v>131</v>
      </c>
      <c r="E134" s="139" t="s">
        <v>132</v>
      </c>
      <c r="F134" s="140" t="s">
        <v>133</v>
      </c>
      <c r="G134" s="141" t="s">
        <v>134</v>
      </c>
      <c r="H134" s="142">
        <v>50</v>
      </c>
      <c r="I134" s="143"/>
      <c r="J134" s="142">
        <f>ROUND(I134*H134,2)</f>
        <v>0</v>
      </c>
      <c r="K134" s="144"/>
      <c r="L134" s="31"/>
      <c r="M134" s="145" t="s">
        <v>1</v>
      </c>
      <c r="N134" s="146" t="s">
        <v>40</v>
      </c>
      <c r="P134" s="147">
        <f>O134*H134</f>
        <v>0</v>
      </c>
      <c r="Q134" s="147">
        <v>5.9540000000000003E-2</v>
      </c>
      <c r="R134" s="147">
        <f>Q134*H134</f>
        <v>2.9770000000000003</v>
      </c>
      <c r="S134" s="147">
        <v>0</v>
      </c>
      <c r="T134" s="148">
        <f>S134*H134</f>
        <v>0</v>
      </c>
      <c r="AR134" s="149" t="s">
        <v>135</v>
      </c>
      <c r="AT134" s="149" t="s">
        <v>131</v>
      </c>
      <c r="AU134" s="149" t="s">
        <v>136</v>
      </c>
      <c r="AY134" s="16" t="s">
        <v>129</v>
      </c>
      <c r="BE134" s="150">
        <f>IF(N134="základná",J134,0)</f>
        <v>0</v>
      </c>
      <c r="BF134" s="150">
        <f>IF(N134="znížená",J134,0)</f>
        <v>0</v>
      </c>
      <c r="BG134" s="150">
        <f>IF(N134="zákl. prenesená",J134,0)</f>
        <v>0</v>
      </c>
      <c r="BH134" s="150">
        <f>IF(N134="zníž. prenesená",J134,0)</f>
        <v>0</v>
      </c>
      <c r="BI134" s="150">
        <f>IF(N134="nulová",J134,0)</f>
        <v>0</v>
      </c>
      <c r="BJ134" s="16" t="s">
        <v>136</v>
      </c>
      <c r="BK134" s="150">
        <f>ROUND(I134*H134,2)</f>
        <v>0</v>
      </c>
      <c r="BL134" s="16" t="s">
        <v>135</v>
      </c>
      <c r="BM134" s="149" t="s">
        <v>137</v>
      </c>
    </row>
    <row r="135" spans="2:65" s="12" customFormat="1" x14ac:dyDescent="0.2">
      <c r="B135" s="151"/>
      <c r="D135" s="152" t="s">
        <v>138</v>
      </c>
      <c r="E135" s="153" t="s">
        <v>1</v>
      </c>
      <c r="F135" s="154" t="s">
        <v>139</v>
      </c>
      <c r="H135" s="155">
        <v>50</v>
      </c>
      <c r="I135" s="156"/>
      <c r="L135" s="151"/>
      <c r="M135" s="157"/>
      <c r="T135" s="158"/>
      <c r="AT135" s="153" t="s">
        <v>138</v>
      </c>
      <c r="AU135" s="153" t="s">
        <v>136</v>
      </c>
      <c r="AV135" s="12" t="s">
        <v>136</v>
      </c>
      <c r="AW135" s="12" t="s">
        <v>31</v>
      </c>
      <c r="AX135" s="12" t="s">
        <v>82</v>
      </c>
      <c r="AY135" s="153" t="s">
        <v>129</v>
      </c>
    </row>
    <row r="136" spans="2:65" s="1" customFormat="1" ht="24.2" customHeight="1" x14ac:dyDescent="0.2">
      <c r="B136" s="31"/>
      <c r="C136" s="138" t="s">
        <v>136</v>
      </c>
      <c r="D136" s="138" t="s">
        <v>131</v>
      </c>
      <c r="E136" s="139" t="s">
        <v>140</v>
      </c>
      <c r="F136" s="140" t="s">
        <v>141</v>
      </c>
      <c r="G136" s="141" t="s">
        <v>142</v>
      </c>
      <c r="H136" s="142">
        <v>520</v>
      </c>
      <c r="I136" s="143"/>
      <c r="J136" s="142">
        <f>ROUND(I136*H136,2)</f>
        <v>0</v>
      </c>
      <c r="K136" s="144"/>
      <c r="L136" s="31"/>
      <c r="M136" s="145" t="s">
        <v>1</v>
      </c>
      <c r="N136" s="146" t="s">
        <v>40</v>
      </c>
      <c r="P136" s="147">
        <f>O136*H136</f>
        <v>0</v>
      </c>
      <c r="Q136" s="147">
        <v>0</v>
      </c>
      <c r="R136" s="147">
        <f>Q136*H136</f>
        <v>0</v>
      </c>
      <c r="S136" s="147">
        <v>0</v>
      </c>
      <c r="T136" s="148">
        <f>S136*H136</f>
        <v>0</v>
      </c>
      <c r="AR136" s="149" t="s">
        <v>135</v>
      </c>
      <c r="AT136" s="149" t="s">
        <v>131</v>
      </c>
      <c r="AU136" s="149" t="s">
        <v>136</v>
      </c>
      <c r="AY136" s="16" t="s">
        <v>129</v>
      </c>
      <c r="BE136" s="150">
        <f>IF(N136="základná",J136,0)</f>
        <v>0</v>
      </c>
      <c r="BF136" s="150">
        <f>IF(N136="znížená",J136,0)</f>
        <v>0</v>
      </c>
      <c r="BG136" s="150">
        <f>IF(N136="zákl. prenesená",J136,0)</f>
        <v>0</v>
      </c>
      <c r="BH136" s="150">
        <f>IF(N136="zníž. prenesená",J136,0)</f>
        <v>0</v>
      </c>
      <c r="BI136" s="150">
        <f>IF(N136="nulová",J136,0)</f>
        <v>0</v>
      </c>
      <c r="BJ136" s="16" t="s">
        <v>136</v>
      </c>
      <c r="BK136" s="150">
        <f>ROUND(I136*H136,2)</f>
        <v>0</v>
      </c>
      <c r="BL136" s="16" t="s">
        <v>135</v>
      </c>
      <c r="BM136" s="149" t="s">
        <v>143</v>
      </c>
    </row>
    <row r="137" spans="2:65" s="1" customFormat="1" ht="37.9" customHeight="1" x14ac:dyDescent="0.2">
      <c r="B137" s="31"/>
      <c r="C137" s="138" t="s">
        <v>867</v>
      </c>
      <c r="D137" s="138" t="s">
        <v>131</v>
      </c>
      <c r="E137" s="139" t="s">
        <v>963</v>
      </c>
      <c r="F137" s="140" t="s">
        <v>964</v>
      </c>
      <c r="G137" s="141" t="s">
        <v>142</v>
      </c>
      <c r="H137" s="142">
        <v>1129.46</v>
      </c>
      <c r="I137" s="143"/>
      <c r="J137" s="142">
        <f>ROUND(I137*H137,2)</f>
        <v>0</v>
      </c>
      <c r="K137" s="144"/>
      <c r="L137" s="31"/>
      <c r="M137" s="242" t="s">
        <v>1</v>
      </c>
      <c r="N137" s="146" t="s">
        <v>40</v>
      </c>
      <c r="O137" s="147">
        <v>5.3999999999999999E-2</v>
      </c>
      <c r="P137" s="147">
        <f>O137*H137</f>
        <v>60.990839999999999</v>
      </c>
      <c r="Q137" s="147">
        <v>0</v>
      </c>
      <c r="R137" s="147">
        <f>Q137*H137</f>
        <v>0</v>
      </c>
      <c r="S137" s="147">
        <v>0</v>
      </c>
      <c r="T137" s="148">
        <f>S137*H137</f>
        <v>0</v>
      </c>
      <c r="AR137" s="149" t="s">
        <v>135</v>
      </c>
      <c r="AT137" s="149" t="s">
        <v>131</v>
      </c>
      <c r="AU137" s="149" t="s">
        <v>136</v>
      </c>
      <c r="AY137" s="16" t="s">
        <v>129</v>
      </c>
      <c r="BE137" s="150">
        <f>IF(N137="základná",J137,0)</f>
        <v>0</v>
      </c>
      <c r="BF137" s="150">
        <f>IF(N137="znížená",J137,0)</f>
        <v>0</v>
      </c>
      <c r="BG137" s="150">
        <f>IF(N137="zákl. prenesená",J137,0)</f>
        <v>0</v>
      </c>
      <c r="BH137" s="150">
        <f>IF(N137="zníž. prenesená",J137,0)</f>
        <v>0</v>
      </c>
      <c r="BI137" s="150">
        <f>IF(N137="nulová",J137,0)</f>
        <v>0</v>
      </c>
      <c r="BJ137" s="16" t="s">
        <v>136</v>
      </c>
      <c r="BK137" s="150">
        <f>ROUND(I137*H137,2)</f>
        <v>0</v>
      </c>
      <c r="BL137" s="16" t="s">
        <v>135</v>
      </c>
      <c r="BM137" s="149" t="s">
        <v>974</v>
      </c>
    </row>
    <row r="138" spans="2:65" s="1" customFormat="1" ht="39" x14ac:dyDescent="0.2">
      <c r="B138" s="31"/>
      <c r="D138" s="152" t="s">
        <v>965</v>
      </c>
      <c r="F138" s="243" t="s">
        <v>966</v>
      </c>
      <c r="L138" s="31"/>
      <c r="M138" s="244"/>
      <c r="T138" s="56"/>
      <c r="AT138" s="16" t="s">
        <v>965</v>
      </c>
      <c r="AU138" s="16" t="s">
        <v>136</v>
      </c>
    </row>
    <row r="139" spans="2:65" s="13" customFormat="1" ht="22.5" x14ac:dyDescent="0.2">
      <c r="B139" s="159"/>
      <c r="D139" s="152" t="s">
        <v>138</v>
      </c>
      <c r="E139" s="160" t="s">
        <v>1</v>
      </c>
      <c r="F139" s="161" t="s">
        <v>967</v>
      </c>
      <c r="H139" s="160" t="s">
        <v>1</v>
      </c>
      <c r="L139" s="159"/>
      <c r="M139" s="163"/>
      <c r="T139" s="164"/>
      <c r="AT139" s="160" t="s">
        <v>138</v>
      </c>
      <c r="AU139" s="160" t="s">
        <v>136</v>
      </c>
      <c r="AV139" s="13" t="s">
        <v>82</v>
      </c>
      <c r="AW139" s="13" t="s">
        <v>31</v>
      </c>
      <c r="AX139" s="13" t="s">
        <v>74</v>
      </c>
      <c r="AY139" s="160" t="s">
        <v>129</v>
      </c>
    </row>
    <row r="140" spans="2:65" s="12" customFormat="1" x14ac:dyDescent="0.2">
      <c r="B140" s="151"/>
      <c r="D140" s="152" t="s">
        <v>138</v>
      </c>
      <c r="E140" s="153" t="s">
        <v>1</v>
      </c>
      <c r="F140" s="154" t="s">
        <v>975</v>
      </c>
      <c r="H140" s="155">
        <v>930.56</v>
      </c>
      <c r="L140" s="151"/>
      <c r="M140" s="157"/>
      <c r="T140" s="158"/>
      <c r="AT140" s="153" t="s">
        <v>138</v>
      </c>
      <c r="AU140" s="153" t="s">
        <v>136</v>
      </c>
      <c r="AV140" s="12" t="s">
        <v>136</v>
      </c>
      <c r="AW140" s="12" t="s">
        <v>31</v>
      </c>
      <c r="AX140" s="12" t="s">
        <v>74</v>
      </c>
      <c r="AY140" s="153" t="s">
        <v>129</v>
      </c>
    </row>
    <row r="141" spans="2:65" s="12" customFormat="1" ht="22.5" x14ac:dyDescent="0.2">
      <c r="B141" s="151"/>
      <c r="D141" s="152" t="s">
        <v>138</v>
      </c>
      <c r="E141" s="153" t="s">
        <v>1</v>
      </c>
      <c r="F141" s="154" t="s">
        <v>976</v>
      </c>
      <c r="H141" s="155">
        <v>0</v>
      </c>
      <c r="L141" s="151"/>
      <c r="M141" s="157"/>
      <c r="T141" s="158"/>
      <c r="AT141" s="153" t="s">
        <v>138</v>
      </c>
      <c r="AU141" s="153" t="s">
        <v>136</v>
      </c>
      <c r="AV141" s="12" t="s">
        <v>136</v>
      </c>
      <c r="AW141" s="12" t="s">
        <v>31</v>
      </c>
      <c r="AX141" s="12" t="s">
        <v>74</v>
      </c>
      <c r="AY141" s="153" t="s">
        <v>129</v>
      </c>
    </row>
    <row r="142" spans="2:65" s="12" customFormat="1" x14ac:dyDescent="0.2">
      <c r="B142" s="151"/>
      <c r="D142" s="152" t="s">
        <v>138</v>
      </c>
      <c r="E142" s="153" t="s">
        <v>1</v>
      </c>
      <c r="F142" s="154" t="s">
        <v>977</v>
      </c>
      <c r="H142" s="155">
        <v>198.9</v>
      </c>
      <c r="L142" s="151"/>
      <c r="M142" s="157"/>
      <c r="T142" s="158"/>
      <c r="AT142" s="153" t="s">
        <v>138</v>
      </c>
      <c r="AU142" s="153" t="s">
        <v>136</v>
      </c>
      <c r="AV142" s="12" t="s">
        <v>136</v>
      </c>
      <c r="AW142" s="12" t="s">
        <v>31</v>
      </c>
      <c r="AX142" s="12" t="s">
        <v>74</v>
      </c>
      <c r="AY142" s="153" t="s">
        <v>129</v>
      </c>
    </row>
    <row r="143" spans="2:65" s="14" customFormat="1" x14ac:dyDescent="0.2">
      <c r="B143" s="175"/>
      <c r="D143" s="152" t="s">
        <v>138</v>
      </c>
      <c r="E143" s="176" t="s">
        <v>1</v>
      </c>
      <c r="F143" s="177" t="s">
        <v>198</v>
      </c>
      <c r="H143" s="178">
        <v>1129.46</v>
      </c>
      <c r="L143" s="175"/>
      <c r="M143" s="180"/>
      <c r="T143" s="181"/>
      <c r="AT143" s="176" t="s">
        <v>138</v>
      </c>
      <c r="AU143" s="176" t="s">
        <v>136</v>
      </c>
      <c r="AV143" s="14" t="s">
        <v>135</v>
      </c>
      <c r="AW143" s="14" t="s">
        <v>31</v>
      </c>
      <c r="AX143" s="14" t="s">
        <v>82</v>
      </c>
      <c r="AY143" s="176" t="s">
        <v>129</v>
      </c>
    </row>
    <row r="144" spans="2:65" s="1" customFormat="1" ht="24.2" customHeight="1" x14ac:dyDescent="0.2">
      <c r="B144" s="31"/>
      <c r="C144" s="138" t="s">
        <v>758</v>
      </c>
      <c r="D144" s="138" t="s">
        <v>131</v>
      </c>
      <c r="E144" s="139" t="s">
        <v>968</v>
      </c>
      <c r="F144" s="140" t="s">
        <v>531</v>
      </c>
      <c r="G144" s="141" t="s">
        <v>142</v>
      </c>
      <c r="H144" s="142">
        <v>564.73</v>
      </c>
      <c r="I144" s="143"/>
      <c r="J144" s="142">
        <f>ROUND(I144*H144,2)</f>
        <v>0</v>
      </c>
      <c r="K144" s="144"/>
      <c r="L144" s="31"/>
      <c r="M144" s="242" t="s">
        <v>1</v>
      </c>
      <c r="N144" s="146" t="s">
        <v>40</v>
      </c>
      <c r="O144" s="147">
        <v>8.6999999999999994E-2</v>
      </c>
      <c r="P144" s="147">
        <f>O144*H144</f>
        <v>49.131509999999999</v>
      </c>
      <c r="Q144" s="147">
        <v>0</v>
      </c>
      <c r="R144" s="147">
        <f>Q144*H144</f>
        <v>0</v>
      </c>
      <c r="S144" s="147">
        <v>0</v>
      </c>
      <c r="T144" s="148">
        <f>S144*H144</f>
        <v>0</v>
      </c>
      <c r="AR144" s="149" t="s">
        <v>135</v>
      </c>
      <c r="AT144" s="149" t="s">
        <v>131</v>
      </c>
      <c r="AU144" s="149" t="s">
        <v>136</v>
      </c>
      <c r="AY144" s="16" t="s">
        <v>129</v>
      </c>
      <c r="BE144" s="150">
        <f>IF(N144="základná",J144,0)</f>
        <v>0</v>
      </c>
      <c r="BF144" s="150">
        <f>IF(N144="znížená",J144,0)</f>
        <v>0</v>
      </c>
      <c r="BG144" s="150">
        <f>IF(N144="zákl. prenesená",J144,0)</f>
        <v>0</v>
      </c>
      <c r="BH144" s="150">
        <f>IF(N144="zníž. prenesená",J144,0)</f>
        <v>0</v>
      </c>
      <c r="BI144" s="150">
        <f>IF(N144="nulová",J144,0)</f>
        <v>0</v>
      </c>
      <c r="BJ144" s="16" t="s">
        <v>136</v>
      </c>
      <c r="BK144" s="150">
        <f>ROUND(I144*H144,2)</f>
        <v>0</v>
      </c>
      <c r="BL144" s="16" t="s">
        <v>135</v>
      </c>
      <c r="BM144" s="149" t="s">
        <v>978</v>
      </c>
    </row>
    <row r="145" spans="2:65" s="1" customFormat="1" ht="19.5" x14ac:dyDescent="0.2">
      <c r="B145" s="31"/>
      <c r="D145" s="152" t="s">
        <v>965</v>
      </c>
      <c r="F145" s="243" t="s">
        <v>969</v>
      </c>
      <c r="L145" s="31"/>
      <c r="M145" s="244"/>
      <c r="T145" s="56"/>
      <c r="AT145" s="16" t="s">
        <v>965</v>
      </c>
      <c r="AU145" s="16" t="s">
        <v>136</v>
      </c>
    </row>
    <row r="146" spans="2:65" s="13" customFormat="1" x14ac:dyDescent="0.2">
      <c r="B146" s="159"/>
      <c r="D146" s="152" t="s">
        <v>138</v>
      </c>
      <c r="E146" s="160" t="s">
        <v>1</v>
      </c>
      <c r="F146" s="161" t="s">
        <v>970</v>
      </c>
      <c r="H146" s="160" t="s">
        <v>1</v>
      </c>
      <c r="L146" s="159"/>
      <c r="M146" s="163"/>
      <c r="T146" s="164"/>
      <c r="AT146" s="160" t="s">
        <v>138</v>
      </c>
      <c r="AU146" s="160" t="s">
        <v>136</v>
      </c>
      <c r="AV146" s="13" t="s">
        <v>82</v>
      </c>
      <c r="AW146" s="13" t="s">
        <v>31</v>
      </c>
      <c r="AX146" s="13" t="s">
        <v>74</v>
      </c>
      <c r="AY146" s="160" t="s">
        <v>129</v>
      </c>
    </row>
    <row r="147" spans="2:65" s="12" customFormat="1" x14ac:dyDescent="0.2">
      <c r="B147" s="151"/>
      <c r="D147" s="152" t="s">
        <v>138</v>
      </c>
      <c r="E147" s="153" t="s">
        <v>1</v>
      </c>
      <c r="F147" s="154" t="s">
        <v>979</v>
      </c>
      <c r="H147" s="155">
        <v>465.28</v>
      </c>
      <c r="L147" s="151"/>
      <c r="M147" s="157"/>
      <c r="T147" s="158"/>
      <c r="AT147" s="153" t="s">
        <v>138</v>
      </c>
      <c r="AU147" s="153" t="s">
        <v>136</v>
      </c>
      <c r="AV147" s="12" t="s">
        <v>136</v>
      </c>
      <c r="AW147" s="12" t="s">
        <v>31</v>
      </c>
      <c r="AX147" s="12" t="s">
        <v>74</v>
      </c>
      <c r="AY147" s="153" t="s">
        <v>129</v>
      </c>
    </row>
    <row r="148" spans="2:65" s="12" customFormat="1" x14ac:dyDescent="0.2">
      <c r="B148" s="151"/>
      <c r="D148" s="152" t="s">
        <v>138</v>
      </c>
      <c r="E148" s="153" t="s">
        <v>1</v>
      </c>
      <c r="F148" s="154" t="s">
        <v>980</v>
      </c>
      <c r="H148" s="155">
        <v>0</v>
      </c>
      <c r="L148" s="151"/>
      <c r="M148" s="157"/>
      <c r="T148" s="158"/>
      <c r="AT148" s="153" t="s">
        <v>138</v>
      </c>
      <c r="AU148" s="153" t="s">
        <v>136</v>
      </c>
      <c r="AV148" s="12" t="s">
        <v>136</v>
      </c>
      <c r="AW148" s="12" t="s">
        <v>31</v>
      </c>
      <c r="AX148" s="12" t="s">
        <v>74</v>
      </c>
      <c r="AY148" s="153" t="s">
        <v>129</v>
      </c>
    </row>
    <row r="149" spans="2:65" s="12" customFormat="1" x14ac:dyDescent="0.2">
      <c r="B149" s="151"/>
      <c r="D149" s="152" t="s">
        <v>138</v>
      </c>
      <c r="E149" s="153" t="s">
        <v>1</v>
      </c>
      <c r="F149" s="154" t="s">
        <v>981</v>
      </c>
      <c r="H149" s="155">
        <v>99.45</v>
      </c>
      <c r="L149" s="151"/>
      <c r="M149" s="157"/>
      <c r="T149" s="158"/>
      <c r="AT149" s="153" t="s">
        <v>138</v>
      </c>
      <c r="AU149" s="153" t="s">
        <v>136</v>
      </c>
      <c r="AV149" s="12" t="s">
        <v>136</v>
      </c>
      <c r="AW149" s="12" t="s">
        <v>31</v>
      </c>
      <c r="AX149" s="12" t="s">
        <v>74</v>
      </c>
      <c r="AY149" s="153" t="s">
        <v>129</v>
      </c>
    </row>
    <row r="150" spans="2:65" s="14" customFormat="1" x14ac:dyDescent="0.2">
      <c r="B150" s="175"/>
      <c r="D150" s="152" t="s">
        <v>138</v>
      </c>
      <c r="E150" s="176" t="s">
        <v>1</v>
      </c>
      <c r="F150" s="177" t="s">
        <v>198</v>
      </c>
      <c r="H150" s="178">
        <v>564.73</v>
      </c>
      <c r="L150" s="175"/>
      <c r="M150" s="180"/>
      <c r="T150" s="181"/>
      <c r="AT150" s="176" t="s">
        <v>138</v>
      </c>
      <c r="AU150" s="176" t="s">
        <v>136</v>
      </c>
      <c r="AV150" s="14" t="s">
        <v>135</v>
      </c>
      <c r="AW150" s="14" t="s">
        <v>31</v>
      </c>
      <c r="AX150" s="14" t="s">
        <v>82</v>
      </c>
      <c r="AY150" s="176" t="s">
        <v>129</v>
      </c>
    </row>
    <row r="151" spans="2:65" s="1" customFormat="1" ht="37.9" customHeight="1" x14ac:dyDescent="0.2">
      <c r="B151" s="31"/>
      <c r="C151" s="138" t="s">
        <v>874</v>
      </c>
      <c r="D151" s="138" t="s">
        <v>131</v>
      </c>
      <c r="E151" s="139" t="s">
        <v>971</v>
      </c>
      <c r="F151" s="140" t="s">
        <v>972</v>
      </c>
      <c r="G151" s="141" t="s">
        <v>158</v>
      </c>
      <c r="H151" s="142">
        <v>564.73</v>
      </c>
      <c r="I151" s="143"/>
      <c r="J151" s="142">
        <f>ROUND(I151*H151,2)</f>
        <v>0</v>
      </c>
      <c r="K151" s="144"/>
      <c r="L151" s="31"/>
      <c r="M151" s="242" t="s">
        <v>1</v>
      </c>
      <c r="N151" s="146" t="s">
        <v>40</v>
      </c>
      <c r="O151" s="147">
        <v>0</v>
      </c>
      <c r="P151" s="147">
        <f>O151*H151</f>
        <v>0</v>
      </c>
      <c r="Q151" s="147">
        <v>0</v>
      </c>
      <c r="R151" s="147">
        <f>Q151*H151</f>
        <v>0</v>
      </c>
      <c r="S151" s="147">
        <v>0</v>
      </c>
      <c r="T151" s="148">
        <f>S151*H151</f>
        <v>0</v>
      </c>
      <c r="AR151" s="149" t="s">
        <v>135</v>
      </c>
      <c r="AT151" s="149" t="s">
        <v>131</v>
      </c>
      <c r="AU151" s="149" t="s">
        <v>136</v>
      </c>
      <c r="AY151" s="16" t="s">
        <v>129</v>
      </c>
      <c r="BE151" s="150">
        <f>IF(N151="základná",J151,0)</f>
        <v>0</v>
      </c>
      <c r="BF151" s="150">
        <f>IF(N151="znížená",J151,0)</f>
        <v>0</v>
      </c>
      <c r="BG151" s="150">
        <f>IF(N151="zákl. prenesená",J151,0)</f>
        <v>0</v>
      </c>
      <c r="BH151" s="150">
        <f>IF(N151="zníž. prenesená",J151,0)</f>
        <v>0</v>
      </c>
      <c r="BI151" s="150">
        <f>IF(N151="nulová",J151,0)</f>
        <v>0</v>
      </c>
      <c r="BJ151" s="16" t="s">
        <v>136</v>
      </c>
      <c r="BK151" s="150">
        <f>ROUND(I151*H151,2)</f>
        <v>0</v>
      </c>
      <c r="BL151" s="16" t="s">
        <v>135</v>
      </c>
      <c r="BM151" s="149" t="s">
        <v>982</v>
      </c>
    </row>
    <row r="152" spans="2:65" s="1" customFormat="1" ht="19.5" x14ac:dyDescent="0.2">
      <c r="B152" s="31"/>
      <c r="D152" s="152" t="s">
        <v>965</v>
      </c>
      <c r="F152" s="243" t="s">
        <v>973</v>
      </c>
      <c r="L152" s="31"/>
      <c r="M152" s="244"/>
      <c r="T152" s="56"/>
      <c r="AT152" s="16" t="s">
        <v>965</v>
      </c>
      <c r="AU152" s="16" t="s">
        <v>136</v>
      </c>
    </row>
    <row r="153" spans="2:65" s="1" customFormat="1" ht="33" customHeight="1" x14ac:dyDescent="0.2">
      <c r="B153" s="31"/>
      <c r="C153" s="138" t="s">
        <v>144</v>
      </c>
      <c r="D153" s="138" t="s">
        <v>131</v>
      </c>
      <c r="E153" s="139" t="s">
        <v>145</v>
      </c>
      <c r="F153" s="140" t="s">
        <v>146</v>
      </c>
      <c r="G153" s="141" t="s">
        <v>142</v>
      </c>
      <c r="H153" s="142">
        <v>465.28</v>
      </c>
      <c r="I153" s="143"/>
      <c r="J153" s="142">
        <f>ROUND(I153*H153,2)</f>
        <v>0</v>
      </c>
      <c r="K153" s="144"/>
      <c r="L153" s="31"/>
      <c r="M153" s="145" t="s">
        <v>1</v>
      </c>
      <c r="N153" s="146" t="s">
        <v>40</v>
      </c>
      <c r="P153" s="147">
        <f>O153*H153</f>
        <v>0</v>
      </c>
      <c r="Q153" s="147">
        <v>0</v>
      </c>
      <c r="R153" s="147">
        <f>Q153*H153</f>
        <v>0</v>
      </c>
      <c r="S153" s="147">
        <v>0</v>
      </c>
      <c r="T153" s="148">
        <f>S153*H153</f>
        <v>0</v>
      </c>
      <c r="AR153" s="149" t="s">
        <v>135</v>
      </c>
      <c r="AT153" s="149" t="s">
        <v>131</v>
      </c>
      <c r="AU153" s="149" t="s">
        <v>136</v>
      </c>
      <c r="AY153" s="16" t="s">
        <v>129</v>
      </c>
      <c r="BE153" s="150">
        <f>IF(N153="základná",J153,0)</f>
        <v>0</v>
      </c>
      <c r="BF153" s="150">
        <f>IF(N153="znížená",J153,0)</f>
        <v>0</v>
      </c>
      <c r="BG153" s="150">
        <f>IF(N153="zákl. prenesená",J153,0)</f>
        <v>0</v>
      </c>
      <c r="BH153" s="150">
        <f>IF(N153="zníž. prenesená",J153,0)</f>
        <v>0</v>
      </c>
      <c r="BI153" s="150">
        <f>IF(N153="nulová",J153,0)</f>
        <v>0</v>
      </c>
      <c r="BJ153" s="16" t="s">
        <v>136</v>
      </c>
      <c r="BK153" s="150">
        <f>ROUND(I153*H153,2)</f>
        <v>0</v>
      </c>
      <c r="BL153" s="16" t="s">
        <v>135</v>
      </c>
      <c r="BM153" s="149" t="s">
        <v>147</v>
      </c>
    </row>
    <row r="154" spans="2:65" s="13" customFormat="1" x14ac:dyDescent="0.2">
      <c r="B154" s="159"/>
      <c r="D154" s="152" t="s">
        <v>138</v>
      </c>
      <c r="E154" s="160" t="s">
        <v>1</v>
      </c>
      <c r="F154" s="161" t="s">
        <v>148</v>
      </c>
      <c r="H154" s="160" t="s">
        <v>1</v>
      </c>
      <c r="I154" s="162"/>
      <c r="L154" s="159"/>
      <c r="M154" s="163"/>
      <c r="T154" s="164"/>
      <c r="AT154" s="160" t="s">
        <v>138</v>
      </c>
      <c r="AU154" s="160" t="s">
        <v>136</v>
      </c>
      <c r="AV154" s="13" t="s">
        <v>82</v>
      </c>
      <c r="AW154" s="13" t="s">
        <v>31</v>
      </c>
      <c r="AX154" s="13" t="s">
        <v>74</v>
      </c>
      <c r="AY154" s="160" t="s">
        <v>129</v>
      </c>
    </row>
    <row r="155" spans="2:65" s="12" customFormat="1" x14ac:dyDescent="0.2">
      <c r="B155" s="151"/>
      <c r="D155" s="152" t="s">
        <v>138</v>
      </c>
      <c r="E155" s="153" t="s">
        <v>1</v>
      </c>
      <c r="F155" s="154" t="s">
        <v>149</v>
      </c>
      <c r="H155" s="155">
        <v>465.28</v>
      </c>
      <c r="I155" s="156"/>
      <c r="L155" s="151"/>
      <c r="M155" s="157"/>
      <c r="T155" s="158"/>
      <c r="AT155" s="153" t="s">
        <v>138</v>
      </c>
      <c r="AU155" s="153" t="s">
        <v>136</v>
      </c>
      <c r="AV155" s="12" t="s">
        <v>136</v>
      </c>
      <c r="AW155" s="12" t="s">
        <v>31</v>
      </c>
      <c r="AX155" s="12" t="s">
        <v>82</v>
      </c>
      <c r="AY155" s="153" t="s">
        <v>129</v>
      </c>
    </row>
    <row r="156" spans="2:65" s="1" customFormat="1" ht="24.2" customHeight="1" x14ac:dyDescent="0.2">
      <c r="B156" s="31"/>
      <c r="C156" s="138" t="s">
        <v>135</v>
      </c>
      <c r="D156" s="138" t="s">
        <v>131</v>
      </c>
      <c r="E156" s="139" t="s">
        <v>150</v>
      </c>
      <c r="F156" s="140" t="s">
        <v>151</v>
      </c>
      <c r="G156" s="141" t="s">
        <v>142</v>
      </c>
      <c r="H156" s="142">
        <v>4.5</v>
      </c>
      <c r="I156" s="143"/>
      <c r="J156" s="142">
        <f>ROUND(I156*H156,2)</f>
        <v>0</v>
      </c>
      <c r="K156" s="144"/>
      <c r="L156" s="31"/>
      <c r="M156" s="145" t="s">
        <v>1</v>
      </c>
      <c r="N156" s="146" t="s">
        <v>40</v>
      </c>
      <c r="P156" s="147">
        <f>O156*H156</f>
        <v>0</v>
      </c>
      <c r="Q156" s="147">
        <v>0</v>
      </c>
      <c r="R156" s="147">
        <f>Q156*H156</f>
        <v>0</v>
      </c>
      <c r="S156" s="147">
        <v>0</v>
      </c>
      <c r="T156" s="148">
        <f>S156*H156</f>
        <v>0</v>
      </c>
      <c r="AR156" s="149" t="s">
        <v>135</v>
      </c>
      <c r="AT156" s="149" t="s">
        <v>131</v>
      </c>
      <c r="AU156" s="149" t="s">
        <v>136</v>
      </c>
      <c r="AY156" s="16" t="s">
        <v>129</v>
      </c>
      <c r="BE156" s="150">
        <f>IF(N156="základná",J156,0)</f>
        <v>0</v>
      </c>
      <c r="BF156" s="150">
        <f>IF(N156="znížená",J156,0)</f>
        <v>0</v>
      </c>
      <c r="BG156" s="150">
        <f>IF(N156="zákl. prenesená",J156,0)</f>
        <v>0</v>
      </c>
      <c r="BH156" s="150">
        <f>IF(N156="zníž. prenesená",J156,0)</f>
        <v>0</v>
      </c>
      <c r="BI156" s="150">
        <f>IF(N156="nulová",J156,0)</f>
        <v>0</v>
      </c>
      <c r="BJ156" s="16" t="s">
        <v>136</v>
      </c>
      <c r="BK156" s="150">
        <f>ROUND(I156*H156,2)</f>
        <v>0</v>
      </c>
      <c r="BL156" s="16" t="s">
        <v>135</v>
      </c>
      <c r="BM156" s="149" t="s">
        <v>152</v>
      </c>
    </row>
    <row r="157" spans="2:65" s="12" customFormat="1" x14ac:dyDescent="0.2">
      <c r="B157" s="151"/>
      <c r="D157" s="152" t="s">
        <v>138</v>
      </c>
      <c r="E157" s="153" t="s">
        <v>1</v>
      </c>
      <c r="F157" s="154" t="s">
        <v>153</v>
      </c>
      <c r="H157" s="155">
        <v>4.5</v>
      </c>
      <c r="I157" s="156"/>
      <c r="L157" s="151"/>
      <c r="M157" s="157"/>
      <c r="T157" s="158"/>
      <c r="AT157" s="153" t="s">
        <v>138</v>
      </c>
      <c r="AU157" s="153" t="s">
        <v>136</v>
      </c>
      <c r="AV157" s="12" t="s">
        <v>136</v>
      </c>
      <c r="AW157" s="12" t="s">
        <v>31</v>
      </c>
      <c r="AX157" s="12" t="s">
        <v>82</v>
      </c>
      <c r="AY157" s="153" t="s">
        <v>129</v>
      </c>
    </row>
    <row r="158" spans="2:65" s="1" customFormat="1" ht="16.5" customHeight="1" x14ac:dyDescent="0.2">
      <c r="B158" s="31"/>
      <c r="C158" s="165" t="s">
        <v>154</v>
      </c>
      <c r="D158" s="165" t="s">
        <v>155</v>
      </c>
      <c r="E158" s="166" t="s">
        <v>156</v>
      </c>
      <c r="F158" s="167" t="s">
        <v>157</v>
      </c>
      <c r="G158" s="168" t="s">
        <v>158</v>
      </c>
      <c r="H158" s="169">
        <v>8.1</v>
      </c>
      <c r="I158" s="170"/>
      <c r="J158" s="169">
        <f>ROUND(I158*H158,2)</f>
        <v>0</v>
      </c>
      <c r="K158" s="171"/>
      <c r="L158" s="172"/>
      <c r="M158" s="173" t="s">
        <v>1</v>
      </c>
      <c r="N158" s="174" t="s">
        <v>40</v>
      </c>
      <c r="P158" s="147">
        <f>O158*H158</f>
        <v>0</v>
      </c>
      <c r="Q158" s="147">
        <v>1</v>
      </c>
      <c r="R158" s="147">
        <f>Q158*H158</f>
        <v>8.1</v>
      </c>
      <c r="S158" s="147">
        <v>0</v>
      </c>
      <c r="T158" s="148">
        <f>S158*H158</f>
        <v>0</v>
      </c>
      <c r="AR158" s="149" t="s">
        <v>159</v>
      </c>
      <c r="AT158" s="149" t="s">
        <v>155</v>
      </c>
      <c r="AU158" s="149" t="s">
        <v>136</v>
      </c>
      <c r="AY158" s="16" t="s">
        <v>129</v>
      </c>
      <c r="BE158" s="150">
        <f>IF(N158="základná",J158,0)</f>
        <v>0</v>
      </c>
      <c r="BF158" s="150">
        <f>IF(N158="znížená",J158,0)</f>
        <v>0</v>
      </c>
      <c r="BG158" s="150">
        <f>IF(N158="zákl. prenesená",J158,0)</f>
        <v>0</v>
      </c>
      <c r="BH158" s="150">
        <f>IF(N158="zníž. prenesená",J158,0)</f>
        <v>0</v>
      </c>
      <c r="BI158" s="150">
        <f>IF(N158="nulová",J158,0)</f>
        <v>0</v>
      </c>
      <c r="BJ158" s="16" t="s">
        <v>136</v>
      </c>
      <c r="BK158" s="150">
        <f>ROUND(I158*H158,2)</f>
        <v>0</v>
      </c>
      <c r="BL158" s="16" t="s">
        <v>135</v>
      </c>
      <c r="BM158" s="149" t="s">
        <v>160</v>
      </c>
    </row>
    <row r="159" spans="2:65" s="12" customFormat="1" x14ac:dyDescent="0.2">
      <c r="B159" s="151"/>
      <c r="D159" s="152" t="s">
        <v>138</v>
      </c>
      <c r="E159" s="153" t="s">
        <v>1</v>
      </c>
      <c r="F159" s="154" t="s">
        <v>161</v>
      </c>
      <c r="H159" s="155">
        <v>8.1</v>
      </c>
      <c r="I159" s="156"/>
      <c r="L159" s="151"/>
      <c r="M159" s="157"/>
      <c r="T159" s="158"/>
      <c r="AT159" s="153" t="s">
        <v>138</v>
      </c>
      <c r="AU159" s="153" t="s">
        <v>136</v>
      </c>
      <c r="AV159" s="12" t="s">
        <v>136</v>
      </c>
      <c r="AW159" s="12" t="s">
        <v>31</v>
      </c>
      <c r="AX159" s="12" t="s">
        <v>82</v>
      </c>
      <c r="AY159" s="153" t="s">
        <v>129</v>
      </c>
    </row>
    <row r="160" spans="2:65" s="11" customFormat="1" ht="22.9" customHeight="1" x14ac:dyDescent="0.2">
      <c r="B160" s="126"/>
      <c r="D160" s="127" t="s">
        <v>73</v>
      </c>
      <c r="E160" s="136" t="s">
        <v>136</v>
      </c>
      <c r="F160" s="136" t="s">
        <v>162</v>
      </c>
      <c r="I160" s="129"/>
      <c r="J160" s="137">
        <f>BK160</f>
        <v>0</v>
      </c>
      <c r="L160" s="126"/>
      <c r="M160" s="131"/>
      <c r="P160" s="132">
        <f>SUM(P161:P205)</f>
        <v>0</v>
      </c>
      <c r="R160" s="132">
        <f>SUM(R161:R205)</f>
        <v>85.901568499999996</v>
      </c>
      <c r="T160" s="133">
        <f>SUM(T161:T205)</f>
        <v>0</v>
      </c>
      <c r="AR160" s="127" t="s">
        <v>82</v>
      </c>
      <c r="AT160" s="134" t="s">
        <v>73</v>
      </c>
      <c r="AU160" s="134" t="s">
        <v>82</v>
      </c>
      <c r="AY160" s="127" t="s">
        <v>129</v>
      </c>
      <c r="BK160" s="135">
        <f>SUM(BK161:BK205)</f>
        <v>0</v>
      </c>
    </row>
    <row r="161" spans="2:65" s="1" customFormat="1" ht="33" customHeight="1" x14ac:dyDescent="0.2">
      <c r="B161" s="31"/>
      <c r="C161" s="138" t="s">
        <v>163</v>
      </c>
      <c r="D161" s="138" t="s">
        <v>131</v>
      </c>
      <c r="E161" s="139" t="s">
        <v>164</v>
      </c>
      <c r="F161" s="140" t="s">
        <v>165</v>
      </c>
      <c r="G161" s="141" t="s">
        <v>166</v>
      </c>
      <c r="H161" s="142">
        <v>6.91</v>
      </c>
      <c r="I161" s="143"/>
      <c r="J161" s="142">
        <f>ROUND(I161*H161,2)</f>
        <v>0</v>
      </c>
      <c r="K161" s="144"/>
      <c r="L161" s="31"/>
      <c r="M161" s="145" t="s">
        <v>1</v>
      </c>
      <c r="N161" s="146" t="s">
        <v>40</v>
      </c>
      <c r="P161" s="147">
        <f>O161*H161</f>
        <v>0</v>
      </c>
      <c r="Q161" s="147">
        <v>3.5E-4</v>
      </c>
      <c r="R161" s="147">
        <f>Q161*H161</f>
        <v>2.4185000000000001E-3</v>
      </c>
      <c r="S161" s="147">
        <v>0</v>
      </c>
      <c r="T161" s="148">
        <f>S161*H161</f>
        <v>0</v>
      </c>
      <c r="AR161" s="149" t="s">
        <v>135</v>
      </c>
      <c r="AT161" s="149" t="s">
        <v>131</v>
      </c>
      <c r="AU161" s="149" t="s">
        <v>136</v>
      </c>
      <c r="AY161" s="16" t="s">
        <v>129</v>
      </c>
      <c r="BE161" s="150">
        <f>IF(N161="základná",J161,0)</f>
        <v>0</v>
      </c>
      <c r="BF161" s="150">
        <f>IF(N161="znížená",J161,0)</f>
        <v>0</v>
      </c>
      <c r="BG161" s="150">
        <f>IF(N161="zákl. prenesená",J161,0)</f>
        <v>0</v>
      </c>
      <c r="BH161" s="150">
        <f>IF(N161="zníž. prenesená",J161,0)</f>
        <v>0</v>
      </c>
      <c r="BI161" s="150">
        <f>IF(N161="nulová",J161,0)</f>
        <v>0</v>
      </c>
      <c r="BJ161" s="16" t="s">
        <v>136</v>
      </c>
      <c r="BK161" s="150">
        <f>ROUND(I161*H161,2)</f>
        <v>0</v>
      </c>
      <c r="BL161" s="16" t="s">
        <v>135</v>
      </c>
      <c r="BM161" s="149" t="s">
        <v>167</v>
      </c>
    </row>
    <row r="162" spans="2:65" s="13" customFormat="1" x14ac:dyDescent="0.2">
      <c r="B162" s="159"/>
      <c r="D162" s="152" t="s">
        <v>138</v>
      </c>
      <c r="E162" s="160" t="s">
        <v>1</v>
      </c>
      <c r="F162" s="161" t="s">
        <v>168</v>
      </c>
      <c r="H162" s="160" t="s">
        <v>1</v>
      </c>
      <c r="I162" s="162"/>
      <c r="L162" s="159"/>
      <c r="M162" s="163"/>
      <c r="T162" s="164"/>
      <c r="AT162" s="160" t="s">
        <v>138</v>
      </c>
      <c r="AU162" s="160" t="s">
        <v>136</v>
      </c>
      <c r="AV162" s="13" t="s">
        <v>82</v>
      </c>
      <c r="AW162" s="13" t="s">
        <v>31</v>
      </c>
      <c r="AX162" s="13" t="s">
        <v>74</v>
      </c>
      <c r="AY162" s="160" t="s">
        <v>129</v>
      </c>
    </row>
    <row r="163" spans="2:65" s="12" customFormat="1" x14ac:dyDescent="0.2">
      <c r="B163" s="151"/>
      <c r="D163" s="152" t="s">
        <v>138</v>
      </c>
      <c r="E163" s="153" t="s">
        <v>1</v>
      </c>
      <c r="F163" s="154" t="s">
        <v>169</v>
      </c>
      <c r="H163" s="155">
        <v>6.91</v>
      </c>
      <c r="I163" s="156"/>
      <c r="L163" s="151"/>
      <c r="M163" s="157"/>
      <c r="T163" s="158"/>
      <c r="AT163" s="153" t="s">
        <v>138</v>
      </c>
      <c r="AU163" s="153" t="s">
        <v>136</v>
      </c>
      <c r="AV163" s="12" t="s">
        <v>136</v>
      </c>
      <c r="AW163" s="12" t="s">
        <v>31</v>
      </c>
      <c r="AX163" s="12" t="s">
        <v>82</v>
      </c>
      <c r="AY163" s="153" t="s">
        <v>129</v>
      </c>
    </row>
    <row r="164" spans="2:65" s="1" customFormat="1" ht="16.5" customHeight="1" x14ac:dyDescent="0.2">
      <c r="B164" s="31"/>
      <c r="C164" s="165" t="s">
        <v>170</v>
      </c>
      <c r="D164" s="165" t="s">
        <v>155</v>
      </c>
      <c r="E164" s="166" t="s">
        <v>171</v>
      </c>
      <c r="F164" s="167" t="s">
        <v>172</v>
      </c>
      <c r="G164" s="168" t="s">
        <v>166</v>
      </c>
      <c r="H164" s="169">
        <v>7.05</v>
      </c>
      <c r="I164" s="170"/>
      <c r="J164" s="169">
        <f>ROUND(I164*H164,2)</f>
        <v>0</v>
      </c>
      <c r="K164" s="171"/>
      <c r="L164" s="172"/>
      <c r="M164" s="173" t="s">
        <v>1</v>
      </c>
      <c r="N164" s="174" t="s">
        <v>40</v>
      </c>
      <c r="P164" s="147">
        <f>O164*H164</f>
        <v>0</v>
      </c>
      <c r="Q164" s="147">
        <v>2.0000000000000001E-4</v>
      </c>
      <c r="R164" s="147">
        <f>Q164*H164</f>
        <v>1.41E-3</v>
      </c>
      <c r="S164" s="147">
        <v>0</v>
      </c>
      <c r="T164" s="148">
        <f>S164*H164</f>
        <v>0</v>
      </c>
      <c r="AR164" s="149" t="s">
        <v>159</v>
      </c>
      <c r="AT164" s="149" t="s">
        <v>155</v>
      </c>
      <c r="AU164" s="149" t="s">
        <v>136</v>
      </c>
      <c r="AY164" s="16" t="s">
        <v>129</v>
      </c>
      <c r="BE164" s="150">
        <f>IF(N164="základná",J164,0)</f>
        <v>0</v>
      </c>
      <c r="BF164" s="150">
        <f>IF(N164="znížená",J164,0)</f>
        <v>0</v>
      </c>
      <c r="BG164" s="150">
        <f>IF(N164="zákl. prenesená",J164,0)</f>
        <v>0</v>
      </c>
      <c r="BH164" s="150">
        <f>IF(N164="zníž. prenesená",J164,0)</f>
        <v>0</v>
      </c>
      <c r="BI164" s="150">
        <f>IF(N164="nulová",J164,0)</f>
        <v>0</v>
      </c>
      <c r="BJ164" s="16" t="s">
        <v>136</v>
      </c>
      <c r="BK164" s="150">
        <f>ROUND(I164*H164,2)</f>
        <v>0</v>
      </c>
      <c r="BL164" s="16" t="s">
        <v>135</v>
      </c>
      <c r="BM164" s="149" t="s">
        <v>173</v>
      </c>
    </row>
    <row r="165" spans="2:65" s="12" customFormat="1" x14ac:dyDescent="0.2">
      <c r="B165" s="151"/>
      <c r="D165" s="152" t="s">
        <v>138</v>
      </c>
      <c r="F165" s="154" t="s">
        <v>174</v>
      </c>
      <c r="H165" s="155">
        <v>7.05</v>
      </c>
      <c r="I165" s="156"/>
      <c r="L165" s="151"/>
      <c r="M165" s="157"/>
      <c r="T165" s="158"/>
      <c r="AT165" s="153" t="s">
        <v>138</v>
      </c>
      <c r="AU165" s="153" t="s">
        <v>136</v>
      </c>
      <c r="AV165" s="12" t="s">
        <v>136</v>
      </c>
      <c r="AW165" s="12" t="s">
        <v>4</v>
      </c>
      <c r="AX165" s="12" t="s">
        <v>82</v>
      </c>
      <c r="AY165" s="153" t="s">
        <v>129</v>
      </c>
    </row>
    <row r="166" spans="2:65" s="1" customFormat="1" ht="21.75" customHeight="1" x14ac:dyDescent="0.2">
      <c r="B166" s="31"/>
      <c r="C166" s="138" t="s">
        <v>159</v>
      </c>
      <c r="D166" s="138" t="s">
        <v>131</v>
      </c>
      <c r="E166" s="139" t="s">
        <v>175</v>
      </c>
      <c r="F166" s="140" t="s">
        <v>176</v>
      </c>
      <c r="G166" s="141" t="s">
        <v>142</v>
      </c>
      <c r="H166" s="142">
        <v>2.2000000000000002</v>
      </c>
      <c r="I166" s="143"/>
      <c r="J166" s="142">
        <f>ROUND(I166*H166,2)</f>
        <v>0</v>
      </c>
      <c r="K166" s="144"/>
      <c r="L166" s="31"/>
      <c r="M166" s="145" t="s">
        <v>1</v>
      </c>
      <c r="N166" s="146" t="s">
        <v>40</v>
      </c>
      <c r="P166" s="147">
        <f>O166*H166</f>
        <v>0</v>
      </c>
      <c r="Q166" s="147">
        <v>0.92700000000000005</v>
      </c>
      <c r="R166" s="147">
        <f>Q166*H166</f>
        <v>2.0394000000000001</v>
      </c>
      <c r="S166" s="147">
        <v>0</v>
      </c>
      <c r="T166" s="148">
        <f>S166*H166</f>
        <v>0</v>
      </c>
      <c r="AR166" s="149" t="s">
        <v>135</v>
      </c>
      <c r="AT166" s="149" t="s">
        <v>131</v>
      </c>
      <c r="AU166" s="149" t="s">
        <v>136</v>
      </c>
      <c r="AY166" s="16" t="s">
        <v>129</v>
      </c>
      <c r="BE166" s="150">
        <f>IF(N166="základná",J166,0)</f>
        <v>0</v>
      </c>
      <c r="BF166" s="150">
        <f>IF(N166="znížená",J166,0)</f>
        <v>0</v>
      </c>
      <c r="BG166" s="150">
        <f>IF(N166="zákl. prenesená",J166,0)</f>
        <v>0</v>
      </c>
      <c r="BH166" s="150">
        <f>IF(N166="zníž. prenesená",J166,0)</f>
        <v>0</v>
      </c>
      <c r="BI166" s="150">
        <f>IF(N166="nulová",J166,0)</f>
        <v>0</v>
      </c>
      <c r="BJ166" s="16" t="s">
        <v>136</v>
      </c>
      <c r="BK166" s="150">
        <f>ROUND(I166*H166,2)</f>
        <v>0</v>
      </c>
      <c r="BL166" s="16" t="s">
        <v>135</v>
      </c>
      <c r="BM166" s="149" t="s">
        <v>177</v>
      </c>
    </row>
    <row r="167" spans="2:65" s="1" customFormat="1" ht="24.2" customHeight="1" x14ac:dyDescent="0.2">
      <c r="B167" s="31"/>
      <c r="C167" s="138" t="s">
        <v>178</v>
      </c>
      <c r="D167" s="138" t="s">
        <v>131</v>
      </c>
      <c r="E167" s="139" t="s">
        <v>179</v>
      </c>
      <c r="F167" s="140" t="s">
        <v>180</v>
      </c>
      <c r="G167" s="141" t="s">
        <v>134</v>
      </c>
      <c r="H167" s="142">
        <v>8</v>
      </c>
      <c r="I167" s="143"/>
      <c r="J167" s="142">
        <f>ROUND(I167*H167,2)</f>
        <v>0</v>
      </c>
      <c r="K167" s="144"/>
      <c r="L167" s="31"/>
      <c r="M167" s="145" t="s">
        <v>1</v>
      </c>
      <c r="N167" s="146" t="s">
        <v>40</v>
      </c>
      <c r="P167" s="147">
        <f>O167*H167</f>
        <v>0</v>
      </c>
      <c r="Q167" s="147">
        <v>9.92E-3</v>
      </c>
      <c r="R167" s="147">
        <f>Q167*H167</f>
        <v>7.936E-2</v>
      </c>
      <c r="S167" s="147">
        <v>0</v>
      </c>
      <c r="T167" s="148">
        <f>S167*H167</f>
        <v>0</v>
      </c>
      <c r="AR167" s="149" t="s">
        <v>135</v>
      </c>
      <c r="AT167" s="149" t="s">
        <v>131</v>
      </c>
      <c r="AU167" s="149" t="s">
        <v>136</v>
      </c>
      <c r="AY167" s="16" t="s">
        <v>129</v>
      </c>
      <c r="BE167" s="150">
        <f>IF(N167="základná",J167,0)</f>
        <v>0</v>
      </c>
      <c r="BF167" s="150">
        <f>IF(N167="znížená",J167,0)</f>
        <v>0</v>
      </c>
      <c r="BG167" s="150">
        <f>IF(N167="zákl. prenesená",J167,0)</f>
        <v>0</v>
      </c>
      <c r="BH167" s="150">
        <f>IF(N167="zníž. prenesená",J167,0)</f>
        <v>0</v>
      </c>
      <c r="BI167" s="150">
        <f>IF(N167="nulová",J167,0)</f>
        <v>0</v>
      </c>
      <c r="BJ167" s="16" t="s">
        <v>136</v>
      </c>
      <c r="BK167" s="150">
        <f>ROUND(I167*H167,2)</f>
        <v>0</v>
      </c>
      <c r="BL167" s="16" t="s">
        <v>135</v>
      </c>
      <c r="BM167" s="149" t="s">
        <v>181</v>
      </c>
    </row>
    <row r="168" spans="2:65" s="1" customFormat="1" ht="24.2" customHeight="1" x14ac:dyDescent="0.2">
      <c r="B168" s="31"/>
      <c r="C168" s="138" t="s">
        <v>182</v>
      </c>
      <c r="D168" s="138" t="s">
        <v>131</v>
      </c>
      <c r="E168" s="139" t="s">
        <v>183</v>
      </c>
      <c r="F168" s="140" t="s">
        <v>184</v>
      </c>
      <c r="G168" s="141" t="s">
        <v>134</v>
      </c>
      <c r="H168" s="142">
        <v>10</v>
      </c>
      <c r="I168" s="143"/>
      <c r="J168" s="142">
        <f>ROUND(I168*H168,2)</f>
        <v>0</v>
      </c>
      <c r="K168" s="144"/>
      <c r="L168" s="31"/>
      <c r="M168" s="145" t="s">
        <v>1</v>
      </c>
      <c r="N168" s="146" t="s">
        <v>40</v>
      </c>
      <c r="P168" s="147">
        <f>O168*H168</f>
        <v>0</v>
      </c>
      <c r="Q168" s="147">
        <v>1.7979999999999999E-2</v>
      </c>
      <c r="R168" s="147">
        <f>Q168*H168</f>
        <v>0.17979999999999999</v>
      </c>
      <c r="S168" s="147">
        <v>0</v>
      </c>
      <c r="T168" s="148">
        <f>S168*H168</f>
        <v>0</v>
      </c>
      <c r="AR168" s="149" t="s">
        <v>135</v>
      </c>
      <c r="AT168" s="149" t="s">
        <v>131</v>
      </c>
      <c r="AU168" s="149" t="s">
        <v>136</v>
      </c>
      <c r="AY168" s="16" t="s">
        <v>129</v>
      </c>
      <c r="BE168" s="150">
        <f>IF(N168="základná",J168,0)</f>
        <v>0</v>
      </c>
      <c r="BF168" s="150">
        <f>IF(N168="znížená",J168,0)</f>
        <v>0</v>
      </c>
      <c r="BG168" s="150">
        <f>IF(N168="zákl. prenesená",J168,0)</f>
        <v>0</v>
      </c>
      <c r="BH168" s="150">
        <f>IF(N168="zníž. prenesená",J168,0)</f>
        <v>0</v>
      </c>
      <c r="BI168" s="150">
        <f>IF(N168="nulová",J168,0)</f>
        <v>0</v>
      </c>
      <c r="BJ168" s="16" t="s">
        <v>136</v>
      </c>
      <c r="BK168" s="150">
        <f>ROUND(I168*H168,2)</f>
        <v>0</v>
      </c>
      <c r="BL168" s="16" t="s">
        <v>135</v>
      </c>
      <c r="BM168" s="149" t="s">
        <v>185</v>
      </c>
    </row>
    <row r="169" spans="2:65" s="1" customFormat="1" ht="33" customHeight="1" x14ac:dyDescent="0.2">
      <c r="B169" s="31"/>
      <c r="C169" s="138" t="s">
        <v>186</v>
      </c>
      <c r="D169" s="138" t="s">
        <v>131</v>
      </c>
      <c r="E169" s="139" t="s">
        <v>187</v>
      </c>
      <c r="F169" s="140" t="s">
        <v>188</v>
      </c>
      <c r="G169" s="141" t="s">
        <v>166</v>
      </c>
      <c r="H169" s="142">
        <v>65</v>
      </c>
      <c r="I169" s="143"/>
      <c r="J169" s="142">
        <f>ROUND(I169*H169,2)</f>
        <v>0</v>
      </c>
      <c r="K169" s="144"/>
      <c r="L169" s="31"/>
      <c r="M169" s="145" t="s">
        <v>1</v>
      </c>
      <c r="N169" s="146" t="s">
        <v>40</v>
      </c>
      <c r="P169" s="147">
        <f>O169*H169</f>
        <v>0</v>
      </c>
      <c r="Q169" s="147">
        <v>0</v>
      </c>
      <c r="R169" s="147">
        <f>Q169*H169</f>
        <v>0</v>
      </c>
      <c r="S169" s="147">
        <v>0</v>
      </c>
      <c r="T169" s="148">
        <f>S169*H169</f>
        <v>0</v>
      </c>
      <c r="AR169" s="149" t="s">
        <v>135</v>
      </c>
      <c r="AT169" s="149" t="s">
        <v>131</v>
      </c>
      <c r="AU169" s="149" t="s">
        <v>136</v>
      </c>
      <c r="AY169" s="16" t="s">
        <v>129</v>
      </c>
      <c r="BE169" s="150">
        <f>IF(N169="základná",J169,0)</f>
        <v>0</v>
      </c>
      <c r="BF169" s="150">
        <f>IF(N169="znížená",J169,0)</f>
        <v>0</v>
      </c>
      <c r="BG169" s="150">
        <f>IF(N169="zákl. prenesená",J169,0)</f>
        <v>0</v>
      </c>
      <c r="BH169" s="150">
        <f>IF(N169="zníž. prenesená",J169,0)</f>
        <v>0</v>
      </c>
      <c r="BI169" s="150">
        <f>IF(N169="nulová",J169,0)</f>
        <v>0</v>
      </c>
      <c r="BJ169" s="16" t="s">
        <v>136</v>
      </c>
      <c r="BK169" s="150">
        <f>ROUND(I169*H169,2)</f>
        <v>0</v>
      </c>
      <c r="BL169" s="16" t="s">
        <v>135</v>
      </c>
      <c r="BM169" s="149" t="s">
        <v>189</v>
      </c>
    </row>
    <row r="170" spans="2:65" s="1" customFormat="1" ht="33" customHeight="1" x14ac:dyDescent="0.2">
      <c r="B170" s="31"/>
      <c r="C170" s="138" t="s">
        <v>190</v>
      </c>
      <c r="D170" s="138" t="s">
        <v>131</v>
      </c>
      <c r="E170" s="139" t="s">
        <v>191</v>
      </c>
      <c r="F170" s="140" t="s">
        <v>192</v>
      </c>
      <c r="G170" s="141" t="s">
        <v>166</v>
      </c>
      <c r="H170" s="142">
        <v>160</v>
      </c>
      <c r="I170" s="143"/>
      <c r="J170" s="142">
        <f>ROUND(I170*H170,2)</f>
        <v>0</v>
      </c>
      <c r="K170" s="144"/>
      <c r="L170" s="31"/>
      <c r="M170" s="145" t="s">
        <v>1</v>
      </c>
      <c r="N170" s="146" t="s">
        <v>40</v>
      </c>
      <c r="P170" s="147">
        <f>O170*H170</f>
        <v>0</v>
      </c>
      <c r="Q170" s="147">
        <v>0</v>
      </c>
      <c r="R170" s="147">
        <f>Q170*H170</f>
        <v>0</v>
      </c>
      <c r="S170" s="147">
        <v>0</v>
      </c>
      <c r="T170" s="148">
        <f>S170*H170</f>
        <v>0</v>
      </c>
      <c r="AR170" s="149" t="s">
        <v>135</v>
      </c>
      <c r="AT170" s="149" t="s">
        <v>131</v>
      </c>
      <c r="AU170" s="149" t="s">
        <v>136</v>
      </c>
      <c r="AY170" s="16" t="s">
        <v>129</v>
      </c>
      <c r="BE170" s="150">
        <f>IF(N170="základná",J170,0)</f>
        <v>0</v>
      </c>
      <c r="BF170" s="150">
        <f>IF(N170="znížená",J170,0)</f>
        <v>0</v>
      </c>
      <c r="BG170" s="150">
        <f>IF(N170="zákl. prenesená",J170,0)</f>
        <v>0</v>
      </c>
      <c r="BH170" s="150">
        <f>IF(N170="zníž. prenesená",J170,0)</f>
        <v>0</v>
      </c>
      <c r="BI170" s="150">
        <f>IF(N170="nulová",J170,0)</f>
        <v>0</v>
      </c>
      <c r="BJ170" s="16" t="s">
        <v>136</v>
      </c>
      <c r="BK170" s="150">
        <f>ROUND(I170*H170,2)</f>
        <v>0</v>
      </c>
      <c r="BL170" s="16" t="s">
        <v>135</v>
      </c>
      <c r="BM170" s="149" t="s">
        <v>193</v>
      </c>
    </row>
    <row r="171" spans="2:65" s="13" customFormat="1" x14ac:dyDescent="0.2">
      <c r="B171" s="159"/>
      <c r="D171" s="152" t="s">
        <v>138</v>
      </c>
      <c r="E171" s="160" t="s">
        <v>1</v>
      </c>
      <c r="F171" s="161" t="s">
        <v>194</v>
      </c>
      <c r="H171" s="160" t="s">
        <v>1</v>
      </c>
      <c r="I171" s="162"/>
      <c r="L171" s="159"/>
      <c r="M171" s="163"/>
      <c r="T171" s="164"/>
      <c r="AT171" s="160" t="s">
        <v>138</v>
      </c>
      <c r="AU171" s="160" t="s">
        <v>136</v>
      </c>
      <c r="AV171" s="13" t="s">
        <v>82</v>
      </c>
      <c r="AW171" s="13" t="s">
        <v>31</v>
      </c>
      <c r="AX171" s="13" t="s">
        <v>74</v>
      </c>
      <c r="AY171" s="160" t="s">
        <v>129</v>
      </c>
    </row>
    <row r="172" spans="2:65" s="12" customFormat="1" x14ac:dyDescent="0.2">
      <c r="B172" s="151"/>
      <c r="D172" s="152" t="s">
        <v>138</v>
      </c>
      <c r="E172" s="153" t="s">
        <v>1</v>
      </c>
      <c r="F172" s="154" t="s">
        <v>195</v>
      </c>
      <c r="H172" s="155">
        <v>120</v>
      </c>
      <c r="I172" s="156"/>
      <c r="L172" s="151"/>
      <c r="M172" s="157"/>
      <c r="T172" s="158"/>
      <c r="AT172" s="153" t="s">
        <v>138</v>
      </c>
      <c r="AU172" s="153" t="s">
        <v>136</v>
      </c>
      <c r="AV172" s="12" t="s">
        <v>136</v>
      </c>
      <c r="AW172" s="12" t="s">
        <v>31</v>
      </c>
      <c r="AX172" s="12" t="s">
        <v>74</v>
      </c>
      <c r="AY172" s="153" t="s">
        <v>129</v>
      </c>
    </row>
    <row r="173" spans="2:65" s="12" customFormat="1" x14ac:dyDescent="0.2">
      <c r="B173" s="151"/>
      <c r="D173" s="152" t="s">
        <v>138</v>
      </c>
      <c r="E173" s="153" t="s">
        <v>1</v>
      </c>
      <c r="F173" s="154" t="s">
        <v>196</v>
      </c>
      <c r="H173" s="155">
        <v>30</v>
      </c>
      <c r="I173" s="156"/>
      <c r="L173" s="151"/>
      <c r="M173" s="157"/>
      <c r="T173" s="158"/>
      <c r="AT173" s="153" t="s">
        <v>138</v>
      </c>
      <c r="AU173" s="153" t="s">
        <v>136</v>
      </c>
      <c r="AV173" s="12" t="s">
        <v>136</v>
      </c>
      <c r="AW173" s="12" t="s">
        <v>31</v>
      </c>
      <c r="AX173" s="12" t="s">
        <v>74</v>
      </c>
      <c r="AY173" s="153" t="s">
        <v>129</v>
      </c>
    </row>
    <row r="174" spans="2:65" s="12" customFormat="1" x14ac:dyDescent="0.2">
      <c r="B174" s="151"/>
      <c r="D174" s="152" t="s">
        <v>138</v>
      </c>
      <c r="E174" s="153" t="s">
        <v>1</v>
      </c>
      <c r="F174" s="154" t="s">
        <v>197</v>
      </c>
      <c r="H174" s="155">
        <v>10</v>
      </c>
      <c r="I174" s="156"/>
      <c r="L174" s="151"/>
      <c r="M174" s="157"/>
      <c r="T174" s="158"/>
      <c r="AT174" s="153" t="s">
        <v>138</v>
      </c>
      <c r="AU174" s="153" t="s">
        <v>136</v>
      </c>
      <c r="AV174" s="12" t="s">
        <v>136</v>
      </c>
      <c r="AW174" s="12" t="s">
        <v>31</v>
      </c>
      <c r="AX174" s="12" t="s">
        <v>74</v>
      </c>
      <c r="AY174" s="153" t="s">
        <v>129</v>
      </c>
    </row>
    <row r="175" spans="2:65" s="14" customFormat="1" x14ac:dyDescent="0.2">
      <c r="B175" s="175"/>
      <c r="D175" s="152" t="s">
        <v>138</v>
      </c>
      <c r="E175" s="176" t="s">
        <v>1</v>
      </c>
      <c r="F175" s="177" t="s">
        <v>198</v>
      </c>
      <c r="H175" s="178">
        <v>160</v>
      </c>
      <c r="I175" s="179"/>
      <c r="L175" s="175"/>
      <c r="M175" s="180"/>
      <c r="T175" s="181"/>
      <c r="AT175" s="176" t="s">
        <v>138</v>
      </c>
      <c r="AU175" s="176" t="s">
        <v>136</v>
      </c>
      <c r="AV175" s="14" t="s">
        <v>135</v>
      </c>
      <c r="AW175" s="14" t="s">
        <v>31</v>
      </c>
      <c r="AX175" s="14" t="s">
        <v>82</v>
      </c>
      <c r="AY175" s="176" t="s">
        <v>129</v>
      </c>
    </row>
    <row r="176" spans="2:65" s="1" customFormat="1" ht="33" customHeight="1" x14ac:dyDescent="0.2">
      <c r="B176" s="31"/>
      <c r="C176" s="138" t="s">
        <v>199</v>
      </c>
      <c r="D176" s="138" t="s">
        <v>131</v>
      </c>
      <c r="E176" s="139" t="s">
        <v>200</v>
      </c>
      <c r="F176" s="140" t="s">
        <v>201</v>
      </c>
      <c r="G176" s="141" t="s">
        <v>134</v>
      </c>
      <c r="H176" s="142">
        <v>454</v>
      </c>
      <c r="I176" s="143"/>
      <c r="J176" s="142">
        <f>ROUND(I176*H176,2)</f>
        <v>0</v>
      </c>
      <c r="K176" s="144"/>
      <c r="L176" s="31"/>
      <c r="M176" s="145" t="s">
        <v>1</v>
      </c>
      <c r="N176" s="146" t="s">
        <v>40</v>
      </c>
      <c r="P176" s="147">
        <f>O176*H176</f>
        <v>0</v>
      </c>
      <c r="Q176" s="147">
        <v>8.0180000000000001E-2</v>
      </c>
      <c r="R176" s="147">
        <f>Q176*H176</f>
        <v>36.401719999999997</v>
      </c>
      <c r="S176" s="147">
        <v>0</v>
      </c>
      <c r="T176" s="148">
        <f>S176*H176</f>
        <v>0</v>
      </c>
      <c r="AR176" s="149" t="s">
        <v>135</v>
      </c>
      <c r="AT176" s="149" t="s">
        <v>131</v>
      </c>
      <c r="AU176" s="149" t="s">
        <v>136</v>
      </c>
      <c r="AY176" s="16" t="s">
        <v>129</v>
      </c>
      <c r="BE176" s="150">
        <f>IF(N176="základná",J176,0)</f>
        <v>0</v>
      </c>
      <c r="BF176" s="150">
        <f>IF(N176="znížená",J176,0)</f>
        <v>0</v>
      </c>
      <c r="BG176" s="150">
        <f>IF(N176="zákl. prenesená",J176,0)</f>
        <v>0</v>
      </c>
      <c r="BH176" s="150">
        <f>IF(N176="zníž. prenesená",J176,0)</f>
        <v>0</v>
      </c>
      <c r="BI176" s="150">
        <f>IF(N176="nulová",J176,0)</f>
        <v>0</v>
      </c>
      <c r="BJ176" s="16" t="s">
        <v>136</v>
      </c>
      <c r="BK176" s="150">
        <f>ROUND(I176*H176,2)</f>
        <v>0</v>
      </c>
      <c r="BL176" s="16" t="s">
        <v>135</v>
      </c>
      <c r="BM176" s="149" t="s">
        <v>202</v>
      </c>
    </row>
    <row r="177" spans="2:65" s="12" customFormat="1" x14ac:dyDescent="0.2">
      <c r="B177" s="151"/>
      <c r="D177" s="152" t="s">
        <v>138</v>
      </c>
      <c r="E177" s="153" t="s">
        <v>1</v>
      </c>
      <c r="F177" s="154" t="s">
        <v>203</v>
      </c>
      <c r="H177" s="155">
        <v>454</v>
      </c>
      <c r="I177" s="156"/>
      <c r="L177" s="151"/>
      <c r="M177" s="157"/>
      <c r="T177" s="158"/>
      <c r="AT177" s="153" t="s">
        <v>138</v>
      </c>
      <c r="AU177" s="153" t="s">
        <v>136</v>
      </c>
      <c r="AV177" s="12" t="s">
        <v>136</v>
      </c>
      <c r="AW177" s="12" t="s">
        <v>31</v>
      </c>
      <c r="AX177" s="12" t="s">
        <v>82</v>
      </c>
      <c r="AY177" s="153" t="s">
        <v>129</v>
      </c>
    </row>
    <row r="178" spans="2:65" s="1" customFormat="1" ht="24.2" customHeight="1" x14ac:dyDescent="0.2">
      <c r="B178" s="31"/>
      <c r="C178" s="138" t="s">
        <v>204</v>
      </c>
      <c r="D178" s="138" t="s">
        <v>131</v>
      </c>
      <c r="E178" s="139" t="s">
        <v>205</v>
      </c>
      <c r="F178" s="140" t="s">
        <v>206</v>
      </c>
      <c r="G178" s="141" t="s">
        <v>207</v>
      </c>
      <c r="H178" s="142">
        <v>45</v>
      </c>
      <c r="I178" s="143"/>
      <c r="J178" s="142">
        <f>ROUND(I178*H178,2)</f>
        <v>0</v>
      </c>
      <c r="K178" s="144"/>
      <c r="L178" s="31"/>
      <c r="M178" s="145" t="s">
        <v>1</v>
      </c>
      <c r="N178" s="146" t="s">
        <v>40</v>
      </c>
      <c r="P178" s="147">
        <f>O178*H178</f>
        <v>0</v>
      </c>
      <c r="Q178" s="147">
        <v>2.103E-2</v>
      </c>
      <c r="R178" s="147">
        <f>Q178*H178</f>
        <v>0.94635000000000002</v>
      </c>
      <c r="S178" s="147">
        <v>0</v>
      </c>
      <c r="T178" s="148">
        <f>S178*H178</f>
        <v>0</v>
      </c>
      <c r="AR178" s="149" t="s">
        <v>135</v>
      </c>
      <c r="AT178" s="149" t="s">
        <v>131</v>
      </c>
      <c r="AU178" s="149" t="s">
        <v>136</v>
      </c>
      <c r="AY178" s="16" t="s">
        <v>129</v>
      </c>
      <c r="BE178" s="150">
        <f>IF(N178="základná",J178,0)</f>
        <v>0</v>
      </c>
      <c r="BF178" s="150">
        <f>IF(N178="znížená",J178,0)</f>
        <v>0</v>
      </c>
      <c r="BG178" s="150">
        <f>IF(N178="zákl. prenesená",J178,0)</f>
        <v>0</v>
      </c>
      <c r="BH178" s="150">
        <f>IF(N178="zníž. prenesená",J178,0)</f>
        <v>0</v>
      </c>
      <c r="BI178" s="150">
        <f>IF(N178="nulová",J178,0)</f>
        <v>0</v>
      </c>
      <c r="BJ178" s="16" t="s">
        <v>136</v>
      </c>
      <c r="BK178" s="150">
        <f>ROUND(I178*H178,2)</f>
        <v>0</v>
      </c>
      <c r="BL178" s="16" t="s">
        <v>135</v>
      </c>
      <c r="BM178" s="149" t="s">
        <v>208</v>
      </c>
    </row>
    <row r="179" spans="2:65" s="1" customFormat="1" ht="37.9" customHeight="1" x14ac:dyDescent="0.2">
      <c r="B179" s="31"/>
      <c r="C179" s="138" t="s">
        <v>209</v>
      </c>
      <c r="D179" s="138" t="s">
        <v>131</v>
      </c>
      <c r="E179" s="139" t="s">
        <v>210</v>
      </c>
      <c r="F179" s="140" t="s">
        <v>211</v>
      </c>
      <c r="G179" s="141" t="s">
        <v>166</v>
      </c>
      <c r="H179" s="142">
        <v>136.80000000000001</v>
      </c>
      <c r="I179" s="143"/>
      <c r="J179" s="142">
        <f>ROUND(I179*H179,2)</f>
        <v>0</v>
      </c>
      <c r="K179" s="144"/>
      <c r="L179" s="31"/>
      <c r="M179" s="145" t="s">
        <v>1</v>
      </c>
      <c r="N179" s="146" t="s">
        <v>40</v>
      </c>
      <c r="P179" s="147">
        <f>O179*H179</f>
        <v>0</v>
      </c>
      <c r="Q179" s="147">
        <v>1.4999999999999999E-4</v>
      </c>
      <c r="R179" s="147">
        <f>Q179*H179</f>
        <v>2.052E-2</v>
      </c>
      <c r="S179" s="147">
        <v>0</v>
      </c>
      <c r="T179" s="148">
        <f>S179*H179</f>
        <v>0</v>
      </c>
      <c r="AR179" s="149" t="s">
        <v>135</v>
      </c>
      <c r="AT179" s="149" t="s">
        <v>131</v>
      </c>
      <c r="AU179" s="149" t="s">
        <v>136</v>
      </c>
      <c r="AY179" s="16" t="s">
        <v>129</v>
      </c>
      <c r="BE179" s="150">
        <f>IF(N179="základná",J179,0)</f>
        <v>0</v>
      </c>
      <c r="BF179" s="150">
        <f>IF(N179="znížená",J179,0)</f>
        <v>0</v>
      </c>
      <c r="BG179" s="150">
        <f>IF(N179="zákl. prenesená",J179,0)</f>
        <v>0</v>
      </c>
      <c r="BH179" s="150">
        <f>IF(N179="zníž. prenesená",J179,0)</f>
        <v>0</v>
      </c>
      <c r="BI179" s="150">
        <f>IF(N179="nulová",J179,0)</f>
        <v>0</v>
      </c>
      <c r="BJ179" s="16" t="s">
        <v>136</v>
      </c>
      <c r="BK179" s="150">
        <f>ROUND(I179*H179,2)</f>
        <v>0</v>
      </c>
      <c r="BL179" s="16" t="s">
        <v>135</v>
      </c>
      <c r="BM179" s="149" t="s">
        <v>212</v>
      </c>
    </row>
    <row r="180" spans="2:65" s="13" customFormat="1" ht="33.75" x14ac:dyDescent="0.2">
      <c r="B180" s="159"/>
      <c r="D180" s="152" t="s">
        <v>138</v>
      </c>
      <c r="E180" s="160" t="s">
        <v>1</v>
      </c>
      <c r="F180" s="161" t="s">
        <v>213</v>
      </c>
      <c r="H180" s="160" t="s">
        <v>1</v>
      </c>
      <c r="I180" s="162"/>
      <c r="L180" s="159"/>
      <c r="M180" s="163"/>
      <c r="T180" s="164"/>
      <c r="AT180" s="160" t="s">
        <v>138</v>
      </c>
      <c r="AU180" s="160" t="s">
        <v>136</v>
      </c>
      <c r="AV180" s="13" t="s">
        <v>82</v>
      </c>
      <c r="AW180" s="13" t="s">
        <v>31</v>
      </c>
      <c r="AX180" s="13" t="s">
        <v>74</v>
      </c>
      <c r="AY180" s="160" t="s">
        <v>129</v>
      </c>
    </row>
    <row r="181" spans="2:65" s="13" customFormat="1" x14ac:dyDescent="0.2">
      <c r="B181" s="159"/>
      <c r="D181" s="152" t="s">
        <v>138</v>
      </c>
      <c r="E181" s="160" t="s">
        <v>1</v>
      </c>
      <c r="F181" s="161" t="s">
        <v>214</v>
      </c>
      <c r="H181" s="160" t="s">
        <v>1</v>
      </c>
      <c r="I181" s="162"/>
      <c r="L181" s="159"/>
      <c r="M181" s="163"/>
      <c r="T181" s="164"/>
      <c r="AT181" s="160" t="s">
        <v>138</v>
      </c>
      <c r="AU181" s="160" t="s">
        <v>136</v>
      </c>
      <c r="AV181" s="13" t="s">
        <v>82</v>
      </c>
      <c r="AW181" s="13" t="s">
        <v>31</v>
      </c>
      <c r="AX181" s="13" t="s">
        <v>74</v>
      </c>
      <c r="AY181" s="160" t="s">
        <v>129</v>
      </c>
    </row>
    <row r="182" spans="2:65" s="13" customFormat="1" ht="33.75" x14ac:dyDescent="0.2">
      <c r="B182" s="159"/>
      <c r="D182" s="152" t="s">
        <v>138</v>
      </c>
      <c r="E182" s="160" t="s">
        <v>1</v>
      </c>
      <c r="F182" s="161" t="s">
        <v>215</v>
      </c>
      <c r="H182" s="160" t="s">
        <v>1</v>
      </c>
      <c r="I182" s="162"/>
      <c r="L182" s="159"/>
      <c r="M182" s="163"/>
      <c r="T182" s="164"/>
      <c r="AT182" s="160" t="s">
        <v>138</v>
      </c>
      <c r="AU182" s="160" t="s">
        <v>136</v>
      </c>
      <c r="AV182" s="13" t="s">
        <v>82</v>
      </c>
      <c r="AW182" s="13" t="s">
        <v>31</v>
      </c>
      <c r="AX182" s="13" t="s">
        <v>74</v>
      </c>
      <c r="AY182" s="160" t="s">
        <v>129</v>
      </c>
    </row>
    <row r="183" spans="2:65" s="13" customFormat="1" x14ac:dyDescent="0.2">
      <c r="B183" s="159"/>
      <c r="D183" s="152" t="s">
        <v>138</v>
      </c>
      <c r="E183" s="160" t="s">
        <v>1</v>
      </c>
      <c r="F183" s="161" t="s">
        <v>216</v>
      </c>
      <c r="H183" s="160" t="s">
        <v>1</v>
      </c>
      <c r="I183" s="162"/>
      <c r="L183" s="159"/>
      <c r="M183" s="163"/>
      <c r="T183" s="164"/>
      <c r="AT183" s="160" t="s">
        <v>138</v>
      </c>
      <c r="AU183" s="160" t="s">
        <v>136</v>
      </c>
      <c r="AV183" s="13" t="s">
        <v>82</v>
      </c>
      <c r="AW183" s="13" t="s">
        <v>31</v>
      </c>
      <c r="AX183" s="13" t="s">
        <v>74</v>
      </c>
      <c r="AY183" s="160" t="s">
        <v>129</v>
      </c>
    </row>
    <row r="184" spans="2:65" s="12" customFormat="1" x14ac:dyDescent="0.2">
      <c r="B184" s="151"/>
      <c r="D184" s="152" t="s">
        <v>138</v>
      </c>
      <c r="E184" s="153" t="s">
        <v>1</v>
      </c>
      <c r="F184" s="154" t="s">
        <v>217</v>
      </c>
      <c r="H184" s="155">
        <v>136.80000000000001</v>
      </c>
      <c r="I184" s="156"/>
      <c r="L184" s="151"/>
      <c r="M184" s="157"/>
      <c r="T184" s="158"/>
      <c r="AT184" s="153" t="s">
        <v>138</v>
      </c>
      <c r="AU184" s="153" t="s">
        <v>136</v>
      </c>
      <c r="AV184" s="12" t="s">
        <v>136</v>
      </c>
      <c r="AW184" s="12" t="s">
        <v>31</v>
      </c>
      <c r="AX184" s="12" t="s">
        <v>82</v>
      </c>
      <c r="AY184" s="153" t="s">
        <v>129</v>
      </c>
    </row>
    <row r="185" spans="2:65" s="1" customFormat="1" ht="24.2" customHeight="1" x14ac:dyDescent="0.2">
      <c r="B185" s="31"/>
      <c r="C185" s="138" t="s">
        <v>218</v>
      </c>
      <c r="D185" s="138" t="s">
        <v>131</v>
      </c>
      <c r="E185" s="139" t="s">
        <v>219</v>
      </c>
      <c r="F185" s="140" t="s">
        <v>220</v>
      </c>
      <c r="G185" s="141" t="s">
        <v>166</v>
      </c>
      <c r="H185" s="142">
        <v>136.80000000000001</v>
      </c>
      <c r="I185" s="143"/>
      <c r="J185" s="142">
        <f>ROUND(I185*H185,2)</f>
        <v>0</v>
      </c>
      <c r="K185" s="144"/>
      <c r="L185" s="31"/>
      <c r="M185" s="145" t="s">
        <v>1</v>
      </c>
      <c r="N185" s="146" t="s">
        <v>40</v>
      </c>
      <c r="P185" s="147">
        <f>O185*H185</f>
        <v>0</v>
      </c>
      <c r="Q185" s="147">
        <v>0</v>
      </c>
      <c r="R185" s="147">
        <f>Q185*H185</f>
        <v>0</v>
      </c>
      <c r="S185" s="147">
        <v>0</v>
      </c>
      <c r="T185" s="148">
        <f>S185*H185</f>
        <v>0</v>
      </c>
      <c r="AR185" s="149" t="s">
        <v>135</v>
      </c>
      <c r="AT185" s="149" t="s">
        <v>131</v>
      </c>
      <c r="AU185" s="149" t="s">
        <v>136</v>
      </c>
      <c r="AY185" s="16" t="s">
        <v>129</v>
      </c>
      <c r="BE185" s="150">
        <f>IF(N185="základná",J185,0)</f>
        <v>0</v>
      </c>
      <c r="BF185" s="150">
        <f>IF(N185="znížená",J185,0)</f>
        <v>0</v>
      </c>
      <c r="BG185" s="150">
        <f>IF(N185="zákl. prenesená",J185,0)</f>
        <v>0</v>
      </c>
      <c r="BH185" s="150">
        <f>IF(N185="zníž. prenesená",J185,0)</f>
        <v>0</v>
      </c>
      <c r="BI185" s="150">
        <f>IF(N185="nulová",J185,0)</f>
        <v>0</v>
      </c>
      <c r="BJ185" s="16" t="s">
        <v>136</v>
      </c>
      <c r="BK185" s="150">
        <f>ROUND(I185*H185,2)</f>
        <v>0</v>
      </c>
      <c r="BL185" s="16" t="s">
        <v>135</v>
      </c>
      <c r="BM185" s="149" t="s">
        <v>221</v>
      </c>
    </row>
    <row r="186" spans="2:65" s="1" customFormat="1" ht="24.2" customHeight="1" x14ac:dyDescent="0.2">
      <c r="B186" s="31"/>
      <c r="C186" s="165" t="s">
        <v>222</v>
      </c>
      <c r="D186" s="165" t="s">
        <v>155</v>
      </c>
      <c r="E186" s="166" t="s">
        <v>223</v>
      </c>
      <c r="F186" s="167" t="s">
        <v>224</v>
      </c>
      <c r="G186" s="168" t="s">
        <v>158</v>
      </c>
      <c r="H186" s="169">
        <v>21.2</v>
      </c>
      <c r="I186" s="170"/>
      <c r="J186" s="169">
        <f>ROUND(I186*H186,2)</f>
        <v>0</v>
      </c>
      <c r="K186" s="171"/>
      <c r="L186" s="172"/>
      <c r="M186" s="173" t="s">
        <v>1</v>
      </c>
      <c r="N186" s="174" t="s">
        <v>40</v>
      </c>
      <c r="P186" s="147">
        <f>O186*H186</f>
        <v>0</v>
      </c>
      <c r="Q186" s="147">
        <v>1</v>
      </c>
      <c r="R186" s="147">
        <f>Q186*H186</f>
        <v>21.2</v>
      </c>
      <c r="S186" s="147">
        <v>0</v>
      </c>
      <c r="T186" s="148">
        <f>S186*H186</f>
        <v>0</v>
      </c>
      <c r="AR186" s="149" t="s">
        <v>159</v>
      </c>
      <c r="AT186" s="149" t="s">
        <v>155</v>
      </c>
      <c r="AU186" s="149" t="s">
        <v>136</v>
      </c>
      <c r="AY186" s="16" t="s">
        <v>129</v>
      </c>
      <c r="BE186" s="150">
        <f>IF(N186="základná",J186,0)</f>
        <v>0</v>
      </c>
      <c r="BF186" s="150">
        <f>IF(N186="znížená",J186,0)</f>
        <v>0</v>
      </c>
      <c r="BG186" s="150">
        <f>IF(N186="zákl. prenesená",J186,0)</f>
        <v>0</v>
      </c>
      <c r="BH186" s="150">
        <f>IF(N186="zníž. prenesená",J186,0)</f>
        <v>0</v>
      </c>
      <c r="BI186" s="150">
        <f>IF(N186="nulová",J186,0)</f>
        <v>0</v>
      </c>
      <c r="BJ186" s="16" t="s">
        <v>136</v>
      </c>
      <c r="BK186" s="150">
        <f>ROUND(I186*H186,2)</f>
        <v>0</v>
      </c>
      <c r="BL186" s="16" t="s">
        <v>135</v>
      </c>
      <c r="BM186" s="149" t="s">
        <v>225</v>
      </c>
    </row>
    <row r="187" spans="2:65" s="12" customFormat="1" x14ac:dyDescent="0.2">
      <c r="B187" s="151"/>
      <c r="D187" s="152" t="s">
        <v>138</v>
      </c>
      <c r="F187" s="154" t="s">
        <v>226</v>
      </c>
      <c r="H187" s="155">
        <v>21.2</v>
      </c>
      <c r="I187" s="156"/>
      <c r="L187" s="151"/>
      <c r="M187" s="157"/>
      <c r="T187" s="158"/>
      <c r="AT187" s="153" t="s">
        <v>138</v>
      </c>
      <c r="AU187" s="153" t="s">
        <v>136</v>
      </c>
      <c r="AV187" s="12" t="s">
        <v>136</v>
      </c>
      <c r="AW187" s="12" t="s">
        <v>4</v>
      </c>
      <c r="AX187" s="12" t="s">
        <v>82</v>
      </c>
      <c r="AY187" s="153" t="s">
        <v>129</v>
      </c>
    </row>
    <row r="188" spans="2:65" s="1" customFormat="1" ht="24.2" customHeight="1" x14ac:dyDescent="0.2">
      <c r="B188" s="31"/>
      <c r="C188" s="138" t="s">
        <v>227</v>
      </c>
      <c r="D188" s="138" t="s">
        <v>131</v>
      </c>
      <c r="E188" s="139" t="s">
        <v>228</v>
      </c>
      <c r="F188" s="140" t="s">
        <v>229</v>
      </c>
      <c r="G188" s="141" t="s">
        <v>166</v>
      </c>
      <c r="H188" s="142">
        <v>136.80000000000001</v>
      </c>
      <c r="I188" s="143"/>
      <c r="J188" s="142">
        <f>ROUND(I188*H188,2)</f>
        <v>0</v>
      </c>
      <c r="K188" s="144"/>
      <c r="L188" s="31"/>
      <c r="M188" s="145" t="s">
        <v>1</v>
      </c>
      <c r="N188" s="146" t="s">
        <v>40</v>
      </c>
      <c r="P188" s="147">
        <f>O188*H188</f>
        <v>0</v>
      </c>
      <c r="Q188" s="147">
        <v>0</v>
      </c>
      <c r="R188" s="147">
        <f>Q188*H188</f>
        <v>0</v>
      </c>
      <c r="S188" s="147">
        <v>0</v>
      </c>
      <c r="T188" s="148">
        <f>S188*H188</f>
        <v>0</v>
      </c>
      <c r="AR188" s="149" t="s">
        <v>135</v>
      </c>
      <c r="AT188" s="149" t="s">
        <v>131</v>
      </c>
      <c r="AU188" s="149" t="s">
        <v>136</v>
      </c>
      <c r="AY188" s="16" t="s">
        <v>129</v>
      </c>
      <c r="BE188" s="150">
        <f>IF(N188="základná",J188,0)</f>
        <v>0</v>
      </c>
      <c r="BF188" s="150">
        <f>IF(N188="znížená",J188,0)</f>
        <v>0</v>
      </c>
      <c r="BG188" s="150">
        <f>IF(N188="zákl. prenesená",J188,0)</f>
        <v>0</v>
      </c>
      <c r="BH188" s="150">
        <f>IF(N188="zníž. prenesená",J188,0)</f>
        <v>0</v>
      </c>
      <c r="BI188" s="150">
        <f>IF(N188="nulová",J188,0)</f>
        <v>0</v>
      </c>
      <c r="BJ188" s="16" t="s">
        <v>136</v>
      </c>
      <c r="BK188" s="150">
        <f>ROUND(I188*H188,2)</f>
        <v>0</v>
      </c>
      <c r="BL188" s="16" t="s">
        <v>135</v>
      </c>
      <c r="BM188" s="149" t="s">
        <v>230</v>
      </c>
    </row>
    <row r="189" spans="2:65" s="1" customFormat="1" ht="24.2" customHeight="1" x14ac:dyDescent="0.2">
      <c r="B189" s="31"/>
      <c r="C189" s="138" t="s">
        <v>231</v>
      </c>
      <c r="D189" s="138" t="s">
        <v>131</v>
      </c>
      <c r="E189" s="139" t="s">
        <v>232</v>
      </c>
      <c r="F189" s="140" t="s">
        <v>233</v>
      </c>
      <c r="G189" s="141" t="s">
        <v>134</v>
      </c>
      <c r="H189" s="142">
        <v>450</v>
      </c>
      <c r="I189" s="143"/>
      <c r="J189" s="142">
        <f>ROUND(I189*H189,2)</f>
        <v>0</v>
      </c>
      <c r="K189" s="144"/>
      <c r="L189" s="31"/>
      <c r="M189" s="145" t="s">
        <v>1</v>
      </c>
      <c r="N189" s="146" t="s">
        <v>40</v>
      </c>
      <c r="P189" s="147">
        <f>O189*H189</f>
        <v>0</v>
      </c>
      <c r="Q189" s="147">
        <v>3.14E-3</v>
      </c>
      <c r="R189" s="147">
        <f>Q189*H189</f>
        <v>1.413</v>
      </c>
      <c r="S189" s="147">
        <v>0</v>
      </c>
      <c r="T189" s="148">
        <f>S189*H189</f>
        <v>0</v>
      </c>
      <c r="AR189" s="149" t="s">
        <v>135</v>
      </c>
      <c r="AT189" s="149" t="s">
        <v>131</v>
      </c>
      <c r="AU189" s="149" t="s">
        <v>136</v>
      </c>
      <c r="AY189" s="16" t="s">
        <v>129</v>
      </c>
      <c r="BE189" s="150">
        <f>IF(N189="základná",J189,0)</f>
        <v>0</v>
      </c>
      <c r="BF189" s="150">
        <f>IF(N189="znížená",J189,0)</f>
        <v>0</v>
      </c>
      <c r="BG189" s="150">
        <f>IF(N189="zákl. prenesená",J189,0)</f>
        <v>0</v>
      </c>
      <c r="BH189" s="150">
        <f>IF(N189="zníž. prenesená",J189,0)</f>
        <v>0</v>
      </c>
      <c r="BI189" s="150">
        <f>IF(N189="nulová",J189,0)</f>
        <v>0</v>
      </c>
      <c r="BJ189" s="16" t="s">
        <v>136</v>
      </c>
      <c r="BK189" s="150">
        <f>ROUND(I189*H189,2)</f>
        <v>0</v>
      </c>
      <c r="BL189" s="16" t="s">
        <v>135</v>
      </c>
      <c r="BM189" s="149" t="s">
        <v>234</v>
      </c>
    </row>
    <row r="190" spans="2:65" s="12" customFormat="1" x14ac:dyDescent="0.2">
      <c r="B190" s="151"/>
      <c r="D190" s="152" t="s">
        <v>138</v>
      </c>
      <c r="E190" s="153" t="s">
        <v>1</v>
      </c>
      <c r="F190" s="154" t="s">
        <v>235</v>
      </c>
      <c r="H190" s="155">
        <v>450</v>
      </c>
      <c r="I190" s="156"/>
      <c r="L190" s="151"/>
      <c r="M190" s="157"/>
      <c r="T190" s="158"/>
      <c r="AT190" s="153" t="s">
        <v>138</v>
      </c>
      <c r="AU190" s="153" t="s">
        <v>136</v>
      </c>
      <c r="AV190" s="12" t="s">
        <v>136</v>
      </c>
      <c r="AW190" s="12" t="s">
        <v>31</v>
      </c>
      <c r="AX190" s="12" t="s">
        <v>82</v>
      </c>
      <c r="AY190" s="153" t="s">
        <v>129</v>
      </c>
    </row>
    <row r="191" spans="2:65" s="1" customFormat="1" ht="37.9" customHeight="1" x14ac:dyDescent="0.2">
      <c r="B191" s="31"/>
      <c r="C191" s="138" t="s">
        <v>7</v>
      </c>
      <c r="D191" s="138" t="s">
        <v>131</v>
      </c>
      <c r="E191" s="139" t="s">
        <v>236</v>
      </c>
      <c r="F191" s="140" t="s">
        <v>237</v>
      </c>
      <c r="G191" s="141" t="s">
        <v>134</v>
      </c>
      <c r="H191" s="142">
        <v>140</v>
      </c>
      <c r="I191" s="143"/>
      <c r="J191" s="142">
        <f>ROUND(I191*H191,2)</f>
        <v>0</v>
      </c>
      <c r="K191" s="144"/>
      <c r="L191" s="31"/>
      <c r="M191" s="145" t="s">
        <v>1</v>
      </c>
      <c r="N191" s="146" t="s">
        <v>40</v>
      </c>
      <c r="P191" s="147">
        <f>O191*H191</f>
        <v>0</v>
      </c>
      <c r="Q191" s="147">
        <v>6.2E-4</v>
      </c>
      <c r="R191" s="147">
        <f>Q191*H191</f>
        <v>8.6800000000000002E-2</v>
      </c>
      <c r="S191" s="147">
        <v>0</v>
      </c>
      <c r="T191" s="148">
        <f>S191*H191</f>
        <v>0</v>
      </c>
      <c r="AR191" s="149" t="s">
        <v>135</v>
      </c>
      <c r="AT191" s="149" t="s">
        <v>131</v>
      </c>
      <c r="AU191" s="149" t="s">
        <v>136</v>
      </c>
      <c r="AY191" s="16" t="s">
        <v>129</v>
      </c>
      <c r="BE191" s="150">
        <f>IF(N191="základná",J191,0)</f>
        <v>0</v>
      </c>
      <c r="BF191" s="150">
        <f>IF(N191="znížená",J191,0)</f>
        <v>0</v>
      </c>
      <c r="BG191" s="150">
        <f>IF(N191="zákl. prenesená",J191,0)</f>
        <v>0</v>
      </c>
      <c r="BH191" s="150">
        <f>IF(N191="zníž. prenesená",J191,0)</f>
        <v>0</v>
      </c>
      <c r="BI191" s="150">
        <f>IF(N191="nulová",J191,0)</f>
        <v>0</v>
      </c>
      <c r="BJ191" s="16" t="s">
        <v>136</v>
      </c>
      <c r="BK191" s="150">
        <f>ROUND(I191*H191,2)</f>
        <v>0</v>
      </c>
      <c r="BL191" s="16" t="s">
        <v>135</v>
      </c>
      <c r="BM191" s="149" t="s">
        <v>238</v>
      </c>
    </row>
    <row r="192" spans="2:65" s="1" customFormat="1" ht="24.2" customHeight="1" x14ac:dyDescent="0.2">
      <c r="B192" s="31"/>
      <c r="C192" s="138" t="s">
        <v>239</v>
      </c>
      <c r="D192" s="138" t="s">
        <v>131</v>
      </c>
      <c r="E192" s="139" t="s">
        <v>240</v>
      </c>
      <c r="F192" s="140" t="s">
        <v>241</v>
      </c>
      <c r="G192" s="141" t="s">
        <v>134</v>
      </c>
      <c r="H192" s="142">
        <v>120</v>
      </c>
      <c r="I192" s="143"/>
      <c r="J192" s="142">
        <f>ROUND(I192*H192,2)</f>
        <v>0</v>
      </c>
      <c r="K192" s="144"/>
      <c r="L192" s="31"/>
      <c r="M192" s="145" t="s">
        <v>1</v>
      </c>
      <c r="N192" s="146" t="s">
        <v>40</v>
      </c>
      <c r="P192" s="147">
        <f>O192*H192</f>
        <v>0</v>
      </c>
      <c r="Q192" s="147">
        <v>1.6000000000000001E-3</v>
      </c>
      <c r="R192" s="147">
        <f>Q192*H192</f>
        <v>0.192</v>
      </c>
      <c r="S192" s="147">
        <v>0</v>
      </c>
      <c r="T192" s="148">
        <f>S192*H192</f>
        <v>0</v>
      </c>
      <c r="AR192" s="149" t="s">
        <v>135</v>
      </c>
      <c r="AT192" s="149" t="s">
        <v>131</v>
      </c>
      <c r="AU192" s="149" t="s">
        <v>136</v>
      </c>
      <c r="AY192" s="16" t="s">
        <v>129</v>
      </c>
      <c r="BE192" s="150">
        <f>IF(N192="základná",J192,0)</f>
        <v>0</v>
      </c>
      <c r="BF192" s="150">
        <f>IF(N192="znížená",J192,0)</f>
        <v>0</v>
      </c>
      <c r="BG192" s="150">
        <f>IF(N192="zákl. prenesená",J192,0)</f>
        <v>0</v>
      </c>
      <c r="BH192" s="150">
        <f>IF(N192="zníž. prenesená",J192,0)</f>
        <v>0</v>
      </c>
      <c r="BI192" s="150">
        <f>IF(N192="nulová",J192,0)</f>
        <v>0</v>
      </c>
      <c r="BJ192" s="16" t="s">
        <v>136</v>
      </c>
      <c r="BK192" s="150">
        <f>ROUND(I192*H192,2)</f>
        <v>0</v>
      </c>
      <c r="BL192" s="16" t="s">
        <v>135</v>
      </c>
      <c r="BM192" s="149" t="s">
        <v>242</v>
      </c>
    </row>
    <row r="193" spans="2:65" s="13" customFormat="1" x14ac:dyDescent="0.2">
      <c r="B193" s="159"/>
      <c r="D193" s="152" t="s">
        <v>138</v>
      </c>
      <c r="E193" s="160" t="s">
        <v>1</v>
      </c>
      <c r="F193" s="161" t="s">
        <v>243</v>
      </c>
      <c r="H193" s="160" t="s">
        <v>1</v>
      </c>
      <c r="I193" s="162"/>
      <c r="L193" s="159"/>
      <c r="M193" s="163"/>
      <c r="T193" s="164"/>
      <c r="AT193" s="160" t="s">
        <v>138</v>
      </c>
      <c r="AU193" s="160" t="s">
        <v>136</v>
      </c>
      <c r="AV193" s="13" t="s">
        <v>82</v>
      </c>
      <c r="AW193" s="13" t="s">
        <v>31</v>
      </c>
      <c r="AX193" s="13" t="s">
        <v>74</v>
      </c>
      <c r="AY193" s="160" t="s">
        <v>129</v>
      </c>
    </row>
    <row r="194" spans="2:65" s="12" customFormat="1" x14ac:dyDescent="0.2">
      <c r="B194" s="151"/>
      <c r="D194" s="152" t="s">
        <v>138</v>
      </c>
      <c r="E194" s="153" t="s">
        <v>1</v>
      </c>
      <c r="F194" s="154" t="s">
        <v>244</v>
      </c>
      <c r="H194" s="155">
        <v>120</v>
      </c>
      <c r="I194" s="156"/>
      <c r="L194" s="151"/>
      <c r="M194" s="157"/>
      <c r="T194" s="158"/>
      <c r="AT194" s="153" t="s">
        <v>138</v>
      </c>
      <c r="AU194" s="153" t="s">
        <v>136</v>
      </c>
      <c r="AV194" s="12" t="s">
        <v>136</v>
      </c>
      <c r="AW194" s="12" t="s">
        <v>31</v>
      </c>
      <c r="AX194" s="12" t="s">
        <v>82</v>
      </c>
      <c r="AY194" s="153" t="s">
        <v>129</v>
      </c>
    </row>
    <row r="195" spans="2:65" s="1" customFormat="1" ht="24.2" customHeight="1" x14ac:dyDescent="0.2">
      <c r="B195" s="31"/>
      <c r="C195" s="138" t="s">
        <v>245</v>
      </c>
      <c r="D195" s="138" t="s">
        <v>131</v>
      </c>
      <c r="E195" s="139" t="s">
        <v>246</v>
      </c>
      <c r="F195" s="140" t="s">
        <v>247</v>
      </c>
      <c r="G195" s="141" t="s">
        <v>142</v>
      </c>
      <c r="H195" s="142">
        <v>7.84</v>
      </c>
      <c r="I195" s="143"/>
      <c r="J195" s="142">
        <f>ROUND(I195*H195,2)</f>
        <v>0</v>
      </c>
      <c r="K195" s="144"/>
      <c r="L195" s="31"/>
      <c r="M195" s="145" t="s">
        <v>1</v>
      </c>
      <c r="N195" s="146" t="s">
        <v>40</v>
      </c>
      <c r="P195" s="147">
        <f>O195*H195</f>
        <v>0</v>
      </c>
      <c r="Q195" s="147">
        <v>2.0659999999999998</v>
      </c>
      <c r="R195" s="147">
        <f>Q195*H195</f>
        <v>16.197439999999997</v>
      </c>
      <c r="S195" s="147">
        <v>0</v>
      </c>
      <c r="T195" s="148">
        <f>S195*H195</f>
        <v>0</v>
      </c>
      <c r="AR195" s="149" t="s">
        <v>135</v>
      </c>
      <c r="AT195" s="149" t="s">
        <v>131</v>
      </c>
      <c r="AU195" s="149" t="s">
        <v>136</v>
      </c>
      <c r="AY195" s="16" t="s">
        <v>129</v>
      </c>
      <c r="BE195" s="150">
        <f>IF(N195="základná",J195,0)</f>
        <v>0</v>
      </c>
      <c r="BF195" s="150">
        <f>IF(N195="znížená",J195,0)</f>
        <v>0</v>
      </c>
      <c r="BG195" s="150">
        <f>IF(N195="zákl. prenesená",J195,0)</f>
        <v>0</v>
      </c>
      <c r="BH195" s="150">
        <f>IF(N195="zníž. prenesená",J195,0)</f>
        <v>0</v>
      </c>
      <c r="BI195" s="150">
        <f>IF(N195="nulová",J195,0)</f>
        <v>0</v>
      </c>
      <c r="BJ195" s="16" t="s">
        <v>136</v>
      </c>
      <c r="BK195" s="150">
        <f>ROUND(I195*H195,2)</f>
        <v>0</v>
      </c>
      <c r="BL195" s="16" t="s">
        <v>135</v>
      </c>
      <c r="BM195" s="149" t="s">
        <v>248</v>
      </c>
    </row>
    <row r="196" spans="2:65" s="13" customFormat="1" x14ac:dyDescent="0.2">
      <c r="B196" s="159"/>
      <c r="D196" s="152" t="s">
        <v>138</v>
      </c>
      <c r="E196" s="160" t="s">
        <v>1</v>
      </c>
      <c r="F196" s="161" t="s">
        <v>249</v>
      </c>
      <c r="H196" s="160" t="s">
        <v>1</v>
      </c>
      <c r="I196" s="162"/>
      <c r="L196" s="159"/>
      <c r="M196" s="163"/>
      <c r="T196" s="164"/>
      <c r="AT196" s="160" t="s">
        <v>138</v>
      </c>
      <c r="AU196" s="160" t="s">
        <v>136</v>
      </c>
      <c r="AV196" s="13" t="s">
        <v>82</v>
      </c>
      <c r="AW196" s="13" t="s">
        <v>31</v>
      </c>
      <c r="AX196" s="13" t="s">
        <v>74</v>
      </c>
      <c r="AY196" s="160" t="s">
        <v>129</v>
      </c>
    </row>
    <row r="197" spans="2:65" s="12" customFormat="1" x14ac:dyDescent="0.2">
      <c r="B197" s="151"/>
      <c r="D197" s="152" t="s">
        <v>138</v>
      </c>
      <c r="E197" s="153" t="s">
        <v>1</v>
      </c>
      <c r="F197" s="154" t="s">
        <v>250</v>
      </c>
      <c r="H197" s="155">
        <v>7.84</v>
      </c>
      <c r="I197" s="156"/>
      <c r="L197" s="151"/>
      <c r="M197" s="157"/>
      <c r="T197" s="158"/>
      <c r="AT197" s="153" t="s">
        <v>138</v>
      </c>
      <c r="AU197" s="153" t="s">
        <v>136</v>
      </c>
      <c r="AV197" s="12" t="s">
        <v>136</v>
      </c>
      <c r="AW197" s="12" t="s">
        <v>31</v>
      </c>
      <c r="AX197" s="12" t="s">
        <v>82</v>
      </c>
      <c r="AY197" s="153" t="s">
        <v>129</v>
      </c>
    </row>
    <row r="198" spans="2:65" s="1" customFormat="1" ht="24.2" customHeight="1" x14ac:dyDescent="0.2">
      <c r="B198" s="31"/>
      <c r="C198" s="138" t="s">
        <v>251</v>
      </c>
      <c r="D198" s="138" t="s">
        <v>131</v>
      </c>
      <c r="E198" s="139" t="s">
        <v>252</v>
      </c>
      <c r="F198" s="140" t="s">
        <v>253</v>
      </c>
      <c r="G198" s="141" t="s">
        <v>134</v>
      </c>
      <c r="H198" s="142">
        <v>355</v>
      </c>
      <c r="I198" s="143"/>
      <c r="J198" s="142">
        <f>ROUND(I198*H198,2)</f>
        <v>0</v>
      </c>
      <c r="K198" s="144"/>
      <c r="L198" s="31"/>
      <c r="M198" s="145" t="s">
        <v>1</v>
      </c>
      <c r="N198" s="146" t="s">
        <v>40</v>
      </c>
      <c r="P198" s="147">
        <f>O198*H198</f>
        <v>0</v>
      </c>
      <c r="Q198" s="147">
        <v>1.0000000000000001E-5</v>
      </c>
      <c r="R198" s="147">
        <f>Q198*H198</f>
        <v>3.5500000000000002E-3</v>
      </c>
      <c r="S198" s="147">
        <v>0</v>
      </c>
      <c r="T198" s="148">
        <f>S198*H198</f>
        <v>0</v>
      </c>
      <c r="AR198" s="149" t="s">
        <v>135</v>
      </c>
      <c r="AT198" s="149" t="s">
        <v>131</v>
      </c>
      <c r="AU198" s="149" t="s">
        <v>136</v>
      </c>
      <c r="AY198" s="16" t="s">
        <v>129</v>
      </c>
      <c r="BE198" s="150">
        <f>IF(N198="základná",J198,0)</f>
        <v>0</v>
      </c>
      <c r="BF198" s="150">
        <f>IF(N198="znížená",J198,0)</f>
        <v>0</v>
      </c>
      <c r="BG198" s="150">
        <f>IF(N198="zákl. prenesená",J198,0)</f>
        <v>0</v>
      </c>
      <c r="BH198" s="150">
        <f>IF(N198="zníž. prenesená",J198,0)</f>
        <v>0</v>
      </c>
      <c r="BI198" s="150">
        <f>IF(N198="nulová",J198,0)</f>
        <v>0</v>
      </c>
      <c r="BJ198" s="16" t="s">
        <v>136</v>
      </c>
      <c r="BK198" s="150">
        <f>ROUND(I198*H198,2)</f>
        <v>0</v>
      </c>
      <c r="BL198" s="16" t="s">
        <v>135</v>
      </c>
      <c r="BM198" s="149" t="s">
        <v>254</v>
      </c>
    </row>
    <row r="199" spans="2:65" s="12" customFormat="1" x14ac:dyDescent="0.2">
      <c r="B199" s="151"/>
      <c r="D199" s="152" t="s">
        <v>138</v>
      </c>
      <c r="E199" s="153" t="s">
        <v>1</v>
      </c>
      <c r="F199" s="154" t="s">
        <v>255</v>
      </c>
      <c r="H199" s="155">
        <v>295</v>
      </c>
      <c r="I199" s="156"/>
      <c r="L199" s="151"/>
      <c r="M199" s="157"/>
      <c r="T199" s="158"/>
      <c r="AT199" s="153" t="s">
        <v>138</v>
      </c>
      <c r="AU199" s="153" t="s">
        <v>136</v>
      </c>
      <c r="AV199" s="12" t="s">
        <v>136</v>
      </c>
      <c r="AW199" s="12" t="s">
        <v>31</v>
      </c>
      <c r="AX199" s="12" t="s">
        <v>74</v>
      </c>
      <c r="AY199" s="153" t="s">
        <v>129</v>
      </c>
    </row>
    <row r="200" spans="2:65" s="12" customFormat="1" x14ac:dyDescent="0.2">
      <c r="B200" s="151"/>
      <c r="D200" s="152" t="s">
        <v>138</v>
      </c>
      <c r="E200" s="153" t="s">
        <v>1</v>
      </c>
      <c r="F200" s="154" t="s">
        <v>256</v>
      </c>
      <c r="H200" s="155">
        <v>60</v>
      </c>
      <c r="I200" s="156"/>
      <c r="L200" s="151"/>
      <c r="M200" s="157"/>
      <c r="T200" s="158"/>
      <c r="AT200" s="153" t="s">
        <v>138</v>
      </c>
      <c r="AU200" s="153" t="s">
        <v>136</v>
      </c>
      <c r="AV200" s="12" t="s">
        <v>136</v>
      </c>
      <c r="AW200" s="12" t="s">
        <v>31</v>
      </c>
      <c r="AX200" s="12" t="s">
        <v>74</v>
      </c>
      <c r="AY200" s="153" t="s">
        <v>129</v>
      </c>
    </row>
    <row r="201" spans="2:65" s="14" customFormat="1" x14ac:dyDescent="0.2">
      <c r="B201" s="175"/>
      <c r="D201" s="152" t="s">
        <v>138</v>
      </c>
      <c r="E201" s="176" t="s">
        <v>1</v>
      </c>
      <c r="F201" s="177" t="s">
        <v>198</v>
      </c>
      <c r="H201" s="178">
        <v>355</v>
      </c>
      <c r="I201" s="179"/>
      <c r="L201" s="175"/>
      <c r="M201" s="180"/>
      <c r="T201" s="181"/>
      <c r="AT201" s="176" t="s">
        <v>138</v>
      </c>
      <c r="AU201" s="176" t="s">
        <v>136</v>
      </c>
      <c r="AV201" s="14" t="s">
        <v>135</v>
      </c>
      <c r="AW201" s="14" t="s">
        <v>31</v>
      </c>
      <c r="AX201" s="14" t="s">
        <v>82</v>
      </c>
      <c r="AY201" s="176" t="s">
        <v>129</v>
      </c>
    </row>
    <row r="202" spans="2:65" s="1" customFormat="1" ht="37.9" customHeight="1" x14ac:dyDescent="0.2">
      <c r="B202" s="31"/>
      <c r="C202" s="138" t="s">
        <v>257</v>
      </c>
      <c r="D202" s="138" t="s">
        <v>131</v>
      </c>
      <c r="E202" s="139" t="s">
        <v>258</v>
      </c>
      <c r="F202" s="140" t="s">
        <v>259</v>
      </c>
      <c r="G202" s="141" t="s">
        <v>134</v>
      </c>
      <c r="H202" s="142">
        <v>20</v>
      </c>
      <c r="I202" s="143"/>
      <c r="J202" s="142">
        <f>ROUND(I202*H202,2)</f>
        <v>0</v>
      </c>
      <c r="K202" s="144"/>
      <c r="L202" s="31"/>
      <c r="M202" s="145" t="s">
        <v>1</v>
      </c>
      <c r="N202" s="146" t="s">
        <v>40</v>
      </c>
      <c r="P202" s="147">
        <f>O202*H202</f>
        <v>0</v>
      </c>
      <c r="Q202" s="147">
        <v>1.0000000000000001E-5</v>
      </c>
      <c r="R202" s="147">
        <f>Q202*H202</f>
        <v>2.0000000000000001E-4</v>
      </c>
      <c r="S202" s="147">
        <v>0</v>
      </c>
      <c r="T202" s="148">
        <f>S202*H202</f>
        <v>0</v>
      </c>
      <c r="AR202" s="149" t="s">
        <v>135</v>
      </c>
      <c r="AT202" s="149" t="s">
        <v>131</v>
      </c>
      <c r="AU202" s="149" t="s">
        <v>136</v>
      </c>
      <c r="AY202" s="16" t="s">
        <v>129</v>
      </c>
      <c r="BE202" s="150">
        <f>IF(N202="základná",J202,0)</f>
        <v>0</v>
      </c>
      <c r="BF202" s="150">
        <f>IF(N202="znížená",J202,0)</f>
        <v>0</v>
      </c>
      <c r="BG202" s="150">
        <f>IF(N202="zákl. prenesená",J202,0)</f>
        <v>0</v>
      </c>
      <c r="BH202" s="150">
        <f>IF(N202="zníž. prenesená",J202,0)</f>
        <v>0</v>
      </c>
      <c r="BI202" s="150">
        <f>IF(N202="nulová",J202,0)</f>
        <v>0</v>
      </c>
      <c r="BJ202" s="16" t="s">
        <v>136</v>
      </c>
      <c r="BK202" s="150">
        <f>ROUND(I202*H202,2)</f>
        <v>0</v>
      </c>
      <c r="BL202" s="16" t="s">
        <v>135</v>
      </c>
      <c r="BM202" s="149" t="s">
        <v>260</v>
      </c>
    </row>
    <row r="203" spans="2:65" s="12" customFormat="1" x14ac:dyDescent="0.2">
      <c r="B203" s="151"/>
      <c r="D203" s="152" t="s">
        <v>138</v>
      </c>
      <c r="E203" s="153" t="s">
        <v>1</v>
      </c>
      <c r="F203" s="154" t="s">
        <v>261</v>
      </c>
      <c r="H203" s="155">
        <v>20</v>
      </c>
      <c r="I203" s="156"/>
      <c r="L203" s="151"/>
      <c r="M203" s="157"/>
      <c r="T203" s="158"/>
      <c r="AT203" s="153" t="s">
        <v>138</v>
      </c>
      <c r="AU203" s="153" t="s">
        <v>136</v>
      </c>
      <c r="AV203" s="12" t="s">
        <v>136</v>
      </c>
      <c r="AW203" s="12" t="s">
        <v>31</v>
      </c>
      <c r="AX203" s="12" t="s">
        <v>82</v>
      </c>
      <c r="AY203" s="153" t="s">
        <v>129</v>
      </c>
    </row>
    <row r="204" spans="2:65" s="1" customFormat="1" ht="33" customHeight="1" x14ac:dyDescent="0.2">
      <c r="B204" s="31"/>
      <c r="C204" s="138" t="s">
        <v>262</v>
      </c>
      <c r="D204" s="138" t="s">
        <v>131</v>
      </c>
      <c r="E204" s="139" t="s">
        <v>263</v>
      </c>
      <c r="F204" s="140" t="s">
        <v>264</v>
      </c>
      <c r="G204" s="141" t="s">
        <v>134</v>
      </c>
      <c r="H204" s="142">
        <v>120</v>
      </c>
      <c r="I204" s="143"/>
      <c r="J204" s="142">
        <f>ROUND(I204*H204,2)</f>
        <v>0</v>
      </c>
      <c r="K204" s="144"/>
      <c r="L204" s="31"/>
      <c r="M204" s="145" t="s">
        <v>1</v>
      </c>
      <c r="N204" s="146" t="s">
        <v>40</v>
      </c>
      <c r="P204" s="147">
        <f>O204*H204</f>
        <v>0</v>
      </c>
      <c r="Q204" s="147">
        <v>5.9479999999999998E-2</v>
      </c>
      <c r="R204" s="147">
        <f>Q204*H204</f>
        <v>7.1375999999999999</v>
      </c>
      <c r="S204" s="147">
        <v>0</v>
      </c>
      <c r="T204" s="148">
        <f>S204*H204</f>
        <v>0</v>
      </c>
      <c r="AR204" s="149" t="s">
        <v>135</v>
      </c>
      <c r="AT204" s="149" t="s">
        <v>131</v>
      </c>
      <c r="AU204" s="149" t="s">
        <v>136</v>
      </c>
      <c r="AY204" s="16" t="s">
        <v>129</v>
      </c>
      <c r="BE204" s="150">
        <f>IF(N204="základná",J204,0)</f>
        <v>0</v>
      </c>
      <c r="BF204" s="150">
        <f>IF(N204="znížená",J204,0)</f>
        <v>0</v>
      </c>
      <c r="BG204" s="150">
        <f>IF(N204="zákl. prenesená",J204,0)</f>
        <v>0</v>
      </c>
      <c r="BH204" s="150">
        <f>IF(N204="zníž. prenesená",J204,0)</f>
        <v>0</v>
      </c>
      <c r="BI204" s="150">
        <f>IF(N204="nulová",J204,0)</f>
        <v>0</v>
      </c>
      <c r="BJ204" s="16" t="s">
        <v>136</v>
      </c>
      <c r="BK204" s="150">
        <f>ROUND(I204*H204,2)</f>
        <v>0</v>
      </c>
      <c r="BL204" s="16" t="s">
        <v>135</v>
      </c>
      <c r="BM204" s="149" t="s">
        <v>265</v>
      </c>
    </row>
    <row r="205" spans="2:65" s="1" customFormat="1" ht="21.75" customHeight="1" x14ac:dyDescent="0.2">
      <c r="B205" s="31"/>
      <c r="C205" s="138" t="s">
        <v>266</v>
      </c>
      <c r="D205" s="138" t="s">
        <v>131</v>
      </c>
      <c r="E205" s="139" t="s">
        <v>267</v>
      </c>
      <c r="F205" s="140" t="s">
        <v>268</v>
      </c>
      <c r="G205" s="141" t="s">
        <v>134</v>
      </c>
      <c r="H205" s="142">
        <v>20</v>
      </c>
      <c r="I205" s="143"/>
      <c r="J205" s="142">
        <f>ROUND(I205*H205,2)</f>
        <v>0</v>
      </c>
      <c r="K205" s="144"/>
      <c r="L205" s="31"/>
      <c r="M205" s="145" t="s">
        <v>1</v>
      </c>
      <c r="N205" s="146" t="s">
        <v>40</v>
      </c>
      <c r="P205" s="147">
        <f>O205*H205</f>
        <v>0</v>
      </c>
      <c r="Q205" s="147">
        <v>0</v>
      </c>
      <c r="R205" s="147">
        <f>Q205*H205</f>
        <v>0</v>
      </c>
      <c r="S205" s="147">
        <v>0</v>
      </c>
      <c r="T205" s="148">
        <f>S205*H205</f>
        <v>0</v>
      </c>
      <c r="AR205" s="149" t="s">
        <v>135</v>
      </c>
      <c r="AT205" s="149" t="s">
        <v>131</v>
      </c>
      <c r="AU205" s="149" t="s">
        <v>136</v>
      </c>
      <c r="AY205" s="16" t="s">
        <v>129</v>
      </c>
      <c r="BE205" s="150">
        <f>IF(N205="základná",J205,0)</f>
        <v>0</v>
      </c>
      <c r="BF205" s="150">
        <f>IF(N205="znížená",J205,0)</f>
        <v>0</v>
      </c>
      <c r="BG205" s="150">
        <f>IF(N205="zákl. prenesená",J205,0)</f>
        <v>0</v>
      </c>
      <c r="BH205" s="150">
        <f>IF(N205="zníž. prenesená",J205,0)</f>
        <v>0</v>
      </c>
      <c r="BI205" s="150">
        <f>IF(N205="nulová",J205,0)</f>
        <v>0</v>
      </c>
      <c r="BJ205" s="16" t="s">
        <v>136</v>
      </c>
      <c r="BK205" s="150">
        <f>ROUND(I205*H205,2)</f>
        <v>0</v>
      </c>
      <c r="BL205" s="16" t="s">
        <v>135</v>
      </c>
      <c r="BM205" s="149" t="s">
        <v>269</v>
      </c>
    </row>
    <row r="206" spans="2:65" s="11" customFormat="1" ht="22.9" customHeight="1" x14ac:dyDescent="0.2">
      <c r="B206" s="126"/>
      <c r="D206" s="127" t="s">
        <v>73</v>
      </c>
      <c r="E206" s="136" t="s">
        <v>144</v>
      </c>
      <c r="F206" s="136" t="s">
        <v>270</v>
      </c>
      <c r="I206" s="129"/>
      <c r="J206" s="137">
        <f>BK206</f>
        <v>0</v>
      </c>
      <c r="L206" s="126"/>
      <c r="M206" s="131"/>
      <c r="P206" s="132">
        <f>SUM(P207:P225)</f>
        <v>0</v>
      </c>
      <c r="R206" s="132">
        <f>SUM(R207:R225)</f>
        <v>172.38530399999999</v>
      </c>
      <c r="T206" s="133">
        <f>SUM(T207:T225)</f>
        <v>0</v>
      </c>
      <c r="AR206" s="127" t="s">
        <v>82</v>
      </c>
      <c r="AT206" s="134" t="s">
        <v>73</v>
      </c>
      <c r="AU206" s="134" t="s">
        <v>82</v>
      </c>
      <c r="AY206" s="127" t="s">
        <v>129</v>
      </c>
      <c r="BK206" s="135">
        <f>SUM(BK207:BK225)</f>
        <v>0</v>
      </c>
    </row>
    <row r="207" spans="2:65" s="1" customFormat="1" ht="24.2" customHeight="1" x14ac:dyDescent="0.2">
      <c r="B207" s="31"/>
      <c r="C207" s="138" t="s">
        <v>271</v>
      </c>
      <c r="D207" s="138" t="s">
        <v>131</v>
      </c>
      <c r="E207" s="139" t="s">
        <v>272</v>
      </c>
      <c r="F207" s="140" t="s">
        <v>273</v>
      </c>
      <c r="G207" s="141" t="s">
        <v>166</v>
      </c>
      <c r="H207" s="142">
        <v>120</v>
      </c>
      <c r="I207" s="143"/>
      <c r="J207" s="142">
        <f>ROUND(I207*H207,2)</f>
        <v>0</v>
      </c>
      <c r="K207" s="144"/>
      <c r="L207" s="31"/>
      <c r="M207" s="145" t="s">
        <v>1</v>
      </c>
      <c r="N207" s="146" t="s">
        <v>40</v>
      </c>
      <c r="P207" s="147">
        <f>O207*H207</f>
        <v>0</v>
      </c>
      <c r="Q207" s="147">
        <v>0</v>
      </c>
      <c r="R207" s="147">
        <f>Q207*H207</f>
        <v>0</v>
      </c>
      <c r="S207" s="147">
        <v>0</v>
      </c>
      <c r="T207" s="148">
        <f>S207*H207</f>
        <v>0</v>
      </c>
      <c r="AR207" s="149" t="s">
        <v>135</v>
      </c>
      <c r="AT207" s="149" t="s">
        <v>131</v>
      </c>
      <c r="AU207" s="149" t="s">
        <v>136</v>
      </c>
      <c r="AY207" s="16" t="s">
        <v>129</v>
      </c>
      <c r="BE207" s="150">
        <f>IF(N207="základná",J207,0)</f>
        <v>0</v>
      </c>
      <c r="BF207" s="150">
        <f>IF(N207="znížená",J207,0)</f>
        <v>0</v>
      </c>
      <c r="BG207" s="150">
        <f>IF(N207="zákl. prenesená",J207,0)</f>
        <v>0</v>
      </c>
      <c r="BH207" s="150">
        <f>IF(N207="zníž. prenesená",J207,0)</f>
        <v>0</v>
      </c>
      <c r="BI207" s="150">
        <f>IF(N207="nulová",J207,0)</f>
        <v>0</v>
      </c>
      <c r="BJ207" s="16" t="s">
        <v>136</v>
      </c>
      <c r="BK207" s="150">
        <f>ROUND(I207*H207,2)</f>
        <v>0</v>
      </c>
      <c r="BL207" s="16" t="s">
        <v>135</v>
      </c>
      <c r="BM207" s="149" t="s">
        <v>274</v>
      </c>
    </row>
    <row r="208" spans="2:65" s="1" customFormat="1" ht="24.2" customHeight="1" x14ac:dyDescent="0.2">
      <c r="B208" s="31"/>
      <c r="C208" s="138" t="s">
        <v>275</v>
      </c>
      <c r="D208" s="138" t="s">
        <v>131</v>
      </c>
      <c r="E208" s="139" t="s">
        <v>276</v>
      </c>
      <c r="F208" s="140" t="s">
        <v>277</v>
      </c>
      <c r="G208" s="141" t="s">
        <v>142</v>
      </c>
      <c r="H208" s="142">
        <v>5.0199999999999996</v>
      </c>
      <c r="I208" s="143"/>
      <c r="J208" s="142">
        <f>ROUND(I208*H208,2)</f>
        <v>0</v>
      </c>
      <c r="K208" s="144"/>
      <c r="L208" s="31"/>
      <c r="M208" s="145" t="s">
        <v>1</v>
      </c>
      <c r="N208" s="146" t="s">
        <v>40</v>
      </c>
      <c r="P208" s="147">
        <f>O208*H208</f>
        <v>0</v>
      </c>
      <c r="Q208" s="147">
        <v>2.2252800000000001</v>
      </c>
      <c r="R208" s="147">
        <f>Q208*H208</f>
        <v>11.170905599999999</v>
      </c>
      <c r="S208" s="147">
        <v>0</v>
      </c>
      <c r="T208" s="148">
        <f>S208*H208</f>
        <v>0</v>
      </c>
      <c r="AR208" s="149" t="s">
        <v>135</v>
      </c>
      <c r="AT208" s="149" t="s">
        <v>131</v>
      </c>
      <c r="AU208" s="149" t="s">
        <v>136</v>
      </c>
      <c r="AY208" s="16" t="s">
        <v>129</v>
      </c>
      <c r="BE208" s="150">
        <f>IF(N208="základná",J208,0)</f>
        <v>0</v>
      </c>
      <c r="BF208" s="150">
        <f>IF(N208="znížená",J208,0)</f>
        <v>0</v>
      </c>
      <c r="BG208" s="150">
        <f>IF(N208="zákl. prenesená",J208,0)</f>
        <v>0</v>
      </c>
      <c r="BH208" s="150">
        <f>IF(N208="zníž. prenesená",J208,0)</f>
        <v>0</v>
      </c>
      <c r="BI208" s="150">
        <f>IF(N208="nulová",J208,0)</f>
        <v>0</v>
      </c>
      <c r="BJ208" s="16" t="s">
        <v>136</v>
      </c>
      <c r="BK208" s="150">
        <f>ROUND(I208*H208,2)</f>
        <v>0</v>
      </c>
      <c r="BL208" s="16" t="s">
        <v>135</v>
      </c>
      <c r="BM208" s="149" t="s">
        <v>278</v>
      </c>
    </row>
    <row r="209" spans="2:65" s="12" customFormat="1" x14ac:dyDescent="0.2">
      <c r="B209" s="151"/>
      <c r="D209" s="152" t="s">
        <v>138</v>
      </c>
      <c r="E209" s="153" t="s">
        <v>1</v>
      </c>
      <c r="F209" s="154" t="s">
        <v>279</v>
      </c>
      <c r="H209" s="155">
        <v>5.0199999999999996</v>
      </c>
      <c r="I209" s="156"/>
      <c r="L209" s="151"/>
      <c r="M209" s="157"/>
      <c r="T209" s="158"/>
      <c r="AT209" s="153" t="s">
        <v>138</v>
      </c>
      <c r="AU209" s="153" t="s">
        <v>136</v>
      </c>
      <c r="AV209" s="12" t="s">
        <v>136</v>
      </c>
      <c r="AW209" s="12" t="s">
        <v>31</v>
      </c>
      <c r="AX209" s="12" t="s">
        <v>82</v>
      </c>
      <c r="AY209" s="153" t="s">
        <v>129</v>
      </c>
    </row>
    <row r="210" spans="2:65" s="1" customFormat="1" ht="24.2" customHeight="1" x14ac:dyDescent="0.2">
      <c r="B210" s="31"/>
      <c r="C210" s="138" t="s">
        <v>280</v>
      </c>
      <c r="D210" s="138" t="s">
        <v>131</v>
      </c>
      <c r="E210" s="139" t="s">
        <v>281</v>
      </c>
      <c r="F210" s="140" t="s">
        <v>282</v>
      </c>
      <c r="G210" s="141" t="s">
        <v>142</v>
      </c>
      <c r="H210" s="142">
        <v>54.72</v>
      </c>
      <c r="I210" s="143"/>
      <c r="J210" s="142">
        <f>ROUND(I210*H210,2)</f>
        <v>0</v>
      </c>
      <c r="K210" s="144"/>
      <c r="L210" s="31"/>
      <c r="M210" s="145" t="s">
        <v>1</v>
      </c>
      <c r="N210" s="146" t="s">
        <v>40</v>
      </c>
      <c r="P210" s="147">
        <f>O210*H210</f>
        <v>0</v>
      </c>
      <c r="Q210" s="147">
        <v>2.3254700000000001</v>
      </c>
      <c r="R210" s="147">
        <f>Q210*H210</f>
        <v>127.24971840000001</v>
      </c>
      <c r="S210" s="147">
        <v>0</v>
      </c>
      <c r="T210" s="148">
        <f>S210*H210</f>
        <v>0</v>
      </c>
      <c r="AR210" s="149" t="s">
        <v>135</v>
      </c>
      <c r="AT210" s="149" t="s">
        <v>131</v>
      </c>
      <c r="AU210" s="149" t="s">
        <v>136</v>
      </c>
      <c r="AY210" s="16" t="s">
        <v>129</v>
      </c>
      <c r="BE210" s="150">
        <f>IF(N210="základná",J210,0)</f>
        <v>0</v>
      </c>
      <c r="BF210" s="150">
        <f>IF(N210="znížená",J210,0)</f>
        <v>0</v>
      </c>
      <c r="BG210" s="150">
        <f>IF(N210="zákl. prenesená",J210,0)</f>
        <v>0</v>
      </c>
      <c r="BH210" s="150">
        <f>IF(N210="zníž. prenesená",J210,0)</f>
        <v>0</v>
      </c>
      <c r="BI210" s="150">
        <f>IF(N210="nulová",J210,0)</f>
        <v>0</v>
      </c>
      <c r="BJ210" s="16" t="s">
        <v>136</v>
      </c>
      <c r="BK210" s="150">
        <f>ROUND(I210*H210,2)</f>
        <v>0</v>
      </c>
      <c r="BL210" s="16" t="s">
        <v>135</v>
      </c>
      <c r="BM210" s="149" t="s">
        <v>283</v>
      </c>
    </row>
    <row r="211" spans="2:65" s="12" customFormat="1" x14ac:dyDescent="0.2">
      <c r="B211" s="151"/>
      <c r="D211" s="152" t="s">
        <v>138</v>
      </c>
      <c r="E211" s="153" t="s">
        <v>1</v>
      </c>
      <c r="F211" s="154" t="s">
        <v>284</v>
      </c>
      <c r="H211" s="155">
        <v>54.72</v>
      </c>
      <c r="I211" s="156"/>
      <c r="L211" s="151"/>
      <c r="M211" s="157"/>
      <c r="T211" s="158"/>
      <c r="AT211" s="153" t="s">
        <v>138</v>
      </c>
      <c r="AU211" s="153" t="s">
        <v>136</v>
      </c>
      <c r="AV211" s="12" t="s">
        <v>136</v>
      </c>
      <c r="AW211" s="12" t="s">
        <v>31</v>
      </c>
      <c r="AX211" s="12" t="s">
        <v>82</v>
      </c>
      <c r="AY211" s="153" t="s">
        <v>129</v>
      </c>
    </row>
    <row r="212" spans="2:65" s="1" customFormat="1" ht="24.2" customHeight="1" x14ac:dyDescent="0.2">
      <c r="B212" s="31"/>
      <c r="C212" s="138" t="s">
        <v>285</v>
      </c>
      <c r="D212" s="138" t="s">
        <v>131</v>
      </c>
      <c r="E212" s="139" t="s">
        <v>286</v>
      </c>
      <c r="F212" s="140" t="s">
        <v>287</v>
      </c>
      <c r="G212" s="141" t="s">
        <v>166</v>
      </c>
      <c r="H212" s="142">
        <v>135</v>
      </c>
      <c r="I212" s="143"/>
      <c r="J212" s="142">
        <f>ROUND(I212*H212,2)</f>
        <v>0</v>
      </c>
      <c r="K212" s="144"/>
      <c r="L212" s="31"/>
      <c r="M212" s="145" t="s">
        <v>1</v>
      </c>
      <c r="N212" s="146" t="s">
        <v>40</v>
      </c>
      <c r="P212" s="147">
        <f>O212*H212</f>
        <v>0</v>
      </c>
      <c r="Q212" s="147">
        <v>3.3500000000000001E-3</v>
      </c>
      <c r="R212" s="147">
        <f>Q212*H212</f>
        <v>0.45225000000000004</v>
      </c>
      <c r="S212" s="147">
        <v>0</v>
      </c>
      <c r="T212" s="148">
        <f>S212*H212</f>
        <v>0</v>
      </c>
      <c r="AR212" s="149" t="s">
        <v>135</v>
      </c>
      <c r="AT212" s="149" t="s">
        <v>131</v>
      </c>
      <c r="AU212" s="149" t="s">
        <v>136</v>
      </c>
      <c r="AY212" s="16" t="s">
        <v>129</v>
      </c>
      <c r="BE212" s="150">
        <f>IF(N212="základná",J212,0)</f>
        <v>0</v>
      </c>
      <c r="BF212" s="150">
        <f>IF(N212="znížená",J212,0)</f>
        <v>0</v>
      </c>
      <c r="BG212" s="150">
        <f>IF(N212="zákl. prenesená",J212,0)</f>
        <v>0</v>
      </c>
      <c r="BH212" s="150">
        <f>IF(N212="zníž. prenesená",J212,0)</f>
        <v>0</v>
      </c>
      <c r="BI212" s="150">
        <f>IF(N212="nulová",J212,0)</f>
        <v>0</v>
      </c>
      <c r="BJ212" s="16" t="s">
        <v>136</v>
      </c>
      <c r="BK212" s="150">
        <f>ROUND(I212*H212,2)</f>
        <v>0</v>
      </c>
      <c r="BL212" s="16" t="s">
        <v>135</v>
      </c>
      <c r="BM212" s="149" t="s">
        <v>288</v>
      </c>
    </row>
    <row r="213" spans="2:65" s="1" customFormat="1" ht="24.2" customHeight="1" x14ac:dyDescent="0.2">
      <c r="B213" s="31"/>
      <c r="C213" s="138" t="s">
        <v>289</v>
      </c>
      <c r="D213" s="138" t="s">
        <v>131</v>
      </c>
      <c r="E213" s="139" t="s">
        <v>290</v>
      </c>
      <c r="F213" s="140" t="s">
        <v>291</v>
      </c>
      <c r="G213" s="141" t="s">
        <v>166</v>
      </c>
      <c r="H213" s="142">
        <v>135</v>
      </c>
      <c r="I213" s="143"/>
      <c r="J213" s="142">
        <f>ROUND(I213*H213,2)</f>
        <v>0</v>
      </c>
      <c r="K213" s="144"/>
      <c r="L213" s="31"/>
      <c r="M213" s="145" t="s">
        <v>1</v>
      </c>
      <c r="N213" s="146" t="s">
        <v>40</v>
      </c>
      <c r="P213" s="147">
        <f>O213*H213</f>
        <v>0</v>
      </c>
      <c r="Q213" s="147">
        <v>0</v>
      </c>
      <c r="R213" s="147">
        <f>Q213*H213</f>
        <v>0</v>
      </c>
      <c r="S213" s="147">
        <v>0</v>
      </c>
      <c r="T213" s="148">
        <f>S213*H213</f>
        <v>0</v>
      </c>
      <c r="AR213" s="149" t="s">
        <v>135</v>
      </c>
      <c r="AT213" s="149" t="s">
        <v>131</v>
      </c>
      <c r="AU213" s="149" t="s">
        <v>136</v>
      </c>
      <c r="AY213" s="16" t="s">
        <v>129</v>
      </c>
      <c r="BE213" s="150">
        <f>IF(N213="základná",J213,0)</f>
        <v>0</v>
      </c>
      <c r="BF213" s="150">
        <f>IF(N213="znížená",J213,0)</f>
        <v>0</v>
      </c>
      <c r="BG213" s="150">
        <f>IF(N213="zákl. prenesená",J213,0)</f>
        <v>0</v>
      </c>
      <c r="BH213" s="150">
        <f>IF(N213="zníž. prenesená",J213,0)</f>
        <v>0</v>
      </c>
      <c r="BI213" s="150">
        <f>IF(N213="nulová",J213,0)</f>
        <v>0</v>
      </c>
      <c r="BJ213" s="16" t="s">
        <v>136</v>
      </c>
      <c r="BK213" s="150">
        <f>ROUND(I213*H213,2)</f>
        <v>0</v>
      </c>
      <c r="BL213" s="16" t="s">
        <v>135</v>
      </c>
      <c r="BM213" s="149" t="s">
        <v>292</v>
      </c>
    </row>
    <row r="214" spans="2:65" s="1" customFormat="1" ht="16.5" customHeight="1" x14ac:dyDescent="0.2">
      <c r="B214" s="31"/>
      <c r="C214" s="138" t="s">
        <v>293</v>
      </c>
      <c r="D214" s="138" t="s">
        <v>131</v>
      </c>
      <c r="E214" s="139" t="s">
        <v>294</v>
      </c>
      <c r="F214" s="140" t="s">
        <v>295</v>
      </c>
      <c r="G214" s="141" t="s">
        <v>158</v>
      </c>
      <c r="H214" s="142">
        <v>3</v>
      </c>
      <c r="I214" s="143"/>
      <c r="J214" s="142">
        <f>ROUND(I214*H214,2)</f>
        <v>0</v>
      </c>
      <c r="K214" s="144"/>
      <c r="L214" s="31"/>
      <c r="M214" s="145" t="s">
        <v>1</v>
      </c>
      <c r="N214" s="146" t="s">
        <v>40</v>
      </c>
      <c r="P214" s="147">
        <f>O214*H214</f>
        <v>0</v>
      </c>
      <c r="Q214" s="147">
        <v>1.0152099999999999</v>
      </c>
      <c r="R214" s="147">
        <f>Q214*H214</f>
        <v>3.0456300000000001</v>
      </c>
      <c r="S214" s="147">
        <v>0</v>
      </c>
      <c r="T214" s="148">
        <f>S214*H214</f>
        <v>0</v>
      </c>
      <c r="AR214" s="149" t="s">
        <v>135</v>
      </c>
      <c r="AT214" s="149" t="s">
        <v>131</v>
      </c>
      <c r="AU214" s="149" t="s">
        <v>136</v>
      </c>
      <c r="AY214" s="16" t="s">
        <v>129</v>
      </c>
      <c r="BE214" s="150">
        <f>IF(N214="základná",J214,0)</f>
        <v>0</v>
      </c>
      <c r="BF214" s="150">
        <f>IF(N214="znížená",J214,0)</f>
        <v>0</v>
      </c>
      <c r="BG214" s="150">
        <f>IF(N214="zákl. prenesená",J214,0)</f>
        <v>0</v>
      </c>
      <c r="BH214" s="150">
        <f>IF(N214="zníž. prenesená",J214,0)</f>
        <v>0</v>
      </c>
      <c r="BI214" s="150">
        <f>IF(N214="nulová",J214,0)</f>
        <v>0</v>
      </c>
      <c r="BJ214" s="16" t="s">
        <v>136</v>
      </c>
      <c r="BK214" s="150">
        <f>ROUND(I214*H214,2)</f>
        <v>0</v>
      </c>
      <c r="BL214" s="16" t="s">
        <v>135</v>
      </c>
      <c r="BM214" s="149" t="s">
        <v>296</v>
      </c>
    </row>
    <row r="215" spans="2:65" s="12" customFormat="1" x14ac:dyDescent="0.2">
      <c r="B215" s="151"/>
      <c r="D215" s="152" t="s">
        <v>138</v>
      </c>
      <c r="E215" s="153" t="s">
        <v>1</v>
      </c>
      <c r="F215" s="154" t="s">
        <v>297</v>
      </c>
      <c r="H215" s="155">
        <v>1.28</v>
      </c>
      <c r="I215" s="156"/>
      <c r="L215" s="151"/>
      <c r="M215" s="157"/>
      <c r="T215" s="158"/>
      <c r="AT215" s="153" t="s">
        <v>138</v>
      </c>
      <c r="AU215" s="153" t="s">
        <v>136</v>
      </c>
      <c r="AV215" s="12" t="s">
        <v>136</v>
      </c>
      <c r="AW215" s="12" t="s">
        <v>31</v>
      </c>
      <c r="AX215" s="12" t="s">
        <v>74</v>
      </c>
      <c r="AY215" s="153" t="s">
        <v>129</v>
      </c>
    </row>
    <row r="216" spans="2:65" s="12" customFormat="1" x14ac:dyDescent="0.2">
      <c r="B216" s="151"/>
      <c r="D216" s="152" t="s">
        <v>138</v>
      </c>
      <c r="E216" s="153" t="s">
        <v>1</v>
      </c>
      <c r="F216" s="154" t="s">
        <v>298</v>
      </c>
      <c r="H216" s="155">
        <v>0.15</v>
      </c>
      <c r="I216" s="156"/>
      <c r="L216" s="151"/>
      <c r="M216" s="157"/>
      <c r="T216" s="158"/>
      <c r="AT216" s="153" t="s">
        <v>138</v>
      </c>
      <c r="AU216" s="153" t="s">
        <v>136</v>
      </c>
      <c r="AV216" s="12" t="s">
        <v>136</v>
      </c>
      <c r="AW216" s="12" t="s">
        <v>31</v>
      </c>
      <c r="AX216" s="12" t="s">
        <v>74</v>
      </c>
      <c r="AY216" s="153" t="s">
        <v>129</v>
      </c>
    </row>
    <row r="217" spans="2:65" s="12" customFormat="1" x14ac:dyDescent="0.2">
      <c r="B217" s="151"/>
      <c r="D217" s="152" t="s">
        <v>138</v>
      </c>
      <c r="E217" s="153" t="s">
        <v>1</v>
      </c>
      <c r="F217" s="154" t="s">
        <v>299</v>
      </c>
      <c r="H217" s="155">
        <v>1.57</v>
      </c>
      <c r="I217" s="156"/>
      <c r="L217" s="151"/>
      <c r="M217" s="157"/>
      <c r="T217" s="158"/>
      <c r="AT217" s="153" t="s">
        <v>138</v>
      </c>
      <c r="AU217" s="153" t="s">
        <v>136</v>
      </c>
      <c r="AV217" s="12" t="s">
        <v>136</v>
      </c>
      <c r="AW217" s="12" t="s">
        <v>31</v>
      </c>
      <c r="AX217" s="12" t="s">
        <v>74</v>
      </c>
      <c r="AY217" s="153" t="s">
        <v>129</v>
      </c>
    </row>
    <row r="218" spans="2:65" s="14" customFormat="1" x14ac:dyDescent="0.2">
      <c r="B218" s="175"/>
      <c r="D218" s="152" t="s">
        <v>138</v>
      </c>
      <c r="E218" s="176" t="s">
        <v>1</v>
      </c>
      <c r="F218" s="177" t="s">
        <v>198</v>
      </c>
      <c r="H218" s="178">
        <v>3</v>
      </c>
      <c r="I218" s="179"/>
      <c r="L218" s="175"/>
      <c r="M218" s="180"/>
      <c r="T218" s="181"/>
      <c r="AT218" s="176" t="s">
        <v>138</v>
      </c>
      <c r="AU218" s="176" t="s">
        <v>136</v>
      </c>
      <c r="AV218" s="14" t="s">
        <v>135</v>
      </c>
      <c r="AW218" s="14" t="s">
        <v>31</v>
      </c>
      <c r="AX218" s="14" t="s">
        <v>82</v>
      </c>
      <c r="AY218" s="176" t="s">
        <v>129</v>
      </c>
    </row>
    <row r="219" spans="2:65" s="1" customFormat="1" ht="44.25" customHeight="1" x14ac:dyDescent="0.2">
      <c r="B219" s="31"/>
      <c r="C219" s="138" t="s">
        <v>300</v>
      </c>
      <c r="D219" s="138" t="s">
        <v>131</v>
      </c>
      <c r="E219" s="139" t="s">
        <v>301</v>
      </c>
      <c r="F219" s="140" t="s">
        <v>302</v>
      </c>
      <c r="G219" s="141" t="s">
        <v>166</v>
      </c>
      <c r="H219" s="142">
        <v>120</v>
      </c>
      <c r="I219" s="143"/>
      <c r="J219" s="142">
        <f>ROUND(I219*H219,2)</f>
        <v>0</v>
      </c>
      <c r="K219" s="144"/>
      <c r="L219" s="31"/>
      <c r="M219" s="145" t="s">
        <v>1</v>
      </c>
      <c r="N219" s="146" t="s">
        <v>40</v>
      </c>
      <c r="P219" s="147">
        <f>O219*H219</f>
        <v>0</v>
      </c>
      <c r="Q219" s="147">
        <v>3.9690000000000003E-2</v>
      </c>
      <c r="R219" s="147">
        <f>Q219*H219</f>
        <v>4.7628000000000004</v>
      </c>
      <c r="S219" s="147">
        <v>0</v>
      </c>
      <c r="T219" s="148">
        <f>S219*H219</f>
        <v>0</v>
      </c>
      <c r="AR219" s="149" t="s">
        <v>135</v>
      </c>
      <c r="AT219" s="149" t="s">
        <v>131</v>
      </c>
      <c r="AU219" s="149" t="s">
        <v>136</v>
      </c>
      <c r="AY219" s="16" t="s">
        <v>129</v>
      </c>
      <c r="BE219" s="150">
        <f>IF(N219="základná",J219,0)</f>
        <v>0</v>
      </c>
      <c r="BF219" s="150">
        <f>IF(N219="znížená",J219,0)</f>
        <v>0</v>
      </c>
      <c r="BG219" s="150">
        <f>IF(N219="zákl. prenesená",J219,0)</f>
        <v>0</v>
      </c>
      <c r="BH219" s="150">
        <f>IF(N219="zníž. prenesená",J219,0)</f>
        <v>0</v>
      </c>
      <c r="BI219" s="150">
        <f>IF(N219="nulová",J219,0)</f>
        <v>0</v>
      </c>
      <c r="BJ219" s="16" t="s">
        <v>136</v>
      </c>
      <c r="BK219" s="150">
        <f>ROUND(I219*H219,2)</f>
        <v>0</v>
      </c>
      <c r="BL219" s="16" t="s">
        <v>135</v>
      </c>
      <c r="BM219" s="149" t="s">
        <v>303</v>
      </c>
    </row>
    <row r="220" spans="2:65" s="12" customFormat="1" ht="22.5" x14ac:dyDescent="0.2">
      <c r="B220" s="151"/>
      <c r="D220" s="152" t="s">
        <v>138</v>
      </c>
      <c r="E220" s="153" t="s">
        <v>1</v>
      </c>
      <c r="F220" s="154" t="s">
        <v>304</v>
      </c>
      <c r="H220" s="155">
        <v>120</v>
      </c>
      <c r="I220" s="156"/>
      <c r="L220" s="151"/>
      <c r="M220" s="157"/>
      <c r="T220" s="158"/>
      <c r="AT220" s="153" t="s">
        <v>138</v>
      </c>
      <c r="AU220" s="153" t="s">
        <v>136</v>
      </c>
      <c r="AV220" s="12" t="s">
        <v>136</v>
      </c>
      <c r="AW220" s="12" t="s">
        <v>31</v>
      </c>
      <c r="AX220" s="12" t="s">
        <v>82</v>
      </c>
      <c r="AY220" s="153" t="s">
        <v>129</v>
      </c>
    </row>
    <row r="221" spans="2:65" s="1" customFormat="1" ht="24.2" customHeight="1" x14ac:dyDescent="0.2">
      <c r="B221" s="31"/>
      <c r="C221" s="165" t="s">
        <v>305</v>
      </c>
      <c r="D221" s="165" t="s">
        <v>155</v>
      </c>
      <c r="E221" s="166" t="s">
        <v>306</v>
      </c>
      <c r="F221" s="167" t="s">
        <v>307</v>
      </c>
      <c r="G221" s="168" t="s">
        <v>207</v>
      </c>
      <c r="H221" s="169">
        <v>6120</v>
      </c>
      <c r="I221" s="170"/>
      <c r="J221" s="169">
        <f>ROUND(I221*H221,2)</f>
        <v>0</v>
      </c>
      <c r="K221" s="171"/>
      <c r="L221" s="172"/>
      <c r="M221" s="173" t="s">
        <v>1</v>
      </c>
      <c r="N221" s="174" t="s">
        <v>40</v>
      </c>
      <c r="P221" s="147">
        <f>O221*H221</f>
        <v>0</v>
      </c>
      <c r="Q221" s="147">
        <v>4.1999999999999997E-3</v>
      </c>
      <c r="R221" s="147">
        <f>Q221*H221</f>
        <v>25.703999999999997</v>
      </c>
      <c r="S221" s="147">
        <v>0</v>
      </c>
      <c r="T221" s="148">
        <f>S221*H221</f>
        <v>0</v>
      </c>
      <c r="AR221" s="149" t="s">
        <v>159</v>
      </c>
      <c r="AT221" s="149" t="s">
        <v>155</v>
      </c>
      <c r="AU221" s="149" t="s">
        <v>136</v>
      </c>
      <c r="AY221" s="16" t="s">
        <v>129</v>
      </c>
      <c r="BE221" s="150">
        <f>IF(N221="základná",J221,0)</f>
        <v>0</v>
      </c>
      <c r="BF221" s="150">
        <f>IF(N221="znížená",J221,0)</f>
        <v>0</v>
      </c>
      <c r="BG221" s="150">
        <f>IF(N221="zákl. prenesená",J221,0)</f>
        <v>0</v>
      </c>
      <c r="BH221" s="150">
        <f>IF(N221="zníž. prenesená",J221,0)</f>
        <v>0</v>
      </c>
      <c r="BI221" s="150">
        <f>IF(N221="nulová",J221,0)</f>
        <v>0</v>
      </c>
      <c r="BJ221" s="16" t="s">
        <v>136</v>
      </c>
      <c r="BK221" s="150">
        <f>ROUND(I221*H221,2)</f>
        <v>0</v>
      </c>
      <c r="BL221" s="16" t="s">
        <v>135</v>
      </c>
      <c r="BM221" s="149" t="s">
        <v>308</v>
      </c>
    </row>
    <row r="222" spans="2:65" s="13" customFormat="1" ht="22.5" x14ac:dyDescent="0.2">
      <c r="B222" s="159"/>
      <c r="D222" s="152" t="s">
        <v>138</v>
      </c>
      <c r="E222" s="160" t="s">
        <v>1</v>
      </c>
      <c r="F222" s="161" t="s">
        <v>309</v>
      </c>
      <c r="H222" s="160" t="s">
        <v>1</v>
      </c>
      <c r="I222" s="162"/>
      <c r="L222" s="159"/>
      <c r="M222" s="163"/>
      <c r="T222" s="164"/>
      <c r="AT222" s="160" t="s">
        <v>138</v>
      </c>
      <c r="AU222" s="160" t="s">
        <v>136</v>
      </c>
      <c r="AV222" s="13" t="s">
        <v>82</v>
      </c>
      <c r="AW222" s="13" t="s">
        <v>31</v>
      </c>
      <c r="AX222" s="13" t="s">
        <v>74</v>
      </c>
      <c r="AY222" s="160" t="s">
        <v>129</v>
      </c>
    </row>
    <row r="223" spans="2:65" s="13" customFormat="1" x14ac:dyDescent="0.2">
      <c r="B223" s="159"/>
      <c r="D223" s="152" t="s">
        <v>138</v>
      </c>
      <c r="E223" s="160" t="s">
        <v>1</v>
      </c>
      <c r="F223" s="161" t="s">
        <v>310</v>
      </c>
      <c r="H223" s="160" t="s">
        <v>1</v>
      </c>
      <c r="I223" s="162"/>
      <c r="L223" s="159"/>
      <c r="M223" s="163"/>
      <c r="T223" s="164"/>
      <c r="AT223" s="160" t="s">
        <v>138</v>
      </c>
      <c r="AU223" s="160" t="s">
        <v>136</v>
      </c>
      <c r="AV223" s="13" t="s">
        <v>82</v>
      </c>
      <c r="AW223" s="13" t="s">
        <v>31</v>
      </c>
      <c r="AX223" s="13" t="s">
        <v>74</v>
      </c>
      <c r="AY223" s="160" t="s">
        <v>129</v>
      </c>
    </row>
    <row r="224" spans="2:65" s="12" customFormat="1" x14ac:dyDescent="0.2">
      <c r="B224" s="151"/>
      <c r="D224" s="152" t="s">
        <v>138</v>
      </c>
      <c r="E224" s="153" t="s">
        <v>1</v>
      </c>
      <c r="F224" s="154" t="s">
        <v>311</v>
      </c>
      <c r="H224" s="155">
        <v>120</v>
      </c>
      <c r="I224" s="156"/>
      <c r="L224" s="151"/>
      <c r="M224" s="157"/>
      <c r="T224" s="158"/>
      <c r="AT224" s="153" t="s">
        <v>138</v>
      </c>
      <c r="AU224" s="153" t="s">
        <v>136</v>
      </c>
      <c r="AV224" s="12" t="s">
        <v>136</v>
      </c>
      <c r="AW224" s="12" t="s">
        <v>31</v>
      </c>
      <c r="AX224" s="12" t="s">
        <v>82</v>
      </c>
      <c r="AY224" s="153" t="s">
        <v>129</v>
      </c>
    </row>
    <row r="225" spans="2:65" s="12" customFormat="1" x14ac:dyDescent="0.2">
      <c r="B225" s="151"/>
      <c r="D225" s="152" t="s">
        <v>138</v>
      </c>
      <c r="F225" s="154" t="s">
        <v>312</v>
      </c>
      <c r="H225" s="155">
        <v>6120</v>
      </c>
      <c r="I225" s="156"/>
      <c r="L225" s="151"/>
      <c r="M225" s="157"/>
      <c r="T225" s="158"/>
      <c r="AT225" s="153" t="s">
        <v>138</v>
      </c>
      <c r="AU225" s="153" t="s">
        <v>136</v>
      </c>
      <c r="AV225" s="12" t="s">
        <v>136</v>
      </c>
      <c r="AW225" s="12" t="s">
        <v>4</v>
      </c>
      <c r="AX225" s="12" t="s">
        <v>82</v>
      </c>
      <c r="AY225" s="153" t="s">
        <v>129</v>
      </c>
    </row>
    <row r="226" spans="2:65" s="11" customFormat="1" ht="22.9" customHeight="1" x14ac:dyDescent="0.2">
      <c r="B226" s="126"/>
      <c r="D226" s="127" t="s">
        <v>73</v>
      </c>
      <c r="E226" s="136" t="s">
        <v>135</v>
      </c>
      <c r="F226" s="136" t="s">
        <v>313</v>
      </c>
      <c r="I226" s="129"/>
      <c r="J226" s="137">
        <f>BK226</f>
        <v>0</v>
      </c>
      <c r="L226" s="126"/>
      <c r="M226" s="131"/>
      <c r="P226" s="132">
        <f>SUM(P227:P232)</f>
        <v>0</v>
      </c>
      <c r="R226" s="132">
        <f>SUM(R227:R232)</f>
        <v>0.52628739999999996</v>
      </c>
      <c r="T226" s="133">
        <f>SUM(T227:T232)</f>
        <v>0</v>
      </c>
      <c r="AR226" s="127" t="s">
        <v>82</v>
      </c>
      <c r="AT226" s="134" t="s">
        <v>73</v>
      </c>
      <c r="AU226" s="134" t="s">
        <v>82</v>
      </c>
      <c r="AY226" s="127" t="s">
        <v>129</v>
      </c>
      <c r="BK226" s="135">
        <f>SUM(BK227:BK232)</f>
        <v>0</v>
      </c>
    </row>
    <row r="227" spans="2:65" s="1" customFormat="1" ht="24.2" customHeight="1" x14ac:dyDescent="0.2">
      <c r="B227" s="31"/>
      <c r="C227" s="138" t="s">
        <v>314</v>
      </c>
      <c r="D227" s="138" t="s">
        <v>131</v>
      </c>
      <c r="E227" s="139" t="s">
        <v>315</v>
      </c>
      <c r="F227" s="140" t="s">
        <v>316</v>
      </c>
      <c r="G227" s="141" t="s">
        <v>158</v>
      </c>
      <c r="H227" s="142">
        <v>0.42</v>
      </c>
      <c r="I227" s="143"/>
      <c r="J227" s="142">
        <f>ROUND(I227*H227,2)</f>
        <v>0</v>
      </c>
      <c r="K227" s="144"/>
      <c r="L227" s="31"/>
      <c r="M227" s="145" t="s">
        <v>1</v>
      </c>
      <c r="N227" s="146" t="s">
        <v>40</v>
      </c>
      <c r="P227" s="147">
        <f>O227*H227</f>
        <v>0</v>
      </c>
      <c r="Q227" s="147">
        <v>1.4970000000000001E-2</v>
      </c>
      <c r="R227" s="147">
        <f>Q227*H227</f>
        <v>6.2874000000000003E-3</v>
      </c>
      <c r="S227" s="147">
        <v>0</v>
      </c>
      <c r="T227" s="148">
        <f>S227*H227</f>
        <v>0</v>
      </c>
      <c r="AR227" s="149" t="s">
        <v>135</v>
      </c>
      <c r="AT227" s="149" t="s">
        <v>131</v>
      </c>
      <c r="AU227" s="149" t="s">
        <v>136</v>
      </c>
      <c r="AY227" s="16" t="s">
        <v>129</v>
      </c>
      <c r="BE227" s="150">
        <f>IF(N227="základná",J227,0)</f>
        <v>0</v>
      </c>
      <c r="BF227" s="150">
        <f>IF(N227="znížená",J227,0)</f>
        <v>0</v>
      </c>
      <c r="BG227" s="150">
        <f>IF(N227="zákl. prenesená",J227,0)</f>
        <v>0</v>
      </c>
      <c r="BH227" s="150">
        <f>IF(N227="zníž. prenesená",J227,0)</f>
        <v>0</v>
      </c>
      <c r="BI227" s="150">
        <f>IF(N227="nulová",J227,0)</f>
        <v>0</v>
      </c>
      <c r="BJ227" s="16" t="s">
        <v>136</v>
      </c>
      <c r="BK227" s="150">
        <f>ROUND(I227*H227,2)</f>
        <v>0</v>
      </c>
      <c r="BL227" s="16" t="s">
        <v>135</v>
      </c>
      <c r="BM227" s="149" t="s">
        <v>317</v>
      </c>
    </row>
    <row r="228" spans="2:65" s="12" customFormat="1" x14ac:dyDescent="0.2">
      <c r="B228" s="151"/>
      <c r="D228" s="152" t="s">
        <v>138</v>
      </c>
      <c r="E228" s="153" t="s">
        <v>1</v>
      </c>
      <c r="F228" s="154" t="s">
        <v>318</v>
      </c>
      <c r="H228" s="155">
        <v>0.42</v>
      </c>
      <c r="I228" s="156"/>
      <c r="L228" s="151"/>
      <c r="M228" s="157"/>
      <c r="T228" s="158"/>
      <c r="AT228" s="153" t="s">
        <v>138</v>
      </c>
      <c r="AU228" s="153" t="s">
        <v>136</v>
      </c>
      <c r="AV228" s="12" t="s">
        <v>136</v>
      </c>
      <c r="AW228" s="12" t="s">
        <v>31</v>
      </c>
      <c r="AX228" s="12" t="s">
        <v>82</v>
      </c>
      <c r="AY228" s="153" t="s">
        <v>129</v>
      </c>
    </row>
    <row r="229" spans="2:65" s="1" customFormat="1" ht="24.2" customHeight="1" x14ac:dyDescent="0.2">
      <c r="B229" s="31"/>
      <c r="C229" s="165" t="s">
        <v>319</v>
      </c>
      <c r="D229" s="165" t="s">
        <v>155</v>
      </c>
      <c r="E229" s="166" t="s">
        <v>320</v>
      </c>
      <c r="F229" s="167" t="s">
        <v>321</v>
      </c>
      <c r="G229" s="168" t="s">
        <v>158</v>
      </c>
      <c r="H229" s="169">
        <v>0.45</v>
      </c>
      <c r="I229" s="170"/>
      <c r="J229" s="169">
        <f>ROUND(I229*H229,2)</f>
        <v>0</v>
      </c>
      <c r="K229" s="171"/>
      <c r="L229" s="172"/>
      <c r="M229" s="173" t="s">
        <v>1</v>
      </c>
      <c r="N229" s="174" t="s">
        <v>40</v>
      </c>
      <c r="P229" s="147">
        <f>O229*H229</f>
        <v>0</v>
      </c>
      <c r="Q229" s="147">
        <v>1</v>
      </c>
      <c r="R229" s="147">
        <f>Q229*H229</f>
        <v>0.45</v>
      </c>
      <c r="S229" s="147">
        <v>0</v>
      </c>
      <c r="T229" s="148">
        <f>S229*H229</f>
        <v>0</v>
      </c>
      <c r="AR229" s="149" t="s">
        <v>159</v>
      </c>
      <c r="AT229" s="149" t="s">
        <v>155</v>
      </c>
      <c r="AU229" s="149" t="s">
        <v>136</v>
      </c>
      <c r="AY229" s="16" t="s">
        <v>129</v>
      </c>
      <c r="BE229" s="150">
        <f>IF(N229="základná",J229,0)</f>
        <v>0</v>
      </c>
      <c r="BF229" s="150">
        <f>IF(N229="znížená",J229,0)</f>
        <v>0</v>
      </c>
      <c r="BG229" s="150">
        <f>IF(N229="zákl. prenesená",J229,0)</f>
        <v>0</v>
      </c>
      <c r="BH229" s="150">
        <f>IF(N229="zníž. prenesená",J229,0)</f>
        <v>0</v>
      </c>
      <c r="BI229" s="150">
        <f>IF(N229="nulová",J229,0)</f>
        <v>0</v>
      </c>
      <c r="BJ229" s="16" t="s">
        <v>136</v>
      </c>
      <c r="BK229" s="150">
        <f>ROUND(I229*H229,2)</f>
        <v>0</v>
      </c>
      <c r="BL229" s="16" t="s">
        <v>135</v>
      </c>
      <c r="BM229" s="149" t="s">
        <v>322</v>
      </c>
    </row>
    <row r="230" spans="2:65" s="12" customFormat="1" x14ac:dyDescent="0.2">
      <c r="B230" s="151"/>
      <c r="D230" s="152" t="s">
        <v>138</v>
      </c>
      <c r="F230" s="154" t="s">
        <v>323</v>
      </c>
      <c r="H230" s="155">
        <v>0.45</v>
      </c>
      <c r="I230" s="156"/>
      <c r="L230" s="151"/>
      <c r="M230" s="157"/>
      <c r="T230" s="158"/>
      <c r="AT230" s="153" t="s">
        <v>138</v>
      </c>
      <c r="AU230" s="153" t="s">
        <v>136</v>
      </c>
      <c r="AV230" s="12" t="s">
        <v>136</v>
      </c>
      <c r="AW230" s="12" t="s">
        <v>4</v>
      </c>
      <c r="AX230" s="12" t="s">
        <v>82</v>
      </c>
      <c r="AY230" s="153" t="s">
        <v>129</v>
      </c>
    </row>
    <row r="231" spans="2:65" s="1" customFormat="1" ht="24.2" customHeight="1" x14ac:dyDescent="0.2">
      <c r="B231" s="31"/>
      <c r="C231" s="165" t="s">
        <v>324</v>
      </c>
      <c r="D231" s="165" t="s">
        <v>155</v>
      </c>
      <c r="E231" s="166" t="s">
        <v>325</v>
      </c>
      <c r="F231" s="167" t="s">
        <v>326</v>
      </c>
      <c r="G231" s="168" t="s">
        <v>158</v>
      </c>
      <c r="H231" s="169">
        <v>7.0000000000000007E-2</v>
      </c>
      <c r="I231" s="170"/>
      <c r="J231" s="169">
        <f>ROUND(I231*H231,2)</f>
        <v>0</v>
      </c>
      <c r="K231" s="171"/>
      <c r="L231" s="172"/>
      <c r="M231" s="173" t="s">
        <v>1</v>
      </c>
      <c r="N231" s="174" t="s">
        <v>40</v>
      </c>
      <c r="P231" s="147">
        <f>O231*H231</f>
        <v>0</v>
      </c>
      <c r="Q231" s="147">
        <v>1</v>
      </c>
      <c r="R231" s="147">
        <f>Q231*H231</f>
        <v>7.0000000000000007E-2</v>
      </c>
      <c r="S231" s="147">
        <v>0</v>
      </c>
      <c r="T231" s="148">
        <f>S231*H231</f>
        <v>0</v>
      </c>
      <c r="AR231" s="149" t="s">
        <v>327</v>
      </c>
      <c r="AT231" s="149" t="s">
        <v>155</v>
      </c>
      <c r="AU231" s="149" t="s">
        <v>136</v>
      </c>
      <c r="AY231" s="16" t="s">
        <v>129</v>
      </c>
      <c r="BE231" s="150">
        <f>IF(N231="základná",J231,0)</f>
        <v>0</v>
      </c>
      <c r="BF231" s="150">
        <f>IF(N231="znížená",J231,0)</f>
        <v>0</v>
      </c>
      <c r="BG231" s="150">
        <f>IF(N231="zákl. prenesená",J231,0)</f>
        <v>0</v>
      </c>
      <c r="BH231" s="150">
        <f>IF(N231="zníž. prenesená",J231,0)</f>
        <v>0</v>
      </c>
      <c r="BI231" s="150">
        <f>IF(N231="nulová",J231,0)</f>
        <v>0</v>
      </c>
      <c r="BJ231" s="16" t="s">
        <v>136</v>
      </c>
      <c r="BK231" s="150">
        <f>ROUND(I231*H231,2)</f>
        <v>0</v>
      </c>
      <c r="BL231" s="16" t="s">
        <v>327</v>
      </c>
      <c r="BM231" s="149" t="s">
        <v>328</v>
      </c>
    </row>
    <row r="232" spans="2:65" s="12" customFormat="1" ht="22.5" x14ac:dyDescent="0.2">
      <c r="B232" s="151"/>
      <c r="D232" s="152" t="s">
        <v>138</v>
      </c>
      <c r="F232" s="154" t="s">
        <v>329</v>
      </c>
      <c r="H232" s="155">
        <v>7.0000000000000007E-2</v>
      </c>
      <c r="I232" s="156"/>
      <c r="L232" s="151"/>
      <c r="M232" s="157"/>
      <c r="T232" s="158"/>
      <c r="AT232" s="153" t="s">
        <v>138</v>
      </c>
      <c r="AU232" s="153" t="s">
        <v>136</v>
      </c>
      <c r="AV232" s="12" t="s">
        <v>136</v>
      </c>
      <c r="AW232" s="12" t="s">
        <v>4</v>
      </c>
      <c r="AX232" s="12" t="s">
        <v>82</v>
      </c>
      <c r="AY232" s="153" t="s">
        <v>129</v>
      </c>
    </row>
    <row r="233" spans="2:65" s="11" customFormat="1" ht="22.9" customHeight="1" x14ac:dyDescent="0.2">
      <c r="B233" s="126"/>
      <c r="D233" s="127" t="s">
        <v>73</v>
      </c>
      <c r="E233" s="136" t="s">
        <v>154</v>
      </c>
      <c r="F233" s="136" t="s">
        <v>330</v>
      </c>
      <c r="I233" s="129"/>
      <c r="J233" s="137">
        <f>BK233</f>
        <v>0</v>
      </c>
      <c r="L233" s="126"/>
      <c r="M233" s="131"/>
      <c r="P233" s="132">
        <f>P234</f>
        <v>0</v>
      </c>
      <c r="R233" s="132">
        <f>R234</f>
        <v>2.2044000000000001</v>
      </c>
      <c r="T233" s="133">
        <f>T234</f>
        <v>0</v>
      </c>
      <c r="AR233" s="127" t="s">
        <v>82</v>
      </c>
      <c r="AT233" s="134" t="s">
        <v>73</v>
      </c>
      <c r="AU233" s="134" t="s">
        <v>82</v>
      </c>
      <c r="AY233" s="127" t="s">
        <v>129</v>
      </c>
      <c r="BK233" s="135">
        <f>BK234</f>
        <v>0</v>
      </c>
    </row>
    <row r="234" spans="2:65" s="1" customFormat="1" ht="24.2" customHeight="1" x14ac:dyDescent="0.2">
      <c r="B234" s="31"/>
      <c r="C234" s="138" t="s">
        <v>331</v>
      </c>
      <c r="D234" s="138" t="s">
        <v>131</v>
      </c>
      <c r="E234" s="139" t="s">
        <v>332</v>
      </c>
      <c r="F234" s="140" t="s">
        <v>333</v>
      </c>
      <c r="G234" s="141" t="s">
        <v>134</v>
      </c>
      <c r="H234" s="142">
        <v>5</v>
      </c>
      <c r="I234" s="143"/>
      <c r="J234" s="142">
        <f>ROUND(I234*H234,2)</f>
        <v>0</v>
      </c>
      <c r="K234" s="144"/>
      <c r="L234" s="31"/>
      <c r="M234" s="145" t="s">
        <v>1</v>
      </c>
      <c r="N234" s="146" t="s">
        <v>40</v>
      </c>
      <c r="P234" s="147">
        <f>O234*H234</f>
        <v>0</v>
      </c>
      <c r="Q234" s="147">
        <v>0.44087999999999999</v>
      </c>
      <c r="R234" s="147">
        <f>Q234*H234</f>
        <v>2.2044000000000001</v>
      </c>
      <c r="S234" s="147">
        <v>0</v>
      </c>
      <c r="T234" s="148">
        <f>S234*H234</f>
        <v>0</v>
      </c>
      <c r="AR234" s="149" t="s">
        <v>135</v>
      </c>
      <c r="AT234" s="149" t="s">
        <v>131</v>
      </c>
      <c r="AU234" s="149" t="s">
        <v>136</v>
      </c>
      <c r="AY234" s="16" t="s">
        <v>129</v>
      </c>
      <c r="BE234" s="150">
        <f>IF(N234="základná",J234,0)</f>
        <v>0</v>
      </c>
      <c r="BF234" s="150">
        <f>IF(N234="znížená",J234,0)</f>
        <v>0</v>
      </c>
      <c r="BG234" s="150">
        <f>IF(N234="zákl. prenesená",J234,0)</f>
        <v>0</v>
      </c>
      <c r="BH234" s="150">
        <f>IF(N234="zníž. prenesená",J234,0)</f>
        <v>0</v>
      </c>
      <c r="BI234" s="150">
        <f>IF(N234="nulová",J234,0)</f>
        <v>0</v>
      </c>
      <c r="BJ234" s="16" t="s">
        <v>136</v>
      </c>
      <c r="BK234" s="150">
        <f>ROUND(I234*H234,2)</f>
        <v>0</v>
      </c>
      <c r="BL234" s="16" t="s">
        <v>135</v>
      </c>
      <c r="BM234" s="149" t="s">
        <v>334</v>
      </c>
    </row>
    <row r="235" spans="2:65" s="11" customFormat="1" ht="22.9" customHeight="1" x14ac:dyDescent="0.2">
      <c r="B235" s="126"/>
      <c r="D235" s="127" t="s">
        <v>73</v>
      </c>
      <c r="E235" s="136" t="s">
        <v>163</v>
      </c>
      <c r="F235" s="136" t="s">
        <v>335</v>
      </c>
      <c r="I235" s="129"/>
      <c r="J235" s="137">
        <f>BK235</f>
        <v>0</v>
      </c>
      <c r="L235" s="126"/>
      <c r="M235" s="131"/>
      <c r="P235" s="132">
        <f>SUM(P236:P243)</f>
        <v>0</v>
      </c>
      <c r="R235" s="132">
        <f>SUM(R236:R243)</f>
        <v>3.0777000000000001</v>
      </c>
      <c r="T235" s="133">
        <f>SUM(T236:T243)</f>
        <v>0</v>
      </c>
      <c r="AR235" s="127" t="s">
        <v>82</v>
      </c>
      <c r="AT235" s="134" t="s">
        <v>73</v>
      </c>
      <c r="AU235" s="134" t="s">
        <v>82</v>
      </c>
      <c r="AY235" s="127" t="s">
        <v>129</v>
      </c>
      <c r="BK235" s="135">
        <f>SUM(BK236:BK243)</f>
        <v>0</v>
      </c>
    </row>
    <row r="236" spans="2:65" s="1" customFormat="1" ht="24.2" customHeight="1" x14ac:dyDescent="0.2">
      <c r="B236" s="31"/>
      <c r="C236" s="138" t="s">
        <v>336</v>
      </c>
      <c r="D236" s="138" t="s">
        <v>131</v>
      </c>
      <c r="E236" s="139" t="s">
        <v>337</v>
      </c>
      <c r="F236" s="140" t="s">
        <v>338</v>
      </c>
      <c r="G236" s="141" t="s">
        <v>166</v>
      </c>
      <c r="H236" s="142">
        <v>10</v>
      </c>
      <c r="I236" s="143"/>
      <c r="J236" s="142">
        <f>ROUND(I236*H236,2)</f>
        <v>0</v>
      </c>
      <c r="K236" s="144"/>
      <c r="L236" s="31"/>
      <c r="M236" s="145" t="s">
        <v>1</v>
      </c>
      <c r="N236" s="146" t="s">
        <v>40</v>
      </c>
      <c r="P236" s="147">
        <f>O236*H236</f>
        <v>0</v>
      </c>
      <c r="Q236" s="147">
        <v>6.4000000000000003E-3</v>
      </c>
      <c r="R236" s="147">
        <f>Q236*H236</f>
        <v>6.4000000000000001E-2</v>
      </c>
      <c r="S236" s="147">
        <v>0</v>
      </c>
      <c r="T236" s="148">
        <f>S236*H236</f>
        <v>0</v>
      </c>
      <c r="AR236" s="149" t="s">
        <v>135</v>
      </c>
      <c r="AT236" s="149" t="s">
        <v>131</v>
      </c>
      <c r="AU236" s="149" t="s">
        <v>136</v>
      </c>
      <c r="AY236" s="16" t="s">
        <v>129</v>
      </c>
      <c r="BE236" s="150">
        <f>IF(N236="základná",J236,0)</f>
        <v>0</v>
      </c>
      <c r="BF236" s="150">
        <f>IF(N236="znížená",J236,0)</f>
        <v>0</v>
      </c>
      <c r="BG236" s="150">
        <f>IF(N236="zákl. prenesená",J236,0)</f>
        <v>0</v>
      </c>
      <c r="BH236" s="150">
        <f>IF(N236="zníž. prenesená",J236,0)</f>
        <v>0</v>
      </c>
      <c r="BI236" s="150">
        <f>IF(N236="nulová",J236,0)</f>
        <v>0</v>
      </c>
      <c r="BJ236" s="16" t="s">
        <v>136</v>
      </c>
      <c r="BK236" s="150">
        <f>ROUND(I236*H236,2)</f>
        <v>0</v>
      </c>
      <c r="BL236" s="16" t="s">
        <v>135</v>
      </c>
      <c r="BM236" s="149" t="s">
        <v>339</v>
      </c>
    </row>
    <row r="237" spans="2:65" s="12" customFormat="1" x14ac:dyDescent="0.2">
      <c r="B237" s="151"/>
      <c r="D237" s="152" t="s">
        <v>138</v>
      </c>
      <c r="E237" s="153" t="s">
        <v>1</v>
      </c>
      <c r="F237" s="154" t="s">
        <v>197</v>
      </c>
      <c r="H237" s="155">
        <v>10</v>
      </c>
      <c r="I237" s="156"/>
      <c r="L237" s="151"/>
      <c r="M237" s="157"/>
      <c r="T237" s="158"/>
      <c r="AT237" s="153" t="s">
        <v>138</v>
      </c>
      <c r="AU237" s="153" t="s">
        <v>136</v>
      </c>
      <c r="AV237" s="12" t="s">
        <v>136</v>
      </c>
      <c r="AW237" s="12" t="s">
        <v>31</v>
      </c>
      <c r="AX237" s="12" t="s">
        <v>82</v>
      </c>
      <c r="AY237" s="153" t="s">
        <v>129</v>
      </c>
    </row>
    <row r="238" spans="2:65" s="1" customFormat="1" ht="24.2" customHeight="1" x14ac:dyDescent="0.2">
      <c r="B238" s="31"/>
      <c r="C238" s="138" t="s">
        <v>340</v>
      </c>
      <c r="D238" s="138" t="s">
        <v>131</v>
      </c>
      <c r="E238" s="139" t="s">
        <v>341</v>
      </c>
      <c r="F238" s="140" t="s">
        <v>342</v>
      </c>
      <c r="G238" s="141" t="s">
        <v>166</v>
      </c>
      <c r="H238" s="142">
        <v>10</v>
      </c>
      <c r="I238" s="143"/>
      <c r="J238" s="142">
        <f>ROUND(I238*H238,2)</f>
        <v>0</v>
      </c>
      <c r="K238" s="144"/>
      <c r="L238" s="31"/>
      <c r="M238" s="145" t="s">
        <v>1</v>
      </c>
      <c r="N238" s="146" t="s">
        <v>40</v>
      </c>
      <c r="P238" s="147">
        <f>O238*H238</f>
        <v>0</v>
      </c>
      <c r="Q238" s="147">
        <v>9.92E-3</v>
      </c>
      <c r="R238" s="147">
        <f>Q238*H238</f>
        <v>9.9199999999999997E-2</v>
      </c>
      <c r="S238" s="147">
        <v>0</v>
      </c>
      <c r="T238" s="148">
        <f>S238*H238</f>
        <v>0</v>
      </c>
      <c r="AR238" s="149" t="s">
        <v>135</v>
      </c>
      <c r="AT238" s="149" t="s">
        <v>131</v>
      </c>
      <c r="AU238" s="149" t="s">
        <v>136</v>
      </c>
      <c r="AY238" s="16" t="s">
        <v>129</v>
      </c>
      <c r="BE238" s="150">
        <f>IF(N238="základná",J238,0)</f>
        <v>0</v>
      </c>
      <c r="BF238" s="150">
        <f>IF(N238="znížená",J238,0)</f>
        <v>0</v>
      </c>
      <c r="BG238" s="150">
        <f>IF(N238="zákl. prenesená",J238,0)</f>
        <v>0</v>
      </c>
      <c r="BH238" s="150">
        <f>IF(N238="zníž. prenesená",J238,0)</f>
        <v>0</v>
      </c>
      <c r="BI238" s="150">
        <f>IF(N238="nulová",J238,0)</f>
        <v>0</v>
      </c>
      <c r="BJ238" s="16" t="s">
        <v>136</v>
      </c>
      <c r="BK238" s="150">
        <f>ROUND(I238*H238,2)</f>
        <v>0</v>
      </c>
      <c r="BL238" s="16" t="s">
        <v>135</v>
      </c>
      <c r="BM238" s="149" t="s">
        <v>343</v>
      </c>
    </row>
    <row r="239" spans="2:65" s="12" customFormat="1" x14ac:dyDescent="0.2">
      <c r="B239" s="151"/>
      <c r="D239" s="152" t="s">
        <v>138</v>
      </c>
      <c r="E239" s="153" t="s">
        <v>1</v>
      </c>
      <c r="F239" s="154" t="s">
        <v>344</v>
      </c>
      <c r="H239" s="155">
        <v>10</v>
      </c>
      <c r="I239" s="156"/>
      <c r="L239" s="151"/>
      <c r="M239" s="157"/>
      <c r="T239" s="158"/>
      <c r="AT239" s="153" t="s">
        <v>138</v>
      </c>
      <c r="AU239" s="153" t="s">
        <v>136</v>
      </c>
      <c r="AV239" s="12" t="s">
        <v>136</v>
      </c>
      <c r="AW239" s="12" t="s">
        <v>31</v>
      </c>
      <c r="AX239" s="12" t="s">
        <v>82</v>
      </c>
      <c r="AY239" s="153" t="s">
        <v>129</v>
      </c>
    </row>
    <row r="240" spans="2:65" s="1" customFormat="1" ht="21.75" customHeight="1" x14ac:dyDescent="0.2">
      <c r="B240" s="31"/>
      <c r="C240" s="138" t="s">
        <v>345</v>
      </c>
      <c r="D240" s="138" t="s">
        <v>131</v>
      </c>
      <c r="E240" s="139" t="s">
        <v>346</v>
      </c>
      <c r="F240" s="140" t="s">
        <v>347</v>
      </c>
      <c r="G240" s="141" t="s">
        <v>166</v>
      </c>
      <c r="H240" s="142">
        <v>20</v>
      </c>
      <c r="I240" s="143"/>
      <c r="J240" s="142">
        <f>ROUND(I240*H240,2)</f>
        <v>0</v>
      </c>
      <c r="K240" s="144"/>
      <c r="L240" s="31"/>
      <c r="M240" s="145" t="s">
        <v>1</v>
      </c>
      <c r="N240" s="146" t="s">
        <v>40</v>
      </c>
      <c r="P240" s="147">
        <f>O240*H240</f>
        <v>0</v>
      </c>
      <c r="Q240" s="147">
        <v>2.7300000000000001E-2</v>
      </c>
      <c r="R240" s="147">
        <f>Q240*H240</f>
        <v>0.54600000000000004</v>
      </c>
      <c r="S240" s="147">
        <v>0</v>
      </c>
      <c r="T240" s="148">
        <f>S240*H240</f>
        <v>0</v>
      </c>
      <c r="AR240" s="149" t="s">
        <v>135</v>
      </c>
      <c r="AT240" s="149" t="s">
        <v>131</v>
      </c>
      <c r="AU240" s="149" t="s">
        <v>136</v>
      </c>
      <c r="AY240" s="16" t="s">
        <v>129</v>
      </c>
      <c r="BE240" s="150">
        <f>IF(N240="základná",J240,0)</f>
        <v>0</v>
      </c>
      <c r="BF240" s="150">
        <f>IF(N240="znížená",J240,0)</f>
        <v>0</v>
      </c>
      <c r="BG240" s="150">
        <f>IF(N240="zákl. prenesená",J240,0)</f>
        <v>0</v>
      </c>
      <c r="BH240" s="150">
        <f>IF(N240="zníž. prenesená",J240,0)</f>
        <v>0</v>
      </c>
      <c r="BI240" s="150">
        <f>IF(N240="nulová",J240,0)</f>
        <v>0</v>
      </c>
      <c r="BJ240" s="16" t="s">
        <v>136</v>
      </c>
      <c r="BK240" s="150">
        <f>ROUND(I240*H240,2)</f>
        <v>0</v>
      </c>
      <c r="BL240" s="16" t="s">
        <v>135</v>
      </c>
      <c r="BM240" s="149" t="s">
        <v>348</v>
      </c>
    </row>
    <row r="241" spans="2:65" s="12" customFormat="1" x14ac:dyDescent="0.2">
      <c r="B241" s="151"/>
      <c r="D241" s="152" t="s">
        <v>138</v>
      </c>
      <c r="E241" s="153" t="s">
        <v>1</v>
      </c>
      <c r="F241" s="154" t="s">
        <v>349</v>
      </c>
      <c r="H241" s="155">
        <v>20</v>
      </c>
      <c r="I241" s="156"/>
      <c r="L241" s="151"/>
      <c r="M241" s="157"/>
      <c r="T241" s="158"/>
      <c r="AT241" s="153" t="s">
        <v>138</v>
      </c>
      <c r="AU241" s="153" t="s">
        <v>136</v>
      </c>
      <c r="AV241" s="12" t="s">
        <v>136</v>
      </c>
      <c r="AW241" s="12" t="s">
        <v>31</v>
      </c>
      <c r="AX241" s="12" t="s">
        <v>82</v>
      </c>
      <c r="AY241" s="153" t="s">
        <v>129</v>
      </c>
    </row>
    <row r="242" spans="2:65" s="1" customFormat="1" ht="24.2" customHeight="1" x14ac:dyDescent="0.2">
      <c r="B242" s="31"/>
      <c r="C242" s="138" t="s">
        <v>350</v>
      </c>
      <c r="D242" s="138" t="s">
        <v>131</v>
      </c>
      <c r="E242" s="139" t="s">
        <v>351</v>
      </c>
      <c r="F242" s="140" t="s">
        <v>352</v>
      </c>
      <c r="G242" s="141" t="s">
        <v>166</v>
      </c>
      <c r="H242" s="142">
        <v>30</v>
      </c>
      <c r="I242" s="143"/>
      <c r="J242" s="142">
        <f>ROUND(I242*H242,2)</f>
        <v>0</v>
      </c>
      <c r="K242" s="144"/>
      <c r="L242" s="31"/>
      <c r="M242" s="145" t="s">
        <v>1</v>
      </c>
      <c r="N242" s="146" t="s">
        <v>40</v>
      </c>
      <c r="P242" s="147">
        <f>O242*H242</f>
        <v>0</v>
      </c>
      <c r="Q242" s="147">
        <v>1.5789999999999998E-2</v>
      </c>
      <c r="R242" s="147">
        <f>Q242*H242</f>
        <v>0.47369999999999995</v>
      </c>
      <c r="S242" s="147">
        <v>0</v>
      </c>
      <c r="T242" s="148">
        <f>S242*H242</f>
        <v>0</v>
      </c>
      <c r="AR242" s="149" t="s">
        <v>135</v>
      </c>
      <c r="AT242" s="149" t="s">
        <v>131</v>
      </c>
      <c r="AU242" s="149" t="s">
        <v>136</v>
      </c>
      <c r="AY242" s="16" t="s">
        <v>129</v>
      </c>
      <c r="BE242" s="150">
        <f>IF(N242="základná",J242,0)</f>
        <v>0</v>
      </c>
      <c r="BF242" s="150">
        <f>IF(N242="znížená",J242,0)</f>
        <v>0</v>
      </c>
      <c r="BG242" s="150">
        <f>IF(N242="zákl. prenesená",J242,0)</f>
        <v>0</v>
      </c>
      <c r="BH242" s="150">
        <f>IF(N242="zníž. prenesená",J242,0)</f>
        <v>0</v>
      </c>
      <c r="BI242" s="150">
        <f>IF(N242="nulová",J242,0)</f>
        <v>0</v>
      </c>
      <c r="BJ242" s="16" t="s">
        <v>136</v>
      </c>
      <c r="BK242" s="150">
        <f>ROUND(I242*H242,2)</f>
        <v>0</v>
      </c>
      <c r="BL242" s="16" t="s">
        <v>135</v>
      </c>
      <c r="BM242" s="149" t="s">
        <v>353</v>
      </c>
    </row>
    <row r="243" spans="2:65" s="1" customFormat="1" ht="24.2" customHeight="1" x14ac:dyDescent="0.2">
      <c r="B243" s="31"/>
      <c r="C243" s="138" t="s">
        <v>354</v>
      </c>
      <c r="D243" s="138" t="s">
        <v>131</v>
      </c>
      <c r="E243" s="139" t="s">
        <v>355</v>
      </c>
      <c r="F243" s="140" t="s">
        <v>356</v>
      </c>
      <c r="G243" s="141" t="s">
        <v>166</v>
      </c>
      <c r="H243" s="142">
        <v>120</v>
      </c>
      <c r="I243" s="143"/>
      <c r="J243" s="142">
        <f>ROUND(I243*H243,2)</f>
        <v>0</v>
      </c>
      <c r="K243" s="144"/>
      <c r="L243" s="31"/>
      <c r="M243" s="145" t="s">
        <v>1</v>
      </c>
      <c r="N243" s="146" t="s">
        <v>40</v>
      </c>
      <c r="P243" s="147">
        <f>O243*H243</f>
        <v>0</v>
      </c>
      <c r="Q243" s="147">
        <v>1.5789999999999998E-2</v>
      </c>
      <c r="R243" s="147">
        <f>Q243*H243</f>
        <v>1.8947999999999998</v>
      </c>
      <c r="S243" s="147">
        <v>0</v>
      </c>
      <c r="T243" s="148">
        <f>S243*H243</f>
        <v>0</v>
      </c>
      <c r="AR243" s="149" t="s">
        <v>135</v>
      </c>
      <c r="AT243" s="149" t="s">
        <v>131</v>
      </c>
      <c r="AU243" s="149" t="s">
        <v>136</v>
      </c>
      <c r="AY243" s="16" t="s">
        <v>129</v>
      </c>
      <c r="BE243" s="150">
        <f>IF(N243="základná",J243,0)</f>
        <v>0</v>
      </c>
      <c r="BF243" s="150">
        <f>IF(N243="znížená",J243,0)</f>
        <v>0</v>
      </c>
      <c r="BG243" s="150">
        <f>IF(N243="zákl. prenesená",J243,0)</f>
        <v>0</v>
      </c>
      <c r="BH243" s="150">
        <f>IF(N243="zníž. prenesená",J243,0)</f>
        <v>0</v>
      </c>
      <c r="BI243" s="150">
        <f>IF(N243="nulová",J243,0)</f>
        <v>0</v>
      </c>
      <c r="BJ243" s="16" t="s">
        <v>136</v>
      </c>
      <c r="BK243" s="150">
        <f>ROUND(I243*H243,2)</f>
        <v>0</v>
      </c>
      <c r="BL243" s="16" t="s">
        <v>135</v>
      </c>
      <c r="BM243" s="149" t="s">
        <v>357</v>
      </c>
    </row>
    <row r="244" spans="2:65" s="11" customFormat="1" ht="22.9" customHeight="1" x14ac:dyDescent="0.2">
      <c r="B244" s="126"/>
      <c r="D244" s="127" t="s">
        <v>73</v>
      </c>
      <c r="E244" s="136" t="s">
        <v>159</v>
      </c>
      <c r="F244" s="136" t="s">
        <v>358</v>
      </c>
      <c r="I244" s="129"/>
      <c r="J244" s="137">
        <f>BK244</f>
        <v>0</v>
      </c>
      <c r="L244" s="126"/>
      <c r="M244" s="131"/>
      <c r="P244" s="132">
        <f>SUM(P245:P252)</f>
        <v>0</v>
      </c>
      <c r="R244" s="132">
        <f>SUM(R245:R252)</f>
        <v>2.0225900000000001</v>
      </c>
      <c r="T244" s="133">
        <f>SUM(T245:T252)</f>
        <v>0</v>
      </c>
      <c r="AR244" s="127" t="s">
        <v>82</v>
      </c>
      <c r="AT244" s="134" t="s">
        <v>73</v>
      </c>
      <c r="AU244" s="134" t="s">
        <v>82</v>
      </c>
      <c r="AY244" s="127" t="s">
        <v>129</v>
      </c>
      <c r="BK244" s="135">
        <f>SUM(BK245:BK252)</f>
        <v>0</v>
      </c>
    </row>
    <row r="245" spans="2:65" s="1" customFormat="1" ht="24.2" customHeight="1" x14ac:dyDescent="0.2">
      <c r="B245" s="31"/>
      <c r="C245" s="138" t="s">
        <v>359</v>
      </c>
      <c r="D245" s="138" t="s">
        <v>131</v>
      </c>
      <c r="E245" s="139" t="s">
        <v>360</v>
      </c>
      <c r="F245" s="140" t="s">
        <v>361</v>
      </c>
      <c r="G245" s="141" t="s">
        <v>134</v>
      </c>
      <c r="H245" s="142">
        <v>15</v>
      </c>
      <c r="I245" s="143"/>
      <c r="J245" s="142">
        <f>ROUND(I245*H245,2)</f>
        <v>0</v>
      </c>
      <c r="K245" s="144"/>
      <c r="L245" s="31"/>
      <c r="M245" s="145" t="s">
        <v>1</v>
      </c>
      <c r="N245" s="146" t="s">
        <v>40</v>
      </c>
      <c r="P245" s="147">
        <f>O245*H245</f>
        <v>0</v>
      </c>
      <c r="Q245" s="147">
        <v>9.0100000000000006E-3</v>
      </c>
      <c r="R245" s="147">
        <f>Q245*H245</f>
        <v>0.13515000000000002</v>
      </c>
      <c r="S245" s="147">
        <v>0</v>
      </c>
      <c r="T245" s="148">
        <f>S245*H245</f>
        <v>0</v>
      </c>
      <c r="AR245" s="149" t="s">
        <v>135</v>
      </c>
      <c r="AT245" s="149" t="s">
        <v>131</v>
      </c>
      <c r="AU245" s="149" t="s">
        <v>136</v>
      </c>
      <c r="AY245" s="16" t="s">
        <v>129</v>
      </c>
      <c r="BE245" s="150">
        <f>IF(N245="základná",J245,0)</f>
        <v>0</v>
      </c>
      <c r="BF245" s="150">
        <f>IF(N245="znížená",J245,0)</f>
        <v>0</v>
      </c>
      <c r="BG245" s="150">
        <f>IF(N245="zákl. prenesená",J245,0)</f>
        <v>0</v>
      </c>
      <c r="BH245" s="150">
        <f>IF(N245="zníž. prenesená",J245,0)</f>
        <v>0</v>
      </c>
      <c r="BI245" s="150">
        <f>IF(N245="nulová",J245,0)</f>
        <v>0</v>
      </c>
      <c r="BJ245" s="16" t="s">
        <v>136</v>
      </c>
      <c r="BK245" s="150">
        <f>ROUND(I245*H245,2)</f>
        <v>0</v>
      </c>
      <c r="BL245" s="16" t="s">
        <v>135</v>
      </c>
      <c r="BM245" s="149" t="s">
        <v>362</v>
      </c>
    </row>
    <row r="246" spans="2:65" s="12" customFormat="1" ht="22.5" x14ac:dyDescent="0.2">
      <c r="B246" s="151"/>
      <c r="D246" s="152" t="s">
        <v>138</v>
      </c>
      <c r="E246" s="153" t="s">
        <v>1</v>
      </c>
      <c r="F246" s="154" t="s">
        <v>363</v>
      </c>
      <c r="H246" s="155">
        <v>15</v>
      </c>
      <c r="I246" s="156"/>
      <c r="L246" s="151"/>
      <c r="M246" s="157"/>
      <c r="T246" s="158"/>
      <c r="AT246" s="153" t="s">
        <v>138</v>
      </c>
      <c r="AU246" s="153" t="s">
        <v>136</v>
      </c>
      <c r="AV246" s="12" t="s">
        <v>136</v>
      </c>
      <c r="AW246" s="12" t="s">
        <v>31</v>
      </c>
      <c r="AX246" s="12" t="s">
        <v>82</v>
      </c>
      <c r="AY246" s="153" t="s">
        <v>129</v>
      </c>
    </row>
    <row r="247" spans="2:65" s="1" customFormat="1" ht="24.2" customHeight="1" x14ac:dyDescent="0.2">
      <c r="B247" s="31"/>
      <c r="C247" s="138" t="s">
        <v>364</v>
      </c>
      <c r="D247" s="138" t="s">
        <v>131</v>
      </c>
      <c r="E247" s="139" t="s">
        <v>365</v>
      </c>
      <c r="F247" s="140" t="s">
        <v>366</v>
      </c>
      <c r="G247" s="141" t="s">
        <v>134</v>
      </c>
      <c r="H247" s="142">
        <v>10</v>
      </c>
      <c r="I247" s="143"/>
      <c r="J247" s="142">
        <f>ROUND(I247*H247,2)</f>
        <v>0</v>
      </c>
      <c r="K247" s="144"/>
      <c r="L247" s="31"/>
      <c r="M247" s="145" t="s">
        <v>1</v>
      </c>
      <c r="N247" s="146" t="s">
        <v>40</v>
      </c>
      <c r="P247" s="147">
        <f>O247*H247</f>
        <v>0</v>
      </c>
      <c r="Q247" s="147">
        <v>1.0000000000000001E-5</v>
      </c>
      <c r="R247" s="147">
        <f>Q247*H247</f>
        <v>1E-4</v>
      </c>
      <c r="S247" s="147">
        <v>0</v>
      </c>
      <c r="T247" s="148">
        <f>S247*H247</f>
        <v>0</v>
      </c>
      <c r="AR247" s="149" t="s">
        <v>135</v>
      </c>
      <c r="AT247" s="149" t="s">
        <v>131</v>
      </c>
      <c r="AU247" s="149" t="s">
        <v>136</v>
      </c>
      <c r="AY247" s="16" t="s">
        <v>129</v>
      </c>
      <c r="BE247" s="150">
        <f>IF(N247="základná",J247,0)</f>
        <v>0</v>
      </c>
      <c r="BF247" s="150">
        <f>IF(N247="znížená",J247,0)</f>
        <v>0</v>
      </c>
      <c r="BG247" s="150">
        <f>IF(N247="zákl. prenesená",J247,0)</f>
        <v>0</v>
      </c>
      <c r="BH247" s="150">
        <f>IF(N247="zníž. prenesená",J247,0)</f>
        <v>0</v>
      </c>
      <c r="BI247" s="150">
        <f>IF(N247="nulová",J247,0)</f>
        <v>0</v>
      </c>
      <c r="BJ247" s="16" t="s">
        <v>136</v>
      </c>
      <c r="BK247" s="150">
        <f>ROUND(I247*H247,2)</f>
        <v>0</v>
      </c>
      <c r="BL247" s="16" t="s">
        <v>135</v>
      </c>
      <c r="BM247" s="149" t="s">
        <v>367</v>
      </c>
    </row>
    <row r="248" spans="2:65" s="12" customFormat="1" x14ac:dyDescent="0.2">
      <c r="B248" s="151"/>
      <c r="D248" s="152" t="s">
        <v>138</v>
      </c>
      <c r="E248" s="153" t="s">
        <v>1</v>
      </c>
      <c r="F248" s="154" t="s">
        <v>368</v>
      </c>
      <c r="H248" s="155">
        <v>10</v>
      </c>
      <c r="I248" s="156"/>
      <c r="L248" s="151"/>
      <c r="M248" s="157"/>
      <c r="T248" s="158"/>
      <c r="AT248" s="153" t="s">
        <v>138</v>
      </c>
      <c r="AU248" s="153" t="s">
        <v>136</v>
      </c>
      <c r="AV248" s="12" t="s">
        <v>136</v>
      </c>
      <c r="AW248" s="12" t="s">
        <v>31</v>
      </c>
      <c r="AX248" s="12" t="s">
        <v>82</v>
      </c>
      <c r="AY248" s="153" t="s">
        <v>129</v>
      </c>
    </row>
    <row r="249" spans="2:65" s="1" customFormat="1" ht="24.2" customHeight="1" x14ac:dyDescent="0.2">
      <c r="B249" s="31"/>
      <c r="C249" s="165" t="s">
        <v>369</v>
      </c>
      <c r="D249" s="165" t="s">
        <v>155</v>
      </c>
      <c r="E249" s="166" t="s">
        <v>370</v>
      </c>
      <c r="F249" s="167" t="s">
        <v>371</v>
      </c>
      <c r="G249" s="168" t="s">
        <v>207</v>
      </c>
      <c r="H249" s="169">
        <v>2</v>
      </c>
      <c r="I249" s="170"/>
      <c r="J249" s="169">
        <f>ROUND(I249*H249,2)</f>
        <v>0</v>
      </c>
      <c r="K249" s="171"/>
      <c r="L249" s="172"/>
      <c r="M249" s="173" t="s">
        <v>1</v>
      </c>
      <c r="N249" s="174" t="s">
        <v>40</v>
      </c>
      <c r="P249" s="147">
        <f>O249*H249</f>
        <v>0</v>
      </c>
      <c r="Q249" s="147">
        <v>1.6670000000000001E-2</v>
      </c>
      <c r="R249" s="147">
        <f>Q249*H249</f>
        <v>3.3340000000000002E-2</v>
      </c>
      <c r="S249" s="147">
        <v>0</v>
      </c>
      <c r="T249" s="148">
        <f>S249*H249</f>
        <v>0</v>
      </c>
      <c r="AR249" s="149" t="s">
        <v>159</v>
      </c>
      <c r="AT249" s="149" t="s">
        <v>155</v>
      </c>
      <c r="AU249" s="149" t="s">
        <v>136</v>
      </c>
      <c r="AY249" s="16" t="s">
        <v>129</v>
      </c>
      <c r="BE249" s="150">
        <f>IF(N249="základná",J249,0)</f>
        <v>0</v>
      </c>
      <c r="BF249" s="150">
        <f>IF(N249="znížená",J249,0)</f>
        <v>0</v>
      </c>
      <c r="BG249" s="150">
        <f>IF(N249="zákl. prenesená",J249,0)</f>
        <v>0</v>
      </c>
      <c r="BH249" s="150">
        <f>IF(N249="zníž. prenesená",J249,0)</f>
        <v>0</v>
      </c>
      <c r="BI249" s="150">
        <f>IF(N249="nulová",J249,0)</f>
        <v>0</v>
      </c>
      <c r="BJ249" s="16" t="s">
        <v>136</v>
      </c>
      <c r="BK249" s="150">
        <f>ROUND(I249*H249,2)</f>
        <v>0</v>
      </c>
      <c r="BL249" s="16" t="s">
        <v>135</v>
      </c>
      <c r="BM249" s="149" t="s">
        <v>372</v>
      </c>
    </row>
    <row r="250" spans="2:65" s="12" customFormat="1" x14ac:dyDescent="0.2">
      <c r="B250" s="151"/>
      <c r="D250" s="152" t="s">
        <v>138</v>
      </c>
      <c r="F250" s="154" t="s">
        <v>373</v>
      </c>
      <c r="H250" s="155">
        <v>2</v>
      </c>
      <c r="I250" s="156"/>
      <c r="L250" s="151"/>
      <c r="M250" s="157"/>
      <c r="T250" s="158"/>
      <c r="AT250" s="153" t="s">
        <v>138</v>
      </c>
      <c r="AU250" s="153" t="s">
        <v>136</v>
      </c>
      <c r="AV250" s="12" t="s">
        <v>136</v>
      </c>
      <c r="AW250" s="12" t="s">
        <v>4</v>
      </c>
      <c r="AX250" s="12" t="s">
        <v>82</v>
      </c>
      <c r="AY250" s="153" t="s">
        <v>129</v>
      </c>
    </row>
    <row r="251" spans="2:65" s="1" customFormat="1" ht="16.5" customHeight="1" x14ac:dyDescent="0.2">
      <c r="B251" s="31"/>
      <c r="C251" s="138" t="s">
        <v>374</v>
      </c>
      <c r="D251" s="138" t="s">
        <v>131</v>
      </c>
      <c r="E251" s="139" t="s">
        <v>375</v>
      </c>
      <c r="F251" s="140" t="s">
        <v>376</v>
      </c>
      <c r="G251" s="141" t="s">
        <v>134</v>
      </c>
      <c r="H251" s="142">
        <v>50</v>
      </c>
      <c r="I251" s="143"/>
      <c r="J251" s="142">
        <f>ROUND(I251*H251,2)</f>
        <v>0</v>
      </c>
      <c r="K251" s="144"/>
      <c r="L251" s="31"/>
      <c r="M251" s="145" t="s">
        <v>1</v>
      </c>
      <c r="N251" s="146" t="s">
        <v>40</v>
      </c>
      <c r="P251" s="147">
        <f>O251*H251</f>
        <v>0</v>
      </c>
      <c r="Q251" s="147">
        <v>3.3E-4</v>
      </c>
      <c r="R251" s="147">
        <f>Q251*H251</f>
        <v>1.6500000000000001E-2</v>
      </c>
      <c r="S251" s="147">
        <v>0</v>
      </c>
      <c r="T251" s="148">
        <f>S251*H251</f>
        <v>0</v>
      </c>
      <c r="AR251" s="149" t="s">
        <v>135</v>
      </c>
      <c r="AT251" s="149" t="s">
        <v>131</v>
      </c>
      <c r="AU251" s="149" t="s">
        <v>136</v>
      </c>
      <c r="AY251" s="16" t="s">
        <v>129</v>
      </c>
      <c r="BE251" s="150">
        <f>IF(N251="základná",J251,0)</f>
        <v>0</v>
      </c>
      <c r="BF251" s="150">
        <f>IF(N251="znížená",J251,0)</f>
        <v>0</v>
      </c>
      <c r="BG251" s="150">
        <f>IF(N251="zákl. prenesená",J251,0)</f>
        <v>0</v>
      </c>
      <c r="BH251" s="150">
        <f>IF(N251="zníž. prenesená",J251,0)</f>
        <v>0</v>
      </c>
      <c r="BI251" s="150">
        <f>IF(N251="nulová",J251,0)</f>
        <v>0</v>
      </c>
      <c r="BJ251" s="16" t="s">
        <v>136</v>
      </c>
      <c r="BK251" s="150">
        <f>ROUND(I251*H251,2)</f>
        <v>0</v>
      </c>
      <c r="BL251" s="16" t="s">
        <v>135</v>
      </c>
      <c r="BM251" s="149" t="s">
        <v>377</v>
      </c>
    </row>
    <row r="252" spans="2:65" s="1" customFormat="1" ht="24.2" customHeight="1" x14ac:dyDescent="0.2">
      <c r="B252" s="31"/>
      <c r="C252" s="165" t="s">
        <v>378</v>
      </c>
      <c r="D252" s="165" t="s">
        <v>155</v>
      </c>
      <c r="E252" s="166" t="s">
        <v>379</v>
      </c>
      <c r="F252" s="167" t="s">
        <v>380</v>
      </c>
      <c r="G252" s="168" t="s">
        <v>134</v>
      </c>
      <c r="H252" s="169">
        <v>50</v>
      </c>
      <c r="I252" s="170"/>
      <c r="J252" s="169">
        <f>ROUND(I252*H252,2)</f>
        <v>0</v>
      </c>
      <c r="K252" s="171"/>
      <c r="L252" s="172"/>
      <c r="M252" s="173" t="s">
        <v>1</v>
      </c>
      <c r="N252" s="174" t="s">
        <v>40</v>
      </c>
      <c r="P252" s="147">
        <f>O252*H252</f>
        <v>0</v>
      </c>
      <c r="Q252" s="147">
        <v>3.6749999999999998E-2</v>
      </c>
      <c r="R252" s="147">
        <f>Q252*H252</f>
        <v>1.8374999999999999</v>
      </c>
      <c r="S252" s="147">
        <v>0</v>
      </c>
      <c r="T252" s="148">
        <f>S252*H252</f>
        <v>0</v>
      </c>
      <c r="AR252" s="149" t="s">
        <v>159</v>
      </c>
      <c r="AT252" s="149" t="s">
        <v>155</v>
      </c>
      <c r="AU252" s="149" t="s">
        <v>136</v>
      </c>
      <c r="AY252" s="16" t="s">
        <v>129</v>
      </c>
      <c r="BE252" s="150">
        <f>IF(N252="základná",J252,0)</f>
        <v>0</v>
      </c>
      <c r="BF252" s="150">
        <f>IF(N252="znížená",J252,0)</f>
        <v>0</v>
      </c>
      <c r="BG252" s="150">
        <f>IF(N252="zákl. prenesená",J252,0)</f>
        <v>0</v>
      </c>
      <c r="BH252" s="150">
        <f>IF(N252="zníž. prenesená",J252,0)</f>
        <v>0</v>
      </c>
      <c r="BI252" s="150">
        <f>IF(N252="nulová",J252,0)</f>
        <v>0</v>
      </c>
      <c r="BJ252" s="16" t="s">
        <v>136</v>
      </c>
      <c r="BK252" s="150">
        <f>ROUND(I252*H252,2)</f>
        <v>0</v>
      </c>
      <c r="BL252" s="16" t="s">
        <v>135</v>
      </c>
      <c r="BM252" s="149" t="s">
        <v>381</v>
      </c>
    </row>
    <row r="253" spans="2:65" s="11" customFormat="1" ht="22.9" customHeight="1" x14ac:dyDescent="0.2">
      <c r="B253" s="126"/>
      <c r="D253" s="127" t="s">
        <v>73</v>
      </c>
      <c r="E253" s="136" t="s">
        <v>178</v>
      </c>
      <c r="F253" s="136" t="s">
        <v>382</v>
      </c>
      <c r="I253" s="129"/>
      <c r="J253" s="137">
        <f>BK253</f>
        <v>0</v>
      </c>
      <c r="L253" s="126"/>
      <c r="M253" s="131"/>
      <c r="P253" s="132">
        <f>SUM(P254:P279)</f>
        <v>0</v>
      </c>
      <c r="R253" s="132">
        <f>SUM(R254:R279)</f>
        <v>3.4506300000000008</v>
      </c>
      <c r="T253" s="133">
        <f>SUM(T254:T279)</f>
        <v>0.39</v>
      </c>
      <c r="AR253" s="127" t="s">
        <v>82</v>
      </c>
      <c r="AT253" s="134" t="s">
        <v>73</v>
      </c>
      <c r="AU253" s="134" t="s">
        <v>82</v>
      </c>
      <c r="AY253" s="127" t="s">
        <v>129</v>
      </c>
      <c r="BK253" s="135">
        <f>SUM(BK254:BK279)</f>
        <v>0</v>
      </c>
    </row>
    <row r="254" spans="2:65" s="1" customFormat="1" ht="24.2" customHeight="1" x14ac:dyDescent="0.2">
      <c r="B254" s="31"/>
      <c r="C254" s="138" t="s">
        <v>383</v>
      </c>
      <c r="D254" s="138" t="s">
        <v>131</v>
      </c>
      <c r="E254" s="139" t="s">
        <v>384</v>
      </c>
      <c r="F254" s="140" t="s">
        <v>385</v>
      </c>
      <c r="G254" s="141" t="s">
        <v>134</v>
      </c>
      <c r="H254" s="142">
        <v>18</v>
      </c>
      <c r="I254" s="143"/>
      <c r="J254" s="142">
        <f>ROUND(I254*H254,2)</f>
        <v>0</v>
      </c>
      <c r="K254" s="144"/>
      <c r="L254" s="31"/>
      <c r="M254" s="145" t="s">
        <v>1</v>
      </c>
      <c r="N254" s="146" t="s">
        <v>40</v>
      </c>
      <c r="P254" s="147">
        <f>O254*H254</f>
        <v>0</v>
      </c>
      <c r="Q254" s="147">
        <v>0.11254</v>
      </c>
      <c r="R254" s="147">
        <f>Q254*H254</f>
        <v>2.0257200000000002</v>
      </c>
      <c r="S254" s="147">
        <v>0</v>
      </c>
      <c r="T254" s="148">
        <f>S254*H254</f>
        <v>0</v>
      </c>
      <c r="AR254" s="149" t="s">
        <v>135</v>
      </c>
      <c r="AT254" s="149" t="s">
        <v>131</v>
      </c>
      <c r="AU254" s="149" t="s">
        <v>136</v>
      </c>
      <c r="AY254" s="16" t="s">
        <v>129</v>
      </c>
      <c r="BE254" s="150">
        <f>IF(N254="základná",J254,0)</f>
        <v>0</v>
      </c>
      <c r="BF254" s="150">
        <f>IF(N254="znížená",J254,0)</f>
        <v>0</v>
      </c>
      <c r="BG254" s="150">
        <f>IF(N254="zákl. prenesená",J254,0)</f>
        <v>0</v>
      </c>
      <c r="BH254" s="150">
        <f>IF(N254="zníž. prenesená",J254,0)</f>
        <v>0</v>
      </c>
      <c r="BI254" s="150">
        <f>IF(N254="nulová",J254,0)</f>
        <v>0</v>
      </c>
      <c r="BJ254" s="16" t="s">
        <v>136</v>
      </c>
      <c r="BK254" s="150">
        <f>ROUND(I254*H254,2)</f>
        <v>0</v>
      </c>
      <c r="BL254" s="16" t="s">
        <v>135</v>
      </c>
      <c r="BM254" s="149" t="s">
        <v>386</v>
      </c>
    </row>
    <row r="255" spans="2:65" s="13" customFormat="1" x14ac:dyDescent="0.2">
      <c r="B255" s="159"/>
      <c r="D255" s="152" t="s">
        <v>138</v>
      </c>
      <c r="E255" s="160" t="s">
        <v>1</v>
      </c>
      <c r="F255" s="161" t="s">
        <v>387</v>
      </c>
      <c r="H255" s="160" t="s">
        <v>1</v>
      </c>
      <c r="I255" s="162"/>
      <c r="L255" s="159"/>
      <c r="M255" s="163"/>
      <c r="T255" s="164"/>
      <c r="AT255" s="160" t="s">
        <v>138</v>
      </c>
      <c r="AU255" s="160" t="s">
        <v>136</v>
      </c>
      <c r="AV255" s="13" t="s">
        <v>82</v>
      </c>
      <c r="AW255" s="13" t="s">
        <v>31</v>
      </c>
      <c r="AX255" s="13" t="s">
        <v>74</v>
      </c>
      <c r="AY255" s="160" t="s">
        <v>129</v>
      </c>
    </row>
    <row r="256" spans="2:65" s="12" customFormat="1" x14ac:dyDescent="0.2">
      <c r="B256" s="151"/>
      <c r="D256" s="152" t="s">
        <v>138</v>
      </c>
      <c r="E256" s="153" t="s">
        <v>1</v>
      </c>
      <c r="F256" s="154" t="s">
        <v>388</v>
      </c>
      <c r="H256" s="155">
        <v>18</v>
      </c>
      <c r="I256" s="156"/>
      <c r="L256" s="151"/>
      <c r="M256" s="157"/>
      <c r="T256" s="158"/>
      <c r="AT256" s="153" t="s">
        <v>138</v>
      </c>
      <c r="AU256" s="153" t="s">
        <v>136</v>
      </c>
      <c r="AV256" s="12" t="s">
        <v>136</v>
      </c>
      <c r="AW256" s="12" t="s">
        <v>31</v>
      </c>
      <c r="AX256" s="12" t="s">
        <v>82</v>
      </c>
      <c r="AY256" s="153" t="s">
        <v>129</v>
      </c>
    </row>
    <row r="257" spans="2:65" s="1" customFormat="1" ht="37.9" customHeight="1" x14ac:dyDescent="0.2">
      <c r="B257" s="31"/>
      <c r="C257" s="165" t="s">
        <v>389</v>
      </c>
      <c r="D257" s="165" t="s">
        <v>155</v>
      </c>
      <c r="E257" s="166" t="s">
        <v>390</v>
      </c>
      <c r="F257" s="167" t="s">
        <v>391</v>
      </c>
      <c r="G257" s="168" t="s">
        <v>134</v>
      </c>
      <c r="H257" s="169">
        <v>18</v>
      </c>
      <c r="I257" s="170"/>
      <c r="J257" s="169">
        <f>ROUND(I257*H257,2)</f>
        <v>0</v>
      </c>
      <c r="K257" s="171"/>
      <c r="L257" s="172"/>
      <c r="M257" s="173" t="s">
        <v>1</v>
      </c>
      <c r="N257" s="174" t="s">
        <v>40</v>
      </c>
      <c r="P257" s="147">
        <f>O257*H257</f>
        <v>0</v>
      </c>
      <c r="Q257" s="147">
        <v>1.2E-2</v>
      </c>
      <c r="R257" s="147">
        <f>Q257*H257</f>
        <v>0.216</v>
      </c>
      <c r="S257" s="147">
        <v>0</v>
      </c>
      <c r="T257" s="148">
        <f>S257*H257</f>
        <v>0</v>
      </c>
      <c r="AR257" s="149" t="s">
        <v>159</v>
      </c>
      <c r="AT257" s="149" t="s">
        <v>155</v>
      </c>
      <c r="AU257" s="149" t="s">
        <v>136</v>
      </c>
      <c r="AY257" s="16" t="s">
        <v>129</v>
      </c>
      <c r="BE257" s="150">
        <f>IF(N257="základná",J257,0)</f>
        <v>0</v>
      </c>
      <c r="BF257" s="150">
        <f>IF(N257="znížená",J257,0)</f>
        <v>0</v>
      </c>
      <c r="BG257" s="150">
        <f>IF(N257="zákl. prenesená",J257,0)</f>
        <v>0</v>
      </c>
      <c r="BH257" s="150">
        <f>IF(N257="zníž. prenesená",J257,0)</f>
        <v>0</v>
      </c>
      <c r="BI257" s="150">
        <f>IF(N257="nulová",J257,0)</f>
        <v>0</v>
      </c>
      <c r="BJ257" s="16" t="s">
        <v>136</v>
      </c>
      <c r="BK257" s="150">
        <f>ROUND(I257*H257,2)</f>
        <v>0</v>
      </c>
      <c r="BL257" s="16" t="s">
        <v>135</v>
      </c>
      <c r="BM257" s="149" t="s">
        <v>392</v>
      </c>
    </row>
    <row r="258" spans="2:65" s="1" customFormat="1" ht="33" customHeight="1" x14ac:dyDescent="0.2">
      <c r="B258" s="31"/>
      <c r="C258" s="138" t="s">
        <v>393</v>
      </c>
      <c r="D258" s="138" t="s">
        <v>131</v>
      </c>
      <c r="E258" s="139" t="s">
        <v>394</v>
      </c>
      <c r="F258" s="140" t="s">
        <v>395</v>
      </c>
      <c r="G258" s="141" t="s">
        <v>134</v>
      </c>
      <c r="H258" s="142">
        <v>16</v>
      </c>
      <c r="I258" s="143"/>
      <c r="J258" s="142">
        <f>ROUND(I258*H258,2)</f>
        <v>0</v>
      </c>
      <c r="K258" s="144"/>
      <c r="L258" s="31"/>
      <c r="M258" s="145" t="s">
        <v>1</v>
      </c>
      <c r="N258" s="146" t="s">
        <v>40</v>
      </c>
      <c r="P258" s="147">
        <f>O258*H258</f>
        <v>0</v>
      </c>
      <c r="Q258" s="147">
        <v>4.8000000000000001E-4</v>
      </c>
      <c r="R258" s="147">
        <f>Q258*H258</f>
        <v>7.6800000000000002E-3</v>
      </c>
      <c r="S258" s="147">
        <v>0</v>
      </c>
      <c r="T258" s="148">
        <f>S258*H258</f>
        <v>0</v>
      </c>
      <c r="AR258" s="149" t="s">
        <v>135</v>
      </c>
      <c r="AT258" s="149" t="s">
        <v>131</v>
      </c>
      <c r="AU258" s="149" t="s">
        <v>136</v>
      </c>
      <c r="AY258" s="16" t="s">
        <v>129</v>
      </c>
      <c r="BE258" s="150">
        <f>IF(N258="základná",J258,0)</f>
        <v>0</v>
      </c>
      <c r="BF258" s="150">
        <f>IF(N258="znížená",J258,0)</f>
        <v>0</v>
      </c>
      <c r="BG258" s="150">
        <f>IF(N258="zákl. prenesená",J258,0)</f>
        <v>0</v>
      </c>
      <c r="BH258" s="150">
        <f>IF(N258="zníž. prenesená",J258,0)</f>
        <v>0</v>
      </c>
      <c r="BI258" s="150">
        <f>IF(N258="nulová",J258,0)</f>
        <v>0</v>
      </c>
      <c r="BJ258" s="16" t="s">
        <v>136</v>
      </c>
      <c r="BK258" s="150">
        <f>ROUND(I258*H258,2)</f>
        <v>0</v>
      </c>
      <c r="BL258" s="16" t="s">
        <v>135</v>
      </c>
      <c r="BM258" s="149" t="s">
        <v>396</v>
      </c>
    </row>
    <row r="259" spans="2:65" s="12" customFormat="1" x14ac:dyDescent="0.2">
      <c r="B259" s="151"/>
      <c r="D259" s="152" t="s">
        <v>138</v>
      </c>
      <c r="E259" s="153" t="s">
        <v>1</v>
      </c>
      <c r="F259" s="154" t="s">
        <v>397</v>
      </c>
      <c r="H259" s="155">
        <v>16</v>
      </c>
      <c r="I259" s="156"/>
      <c r="L259" s="151"/>
      <c r="M259" s="157"/>
      <c r="T259" s="158"/>
      <c r="AT259" s="153" t="s">
        <v>138</v>
      </c>
      <c r="AU259" s="153" t="s">
        <v>136</v>
      </c>
      <c r="AV259" s="12" t="s">
        <v>136</v>
      </c>
      <c r="AW259" s="12" t="s">
        <v>31</v>
      </c>
      <c r="AX259" s="12" t="s">
        <v>74</v>
      </c>
      <c r="AY259" s="153" t="s">
        <v>129</v>
      </c>
    </row>
    <row r="260" spans="2:65" s="14" customFormat="1" x14ac:dyDescent="0.2">
      <c r="B260" s="175"/>
      <c r="D260" s="152" t="s">
        <v>138</v>
      </c>
      <c r="E260" s="176" t="s">
        <v>1</v>
      </c>
      <c r="F260" s="177" t="s">
        <v>198</v>
      </c>
      <c r="H260" s="178">
        <v>16</v>
      </c>
      <c r="I260" s="179"/>
      <c r="L260" s="175"/>
      <c r="M260" s="180"/>
      <c r="T260" s="181"/>
      <c r="AT260" s="176" t="s">
        <v>138</v>
      </c>
      <c r="AU260" s="176" t="s">
        <v>136</v>
      </c>
      <c r="AV260" s="14" t="s">
        <v>135</v>
      </c>
      <c r="AW260" s="14" t="s">
        <v>31</v>
      </c>
      <c r="AX260" s="14" t="s">
        <v>82</v>
      </c>
      <c r="AY260" s="176" t="s">
        <v>129</v>
      </c>
    </row>
    <row r="261" spans="2:65" s="1" customFormat="1" ht="24.2" customHeight="1" x14ac:dyDescent="0.2">
      <c r="B261" s="31"/>
      <c r="C261" s="138" t="s">
        <v>398</v>
      </c>
      <c r="D261" s="138" t="s">
        <v>131</v>
      </c>
      <c r="E261" s="139" t="s">
        <v>399</v>
      </c>
      <c r="F261" s="140" t="s">
        <v>400</v>
      </c>
      <c r="G261" s="141" t="s">
        <v>166</v>
      </c>
      <c r="H261" s="142">
        <v>4</v>
      </c>
      <c r="I261" s="143"/>
      <c r="J261" s="142">
        <f>ROUND(I261*H261,2)</f>
        <v>0</v>
      </c>
      <c r="K261" s="144"/>
      <c r="L261" s="31"/>
      <c r="M261" s="145" t="s">
        <v>1</v>
      </c>
      <c r="N261" s="146" t="s">
        <v>40</v>
      </c>
      <c r="P261" s="147">
        <f>O261*H261</f>
        <v>0</v>
      </c>
      <c r="Q261" s="147">
        <v>6.3000000000000003E-4</v>
      </c>
      <c r="R261" s="147">
        <f>Q261*H261</f>
        <v>2.5200000000000001E-3</v>
      </c>
      <c r="S261" s="147">
        <v>0</v>
      </c>
      <c r="T261" s="148">
        <f>S261*H261</f>
        <v>0</v>
      </c>
      <c r="AR261" s="149" t="s">
        <v>135</v>
      </c>
      <c r="AT261" s="149" t="s">
        <v>131</v>
      </c>
      <c r="AU261" s="149" t="s">
        <v>136</v>
      </c>
      <c r="AY261" s="16" t="s">
        <v>129</v>
      </c>
      <c r="BE261" s="150">
        <f>IF(N261="základná",J261,0)</f>
        <v>0</v>
      </c>
      <c r="BF261" s="150">
        <f>IF(N261="znížená",J261,0)</f>
        <v>0</v>
      </c>
      <c r="BG261" s="150">
        <f>IF(N261="zákl. prenesená",J261,0)</f>
        <v>0</v>
      </c>
      <c r="BH261" s="150">
        <f>IF(N261="zníž. prenesená",J261,0)</f>
        <v>0</v>
      </c>
      <c r="BI261" s="150">
        <f>IF(N261="nulová",J261,0)</f>
        <v>0</v>
      </c>
      <c r="BJ261" s="16" t="s">
        <v>136</v>
      </c>
      <c r="BK261" s="150">
        <f>ROUND(I261*H261,2)</f>
        <v>0</v>
      </c>
      <c r="BL261" s="16" t="s">
        <v>135</v>
      </c>
      <c r="BM261" s="149" t="s">
        <v>401</v>
      </c>
    </row>
    <row r="262" spans="2:65" s="12" customFormat="1" x14ac:dyDescent="0.2">
      <c r="B262" s="151"/>
      <c r="D262" s="152" t="s">
        <v>138</v>
      </c>
      <c r="E262" s="153" t="s">
        <v>1</v>
      </c>
      <c r="F262" s="154" t="s">
        <v>402</v>
      </c>
      <c r="H262" s="155">
        <v>4</v>
      </c>
      <c r="I262" s="156"/>
      <c r="L262" s="151"/>
      <c r="M262" s="157"/>
      <c r="T262" s="158"/>
      <c r="AT262" s="153" t="s">
        <v>138</v>
      </c>
      <c r="AU262" s="153" t="s">
        <v>136</v>
      </c>
      <c r="AV262" s="12" t="s">
        <v>136</v>
      </c>
      <c r="AW262" s="12" t="s">
        <v>31</v>
      </c>
      <c r="AX262" s="12" t="s">
        <v>82</v>
      </c>
      <c r="AY262" s="153" t="s">
        <v>129</v>
      </c>
    </row>
    <row r="263" spans="2:65" s="1" customFormat="1" ht="24.2" customHeight="1" x14ac:dyDescent="0.2">
      <c r="B263" s="31"/>
      <c r="C263" s="138" t="s">
        <v>403</v>
      </c>
      <c r="D263" s="138" t="s">
        <v>131</v>
      </c>
      <c r="E263" s="139" t="s">
        <v>404</v>
      </c>
      <c r="F263" s="140" t="s">
        <v>405</v>
      </c>
      <c r="G263" s="141" t="s">
        <v>207</v>
      </c>
      <c r="H263" s="142">
        <v>4</v>
      </c>
      <c r="I263" s="143"/>
      <c r="J263" s="142">
        <f>ROUND(I263*H263,2)</f>
        <v>0</v>
      </c>
      <c r="K263" s="144"/>
      <c r="L263" s="31"/>
      <c r="M263" s="145" t="s">
        <v>1</v>
      </c>
      <c r="N263" s="146" t="s">
        <v>40</v>
      </c>
      <c r="P263" s="147">
        <f>O263*H263</f>
        <v>0</v>
      </c>
      <c r="Q263" s="147">
        <v>2.4000000000000001E-4</v>
      </c>
      <c r="R263" s="147">
        <f>Q263*H263</f>
        <v>9.6000000000000002E-4</v>
      </c>
      <c r="S263" s="147">
        <v>0</v>
      </c>
      <c r="T263" s="148">
        <f>S263*H263</f>
        <v>0</v>
      </c>
      <c r="AR263" s="149" t="s">
        <v>135</v>
      </c>
      <c r="AT263" s="149" t="s">
        <v>131</v>
      </c>
      <c r="AU263" s="149" t="s">
        <v>136</v>
      </c>
      <c r="AY263" s="16" t="s">
        <v>129</v>
      </c>
      <c r="BE263" s="150">
        <f>IF(N263="základná",J263,0)</f>
        <v>0</v>
      </c>
      <c r="BF263" s="150">
        <f>IF(N263="znížená",J263,0)</f>
        <v>0</v>
      </c>
      <c r="BG263" s="150">
        <f>IF(N263="zákl. prenesená",J263,0)</f>
        <v>0</v>
      </c>
      <c r="BH263" s="150">
        <f>IF(N263="zníž. prenesená",J263,0)</f>
        <v>0</v>
      </c>
      <c r="BI263" s="150">
        <f>IF(N263="nulová",J263,0)</f>
        <v>0</v>
      </c>
      <c r="BJ263" s="16" t="s">
        <v>136</v>
      </c>
      <c r="BK263" s="150">
        <f>ROUND(I263*H263,2)</f>
        <v>0</v>
      </c>
      <c r="BL263" s="16" t="s">
        <v>135</v>
      </c>
      <c r="BM263" s="149" t="s">
        <v>406</v>
      </c>
    </row>
    <row r="264" spans="2:65" s="12" customFormat="1" x14ac:dyDescent="0.2">
      <c r="B264" s="151"/>
      <c r="D264" s="152" t="s">
        <v>138</v>
      </c>
      <c r="E264" s="153" t="s">
        <v>1</v>
      </c>
      <c r="F264" s="154" t="s">
        <v>407</v>
      </c>
      <c r="H264" s="155">
        <v>4</v>
      </c>
      <c r="I264" s="156"/>
      <c r="L264" s="151"/>
      <c r="M264" s="157"/>
      <c r="T264" s="158"/>
      <c r="AT264" s="153" t="s">
        <v>138</v>
      </c>
      <c r="AU264" s="153" t="s">
        <v>136</v>
      </c>
      <c r="AV264" s="12" t="s">
        <v>136</v>
      </c>
      <c r="AW264" s="12" t="s">
        <v>31</v>
      </c>
      <c r="AX264" s="12" t="s">
        <v>82</v>
      </c>
      <c r="AY264" s="153" t="s">
        <v>129</v>
      </c>
    </row>
    <row r="265" spans="2:65" s="1" customFormat="1" ht="16.5" customHeight="1" x14ac:dyDescent="0.2">
      <c r="B265" s="31"/>
      <c r="C265" s="138" t="s">
        <v>408</v>
      </c>
      <c r="D265" s="138" t="s">
        <v>131</v>
      </c>
      <c r="E265" s="139" t="s">
        <v>409</v>
      </c>
      <c r="F265" s="140" t="s">
        <v>410</v>
      </c>
      <c r="G265" s="141" t="s">
        <v>207</v>
      </c>
      <c r="H265" s="142">
        <v>360</v>
      </c>
      <c r="I265" s="143"/>
      <c r="J265" s="142">
        <f>ROUND(I265*H265,2)</f>
        <v>0</v>
      </c>
      <c r="K265" s="144"/>
      <c r="L265" s="31"/>
      <c r="M265" s="145" t="s">
        <v>1</v>
      </c>
      <c r="N265" s="146" t="s">
        <v>40</v>
      </c>
      <c r="P265" s="147">
        <f>O265*H265</f>
        <v>0</v>
      </c>
      <c r="Q265" s="147">
        <v>3.2000000000000002E-3</v>
      </c>
      <c r="R265" s="147">
        <f>Q265*H265</f>
        <v>1.1520000000000001</v>
      </c>
      <c r="S265" s="147">
        <v>0</v>
      </c>
      <c r="T265" s="148">
        <f>S265*H265</f>
        <v>0</v>
      </c>
      <c r="AR265" s="149" t="s">
        <v>135</v>
      </c>
      <c r="AT265" s="149" t="s">
        <v>131</v>
      </c>
      <c r="AU265" s="149" t="s">
        <v>136</v>
      </c>
      <c r="AY265" s="16" t="s">
        <v>129</v>
      </c>
      <c r="BE265" s="150">
        <f>IF(N265="základná",J265,0)</f>
        <v>0</v>
      </c>
      <c r="BF265" s="150">
        <f>IF(N265="znížená",J265,0)</f>
        <v>0</v>
      </c>
      <c r="BG265" s="150">
        <f>IF(N265="zákl. prenesená",J265,0)</f>
        <v>0</v>
      </c>
      <c r="BH265" s="150">
        <f>IF(N265="zníž. prenesená",J265,0)</f>
        <v>0</v>
      </c>
      <c r="BI265" s="150">
        <f>IF(N265="nulová",J265,0)</f>
        <v>0</v>
      </c>
      <c r="BJ265" s="16" t="s">
        <v>136</v>
      </c>
      <c r="BK265" s="150">
        <f>ROUND(I265*H265,2)</f>
        <v>0</v>
      </c>
      <c r="BL265" s="16" t="s">
        <v>135</v>
      </c>
      <c r="BM265" s="149" t="s">
        <v>411</v>
      </c>
    </row>
    <row r="266" spans="2:65" s="13" customFormat="1" ht="22.5" x14ac:dyDescent="0.2">
      <c r="B266" s="159"/>
      <c r="D266" s="152" t="s">
        <v>138</v>
      </c>
      <c r="E266" s="160" t="s">
        <v>1</v>
      </c>
      <c r="F266" s="161" t="s">
        <v>412</v>
      </c>
      <c r="H266" s="160" t="s">
        <v>1</v>
      </c>
      <c r="I266" s="162"/>
      <c r="L266" s="159"/>
      <c r="M266" s="163"/>
      <c r="T266" s="164"/>
      <c r="AT266" s="160" t="s">
        <v>138</v>
      </c>
      <c r="AU266" s="160" t="s">
        <v>136</v>
      </c>
      <c r="AV266" s="13" t="s">
        <v>82</v>
      </c>
      <c r="AW266" s="13" t="s">
        <v>31</v>
      </c>
      <c r="AX266" s="13" t="s">
        <v>74</v>
      </c>
      <c r="AY266" s="160" t="s">
        <v>129</v>
      </c>
    </row>
    <row r="267" spans="2:65" s="12" customFormat="1" x14ac:dyDescent="0.2">
      <c r="B267" s="151"/>
      <c r="D267" s="152" t="s">
        <v>138</v>
      </c>
      <c r="E267" s="153" t="s">
        <v>1</v>
      </c>
      <c r="F267" s="154" t="s">
        <v>413</v>
      </c>
      <c r="H267" s="155">
        <v>360</v>
      </c>
      <c r="I267" s="156"/>
      <c r="L267" s="151"/>
      <c r="M267" s="157"/>
      <c r="T267" s="158"/>
      <c r="AT267" s="153" t="s">
        <v>138</v>
      </c>
      <c r="AU267" s="153" t="s">
        <v>136</v>
      </c>
      <c r="AV267" s="12" t="s">
        <v>136</v>
      </c>
      <c r="AW267" s="12" t="s">
        <v>31</v>
      </c>
      <c r="AX267" s="12" t="s">
        <v>82</v>
      </c>
      <c r="AY267" s="153" t="s">
        <v>129</v>
      </c>
    </row>
    <row r="268" spans="2:65" s="1" customFormat="1" ht="37.9" customHeight="1" x14ac:dyDescent="0.2">
      <c r="B268" s="31"/>
      <c r="C268" s="138" t="s">
        <v>414</v>
      </c>
      <c r="D268" s="138" t="s">
        <v>131</v>
      </c>
      <c r="E268" s="139" t="s">
        <v>415</v>
      </c>
      <c r="F268" s="140" t="s">
        <v>416</v>
      </c>
      <c r="G268" s="141" t="s">
        <v>207</v>
      </c>
      <c r="H268" s="142">
        <v>45</v>
      </c>
      <c r="I268" s="143"/>
      <c r="J268" s="142">
        <f>ROUND(I268*H268,2)</f>
        <v>0</v>
      </c>
      <c r="K268" s="144"/>
      <c r="L268" s="31"/>
      <c r="M268" s="145" t="s">
        <v>1</v>
      </c>
      <c r="N268" s="146" t="s">
        <v>40</v>
      </c>
      <c r="P268" s="147">
        <f>O268*H268</f>
        <v>0</v>
      </c>
      <c r="Q268" s="147">
        <v>3.5E-4</v>
      </c>
      <c r="R268" s="147">
        <f>Q268*H268</f>
        <v>1.575E-2</v>
      </c>
      <c r="S268" s="147">
        <v>0</v>
      </c>
      <c r="T268" s="148">
        <f>S268*H268</f>
        <v>0</v>
      </c>
      <c r="AR268" s="149" t="s">
        <v>135</v>
      </c>
      <c r="AT268" s="149" t="s">
        <v>131</v>
      </c>
      <c r="AU268" s="149" t="s">
        <v>136</v>
      </c>
      <c r="AY268" s="16" t="s">
        <v>129</v>
      </c>
      <c r="BE268" s="150">
        <f>IF(N268="základná",J268,0)</f>
        <v>0</v>
      </c>
      <c r="BF268" s="150">
        <f>IF(N268="znížená",J268,0)</f>
        <v>0</v>
      </c>
      <c r="BG268" s="150">
        <f>IF(N268="zákl. prenesená",J268,0)</f>
        <v>0</v>
      </c>
      <c r="BH268" s="150">
        <f>IF(N268="zníž. prenesená",J268,0)</f>
        <v>0</v>
      </c>
      <c r="BI268" s="150">
        <f>IF(N268="nulová",J268,0)</f>
        <v>0</v>
      </c>
      <c r="BJ268" s="16" t="s">
        <v>136</v>
      </c>
      <c r="BK268" s="150">
        <f>ROUND(I268*H268,2)</f>
        <v>0</v>
      </c>
      <c r="BL268" s="16" t="s">
        <v>135</v>
      </c>
      <c r="BM268" s="149" t="s">
        <v>417</v>
      </c>
    </row>
    <row r="269" spans="2:65" s="1" customFormat="1" ht="24.2" customHeight="1" x14ac:dyDescent="0.2">
      <c r="B269" s="31"/>
      <c r="C269" s="138" t="s">
        <v>418</v>
      </c>
      <c r="D269" s="138" t="s">
        <v>131</v>
      </c>
      <c r="E269" s="139" t="s">
        <v>419</v>
      </c>
      <c r="F269" s="140" t="s">
        <v>420</v>
      </c>
      <c r="G269" s="141" t="s">
        <v>421</v>
      </c>
      <c r="H269" s="142">
        <v>1000</v>
      </c>
      <c r="I269" s="143"/>
      <c r="J269" s="142">
        <f>ROUND(I269*H269,2)</f>
        <v>0</v>
      </c>
      <c r="K269" s="144"/>
      <c r="L269" s="31"/>
      <c r="M269" s="145" t="s">
        <v>1</v>
      </c>
      <c r="N269" s="146" t="s">
        <v>40</v>
      </c>
      <c r="P269" s="147">
        <f>O269*H269</f>
        <v>0</v>
      </c>
      <c r="Q269" s="147">
        <v>3.0000000000000001E-5</v>
      </c>
      <c r="R269" s="147">
        <f>Q269*H269</f>
        <v>3.0000000000000002E-2</v>
      </c>
      <c r="S269" s="147">
        <v>3.8999999999999999E-4</v>
      </c>
      <c r="T269" s="148">
        <f>S269*H269</f>
        <v>0.39</v>
      </c>
      <c r="AR269" s="149" t="s">
        <v>135</v>
      </c>
      <c r="AT269" s="149" t="s">
        <v>131</v>
      </c>
      <c r="AU269" s="149" t="s">
        <v>136</v>
      </c>
      <c r="AY269" s="16" t="s">
        <v>129</v>
      </c>
      <c r="BE269" s="150">
        <f>IF(N269="základná",J269,0)</f>
        <v>0</v>
      </c>
      <c r="BF269" s="150">
        <f>IF(N269="znížená",J269,0)</f>
        <v>0</v>
      </c>
      <c r="BG269" s="150">
        <f>IF(N269="zákl. prenesená",J269,0)</f>
        <v>0</v>
      </c>
      <c r="BH269" s="150">
        <f>IF(N269="zníž. prenesená",J269,0)</f>
        <v>0</v>
      </c>
      <c r="BI269" s="150">
        <f>IF(N269="nulová",J269,0)</f>
        <v>0</v>
      </c>
      <c r="BJ269" s="16" t="s">
        <v>136</v>
      </c>
      <c r="BK269" s="150">
        <f>ROUND(I269*H269,2)</f>
        <v>0</v>
      </c>
      <c r="BL269" s="16" t="s">
        <v>135</v>
      </c>
      <c r="BM269" s="149" t="s">
        <v>422</v>
      </c>
    </row>
    <row r="270" spans="2:65" s="13" customFormat="1" x14ac:dyDescent="0.2">
      <c r="B270" s="159"/>
      <c r="D270" s="152" t="s">
        <v>138</v>
      </c>
      <c r="E270" s="160" t="s">
        <v>1</v>
      </c>
      <c r="F270" s="161" t="s">
        <v>423</v>
      </c>
      <c r="H270" s="160" t="s">
        <v>1</v>
      </c>
      <c r="I270" s="162"/>
      <c r="L270" s="159"/>
      <c r="M270" s="163"/>
      <c r="T270" s="164"/>
      <c r="AT270" s="160" t="s">
        <v>138</v>
      </c>
      <c r="AU270" s="160" t="s">
        <v>136</v>
      </c>
      <c r="AV270" s="13" t="s">
        <v>82</v>
      </c>
      <c r="AW270" s="13" t="s">
        <v>31</v>
      </c>
      <c r="AX270" s="13" t="s">
        <v>74</v>
      </c>
      <c r="AY270" s="160" t="s">
        <v>129</v>
      </c>
    </row>
    <row r="271" spans="2:65" s="12" customFormat="1" x14ac:dyDescent="0.2">
      <c r="B271" s="151"/>
      <c r="D271" s="152" t="s">
        <v>138</v>
      </c>
      <c r="E271" s="153" t="s">
        <v>1</v>
      </c>
      <c r="F271" s="154" t="s">
        <v>424</v>
      </c>
      <c r="H271" s="155">
        <v>1000</v>
      </c>
      <c r="I271" s="156"/>
      <c r="L271" s="151"/>
      <c r="M271" s="157"/>
      <c r="T271" s="158"/>
      <c r="AT271" s="153" t="s">
        <v>138</v>
      </c>
      <c r="AU271" s="153" t="s">
        <v>136</v>
      </c>
      <c r="AV271" s="12" t="s">
        <v>136</v>
      </c>
      <c r="AW271" s="12" t="s">
        <v>31</v>
      </c>
      <c r="AX271" s="12" t="s">
        <v>82</v>
      </c>
      <c r="AY271" s="153" t="s">
        <v>129</v>
      </c>
    </row>
    <row r="272" spans="2:65" s="1" customFormat="1" ht="16.5" customHeight="1" x14ac:dyDescent="0.2">
      <c r="B272" s="31"/>
      <c r="C272" s="138" t="s">
        <v>425</v>
      </c>
      <c r="D272" s="138" t="s">
        <v>131</v>
      </c>
      <c r="E272" s="139" t="s">
        <v>426</v>
      </c>
      <c r="F272" s="140" t="s">
        <v>427</v>
      </c>
      <c r="G272" s="141" t="s">
        <v>166</v>
      </c>
      <c r="H272" s="142">
        <v>10</v>
      </c>
      <c r="I272" s="143"/>
      <c r="J272" s="142">
        <f>ROUND(I272*H272,2)</f>
        <v>0</v>
      </c>
      <c r="K272" s="144"/>
      <c r="L272" s="31"/>
      <c r="M272" s="145" t="s">
        <v>1</v>
      </c>
      <c r="N272" s="146" t="s">
        <v>40</v>
      </c>
      <c r="P272" s="147">
        <f>O272*H272</f>
        <v>0</v>
      </c>
      <c r="Q272" s="147">
        <v>0</v>
      </c>
      <c r="R272" s="147">
        <f>Q272*H272</f>
        <v>0</v>
      </c>
      <c r="S272" s="147">
        <v>0</v>
      </c>
      <c r="T272" s="148">
        <f>S272*H272</f>
        <v>0</v>
      </c>
      <c r="AR272" s="149" t="s">
        <v>135</v>
      </c>
      <c r="AT272" s="149" t="s">
        <v>131</v>
      </c>
      <c r="AU272" s="149" t="s">
        <v>136</v>
      </c>
      <c r="AY272" s="16" t="s">
        <v>129</v>
      </c>
      <c r="BE272" s="150">
        <f>IF(N272="základná",J272,0)</f>
        <v>0</v>
      </c>
      <c r="BF272" s="150">
        <f>IF(N272="znížená",J272,0)</f>
        <v>0</v>
      </c>
      <c r="BG272" s="150">
        <f>IF(N272="zákl. prenesená",J272,0)</f>
        <v>0</v>
      </c>
      <c r="BH272" s="150">
        <f>IF(N272="zníž. prenesená",J272,0)</f>
        <v>0</v>
      </c>
      <c r="BI272" s="150">
        <f>IF(N272="nulová",J272,0)</f>
        <v>0</v>
      </c>
      <c r="BJ272" s="16" t="s">
        <v>136</v>
      </c>
      <c r="BK272" s="150">
        <f>ROUND(I272*H272,2)</f>
        <v>0</v>
      </c>
      <c r="BL272" s="16" t="s">
        <v>135</v>
      </c>
      <c r="BM272" s="149" t="s">
        <v>428</v>
      </c>
    </row>
    <row r="273" spans="2:65" s="13" customFormat="1" x14ac:dyDescent="0.2">
      <c r="B273" s="159"/>
      <c r="D273" s="152" t="s">
        <v>138</v>
      </c>
      <c r="E273" s="160" t="s">
        <v>1</v>
      </c>
      <c r="F273" s="161" t="s">
        <v>429</v>
      </c>
      <c r="H273" s="160" t="s">
        <v>1</v>
      </c>
      <c r="I273" s="162"/>
      <c r="L273" s="159"/>
      <c r="M273" s="163"/>
      <c r="T273" s="164"/>
      <c r="AT273" s="160" t="s">
        <v>138</v>
      </c>
      <c r="AU273" s="160" t="s">
        <v>136</v>
      </c>
      <c r="AV273" s="13" t="s">
        <v>82</v>
      </c>
      <c r="AW273" s="13" t="s">
        <v>31</v>
      </c>
      <c r="AX273" s="13" t="s">
        <v>74</v>
      </c>
      <c r="AY273" s="160" t="s">
        <v>129</v>
      </c>
    </row>
    <row r="274" spans="2:65" s="12" customFormat="1" x14ac:dyDescent="0.2">
      <c r="B274" s="151"/>
      <c r="D274" s="152" t="s">
        <v>138</v>
      </c>
      <c r="E274" s="153" t="s">
        <v>1</v>
      </c>
      <c r="F274" s="154" t="s">
        <v>430</v>
      </c>
      <c r="H274" s="155">
        <v>10</v>
      </c>
      <c r="I274" s="156"/>
      <c r="L274" s="151"/>
      <c r="M274" s="157"/>
      <c r="T274" s="158"/>
      <c r="AT274" s="153" t="s">
        <v>138</v>
      </c>
      <c r="AU274" s="153" t="s">
        <v>136</v>
      </c>
      <c r="AV274" s="12" t="s">
        <v>136</v>
      </c>
      <c r="AW274" s="12" t="s">
        <v>31</v>
      </c>
      <c r="AX274" s="12" t="s">
        <v>82</v>
      </c>
      <c r="AY274" s="153" t="s">
        <v>129</v>
      </c>
    </row>
    <row r="275" spans="2:65" s="1" customFormat="1" ht="24.2" customHeight="1" x14ac:dyDescent="0.2">
      <c r="B275" s="31"/>
      <c r="C275" s="138" t="s">
        <v>431</v>
      </c>
      <c r="D275" s="138" t="s">
        <v>131</v>
      </c>
      <c r="E275" s="139" t="s">
        <v>432</v>
      </c>
      <c r="F275" s="140" t="s">
        <v>433</v>
      </c>
      <c r="G275" s="141" t="s">
        <v>158</v>
      </c>
      <c r="H275" s="142">
        <v>0.39</v>
      </c>
      <c r="I275" s="143"/>
      <c r="J275" s="142">
        <f>ROUND(I275*H275,2)</f>
        <v>0</v>
      </c>
      <c r="K275" s="144"/>
      <c r="L275" s="31"/>
      <c r="M275" s="145" t="s">
        <v>1</v>
      </c>
      <c r="N275" s="146" t="s">
        <v>40</v>
      </c>
      <c r="P275" s="147">
        <f>O275*H275</f>
        <v>0</v>
      </c>
      <c r="Q275" s="147">
        <v>0</v>
      </c>
      <c r="R275" s="147">
        <f>Q275*H275</f>
        <v>0</v>
      </c>
      <c r="S275" s="147">
        <v>0</v>
      </c>
      <c r="T275" s="148">
        <f>S275*H275</f>
        <v>0</v>
      </c>
      <c r="AR275" s="149" t="s">
        <v>135</v>
      </c>
      <c r="AT275" s="149" t="s">
        <v>131</v>
      </c>
      <c r="AU275" s="149" t="s">
        <v>136</v>
      </c>
      <c r="AY275" s="16" t="s">
        <v>129</v>
      </c>
      <c r="BE275" s="150">
        <f>IF(N275="základná",J275,0)</f>
        <v>0</v>
      </c>
      <c r="BF275" s="150">
        <f>IF(N275="znížená",J275,0)</f>
        <v>0</v>
      </c>
      <c r="BG275" s="150">
        <f>IF(N275="zákl. prenesená",J275,0)</f>
        <v>0</v>
      </c>
      <c r="BH275" s="150">
        <f>IF(N275="zníž. prenesená",J275,0)</f>
        <v>0</v>
      </c>
      <c r="BI275" s="150">
        <f>IF(N275="nulová",J275,0)</f>
        <v>0</v>
      </c>
      <c r="BJ275" s="16" t="s">
        <v>136</v>
      </c>
      <c r="BK275" s="150">
        <f>ROUND(I275*H275,2)</f>
        <v>0</v>
      </c>
      <c r="BL275" s="16" t="s">
        <v>135</v>
      </c>
      <c r="BM275" s="149" t="s">
        <v>434</v>
      </c>
    </row>
    <row r="276" spans="2:65" s="1" customFormat="1" ht="24.2" customHeight="1" x14ac:dyDescent="0.2">
      <c r="B276" s="31"/>
      <c r="C276" s="138" t="s">
        <v>435</v>
      </c>
      <c r="D276" s="138" t="s">
        <v>131</v>
      </c>
      <c r="E276" s="139" t="s">
        <v>436</v>
      </c>
      <c r="F276" s="140" t="s">
        <v>437</v>
      </c>
      <c r="G276" s="141" t="s">
        <v>158</v>
      </c>
      <c r="H276" s="142">
        <v>11.31</v>
      </c>
      <c r="I276" s="143"/>
      <c r="J276" s="142">
        <f>ROUND(I276*H276,2)</f>
        <v>0</v>
      </c>
      <c r="K276" s="144"/>
      <c r="L276" s="31"/>
      <c r="M276" s="145" t="s">
        <v>1</v>
      </c>
      <c r="N276" s="146" t="s">
        <v>40</v>
      </c>
      <c r="P276" s="147">
        <f>O276*H276</f>
        <v>0</v>
      </c>
      <c r="Q276" s="147">
        <v>0</v>
      </c>
      <c r="R276" s="147">
        <f>Q276*H276</f>
        <v>0</v>
      </c>
      <c r="S276" s="147">
        <v>0</v>
      </c>
      <c r="T276" s="148">
        <f>S276*H276</f>
        <v>0</v>
      </c>
      <c r="AR276" s="149" t="s">
        <v>135</v>
      </c>
      <c r="AT276" s="149" t="s">
        <v>131</v>
      </c>
      <c r="AU276" s="149" t="s">
        <v>136</v>
      </c>
      <c r="AY276" s="16" t="s">
        <v>129</v>
      </c>
      <c r="BE276" s="150">
        <f>IF(N276="základná",J276,0)</f>
        <v>0</v>
      </c>
      <c r="BF276" s="150">
        <f>IF(N276="znížená",J276,0)</f>
        <v>0</v>
      </c>
      <c r="BG276" s="150">
        <f>IF(N276="zákl. prenesená",J276,0)</f>
        <v>0</v>
      </c>
      <c r="BH276" s="150">
        <f>IF(N276="zníž. prenesená",J276,0)</f>
        <v>0</v>
      </c>
      <c r="BI276" s="150">
        <f>IF(N276="nulová",J276,0)</f>
        <v>0</v>
      </c>
      <c r="BJ276" s="16" t="s">
        <v>136</v>
      </c>
      <c r="BK276" s="150">
        <f>ROUND(I276*H276,2)</f>
        <v>0</v>
      </c>
      <c r="BL276" s="16" t="s">
        <v>135</v>
      </c>
      <c r="BM276" s="149" t="s">
        <v>438</v>
      </c>
    </row>
    <row r="277" spans="2:65" s="12" customFormat="1" x14ac:dyDescent="0.2">
      <c r="B277" s="151"/>
      <c r="D277" s="152" t="s">
        <v>138</v>
      </c>
      <c r="F277" s="154" t="s">
        <v>439</v>
      </c>
      <c r="H277" s="155">
        <v>11.31</v>
      </c>
      <c r="I277" s="156"/>
      <c r="L277" s="151"/>
      <c r="M277" s="157"/>
      <c r="T277" s="158"/>
      <c r="AT277" s="153" t="s">
        <v>138</v>
      </c>
      <c r="AU277" s="153" t="s">
        <v>136</v>
      </c>
      <c r="AV277" s="12" t="s">
        <v>136</v>
      </c>
      <c r="AW277" s="12" t="s">
        <v>4</v>
      </c>
      <c r="AX277" s="12" t="s">
        <v>82</v>
      </c>
      <c r="AY277" s="153" t="s">
        <v>129</v>
      </c>
    </row>
    <row r="278" spans="2:65" s="1" customFormat="1" ht="24.2" customHeight="1" x14ac:dyDescent="0.2">
      <c r="B278" s="31"/>
      <c r="C278" s="138" t="s">
        <v>440</v>
      </c>
      <c r="D278" s="138" t="s">
        <v>131</v>
      </c>
      <c r="E278" s="139" t="s">
        <v>441</v>
      </c>
      <c r="F278" s="140" t="s">
        <v>442</v>
      </c>
      <c r="G278" s="141" t="s">
        <v>158</v>
      </c>
      <c r="H278" s="142">
        <v>0.39</v>
      </c>
      <c r="I278" s="143"/>
      <c r="J278" s="142">
        <f>ROUND(I278*H278,2)</f>
        <v>0</v>
      </c>
      <c r="K278" s="144"/>
      <c r="L278" s="31"/>
      <c r="M278" s="145" t="s">
        <v>1</v>
      </c>
      <c r="N278" s="146" t="s">
        <v>40</v>
      </c>
      <c r="P278" s="147">
        <f>O278*H278</f>
        <v>0</v>
      </c>
      <c r="Q278" s="147">
        <v>0</v>
      </c>
      <c r="R278" s="147">
        <f>Q278*H278</f>
        <v>0</v>
      </c>
      <c r="S278" s="147">
        <v>0</v>
      </c>
      <c r="T278" s="148">
        <f>S278*H278</f>
        <v>0</v>
      </c>
      <c r="AR278" s="149" t="s">
        <v>135</v>
      </c>
      <c r="AT278" s="149" t="s">
        <v>131</v>
      </c>
      <c r="AU278" s="149" t="s">
        <v>136</v>
      </c>
      <c r="AY278" s="16" t="s">
        <v>129</v>
      </c>
      <c r="BE278" s="150">
        <f>IF(N278="základná",J278,0)</f>
        <v>0</v>
      </c>
      <c r="BF278" s="150">
        <f>IF(N278="znížená",J278,0)</f>
        <v>0</v>
      </c>
      <c r="BG278" s="150">
        <f>IF(N278="zákl. prenesená",J278,0)</f>
        <v>0</v>
      </c>
      <c r="BH278" s="150">
        <f>IF(N278="zníž. prenesená",J278,0)</f>
        <v>0</v>
      </c>
      <c r="BI278" s="150">
        <f>IF(N278="nulová",J278,0)</f>
        <v>0</v>
      </c>
      <c r="BJ278" s="16" t="s">
        <v>136</v>
      </c>
      <c r="BK278" s="150">
        <f>ROUND(I278*H278,2)</f>
        <v>0</v>
      </c>
      <c r="BL278" s="16" t="s">
        <v>135</v>
      </c>
      <c r="BM278" s="149" t="s">
        <v>443</v>
      </c>
    </row>
    <row r="279" spans="2:65" s="1" customFormat="1" ht="24.2" customHeight="1" x14ac:dyDescent="0.2">
      <c r="B279" s="31"/>
      <c r="C279" s="138" t="s">
        <v>444</v>
      </c>
      <c r="D279" s="138" t="s">
        <v>131</v>
      </c>
      <c r="E279" s="139" t="s">
        <v>445</v>
      </c>
      <c r="F279" s="140" t="s">
        <v>446</v>
      </c>
      <c r="G279" s="141" t="s">
        <v>158</v>
      </c>
      <c r="H279" s="142">
        <v>0.39</v>
      </c>
      <c r="I279" s="143"/>
      <c r="J279" s="142">
        <f>ROUND(I279*H279,2)</f>
        <v>0</v>
      </c>
      <c r="K279" s="144"/>
      <c r="L279" s="31"/>
      <c r="M279" s="145" t="s">
        <v>1</v>
      </c>
      <c r="N279" s="146" t="s">
        <v>40</v>
      </c>
      <c r="P279" s="147">
        <f>O279*H279</f>
        <v>0</v>
      </c>
      <c r="Q279" s="147">
        <v>0</v>
      </c>
      <c r="R279" s="147">
        <f>Q279*H279</f>
        <v>0</v>
      </c>
      <c r="S279" s="147">
        <v>0</v>
      </c>
      <c r="T279" s="148">
        <f>S279*H279</f>
        <v>0</v>
      </c>
      <c r="AR279" s="149" t="s">
        <v>135</v>
      </c>
      <c r="AT279" s="149" t="s">
        <v>131</v>
      </c>
      <c r="AU279" s="149" t="s">
        <v>136</v>
      </c>
      <c r="AY279" s="16" t="s">
        <v>129</v>
      </c>
      <c r="BE279" s="150">
        <f>IF(N279="základná",J279,0)</f>
        <v>0</v>
      </c>
      <c r="BF279" s="150">
        <f>IF(N279="znížená",J279,0)</f>
        <v>0</v>
      </c>
      <c r="BG279" s="150">
        <f>IF(N279="zákl. prenesená",J279,0)</f>
        <v>0</v>
      </c>
      <c r="BH279" s="150">
        <f>IF(N279="zníž. prenesená",J279,0)</f>
        <v>0</v>
      </c>
      <c r="BI279" s="150">
        <f>IF(N279="nulová",J279,0)</f>
        <v>0</v>
      </c>
      <c r="BJ279" s="16" t="s">
        <v>136</v>
      </c>
      <c r="BK279" s="150">
        <f>ROUND(I279*H279,2)</f>
        <v>0</v>
      </c>
      <c r="BL279" s="16" t="s">
        <v>135</v>
      </c>
      <c r="BM279" s="149" t="s">
        <v>447</v>
      </c>
    </row>
    <row r="280" spans="2:65" s="11" customFormat="1" ht="22.9" customHeight="1" x14ac:dyDescent="0.2">
      <c r="B280" s="126"/>
      <c r="D280" s="127" t="s">
        <v>73</v>
      </c>
      <c r="E280" s="136" t="s">
        <v>448</v>
      </c>
      <c r="F280" s="136" t="s">
        <v>449</v>
      </c>
      <c r="I280" s="129"/>
      <c r="J280" s="137">
        <f>BK280</f>
        <v>0</v>
      </c>
      <c r="L280" s="126"/>
      <c r="M280" s="131"/>
      <c r="P280" s="132">
        <f>P281</f>
        <v>0</v>
      </c>
      <c r="R280" s="132">
        <f>R281</f>
        <v>0</v>
      </c>
      <c r="T280" s="133">
        <f>T281</f>
        <v>0</v>
      </c>
      <c r="AR280" s="127" t="s">
        <v>82</v>
      </c>
      <c r="AT280" s="134" t="s">
        <v>73</v>
      </c>
      <c r="AU280" s="134" t="s">
        <v>82</v>
      </c>
      <c r="AY280" s="127" t="s">
        <v>129</v>
      </c>
      <c r="BK280" s="135">
        <f>BK281</f>
        <v>0</v>
      </c>
    </row>
    <row r="281" spans="2:65" s="1" customFormat="1" ht="33" customHeight="1" x14ac:dyDescent="0.2">
      <c r="B281" s="31"/>
      <c r="C281" s="138" t="s">
        <v>450</v>
      </c>
      <c r="D281" s="138" t="s">
        <v>131</v>
      </c>
      <c r="E281" s="139" t="s">
        <v>451</v>
      </c>
      <c r="F281" s="140" t="s">
        <v>452</v>
      </c>
      <c r="G281" s="141" t="s">
        <v>158</v>
      </c>
      <c r="H281" s="142">
        <v>280.58</v>
      </c>
      <c r="I281" s="143"/>
      <c r="J281" s="142">
        <f>ROUND(I281*H281,2)</f>
        <v>0</v>
      </c>
      <c r="K281" s="144"/>
      <c r="L281" s="31"/>
      <c r="M281" s="145" t="s">
        <v>1</v>
      </c>
      <c r="N281" s="146" t="s">
        <v>40</v>
      </c>
      <c r="P281" s="147">
        <f>O281*H281</f>
        <v>0</v>
      </c>
      <c r="Q281" s="147">
        <v>0</v>
      </c>
      <c r="R281" s="147">
        <f>Q281*H281</f>
        <v>0</v>
      </c>
      <c r="S281" s="147">
        <v>0</v>
      </c>
      <c r="T281" s="148">
        <f>S281*H281</f>
        <v>0</v>
      </c>
      <c r="AR281" s="149" t="s">
        <v>135</v>
      </c>
      <c r="AT281" s="149" t="s">
        <v>131</v>
      </c>
      <c r="AU281" s="149" t="s">
        <v>136</v>
      </c>
      <c r="AY281" s="16" t="s">
        <v>129</v>
      </c>
      <c r="BE281" s="150">
        <f>IF(N281="základná",J281,0)</f>
        <v>0</v>
      </c>
      <c r="BF281" s="150">
        <f>IF(N281="znížená",J281,0)</f>
        <v>0</v>
      </c>
      <c r="BG281" s="150">
        <f>IF(N281="zákl. prenesená",J281,0)</f>
        <v>0</v>
      </c>
      <c r="BH281" s="150">
        <f>IF(N281="zníž. prenesená",J281,0)</f>
        <v>0</v>
      </c>
      <c r="BI281" s="150">
        <f>IF(N281="nulová",J281,0)</f>
        <v>0</v>
      </c>
      <c r="BJ281" s="16" t="s">
        <v>136</v>
      </c>
      <c r="BK281" s="150">
        <f>ROUND(I281*H281,2)</f>
        <v>0</v>
      </c>
      <c r="BL281" s="16" t="s">
        <v>135</v>
      </c>
      <c r="BM281" s="149" t="s">
        <v>453</v>
      </c>
    </row>
    <row r="282" spans="2:65" s="11" customFormat="1" ht="25.9" customHeight="1" x14ac:dyDescent="0.2">
      <c r="B282" s="126"/>
      <c r="D282" s="127" t="s">
        <v>73</v>
      </c>
      <c r="E282" s="128" t="s">
        <v>454</v>
      </c>
      <c r="F282" s="128" t="s">
        <v>455</v>
      </c>
      <c r="I282" s="129"/>
      <c r="J282" s="130">
        <f>BK282</f>
        <v>0</v>
      </c>
      <c r="L282" s="126"/>
      <c r="M282" s="131"/>
      <c r="P282" s="132">
        <f>P283+P297</f>
        <v>0</v>
      </c>
      <c r="R282" s="132">
        <f>R283+R297</f>
        <v>1.3013400000000002</v>
      </c>
      <c r="T282" s="133">
        <f>T283+T297</f>
        <v>0</v>
      </c>
      <c r="AR282" s="127" t="s">
        <v>136</v>
      </c>
      <c r="AT282" s="134" t="s">
        <v>73</v>
      </c>
      <c r="AU282" s="134" t="s">
        <v>74</v>
      </c>
      <c r="AY282" s="127" t="s">
        <v>129</v>
      </c>
      <c r="BK282" s="135">
        <f>BK283+BK297</f>
        <v>0</v>
      </c>
    </row>
    <row r="283" spans="2:65" s="11" customFormat="1" ht="22.9" customHeight="1" x14ac:dyDescent="0.2">
      <c r="B283" s="126"/>
      <c r="D283" s="127" t="s">
        <v>73</v>
      </c>
      <c r="E283" s="136" t="s">
        <v>456</v>
      </c>
      <c r="F283" s="136" t="s">
        <v>457</v>
      </c>
      <c r="I283" s="129"/>
      <c r="J283" s="137">
        <f>BK283</f>
        <v>0</v>
      </c>
      <c r="L283" s="126"/>
      <c r="M283" s="131"/>
      <c r="P283" s="132">
        <f>SUM(P284:P296)</f>
        <v>0</v>
      </c>
      <c r="R283" s="132">
        <f>SUM(R284:R296)</f>
        <v>0.60124</v>
      </c>
      <c r="T283" s="133">
        <f>SUM(T284:T296)</f>
        <v>0</v>
      </c>
      <c r="AR283" s="127" t="s">
        <v>136</v>
      </c>
      <c r="AT283" s="134" t="s">
        <v>73</v>
      </c>
      <c r="AU283" s="134" t="s">
        <v>82</v>
      </c>
      <c r="AY283" s="127" t="s">
        <v>129</v>
      </c>
      <c r="BK283" s="135">
        <f>SUM(BK284:BK296)</f>
        <v>0</v>
      </c>
    </row>
    <row r="284" spans="2:65" s="1" customFormat="1" ht="24.2" customHeight="1" x14ac:dyDescent="0.2">
      <c r="B284" s="31"/>
      <c r="C284" s="138" t="s">
        <v>458</v>
      </c>
      <c r="D284" s="138" t="s">
        <v>131</v>
      </c>
      <c r="E284" s="139" t="s">
        <v>459</v>
      </c>
      <c r="F284" s="140" t="s">
        <v>460</v>
      </c>
      <c r="G284" s="141" t="s">
        <v>166</v>
      </c>
      <c r="H284" s="142">
        <v>130</v>
      </c>
      <c r="I284" s="143"/>
      <c r="J284" s="142">
        <f>ROUND(I284*H284,2)</f>
        <v>0</v>
      </c>
      <c r="K284" s="144"/>
      <c r="L284" s="31"/>
      <c r="M284" s="145" t="s">
        <v>1</v>
      </c>
      <c r="N284" s="146" t="s">
        <v>40</v>
      </c>
      <c r="P284" s="147">
        <f>O284*H284</f>
        <v>0</v>
      </c>
      <c r="Q284" s="147">
        <v>0</v>
      </c>
      <c r="R284" s="147">
        <f>Q284*H284</f>
        <v>0</v>
      </c>
      <c r="S284" s="147">
        <v>0</v>
      </c>
      <c r="T284" s="148">
        <f>S284*H284</f>
        <v>0</v>
      </c>
      <c r="AR284" s="149" t="s">
        <v>218</v>
      </c>
      <c r="AT284" s="149" t="s">
        <v>131</v>
      </c>
      <c r="AU284" s="149" t="s">
        <v>136</v>
      </c>
      <c r="AY284" s="16" t="s">
        <v>129</v>
      </c>
      <c r="BE284" s="150">
        <f>IF(N284="základná",J284,0)</f>
        <v>0</v>
      </c>
      <c r="BF284" s="150">
        <f>IF(N284="znížená",J284,0)</f>
        <v>0</v>
      </c>
      <c r="BG284" s="150">
        <f>IF(N284="zákl. prenesená",J284,0)</f>
        <v>0</v>
      </c>
      <c r="BH284" s="150">
        <f>IF(N284="zníž. prenesená",J284,0)</f>
        <v>0</v>
      </c>
      <c r="BI284" s="150">
        <f>IF(N284="nulová",J284,0)</f>
        <v>0</v>
      </c>
      <c r="BJ284" s="16" t="s">
        <v>136</v>
      </c>
      <c r="BK284" s="150">
        <f>ROUND(I284*H284,2)</f>
        <v>0</v>
      </c>
      <c r="BL284" s="16" t="s">
        <v>218</v>
      </c>
      <c r="BM284" s="149" t="s">
        <v>461</v>
      </c>
    </row>
    <row r="285" spans="2:65" s="1" customFormat="1" ht="16.5" customHeight="1" x14ac:dyDescent="0.2">
      <c r="B285" s="31"/>
      <c r="C285" s="165" t="s">
        <v>462</v>
      </c>
      <c r="D285" s="165" t="s">
        <v>155</v>
      </c>
      <c r="E285" s="166" t="s">
        <v>463</v>
      </c>
      <c r="F285" s="167" t="s">
        <v>464</v>
      </c>
      <c r="G285" s="168" t="s">
        <v>158</v>
      </c>
      <c r="H285" s="169">
        <v>0.05</v>
      </c>
      <c r="I285" s="170"/>
      <c r="J285" s="169">
        <f>ROUND(I285*H285,2)</f>
        <v>0</v>
      </c>
      <c r="K285" s="171"/>
      <c r="L285" s="172"/>
      <c r="M285" s="173" t="s">
        <v>1</v>
      </c>
      <c r="N285" s="174" t="s">
        <v>40</v>
      </c>
      <c r="P285" s="147">
        <f>O285*H285</f>
        <v>0</v>
      </c>
      <c r="Q285" s="147">
        <v>1</v>
      </c>
      <c r="R285" s="147">
        <f>Q285*H285</f>
        <v>0.05</v>
      </c>
      <c r="S285" s="147">
        <v>0</v>
      </c>
      <c r="T285" s="148">
        <f>S285*H285</f>
        <v>0</v>
      </c>
      <c r="AR285" s="149" t="s">
        <v>293</v>
      </c>
      <c r="AT285" s="149" t="s">
        <v>155</v>
      </c>
      <c r="AU285" s="149" t="s">
        <v>136</v>
      </c>
      <c r="AY285" s="16" t="s">
        <v>129</v>
      </c>
      <c r="BE285" s="150">
        <f>IF(N285="základná",J285,0)</f>
        <v>0</v>
      </c>
      <c r="BF285" s="150">
        <f>IF(N285="znížená",J285,0)</f>
        <v>0</v>
      </c>
      <c r="BG285" s="150">
        <f>IF(N285="zákl. prenesená",J285,0)</f>
        <v>0</v>
      </c>
      <c r="BH285" s="150">
        <f>IF(N285="zníž. prenesená",J285,0)</f>
        <v>0</v>
      </c>
      <c r="BI285" s="150">
        <f>IF(N285="nulová",J285,0)</f>
        <v>0</v>
      </c>
      <c r="BJ285" s="16" t="s">
        <v>136</v>
      </c>
      <c r="BK285" s="150">
        <f>ROUND(I285*H285,2)</f>
        <v>0</v>
      </c>
      <c r="BL285" s="16" t="s">
        <v>218</v>
      </c>
      <c r="BM285" s="149" t="s">
        <v>465</v>
      </c>
    </row>
    <row r="286" spans="2:65" s="12" customFormat="1" x14ac:dyDescent="0.2">
      <c r="B286" s="151"/>
      <c r="D286" s="152" t="s">
        <v>138</v>
      </c>
      <c r="F286" s="154" t="s">
        <v>466</v>
      </c>
      <c r="H286" s="155">
        <v>0.05</v>
      </c>
      <c r="I286" s="156"/>
      <c r="L286" s="151"/>
      <c r="M286" s="157"/>
      <c r="T286" s="158"/>
      <c r="AT286" s="153" t="s">
        <v>138</v>
      </c>
      <c r="AU286" s="153" t="s">
        <v>136</v>
      </c>
      <c r="AV286" s="12" t="s">
        <v>136</v>
      </c>
      <c r="AW286" s="12" t="s">
        <v>4</v>
      </c>
      <c r="AX286" s="12" t="s">
        <v>82</v>
      </c>
      <c r="AY286" s="153" t="s">
        <v>129</v>
      </c>
    </row>
    <row r="287" spans="2:65" s="1" customFormat="1" ht="24.2" customHeight="1" x14ac:dyDescent="0.2">
      <c r="B287" s="31"/>
      <c r="C287" s="138" t="s">
        <v>467</v>
      </c>
      <c r="D287" s="138" t="s">
        <v>131</v>
      </c>
      <c r="E287" s="139" t="s">
        <v>468</v>
      </c>
      <c r="F287" s="140" t="s">
        <v>469</v>
      </c>
      <c r="G287" s="141" t="s">
        <v>166</v>
      </c>
      <c r="H287" s="142">
        <v>260</v>
      </c>
      <c r="I287" s="143"/>
      <c r="J287" s="142">
        <f>ROUND(I287*H287,2)</f>
        <v>0</v>
      </c>
      <c r="K287" s="144"/>
      <c r="L287" s="31"/>
      <c r="M287" s="145" t="s">
        <v>1</v>
      </c>
      <c r="N287" s="146" t="s">
        <v>40</v>
      </c>
      <c r="P287" s="147">
        <f>O287*H287</f>
        <v>0</v>
      </c>
      <c r="Q287" s="147">
        <v>0</v>
      </c>
      <c r="R287" s="147">
        <f>Q287*H287</f>
        <v>0</v>
      </c>
      <c r="S287" s="147">
        <v>0</v>
      </c>
      <c r="T287" s="148">
        <f>S287*H287</f>
        <v>0</v>
      </c>
      <c r="AR287" s="149" t="s">
        <v>218</v>
      </c>
      <c r="AT287" s="149" t="s">
        <v>131</v>
      </c>
      <c r="AU287" s="149" t="s">
        <v>136</v>
      </c>
      <c r="AY287" s="16" t="s">
        <v>129</v>
      </c>
      <c r="BE287" s="150">
        <f>IF(N287="základná",J287,0)</f>
        <v>0</v>
      </c>
      <c r="BF287" s="150">
        <f>IF(N287="znížená",J287,0)</f>
        <v>0</v>
      </c>
      <c r="BG287" s="150">
        <f>IF(N287="zákl. prenesená",J287,0)</f>
        <v>0</v>
      </c>
      <c r="BH287" s="150">
        <f>IF(N287="zníž. prenesená",J287,0)</f>
        <v>0</v>
      </c>
      <c r="BI287" s="150">
        <f>IF(N287="nulová",J287,0)</f>
        <v>0</v>
      </c>
      <c r="BJ287" s="16" t="s">
        <v>136</v>
      </c>
      <c r="BK287" s="150">
        <f>ROUND(I287*H287,2)</f>
        <v>0</v>
      </c>
      <c r="BL287" s="16" t="s">
        <v>218</v>
      </c>
      <c r="BM287" s="149" t="s">
        <v>470</v>
      </c>
    </row>
    <row r="288" spans="2:65" s="1" customFormat="1" ht="16.5" customHeight="1" x14ac:dyDescent="0.2">
      <c r="B288" s="31"/>
      <c r="C288" s="165" t="s">
        <v>471</v>
      </c>
      <c r="D288" s="165" t="s">
        <v>155</v>
      </c>
      <c r="E288" s="166" t="s">
        <v>472</v>
      </c>
      <c r="F288" s="167" t="s">
        <v>473</v>
      </c>
      <c r="G288" s="168" t="s">
        <v>158</v>
      </c>
      <c r="H288" s="169">
        <v>0.22</v>
      </c>
      <c r="I288" s="170"/>
      <c r="J288" s="169">
        <f>ROUND(I288*H288,2)</f>
        <v>0</v>
      </c>
      <c r="K288" s="171"/>
      <c r="L288" s="172"/>
      <c r="M288" s="173" t="s">
        <v>1</v>
      </c>
      <c r="N288" s="174" t="s">
        <v>40</v>
      </c>
      <c r="P288" s="147">
        <f>O288*H288</f>
        <v>0</v>
      </c>
      <c r="Q288" s="147">
        <v>1</v>
      </c>
      <c r="R288" s="147">
        <f>Q288*H288</f>
        <v>0.22</v>
      </c>
      <c r="S288" s="147">
        <v>0</v>
      </c>
      <c r="T288" s="148">
        <f>S288*H288</f>
        <v>0</v>
      </c>
      <c r="AR288" s="149" t="s">
        <v>293</v>
      </c>
      <c r="AT288" s="149" t="s">
        <v>155</v>
      </c>
      <c r="AU288" s="149" t="s">
        <v>136</v>
      </c>
      <c r="AY288" s="16" t="s">
        <v>129</v>
      </c>
      <c r="BE288" s="150">
        <f>IF(N288="základná",J288,0)</f>
        <v>0</v>
      </c>
      <c r="BF288" s="150">
        <f>IF(N288="znížená",J288,0)</f>
        <v>0</v>
      </c>
      <c r="BG288" s="150">
        <f>IF(N288="zákl. prenesená",J288,0)</f>
        <v>0</v>
      </c>
      <c r="BH288" s="150">
        <f>IF(N288="zníž. prenesená",J288,0)</f>
        <v>0</v>
      </c>
      <c r="BI288" s="150">
        <f>IF(N288="nulová",J288,0)</f>
        <v>0</v>
      </c>
      <c r="BJ288" s="16" t="s">
        <v>136</v>
      </c>
      <c r="BK288" s="150">
        <f>ROUND(I288*H288,2)</f>
        <v>0</v>
      </c>
      <c r="BL288" s="16" t="s">
        <v>218</v>
      </c>
      <c r="BM288" s="149" t="s">
        <v>474</v>
      </c>
    </row>
    <row r="289" spans="2:65" s="12" customFormat="1" x14ac:dyDescent="0.2">
      <c r="B289" s="151"/>
      <c r="D289" s="152" t="s">
        <v>138</v>
      </c>
      <c r="F289" s="154" t="s">
        <v>475</v>
      </c>
      <c r="H289" s="155">
        <v>0.22</v>
      </c>
      <c r="I289" s="156"/>
      <c r="L289" s="151"/>
      <c r="M289" s="157"/>
      <c r="T289" s="158"/>
      <c r="AT289" s="153" t="s">
        <v>138</v>
      </c>
      <c r="AU289" s="153" t="s">
        <v>136</v>
      </c>
      <c r="AV289" s="12" t="s">
        <v>136</v>
      </c>
      <c r="AW289" s="12" t="s">
        <v>4</v>
      </c>
      <c r="AX289" s="12" t="s">
        <v>82</v>
      </c>
      <c r="AY289" s="153" t="s">
        <v>129</v>
      </c>
    </row>
    <row r="290" spans="2:65" s="1" customFormat="1" ht="21.75" customHeight="1" x14ac:dyDescent="0.2">
      <c r="B290" s="31"/>
      <c r="C290" s="138" t="s">
        <v>476</v>
      </c>
      <c r="D290" s="138" t="s">
        <v>131</v>
      </c>
      <c r="E290" s="139" t="s">
        <v>477</v>
      </c>
      <c r="F290" s="140" t="s">
        <v>478</v>
      </c>
      <c r="G290" s="141" t="s">
        <v>166</v>
      </c>
      <c r="H290" s="142">
        <v>130</v>
      </c>
      <c r="I290" s="143"/>
      <c r="J290" s="142">
        <f>ROUND(I290*H290,2)</f>
        <v>0</v>
      </c>
      <c r="K290" s="144"/>
      <c r="L290" s="31"/>
      <c r="M290" s="145" t="s">
        <v>1</v>
      </c>
      <c r="N290" s="146" t="s">
        <v>40</v>
      </c>
      <c r="P290" s="147">
        <f>O290*H290</f>
        <v>0</v>
      </c>
      <c r="Q290" s="147">
        <v>0</v>
      </c>
      <c r="R290" s="147">
        <f>Q290*H290</f>
        <v>0</v>
      </c>
      <c r="S290" s="147">
        <v>0</v>
      </c>
      <c r="T290" s="148">
        <f>S290*H290</f>
        <v>0</v>
      </c>
      <c r="AR290" s="149" t="s">
        <v>218</v>
      </c>
      <c r="AT290" s="149" t="s">
        <v>131</v>
      </c>
      <c r="AU290" s="149" t="s">
        <v>136</v>
      </c>
      <c r="AY290" s="16" t="s">
        <v>129</v>
      </c>
      <c r="BE290" s="150">
        <f>IF(N290="základná",J290,0)</f>
        <v>0</v>
      </c>
      <c r="BF290" s="150">
        <f>IF(N290="znížená",J290,0)</f>
        <v>0</v>
      </c>
      <c r="BG290" s="150">
        <f>IF(N290="zákl. prenesená",J290,0)</f>
        <v>0</v>
      </c>
      <c r="BH290" s="150">
        <f>IF(N290="zníž. prenesená",J290,0)</f>
        <v>0</v>
      </c>
      <c r="BI290" s="150">
        <f>IF(N290="nulová",J290,0)</f>
        <v>0</v>
      </c>
      <c r="BJ290" s="16" t="s">
        <v>136</v>
      </c>
      <c r="BK290" s="150">
        <f>ROUND(I290*H290,2)</f>
        <v>0</v>
      </c>
      <c r="BL290" s="16" t="s">
        <v>218</v>
      </c>
      <c r="BM290" s="149" t="s">
        <v>479</v>
      </c>
    </row>
    <row r="291" spans="2:65" s="1" customFormat="1" ht="16.5" customHeight="1" x14ac:dyDescent="0.2">
      <c r="B291" s="31"/>
      <c r="C291" s="165" t="s">
        <v>480</v>
      </c>
      <c r="D291" s="165" t="s">
        <v>155</v>
      </c>
      <c r="E291" s="166" t="s">
        <v>481</v>
      </c>
      <c r="F291" s="167" t="s">
        <v>482</v>
      </c>
      <c r="G291" s="168" t="s">
        <v>166</v>
      </c>
      <c r="H291" s="169">
        <v>156</v>
      </c>
      <c r="I291" s="170"/>
      <c r="J291" s="169">
        <f>ROUND(I291*H291,2)</f>
        <v>0</v>
      </c>
      <c r="K291" s="171"/>
      <c r="L291" s="172"/>
      <c r="M291" s="173" t="s">
        <v>1</v>
      </c>
      <c r="N291" s="174" t="s">
        <v>40</v>
      </c>
      <c r="P291" s="147">
        <f>O291*H291</f>
        <v>0</v>
      </c>
      <c r="Q291" s="147">
        <v>1.3999999999999999E-4</v>
      </c>
      <c r="R291" s="147">
        <f>Q291*H291</f>
        <v>2.1839999999999998E-2</v>
      </c>
      <c r="S291" s="147">
        <v>0</v>
      </c>
      <c r="T291" s="148">
        <f>S291*H291</f>
        <v>0</v>
      </c>
      <c r="AR291" s="149" t="s">
        <v>293</v>
      </c>
      <c r="AT291" s="149" t="s">
        <v>155</v>
      </c>
      <c r="AU291" s="149" t="s">
        <v>136</v>
      </c>
      <c r="AY291" s="16" t="s">
        <v>129</v>
      </c>
      <c r="BE291" s="150">
        <f>IF(N291="základná",J291,0)</f>
        <v>0</v>
      </c>
      <c r="BF291" s="150">
        <f>IF(N291="znížená",J291,0)</f>
        <v>0</v>
      </c>
      <c r="BG291" s="150">
        <f>IF(N291="zákl. prenesená",J291,0)</f>
        <v>0</v>
      </c>
      <c r="BH291" s="150">
        <f>IF(N291="zníž. prenesená",J291,0)</f>
        <v>0</v>
      </c>
      <c r="BI291" s="150">
        <f>IF(N291="nulová",J291,0)</f>
        <v>0</v>
      </c>
      <c r="BJ291" s="16" t="s">
        <v>136</v>
      </c>
      <c r="BK291" s="150">
        <f>ROUND(I291*H291,2)</f>
        <v>0</v>
      </c>
      <c r="BL291" s="16" t="s">
        <v>218</v>
      </c>
      <c r="BM291" s="149" t="s">
        <v>483</v>
      </c>
    </row>
    <row r="292" spans="2:65" s="12" customFormat="1" x14ac:dyDescent="0.2">
      <c r="B292" s="151"/>
      <c r="D292" s="152" t="s">
        <v>138</v>
      </c>
      <c r="F292" s="154" t="s">
        <v>484</v>
      </c>
      <c r="H292" s="155">
        <v>156</v>
      </c>
      <c r="I292" s="156"/>
      <c r="L292" s="151"/>
      <c r="M292" s="157"/>
      <c r="T292" s="158"/>
      <c r="AT292" s="153" t="s">
        <v>138</v>
      </c>
      <c r="AU292" s="153" t="s">
        <v>136</v>
      </c>
      <c r="AV292" s="12" t="s">
        <v>136</v>
      </c>
      <c r="AW292" s="12" t="s">
        <v>4</v>
      </c>
      <c r="AX292" s="12" t="s">
        <v>82</v>
      </c>
      <c r="AY292" s="153" t="s">
        <v>129</v>
      </c>
    </row>
    <row r="293" spans="2:65" s="1" customFormat="1" ht="24.2" customHeight="1" x14ac:dyDescent="0.2">
      <c r="B293" s="31"/>
      <c r="C293" s="138" t="s">
        <v>485</v>
      </c>
      <c r="D293" s="138" t="s">
        <v>131</v>
      </c>
      <c r="E293" s="139" t="s">
        <v>486</v>
      </c>
      <c r="F293" s="140" t="s">
        <v>487</v>
      </c>
      <c r="G293" s="141" t="s">
        <v>166</v>
      </c>
      <c r="H293" s="142">
        <v>130</v>
      </c>
      <c r="I293" s="143"/>
      <c r="J293" s="142">
        <f>ROUND(I293*H293,2)</f>
        <v>0</v>
      </c>
      <c r="K293" s="144"/>
      <c r="L293" s="31"/>
      <c r="M293" s="145" t="s">
        <v>1</v>
      </c>
      <c r="N293" s="146" t="s">
        <v>40</v>
      </c>
      <c r="P293" s="147">
        <f>O293*H293</f>
        <v>0</v>
      </c>
      <c r="Q293" s="147">
        <v>8.0000000000000007E-5</v>
      </c>
      <c r="R293" s="147">
        <f>Q293*H293</f>
        <v>1.0400000000000001E-2</v>
      </c>
      <c r="S293" s="147">
        <v>0</v>
      </c>
      <c r="T293" s="148">
        <f>S293*H293</f>
        <v>0</v>
      </c>
      <c r="AR293" s="149" t="s">
        <v>218</v>
      </c>
      <c r="AT293" s="149" t="s">
        <v>131</v>
      </c>
      <c r="AU293" s="149" t="s">
        <v>136</v>
      </c>
      <c r="AY293" s="16" t="s">
        <v>129</v>
      </c>
      <c r="BE293" s="150">
        <f>IF(N293="základná",J293,0)</f>
        <v>0</v>
      </c>
      <c r="BF293" s="150">
        <f>IF(N293="znížená",J293,0)</f>
        <v>0</v>
      </c>
      <c r="BG293" s="150">
        <f>IF(N293="zákl. prenesená",J293,0)</f>
        <v>0</v>
      </c>
      <c r="BH293" s="150">
        <f>IF(N293="zníž. prenesená",J293,0)</f>
        <v>0</v>
      </c>
      <c r="BI293" s="150">
        <f>IF(N293="nulová",J293,0)</f>
        <v>0</v>
      </c>
      <c r="BJ293" s="16" t="s">
        <v>136</v>
      </c>
      <c r="BK293" s="150">
        <f>ROUND(I293*H293,2)</f>
        <v>0</v>
      </c>
      <c r="BL293" s="16" t="s">
        <v>218</v>
      </c>
      <c r="BM293" s="149" t="s">
        <v>488</v>
      </c>
    </row>
    <row r="294" spans="2:65" s="1" customFormat="1" ht="37.9" customHeight="1" x14ac:dyDescent="0.2">
      <c r="B294" s="31"/>
      <c r="C294" s="165" t="s">
        <v>489</v>
      </c>
      <c r="D294" s="165" t="s">
        <v>155</v>
      </c>
      <c r="E294" s="166" t="s">
        <v>490</v>
      </c>
      <c r="F294" s="167" t="s">
        <v>491</v>
      </c>
      <c r="G294" s="168" t="s">
        <v>166</v>
      </c>
      <c r="H294" s="169">
        <v>149.5</v>
      </c>
      <c r="I294" s="170"/>
      <c r="J294" s="169">
        <f>ROUND(I294*H294,2)</f>
        <v>0</v>
      </c>
      <c r="K294" s="171"/>
      <c r="L294" s="172"/>
      <c r="M294" s="173" t="s">
        <v>1</v>
      </c>
      <c r="N294" s="174" t="s">
        <v>40</v>
      </c>
      <c r="P294" s="147">
        <f>O294*H294</f>
        <v>0</v>
      </c>
      <c r="Q294" s="147">
        <v>2E-3</v>
      </c>
      <c r="R294" s="147">
        <f>Q294*H294</f>
        <v>0.29899999999999999</v>
      </c>
      <c r="S294" s="147">
        <v>0</v>
      </c>
      <c r="T294" s="148">
        <f>S294*H294</f>
        <v>0</v>
      </c>
      <c r="AR294" s="149" t="s">
        <v>293</v>
      </c>
      <c r="AT294" s="149" t="s">
        <v>155</v>
      </c>
      <c r="AU294" s="149" t="s">
        <v>136</v>
      </c>
      <c r="AY294" s="16" t="s">
        <v>129</v>
      </c>
      <c r="BE294" s="150">
        <f>IF(N294="základná",J294,0)</f>
        <v>0</v>
      </c>
      <c r="BF294" s="150">
        <f>IF(N294="znížená",J294,0)</f>
        <v>0</v>
      </c>
      <c r="BG294" s="150">
        <f>IF(N294="zákl. prenesená",J294,0)</f>
        <v>0</v>
      </c>
      <c r="BH294" s="150">
        <f>IF(N294="zníž. prenesená",J294,0)</f>
        <v>0</v>
      </c>
      <c r="BI294" s="150">
        <f>IF(N294="nulová",J294,0)</f>
        <v>0</v>
      </c>
      <c r="BJ294" s="16" t="s">
        <v>136</v>
      </c>
      <c r="BK294" s="150">
        <f>ROUND(I294*H294,2)</f>
        <v>0</v>
      </c>
      <c r="BL294" s="16" t="s">
        <v>218</v>
      </c>
      <c r="BM294" s="149" t="s">
        <v>492</v>
      </c>
    </row>
    <row r="295" spans="2:65" s="12" customFormat="1" x14ac:dyDescent="0.2">
      <c r="B295" s="151"/>
      <c r="D295" s="152" t="s">
        <v>138</v>
      </c>
      <c r="F295" s="154" t="s">
        <v>493</v>
      </c>
      <c r="H295" s="155">
        <v>149.5</v>
      </c>
      <c r="I295" s="156"/>
      <c r="L295" s="151"/>
      <c r="M295" s="157"/>
      <c r="T295" s="158"/>
      <c r="AT295" s="153" t="s">
        <v>138</v>
      </c>
      <c r="AU295" s="153" t="s">
        <v>136</v>
      </c>
      <c r="AV295" s="12" t="s">
        <v>136</v>
      </c>
      <c r="AW295" s="12" t="s">
        <v>4</v>
      </c>
      <c r="AX295" s="12" t="s">
        <v>82</v>
      </c>
      <c r="AY295" s="153" t="s">
        <v>129</v>
      </c>
    </row>
    <row r="296" spans="2:65" s="1" customFormat="1" ht="24.2" customHeight="1" x14ac:dyDescent="0.2">
      <c r="B296" s="31"/>
      <c r="C296" s="138" t="s">
        <v>494</v>
      </c>
      <c r="D296" s="138" t="s">
        <v>131</v>
      </c>
      <c r="E296" s="139" t="s">
        <v>495</v>
      </c>
      <c r="F296" s="140" t="s">
        <v>496</v>
      </c>
      <c r="G296" s="141" t="s">
        <v>158</v>
      </c>
      <c r="H296" s="142">
        <v>0.6</v>
      </c>
      <c r="I296" s="143"/>
      <c r="J296" s="142">
        <f>ROUND(I296*H296,2)</f>
        <v>0</v>
      </c>
      <c r="K296" s="144"/>
      <c r="L296" s="31"/>
      <c r="M296" s="145" t="s">
        <v>1</v>
      </c>
      <c r="N296" s="146" t="s">
        <v>40</v>
      </c>
      <c r="P296" s="147">
        <f>O296*H296</f>
        <v>0</v>
      </c>
      <c r="Q296" s="147">
        <v>0</v>
      </c>
      <c r="R296" s="147">
        <f>Q296*H296</f>
        <v>0</v>
      </c>
      <c r="S296" s="147">
        <v>0</v>
      </c>
      <c r="T296" s="148">
        <f>S296*H296</f>
        <v>0</v>
      </c>
      <c r="AR296" s="149" t="s">
        <v>218</v>
      </c>
      <c r="AT296" s="149" t="s">
        <v>131</v>
      </c>
      <c r="AU296" s="149" t="s">
        <v>136</v>
      </c>
      <c r="AY296" s="16" t="s">
        <v>129</v>
      </c>
      <c r="BE296" s="150">
        <f>IF(N296="základná",J296,0)</f>
        <v>0</v>
      </c>
      <c r="BF296" s="150">
        <f>IF(N296="znížená",J296,0)</f>
        <v>0</v>
      </c>
      <c r="BG296" s="150">
        <f>IF(N296="zákl. prenesená",J296,0)</f>
        <v>0</v>
      </c>
      <c r="BH296" s="150">
        <f>IF(N296="zníž. prenesená",J296,0)</f>
        <v>0</v>
      </c>
      <c r="BI296" s="150">
        <f>IF(N296="nulová",J296,0)</f>
        <v>0</v>
      </c>
      <c r="BJ296" s="16" t="s">
        <v>136</v>
      </c>
      <c r="BK296" s="150">
        <f>ROUND(I296*H296,2)</f>
        <v>0</v>
      </c>
      <c r="BL296" s="16" t="s">
        <v>218</v>
      </c>
      <c r="BM296" s="149" t="s">
        <v>497</v>
      </c>
    </row>
    <row r="297" spans="2:65" s="11" customFormat="1" ht="22.9" customHeight="1" x14ac:dyDescent="0.2">
      <c r="B297" s="126"/>
      <c r="D297" s="127" t="s">
        <v>73</v>
      </c>
      <c r="E297" s="136" t="s">
        <v>498</v>
      </c>
      <c r="F297" s="136" t="s">
        <v>499</v>
      </c>
      <c r="I297" s="129"/>
      <c r="J297" s="137">
        <f>BK297</f>
        <v>0</v>
      </c>
      <c r="L297" s="126"/>
      <c r="M297" s="131"/>
      <c r="P297" s="132">
        <f>SUM(P298:P301)</f>
        <v>0</v>
      </c>
      <c r="R297" s="132">
        <f>SUM(R298:R301)</f>
        <v>0.70010000000000006</v>
      </c>
      <c r="T297" s="133">
        <f>SUM(T298:T301)</f>
        <v>0</v>
      </c>
      <c r="AR297" s="127" t="s">
        <v>136</v>
      </c>
      <c r="AT297" s="134" t="s">
        <v>73</v>
      </c>
      <c r="AU297" s="134" t="s">
        <v>82</v>
      </c>
      <c r="AY297" s="127" t="s">
        <v>129</v>
      </c>
      <c r="BK297" s="135">
        <f>SUM(BK298:BK301)</f>
        <v>0</v>
      </c>
    </row>
    <row r="298" spans="2:65" s="1" customFormat="1" ht="24.2" customHeight="1" x14ac:dyDescent="0.2">
      <c r="B298" s="31"/>
      <c r="C298" s="138" t="s">
        <v>500</v>
      </c>
      <c r="D298" s="138" t="s">
        <v>131</v>
      </c>
      <c r="E298" s="139" t="s">
        <v>501</v>
      </c>
      <c r="F298" s="140" t="s">
        <v>502</v>
      </c>
      <c r="G298" s="141" t="s">
        <v>166</v>
      </c>
      <c r="H298" s="142">
        <v>10</v>
      </c>
      <c r="I298" s="143"/>
      <c r="J298" s="142">
        <f>ROUND(I298*H298,2)</f>
        <v>0</v>
      </c>
      <c r="K298" s="144"/>
      <c r="L298" s="31"/>
      <c r="M298" s="145" t="s">
        <v>1</v>
      </c>
      <c r="N298" s="146" t="s">
        <v>40</v>
      </c>
      <c r="P298" s="147">
        <f>O298*H298</f>
        <v>0</v>
      </c>
      <c r="Q298" s="147">
        <v>7.0010000000000003E-2</v>
      </c>
      <c r="R298" s="147">
        <f>Q298*H298</f>
        <v>0.70010000000000006</v>
      </c>
      <c r="S298" s="147">
        <v>0</v>
      </c>
      <c r="T298" s="148">
        <f>S298*H298</f>
        <v>0</v>
      </c>
      <c r="AR298" s="149" t="s">
        <v>218</v>
      </c>
      <c r="AT298" s="149" t="s">
        <v>131</v>
      </c>
      <c r="AU298" s="149" t="s">
        <v>136</v>
      </c>
      <c r="AY298" s="16" t="s">
        <v>129</v>
      </c>
      <c r="BE298" s="150">
        <f>IF(N298="základná",J298,0)</f>
        <v>0</v>
      </c>
      <c r="BF298" s="150">
        <f>IF(N298="znížená",J298,0)</f>
        <v>0</v>
      </c>
      <c r="BG298" s="150">
        <f>IF(N298="zákl. prenesená",J298,0)</f>
        <v>0</v>
      </c>
      <c r="BH298" s="150">
        <f>IF(N298="zníž. prenesená",J298,0)</f>
        <v>0</v>
      </c>
      <c r="BI298" s="150">
        <f>IF(N298="nulová",J298,0)</f>
        <v>0</v>
      </c>
      <c r="BJ298" s="16" t="s">
        <v>136</v>
      </c>
      <c r="BK298" s="150">
        <f>ROUND(I298*H298,2)</f>
        <v>0</v>
      </c>
      <c r="BL298" s="16" t="s">
        <v>218</v>
      </c>
      <c r="BM298" s="149" t="s">
        <v>503</v>
      </c>
    </row>
    <row r="299" spans="2:65" s="13" customFormat="1" x14ac:dyDescent="0.2">
      <c r="B299" s="159"/>
      <c r="D299" s="152" t="s">
        <v>138</v>
      </c>
      <c r="E299" s="160" t="s">
        <v>1</v>
      </c>
      <c r="F299" s="161" t="s">
        <v>504</v>
      </c>
      <c r="H299" s="160" t="s">
        <v>1</v>
      </c>
      <c r="I299" s="162"/>
      <c r="L299" s="159"/>
      <c r="M299" s="163"/>
      <c r="T299" s="164"/>
      <c r="AT299" s="160" t="s">
        <v>138</v>
      </c>
      <c r="AU299" s="160" t="s">
        <v>136</v>
      </c>
      <c r="AV299" s="13" t="s">
        <v>82</v>
      </c>
      <c r="AW299" s="13" t="s">
        <v>31</v>
      </c>
      <c r="AX299" s="13" t="s">
        <v>74</v>
      </c>
      <c r="AY299" s="160" t="s">
        <v>129</v>
      </c>
    </row>
    <row r="300" spans="2:65" s="12" customFormat="1" x14ac:dyDescent="0.2">
      <c r="B300" s="151"/>
      <c r="D300" s="152" t="s">
        <v>138</v>
      </c>
      <c r="E300" s="153" t="s">
        <v>1</v>
      </c>
      <c r="F300" s="154" t="s">
        <v>197</v>
      </c>
      <c r="H300" s="155">
        <v>10</v>
      </c>
      <c r="I300" s="156"/>
      <c r="L300" s="151"/>
      <c r="M300" s="157"/>
      <c r="T300" s="158"/>
      <c r="AT300" s="153" t="s">
        <v>138</v>
      </c>
      <c r="AU300" s="153" t="s">
        <v>136</v>
      </c>
      <c r="AV300" s="12" t="s">
        <v>136</v>
      </c>
      <c r="AW300" s="12" t="s">
        <v>31</v>
      </c>
      <c r="AX300" s="12" t="s">
        <v>82</v>
      </c>
      <c r="AY300" s="153" t="s">
        <v>129</v>
      </c>
    </row>
    <row r="301" spans="2:65" s="1" customFormat="1" ht="24.2" customHeight="1" x14ac:dyDescent="0.2">
      <c r="B301" s="31"/>
      <c r="C301" s="138" t="s">
        <v>505</v>
      </c>
      <c r="D301" s="138" t="s">
        <v>131</v>
      </c>
      <c r="E301" s="139" t="s">
        <v>506</v>
      </c>
      <c r="F301" s="140" t="s">
        <v>507</v>
      </c>
      <c r="G301" s="141" t="s">
        <v>158</v>
      </c>
      <c r="H301" s="142">
        <v>0.7</v>
      </c>
      <c r="I301" s="143"/>
      <c r="J301" s="142">
        <f>ROUND(I301*H301,2)</f>
        <v>0</v>
      </c>
      <c r="K301" s="144"/>
      <c r="L301" s="31"/>
      <c r="M301" s="145" t="s">
        <v>1</v>
      </c>
      <c r="N301" s="146" t="s">
        <v>40</v>
      </c>
      <c r="P301" s="147">
        <f>O301*H301</f>
        <v>0</v>
      </c>
      <c r="Q301" s="147">
        <v>0</v>
      </c>
      <c r="R301" s="147">
        <f>Q301*H301</f>
        <v>0</v>
      </c>
      <c r="S301" s="147">
        <v>0</v>
      </c>
      <c r="T301" s="148">
        <f>S301*H301</f>
        <v>0</v>
      </c>
      <c r="AR301" s="149" t="s">
        <v>218</v>
      </c>
      <c r="AT301" s="149" t="s">
        <v>131</v>
      </c>
      <c r="AU301" s="149" t="s">
        <v>136</v>
      </c>
      <c r="AY301" s="16" t="s">
        <v>129</v>
      </c>
      <c r="BE301" s="150">
        <f>IF(N301="základná",J301,0)</f>
        <v>0</v>
      </c>
      <c r="BF301" s="150">
        <f>IF(N301="znížená",J301,0)</f>
        <v>0</v>
      </c>
      <c r="BG301" s="150">
        <f>IF(N301="zákl. prenesená",J301,0)</f>
        <v>0</v>
      </c>
      <c r="BH301" s="150">
        <f>IF(N301="zníž. prenesená",J301,0)</f>
        <v>0</v>
      </c>
      <c r="BI301" s="150">
        <f>IF(N301="nulová",J301,0)</f>
        <v>0</v>
      </c>
      <c r="BJ301" s="16" t="s">
        <v>136</v>
      </c>
      <c r="BK301" s="150">
        <f>ROUND(I301*H301,2)</f>
        <v>0</v>
      </c>
      <c r="BL301" s="16" t="s">
        <v>218</v>
      </c>
      <c r="BM301" s="149" t="s">
        <v>508</v>
      </c>
    </row>
    <row r="302" spans="2:65" s="11" customFormat="1" ht="25.9" customHeight="1" x14ac:dyDescent="0.2">
      <c r="B302" s="126"/>
      <c r="D302" s="127" t="s">
        <v>73</v>
      </c>
      <c r="E302" s="128" t="s">
        <v>155</v>
      </c>
      <c r="F302" s="128" t="s">
        <v>509</v>
      </c>
      <c r="I302" s="129"/>
      <c r="J302" s="130">
        <f>BK302</f>
        <v>0</v>
      </c>
      <c r="L302" s="126"/>
      <c r="M302" s="131"/>
      <c r="P302" s="132">
        <f>P303</f>
        <v>0</v>
      </c>
      <c r="R302" s="132">
        <f>R303</f>
        <v>0</v>
      </c>
      <c r="T302" s="133">
        <f>T303</f>
        <v>0</v>
      </c>
      <c r="AR302" s="127" t="s">
        <v>144</v>
      </c>
      <c r="AT302" s="134" t="s">
        <v>73</v>
      </c>
      <c r="AU302" s="134" t="s">
        <v>74</v>
      </c>
      <c r="AY302" s="127" t="s">
        <v>129</v>
      </c>
      <c r="BK302" s="135">
        <f>BK303</f>
        <v>0</v>
      </c>
    </row>
    <row r="303" spans="2:65" s="11" customFormat="1" ht="22.9" customHeight="1" x14ac:dyDescent="0.2">
      <c r="B303" s="126"/>
      <c r="D303" s="127" t="s">
        <v>73</v>
      </c>
      <c r="E303" s="136" t="s">
        <v>510</v>
      </c>
      <c r="F303" s="136" t="s">
        <v>511</v>
      </c>
      <c r="I303" s="129"/>
      <c r="J303" s="137">
        <f>BK303</f>
        <v>0</v>
      </c>
      <c r="L303" s="126"/>
      <c r="M303" s="131"/>
      <c r="P303" s="132">
        <f>P304</f>
        <v>0</v>
      </c>
      <c r="R303" s="132">
        <f>R304</f>
        <v>0</v>
      </c>
      <c r="T303" s="133">
        <f>T304</f>
        <v>0</v>
      </c>
      <c r="AR303" s="127" t="s">
        <v>144</v>
      </c>
      <c r="AT303" s="134" t="s">
        <v>73</v>
      </c>
      <c r="AU303" s="134" t="s">
        <v>82</v>
      </c>
      <c r="AY303" s="127" t="s">
        <v>129</v>
      </c>
      <c r="BK303" s="135">
        <f>BK304</f>
        <v>0</v>
      </c>
    </row>
    <row r="304" spans="2:65" s="1" customFormat="1" ht="33" customHeight="1" x14ac:dyDescent="0.2">
      <c r="B304" s="31"/>
      <c r="C304" s="138" t="s">
        <v>512</v>
      </c>
      <c r="D304" s="138" t="s">
        <v>131</v>
      </c>
      <c r="E304" s="139" t="s">
        <v>513</v>
      </c>
      <c r="F304" s="140" t="s">
        <v>514</v>
      </c>
      <c r="G304" s="141" t="s">
        <v>134</v>
      </c>
      <c r="H304" s="142">
        <v>50</v>
      </c>
      <c r="I304" s="143"/>
      <c r="J304" s="142">
        <f>ROUND(I304*H304,2)</f>
        <v>0</v>
      </c>
      <c r="K304" s="144"/>
      <c r="L304" s="31"/>
      <c r="M304" s="182" t="s">
        <v>1</v>
      </c>
      <c r="N304" s="183" t="s">
        <v>40</v>
      </c>
      <c r="O304" s="184"/>
      <c r="P304" s="185">
        <f>O304*H304</f>
        <v>0</v>
      </c>
      <c r="Q304" s="185">
        <v>0</v>
      </c>
      <c r="R304" s="185">
        <f>Q304*H304</f>
        <v>0</v>
      </c>
      <c r="S304" s="185">
        <v>0</v>
      </c>
      <c r="T304" s="186">
        <f>S304*H304</f>
        <v>0</v>
      </c>
      <c r="AR304" s="149" t="s">
        <v>462</v>
      </c>
      <c r="AT304" s="149" t="s">
        <v>131</v>
      </c>
      <c r="AU304" s="149" t="s">
        <v>136</v>
      </c>
      <c r="AY304" s="16" t="s">
        <v>129</v>
      </c>
      <c r="BE304" s="150">
        <f>IF(N304="základná",J304,0)</f>
        <v>0</v>
      </c>
      <c r="BF304" s="150">
        <f>IF(N304="znížená",J304,0)</f>
        <v>0</v>
      </c>
      <c r="BG304" s="150">
        <f>IF(N304="zákl. prenesená",J304,0)</f>
        <v>0</v>
      </c>
      <c r="BH304" s="150">
        <f>IF(N304="zníž. prenesená",J304,0)</f>
        <v>0</v>
      </c>
      <c r="BI304" s="150">
        <f>IF(N304="nulová",J304,0)</f>
        <v>0</v>
      </c>
      <c r="BJ304" s="16" t="s">
        <v>136</v>
      </c>
      <c r="BK304" s="150">
        <f>ROUND(I304*H304,2)</f>
        <v>0</v>
      </c>
      <c r="BL304" s="16" t="s">
        <v>462</v>
      </c>
      <c r="BM304" s="149" t="s">
        <v>515</v>
      </c>
    </row>
    <row r="305" spans="2:65" s="1" customFormat="1" ht="33" customHeight="1" x14ac:dyDescent="0.2">
      <c r="B305" s="31"/>
      <c r="C305" s="232"/>
      <c r="D305" s="232"/>
      <c r="E305" s="233"/>
      <c r="F305" s="234"/>
      <c r="G305" s="235"/>
      <c r="H305" s="236"/>
      <c r="I305" s="237"/>
      <c r="J305" s="236"/>
      <c r="K305" s="238"/>
      <c r="L305" s="31"/>
      <c r="M305" s="239"/>
      <c r="N305" s="240"/>
      <c r="O305" s="238"/>
      <c r="P305" s="241"/>
      <c r="Q305" s="241"/>
      <c r="R305" s="241"/>
      <c r="S305" s="241"/>
      <c r="T305" s="241"/>
      <c r="AR305" s="149"/>
      <c r="AT305" s="149"/>
      <c r="AU305" s="149"/>
      <c r="AY305" s="16"/>
      <c r="BE305" s="150"/>
      <c r="BF305" s="150"/>
      <c r="BG305" s="150"/>
      <c r="BH305" s="150"/>
      <c r="BI305" s="150"/>
      <c r="BJ305" s="16"/>
      <c r="BK305" s="150"/>
      <c r="BL305" s="16"/>
      <c r="BM305" s="149"/>
    </row>
    <row r="306" spans="2:65" s="1" customFormat="1" ht="6.95" customHeight="1" x14ac:dyDescent="0.2">
      <c r="B306" s="45"/>
      <c r="C306" s="46"/>
      <c r="D306" s="46"/>
      <c r="E306" s="46"/>
      <c r="F306" s="46"/>
      <c r="G306" s="46"/>
      <c r="H306" s="46"/>
      <c r="I306" s="46"/>
      <c r="J306" s="46"/>
      <c r="K306" s="46"/>
      <c r="L306" s="31"/>
    </row>
  </sheetData>
  <sheetProtection formatColumns="0" formatRows="0" autoFilter="0"/>
  <autoFilter ref="C130:K304" xr:uid="{00000000-0009-0000-0000-000001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81"/>
  <sheetViews>
    <sheetView showGridLines="0" topLeftCell="A194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6" t="s">
        <v>86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4.95" customHeight="1" x14ac:dyDescent="0.2">
      <c r="B4" s="19"/>
      <c r="D4" s="20" t="s">
        <v>92</v>
      </c>
      <c r="L4" s="19"/>
      <c r="M4" s="88" t="s">
        <v>9</v>
      </c>
      <c r="AT4" s="16" t="s">
        <v>4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6" t="s">
        <v>14</v>
      </c>
      <c r="L6" s="19"/>
    </row>
    <row r="7" spans="2:46" ht="26.25" customHeight="1" x14ac:dyDescent="0.2">
      <c r="B7" s="19"/>
      <c r="E7" s="229" t="str">
        <f>'Rekapitulácia stavby'!K6</f>
        <v>Bratislava, areál MV SR Šancová 1, rekonštrukcia poškodených oporných múrov</v>
      </c>
      <c r="F7" s="230"/>
      <c r="G7" s="230"/>
      <c r="H7" s="230"/>
      <c r="L7" s="19"/>
    </row>
    <row r="8" spans="2:46" s="1" customFormat="1" ht="12" customHeight="1" x14ac:dyDescent="0.2">
      <c r="B8" s="31"/>
      <c r="D8" s="26" t="s">
        <v>93</v>
      </c>
      <c r="L8" s="31"/>
    </row>
    <row r="9" spans="2:46" s="1" customFormat="1" ht="16.5" customHeight="1" x14ac:dyDescent="0.2">
      <c r="B9" s="31"/>
      <c r="E9" s="198" t="s">
        <v>516</v>
      </c>
      <c r="F9" s="228"/>
      <c r="G9" s="228"/>
      <c r="H9" s="228"/>
      <c r="L9" s="31"/>
    </row>
    <row r="10" spans="2:46" s="1" customFormat="1" x14ac:dyDescent="0.2">
      <c r="B10" s="31"/>
      <c r="L10" s="31"/>
    </row>
    <row r="11" spans="2:46" s="1" customFormat="1" ht="12" customHeight="1" x14ac:dyDescent="0.2">
      <c r="B11" s="31"/>
      <c r="D11" s="26" t="s">
        <v>16</v>
      </c>
      <c r="F11" s="24" t="s">
        <v>87</v>
      </c>
      <c r="I11" s="26" t="s">
        <v>18</v>
      </c>
      <c r="J11" s="24" t="s">
        <v>1</v>
      </c>
      <c r="L11" s="31"/>
    </row>
    <row r="12" spans="2:46" s="1" customFormat="1" ht="12" customHeight="1" x14ac:dyDescent="0.2">
      <c r="B12" s="31"/>
      <c r="D12" s="26" t="s">
        <v>19</v>
      </c>
      <c r="F12" s="24" t="s">
        <v>517</v>
      </c>
      <c r="I12" s="26" t="s">
        <v>21</v>
      </c>
      <c r="J12" s="53" t="str">
        <f>'Rekapitulácia stavby'!AN8</f>
        <v>4. 3. 2022</v>
      </c>
      <c r="L12" s="31"/>
    </row>
    <row r="13" spans="2:46" s="1" customFormat="1" ht="10.9" customHeight="1" x14ac:dyDescent="0.2">
      <c r="B13" s="31"/>
      <c r="L13" s="31"/>
    </row>
    <row r="14" spans="2:46" s="1" customFormat="1" ht="12" customHeight="1" x14ac:dyDescent="0.2">
      <c r="B14" s="31"/>
      <c r="D14" s="26" t="s">
        <v>23</v>
      </c>
      <c r="I14" s="26" t="s">
        <v>24</v>
      </c>
      <c r="J14" s="24" t="s">
        <v>1</v>
      </c>
      <c r="L14" s="31"/>
    </row>
    <row r="15" spans="2:46" s="1" customFormat="1" ht="18" customHeight="1" x14ac:dyDescent="0.2">
      <c r="B15" s="31"/>
      <c r="E15" s="24" t="s">
        <v>25</v>
      </c>
      <c r="I15" s="26" t="s">
        <v>26</v>
      </c>
      <c r="J15" s="24" t="s">
        <v>1</v>
      </c>
      <c r="L15" s="31"/>
    </row>
    <row r="16" spans="2:46" s="1" customFormat="1" ht="6.95" customHeight="1" x14ac:dyDescent="0.2">
      <c r="B16" s="31"/>
      <c r="L16" s="31"/>
    </row>
    <row r="17" spans="2:12" s="1" customFormat="1" ht="12" customHeight="1" x14ac:dyDescent="0.2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 x14ac:dyDescent="0.2">
      <c r="B18" s="31"/>
      <c r="E18" s="231" t="str">
        <f>'Rekapitulácia stavby'!E14</f>
        <v>Vyplň údaj</v>
      </c>
      <c r="F18" s="220"/>
      <c r="G18" s="220"/>
      <c r="H18" s="220"/>
      <c r="I18" s="26" t="s">
        <v>26</v>
      </c>
      <c r="J18" s="27" t="str">
        <f>'Rekapitulácia stavby'!AN14</f>
        <v>Vyplň údaj</v>
      </c>
      <c r="L18" s="31"/>
    </row>
    <row r="19" spans="2:12" s="1" customFormat="1" ht="6.95" customHeight="1" x14ac:dyDescent="0.2">
      <c r="B19" s="31"/>
      <c r="L19" s="31"/>
    </row>
    <row r="20" spans="2:12" s="1" customFormat="1" ht="12" customHeight="1" x14ac:dyDescent="0.2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 x14ac:dyDescent="0.2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6.95" customHeight="1" x14ac:dyDescent="0.2">
      <c r="B22" s="31"/>
      <c r="L22" s="31"/>
    </row>
    <row r="23" spans="2:12" s="1" customFormat="1" ht="12" customHeight="1" x14ac:dyDescent="0.2">
      <c r="B23" s="31"/>
      <c r="D23" s="26" t="s">
        <v>32</v>
      </c>
      <c r="I23" s="26" t="s">
        <v>24</v>
      </c>
      <c r="J23" s="24" t="s">
        <v>1</v>
      </c>
      <c r="L23" s="31"/>
    </row>
    <row r="24" spans="2:12" s="1" customFormat="1" ht="18" customHeight="1" x14ac:dyDescent="0.2">
      <c r="B24" s="31"/>
      <c r="E24" s="24" t="s">
        <v>30</v>
      </c>
      <c r="I24" s="26" t="s">
        <v>26</v>
      </c>
      <c r="J24" s="24" t="s">
        <v>1</v>
      </c>
      <c r="L24" s="31"/>
    </row>
    <row r="25" spans="2:12" s="1" customFormat="1" ht="6.95" customHeight="1" x14ac:dyDescent="0.2">
      <c r="B25" s="31"/>
      <c r="L25" s="31"/>
    </row>
    <row r="26" spans="2:12" s="1" customFormat="1" ht="12" customHeight="1" x14ac:dyDescent="0.2">
      <c r="B26" s="31"/>
      <c r="D26" s="26" t="s">
        <v>33</v>
      </c>
      <c r="L26" s="31"/>
    </row>
    <row r="27" spans="2:12" s="7" customFormat="1" ht="16.5" customHeight="1" x14ac:dyDescent="0.2">
      <c r="B27" s="89"/>
      <c r="E27" s="224" t="s">
        <v>1</v>
      </c>
      <c r="F27" s="224"/>
      <c r="G27" s="224"/>
      <c r="H27" s="224"/>
      <c r="L27" s="89"/>
    </row>
    <row r="28" spans="2:12" s="1" customFormat="1" ht="6.95" customHeight="1" x14ac:dyDescent="0.2">
      <c r="B28" s="31"/>
      <c r="L28" s="31"/>
    </row>
    <row r="29" spans="2:12" s="1" customFormat="1" ht="6.95" customHeight="1" x14ac:dyDescent="0.2">
      <c r="B29" s="31"/>
      <c r="D29" s="54"/>
      <c r="E29" s="54"/>
      <c r="F29" s="54"/>
      <c r="G29" s="54"/>
      <c r="H29" s="54"/>
      <c r="I29" s="54"/>
      <c r="J29" s="54"/>
      <c r="K29" s="54"/>
      <c r="L29" s="31"/>
    </row>
    <row r="30" spans="2:12" s="1" customFormat="1" ht="25.35" customHeight="1" x14ac:dyDescent="0.2">
      <c r="B30" s="31"/>
      <c r="D30" s="90" t="s">
        <v>34</v>
      </c>
      <c r="J30" s="66">
        <f>ROUND(J122, 2)</f>
        <v>0</v>
      </c>
      <c r="L30" s="31"/>
    </row>
    <row r="31" spans="2:12" s="1" customFormat="1" ht="6.95" customHeight="1" x14ac:dyDescent="0.2">
      <c r="B31" s="31"/>
      <c r="D31" s="54"/>
      <c r="E31" s="54"/>
      <c r="F31" s="54"/>
      <c r="G31" s="54"/>
      <c r="H31" s="54"/>
      <c r="I31" s="54"/>
      <c r="J31" s="54"/>
      <c r="K31" s="54"/>
      <c r="L31" s="31"/>
    </row>
    <row r="32" spans="2:12" s="1" customFormat="1" ht="14.45" customHeight="1" x14ac:dyDescent="0.2">
      <c r="B32" s="31"/>
      <c r="F32" s="91" t="s">
        <v>36</v>
      </c>
      <c r="I32" s="91" t="s">
        <v>35</v>
      </c>
      <c r="J32" s="91" t="s">
        <v>37</v>
      </c>
      <c r="L32" s="31"/>
    </row>
    <row r="33" spans="2:12" s="1" customFormat="1" ht="14.45" customHeight="1" x14ac:dyDescent="0.2">
      <c r="B33" s="31"/>
      <c r="D33" s="92" t="s">
        <v>38</v>
      </c>
      <c r="E33" s="35" t="s">
        <v>39</v>
      </c>
      <c r="F33" s="93">
        <f>ROUND((SUM(BE122:BE180)),  2)</f>
        <v>0</v>
      </c>
      <c r="G33" s="94"/>
      <c r="H33" s="94"/>
      <c r="I33" s="95">
        <v>0.2</v>
      </c>
      <c r="J33" s="93">
        <f>ROUND(((SUM(BE122:BE180))*I33),  2)</f>
        <v>0</v>
      </c>
      <c r="L33" s="31"/>
    </row>
    <row r="34" spans="2:12" s="1" customFormat="1" ht="14.45" customHeight="1" x14ac:dyDescent="0.2">
      <c r="B34" s="31"/>
      <c r="E34" s="35" t="s">
        <v>40</v>
      </c>
      <c r="F34" s="93">
        <f>ROUND((SUM(BF122:BF180)),  2)</f>
        <v>0</v>
      </c>
      <c r="G34" s="94"/>
      <c r="H34" s="94"/>
      <c r="I34" s="95">
        <v>0.2</v>
      </c>
      <c r="J34" s="93">
        <f>ROUND(((SUM(BF122:BF180))*I34),  2)</f>
        <v>0</v>
      </c>
      <c r="L34" s="31"/>
    </row>
    <row r="35" spans="2:12" s="1" customFormat="1" ht="14.45" hidden="1" customHeight="1" x14ac:dyDescent="0.2">
      <c r="B35" s="31"/>
      <c r="E35" s="26" t="s">
        <v>41</v>
      </c>
      <c r="F35" s="96">
        <f>ROUND((SUM(BG122:BG180)),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 x14ac:dyDescent="0.2">
      <c r="B36" s="31"/>
      <c r="E36" s="26" t="s">
        <v>42</v>
      </c>
      <c r="F36" s="96">
        <f>ROUND((SUM(BH122:BH180)),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 x14ac:dyDescent="0.2">
      <c r="B37" s="31"/>
      <c r="E37" s="35" t="s">
        <v>43</v>
      </c>
      <c r="F37" s="93">
        <f>ROUND((SUM(BI122:BI180)),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 x14ac:dyDescent="0.2">
      <c r="B38" s="31"/>
      <c r="L38" s="31"/>
    </row>
    <row r="39" spans="2:12" s="1" customFormat="1" ht="25.35" customHeight="1" x14ac:dyDescent="0.2">
      <c r="B39" s="31"/>
      <c r="C39" s="98"/>
      <c r="D39" s="99" t="s">
        <v>44</v>
      </c>
      <c r="E39" s="57"/>
      <c r="F39" s="57"/>
      <c r="G39" s="100" t="s">
        <v>45</v>
      </c>
      <c r="H39" s="101" t="s">
        <v>46</v>
      </c>
      <c r="I39" s="57"/>
      <c r="J39" s="102">
        <f>SUM(J30:J37)</f>
        <v>0</v>
      </c>
      <c r="K39" s="103"/>
      <c r="L39" s="31"/>
    </row>
    <row r="40" spans="2:12" s="1" customFormat="1" ht="14.45" customHeight="1" x14ac:dyDescent="0.2">
      <c r="B40" s="31"/>
      <c r="L40" s="31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1"/>
      <c r="D50" s="42" t="s">
        <v>47</v>
      </c>
      <c r="E50" s="43"/>
      <c r="F50" s="43"/>
      <c r="G50" s="42" t="s">
        <v>48</v>
      </c>
      <c r="H50" s="43"/>
      <c r="I50" s="43"/>
      <c r="J50" s="43"/>
      <c r="K50" s="43"/>
      <c r="L50" s="31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31"/>
      <c r="D61" s="44" t="s">
        <v>49</v>
      </c>
      <c r="E61" s="33"/>
      <c r="F61" s="104" t="s">
        <v>50</v>
      </c>
      <c r="G61" s="44" t="s">
        <v>49</v>
      </c>
      <c r="H61" s="33"/>
      <c r="I61" s="33"/>
      <c r="J61" s="105" t="s">
        <v>50</v>
      </c>
      <c r="K61" s="33"/>
      <c r="L61" s="31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31"/>
      <c r="D65" s="42" t="s">
        <v>51</v>
      </c>
      <c r="E65" s="43"/>
      <c r="F65" s="43"/>
      <c r="G65" s="42" t="s">
        <v>52</v>
      </c>
      <c r="H65" s="43"/>
      <c r="I65" s="43"/>
      <c r="J65" s="43"/>
      <c r="K65" s="43"/>
      <c r="L65" s="31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2.75" x14ac:dyDescent="0.2">
      <c r="B76" s="31"/>
      <c r="D76" s="44" t="s">
        <v>49</v>
      </c>
      <c r="E76" s="33"/>
      <c r="F76" s="104" t="s">
        <v>50</v>
      </c>
      <c r="G76" s="44" t="s">
        <v>49</v>
      </c>
      <c r="H76" s="33"/>
      <c r="I76" s="33"/>
      <c r="J76" s="105" t="s">
        <v>50</v>
      </c>
      <c r="K76" s="33"/>
      <c r="L76" s="31"/>
    </row>
    <row r="77" spans="2:12" s="1" customFormat="1" ht="14.45" customHeight="1" x14ac:dyDescent="0.2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1"/>
    </row>
    <row r="81" spans="2:47" s="1" customFormat="1" ht="6.95" customHeight="1" x14ac:dyDescent="0.2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1"/>
    </row>
    <row r="82" spans="2:47" s="1" customFormat="1" ht="24.95" customHeight="1" x14ac:dyDescent="0.2">
      <c r="B82" s="31"/>
      <c r="C82" s="20" t="s">
        <v>95</v>
      </c>
      <c r="L82" s="31"/>
    </row>
    <row r="83" spans="2:47" s="1" customFormat="1" ht="6.95" customHeight="1" x14ac:dyDescent="0.2">
      <c r="B83" s="31"/>
      <c r="L83" s="31"/>
    </row>
    <row r="84" spans="2:47" s="1" customFormat="1" ht="12" customHeight="1" x14ac:dyDescent="0.2">
      <c r="B84" s="31"/>
      <c r="C84" s="26" t="s">
        <v>14</v>
      </c>
      <c r="L84" s="31"/>
    </row>
    <row r="85" spans="2:47" s="1" customFormat="1" ht="26.25" customHeight="1" x14ac:dyDescent="0.2">
      <c r="B85" s="31"/>
      <c r="E85" s="229" t="str">
        <f>E7</f>
        <v>Bratislava, areál MV SR Šancová 1, rekonštrukcia poškodených oporných múrov</v>
      </c>
      <c r="F85" s="230"/>
      <c r="G85" s="230"/>
      <c r="H85" s="230"/>
      <c r="L85" s="31"/>
    </row>
    <row r="86" spans="2:47" s="1" customFormat="1" ht="12" customHeight="1" x14ac:dyDescent="0.2">
      <c r="B86" s="31"/>
      <c r="C86" s="26" t="s">
        <v>93</v>
      </c>
      <c r="L86" s="31"/>
    </row>
    <row r="87" spans="2:47" s="1" customFormat="1" ht="16.5" customHeight="1" x14ac:dyDescent="0.2">
      <c r="B87" s="31"/>
      <c r="E87" s="198" t="str">
        <f>E9</f>
        <v>SO 02 - Rekonštrukcia spevnených plôch</v>
      </c>
      <c r="F87" s="228"/>
      <c r="G87" s="228"/>
      <c r="H87" s="228"/>
      <c r="L87" s="31"/>
    </row>
    <row r="88" spans="2:47" s="1" customFormat="1" ht="6.95" customHeight="1" x14ac:dyDescent="0.2">
      <c r="B88" s="31"/>
      <c r="L88" s="31"/>
    </row>
    <row r="89" spans="2:47" s="1" customFormat="1" ht="12" customHeight="1" x14ac:dyDescent="0.2">
      <c r="B89" s="31"/>
      <c r="C89" s="26" t="s">
        <v>19</v>
      </c>
      <c r="F89" s="24" t="str">
        <f>F12</f>
        <v xml:space="preserve"> Bratislava</v>
      </c>
      <c r="I89" s="26" t="s">
        <v>21</v>
      </c>
      <c r="J89" s="53" t="str">
        <f>IF(J12="","",J12)</f>
        <v>4. 3. 2022</v>
      </c>
      <c r="L89" s="31"/>
    </row>
    <row r="90" spans="2:47" s="1" customFormat="1" ht="6.95" customHeight="1" x14ac:dyDescent="0.2">
      <c r="B90" s="31"/>
      <c r="L90" s="31"/>
    </row>
    <row r="91" spans="2:47" s="1" customFormat="1" ht="40.15" customHeight="1" x14ac:dyDescent="0.2">
      <c r="B91" s="31"/>
      <c r="C91" s="26" t="s">
        <v>23</v>
      </c>
      <c r="F91" s="24" t="str">
        <f>E15</f>
        <v>MV SR, Pribinova 2, 81272 Bratislava</v>
      </c>
      <c r="I91" s="26" t="s">
        <v>29</v>
      </c>
      <c r="J91" s="29" t="str">
        <f>E21</f>
        <v>HADE s.r.o., Jarabinková 8D, 821 09 Bratislava</v>
      </c>
      <c r="L91" s="31"/>
    </row>
    <row r="92" spans="2:47" s="1" customFormat="1" ht="40.15" customHeight="1" x14ac:dyDescent="0.2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>HADE s.r.o., Jarabinková 8D, 821 09 Bratislava</v>
      </c>
      <c r="L92" s="31"/>
    </row>
    <row r="93" spans="2:47" s="1" customFormat="1" ht="10.35" customHeight="1" x14ac:dyDescent="0.2">
      <c r="B93" s="31"/>
      <c r="L93" s="31"/>
    </row>
    <row r="94" spans="2:47" s="1" customFormat="1" ht="29.25" customHeight="1" x14ac:dyDescent="0.2">
      <c r="B94" s="31"/>
      <c r="C94" s="106" t="s">
        <v>96</v>
      </c>
      <c r="D94" s="98"/>
      <c r="E94" s="98"/>
      <c r="F94" s="98"/>
      <c r="G94" s="98"/>
      <c r="H94" s="98"/>
      <c r="I94" s="98"/>
      <c r="J94" s="107" t="s">
        <v>97</v>
      </c>
      <c r="K94" s="98"/>
      <c r="L94" s="31"/>
    </row>
    <row r="95" spans="2:47" s="1" customFormat="1" ht="10.35" customHeight="1" x14ac:dyDescent="0.2">
      <c r="B95" s="31"/>
      <c r="L95" s="31"/>
    </row>
    <row r="96" spans="2:47" s="1" customFormat="1" ht="22.9" customHeight="1" x14ac:dyDescent="0.2">
      <c r="B96" s="31"/>
      <c r="C96" s="108" t="s">
        <v>98</v>
      </c>
      <c r="J96" s="66">
        <f>J122</f>
        <v>0</v>
      </c>
      <c r="L96" s="31"/>
      <c r="AU96" s="16" t="s">
        <v>99</v>
      </c>
    </row>
    <row r="97" spans="2:12" s="8" customFormat="1" ht="24.95" customHeight="1" x14ac:dyDescent="0.2">
      <c r="B97" s="109"/>
      <c r="D97" s="110" t="s">
        <v>100</v>
      </c>
      <c r="E97" s="111"/>
      <c r="F97" s="111"/>
      <c r="G97" s="111"/>
      <c r="H97" s="111"/>
      <c r="I97" s="111"/>
      <c r="J97" s="112">
        <f>J123</f>
        <v>0</v>
      </c>
      <c r="L97" s="109"/>
    </row>
    <row r="98" spans="2:12" s="9" customFormat="1" ht="19.899999999999999" customHeight="1" x14ac:dyDescent="0.2">
      <c r="B98" s="113"/>
      <c r="D98" s="114" t="s">
        <v>101</v>
      </c>
      <c r="E98" s="115"/>
      <c r="F98" s="115"/>
      <c r="G98" s="115"/>
      <c r="H98" s="115"/>
      <c r="I98" s="115"/>
      <c r="J98" s="116">
        <f>J124</f>
        <v>0</v>
      </c>
      <c r="L98" s="113"/>
    </row>
    <row r="99" spans="2:12" s="9" customFormat="1" ht="19.899999999999999" customHeight="1" x14ac:dyDescent="0.2">
      <c r="B99" s="113"/>
      <c r="D99" s="114" t="s">
        <v>102</v>
      </c>
      <c r="E99" s="115"/>
      <c r="F99" s="115"/>
      <c r="G99" s="115"/>
      <c r="H99" s="115"/>
      <c r="I99" s="115"/>
      <c r="J99" s="116">
        <f>J139</f>
        <v>0</v>
      </c>
      <c r="L99" s="113"/>
    </row>
    <row r="100" spans="2:12" s="9" customFormat="1" ht="19.899999999999999" customHeight="1" x14ac:dyDescent="0.2">
      <c r="B100" s="113"/>
      <c r="D100" s="114" t="s">
        <v>105</v>
      </c>
      <c r="E100" s="115"/>
      <c r="F100" s="115"/>
      <c r="G100" s="115"/>
      <c r="H100" s="115"/>
      <c r="I100" s="115"/>
      <c r="J100" s="116">
        <f>J145</f>
        <v>0</v>
      </c>
      <c r="L100" s="113"/>
    </row>
    <row r="101" spans="2:12" s="9" customFormat="1" ht="19.899999999999999" customHeight="1" x14ac:dyDescent="0.2">
      <c r="B101" s="113"/>
      <c r="D101" s="114" t="s">
        <v>108</v>
      </c>
      <c r="E101" s="115"/>
      <c r="F101" s="115"/>
      <c r="G101" s="115"/>
      <c r="H101" s="115"/>
      <c r="I101" s="115"/>
      <c r="J101" s="116">
        <f>J151</f>
        <v>0</v>
      </c>
      <c r="L101" s="113"/>
    </row>
    <row r="102" spans="2:12" s="9" customFormat="1" ht="19.899999999999999" customHeight="1" x14ac:dyDescent="0.2">
      <c r="B102" s="113"/>
      <c r="D102" s="114" t="s">
        <v>109</v>
      </c>
      <c r="E102" s="115"/>
      <c r="F102" s="115"/>
      <c r="G102" s="115"/>
      <c r="H102" s="115"/>
      <c r="I102" s="115"/>
      <c r="J102" s="116">
        <f>J179</f>
        <v>0</v>
      </c>
      <c r="L102" s="113"/>
    </row>
    <row r="103" spans="2:12" s="1" customFormat="1" ht="21.75" customHeight="1" x14ac:dyDescent="0.2">
      <c r="B103" s="31"/>
      <c r="L103" s="31"/>
    </row>
    <row r="104" spans="2:12" s="1" customFormat="1" ht="6.95" customHeight="1" x14ac:dyDescent="0.2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31"/>
    </row>
    <row r="108" spans="2:12" s="1" customFormat="1" ht="6.95" customHeight="1" x14ac:dyDescent="0.2"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31"/>
    </row>
    <row r="109" spans="2:12" s="1" customFormat="1" ht="24.95" customHeight="1" x14ac:dyDescent="0.2">
      <c r="B109" s="31"/>
      <c r="C109" s="20" t="s">
        <v>115</v>
      </c>
      <c r="L109" s="31"/>
    </row>
    <row r="110" spans="2:12" s="1" customFormat="1" ht="6.95" customHeight="1" x14ac:dyDescent="0.2">
      <c r="B110" s="31"/>
      <c r="L110" s="31"/>
    </row>
    <row r="111" spans="2:12" s="1" customFormat="1" ht="12" customHeight="1" x14ac:dyDescent="0.2">
      <c r="B111" s="31"/>
      <c r="C111" s="26" t="s">
        <v>14</v>
      </c>
      <c r="L111" s="31"/>
    </row>
    <row r="112" spans="2:12" s="1" customFormat="1" ht="26.25" customHeight="1" x14ac:dyDescent="0.2">
      <c r="B112" s="31"/>
      <c r="E112" s="229" t="str">
        <f>E7</f>
        <v>Bratislava, areál MV SR Šancová 1, rekonštrukcia poškodených oporných múrov</v>
      </c>
      <c r="F112" s="230"/>
      <c r="G112" s="230"/>
      <c r="H112" s="230"/>
      <c r="L112" s="31"/>
    </row>
    <row r="113" spans="2:65" s="1" customFormat="1" ht="12" customHeight="1" x14ac:dyDescent="0.2">
      <c r="B113" s="31"/>
      <c r="C113" s="26" t="s">
        <v>93</v>
      </c>
      <c r="L113" s="31"/>
    </row>
    <row r="114" spans="2:65" s="1" customFormat="1" ht="16.5" customHeight="1" x14ac:dyDescent="0.2">
      <c r="B114" s="31"/>
      <c r="E114" s="198" t="str">
        <f>E9</f>
        <v>SO 02 - Rekonštrukcia spevnených plôch</v>
      </c>
      <c r="F114" s="228"/>
      <c r="G114" s="228"/>
      <c r="H114" s="228"/>
      <c r="L114" s="31"/>
    </row>
    <row r="115" spans="2:65" s="1" customFormat="1" ht="6.95" customHeight="1" x14ac:dyDescent="0.2">
      <c r="B115" s="31"/>
      <c r="L115" s="31"/>
    </row>
    <row r="116" spans="2:65" s="1" customFormat="1" ht="12" customHeight="1" x14ac:dyDescent="0.2">
      <c r="B116" s="31"/>
      <c r="C116" s="26" t="s">
        <v>19</v>
      </c>
      <c r="F116" s="24" t="str">
        <f>F12</f>
        <v xml:space="preserve"> Bratislava</v>
      </c>
      <c r="I116" s="26" t="s">
        <v>21</v>
      </c>
      <c r="J116" s="53" t="str">
        <f>IF(J12="","",J12)</f>
        <v>4. 3. 2022</v>
      </c>
      <c r="L116" s="31"/>
    </row>
    <row r="117" spans="2:65" s="1" customFormat="1" ht="6.95" customHeight="1" x14ac:dyDescent="0.2">
      <c r="B117" s="31"/>
      <c r="L117" s="31"/>
    </row>
    <row r="118" spans="2:65" s="1" customFormat="1" ht="40.15" customHeight="1" x14ac:dyDescent="0.2">
      <c r="B118" s="31"/>
      <c r="C118" s="26" t="s">
        <v>23</v>
      </c>
      <c r="F118" s="24" t="str">
        <f>E15</f>
        <v>MV SR, Pribinova 2, 81272 Bratislava</v>
      </c>
      <c r="I118" s="26" t="s">
        <v>29</v>
      </c>
      <c r="J118" s="29" t="str">
        <f>E21</f>
        <v>HADE s.r.o., Jarabinková 8D, 821 09 Bratislava</v>
      </c>
      <c r="L118" s="31"/>
    </row>
    <row r="119" spans="2:65" s="1" customFormat="1" ht="40.15" customHeight="1" x14ac:dyDescent="0.2">
      <c r="B119" s="31"/>
      <c r="C119" s="26" t="s">
        <v>27</v>
      </c>
      <c r="F119" s="24" t="str">
        <f>IF(E18="","",E18)</f>
        <v>Vyplň údaj</v>
      </c>
      <c r="I119" s="26" t="s">
        <v>32</v>
      </c>
      <c r="J119" s="29" t="str">
        <f>E24</f>
        <v>HADE s.r.o., Jarabinková 8D, 821 09 Bratislava</v>
      </c>
      <c r="L119" s="31"/>
    </row>
    <row r="120" spans="2:65" s="1" customFormat="1" ht="10.35" customHeight="1" x14ac:dyDescent="0.2">
      <c r="B120" s="31"/>
      <c r="L120" s="31"/>
    </row>
    <row r="121" spans="2:65" s="10" customFormat="1" ht="29.25" customHeight="1" x14ac:dyDescent="0.2">
      <c r="B121" s="117"/>
      <c r="C121" s="118" t="s">
        <v>116</v>
      </c>
      <c r="D121" s="119" t="s">
        <v>59</v>
      </c>
      <c r="E121" s="119" t="s">
        <v>55</v>
      </c>
      <c r="F121" s="119" t="s">
        <v>56</v>
      </c>
      <c r="G121" s="119" t="s">
        <v>117</v>
      </c>
      <c r="H121" s="119" t="s">
        <v>118</v>
      </c>
      <c r="I121" s="119" t="s">
        <v>119</v>
      </c>
      <c r="J121" s="120" t="s">
        <v>97</v>
      </c>
      <c r="K121" s="121" t="s">
        <v>120</v>
      </c>
      <c r="L121" s="117"/>
      <c r="M121" s="59" t="s">
        <v>1</v>
      </c>
      <c r="N121" s="60" t="s">
        <v>38</v>
      </c>
      <c r="O121" s="60" t="s">
        <v>121</v>
      </c>
      <c r="P121" s="60" t="s">
        <v>122</v>
      </c>
      <c r="Q121" s="60" t="s">
        <v>123</v>
      </c>
      <c r="R121" s="60" t="s">
        <v>124</v>
      </c>
      <c r="S121" s="60" t="s">
        <v>125</v>
      </c>
      <c r="T121" s="61" t="s">
        <v>126</v>
      </c>
    </row>
    <row r="122" spans="2:65" s="1" customFormat="1" ht="22.9" customHeight="1" x14ac:dyDescent="0.25">
      <c r="B122" s="31"/>
      <c r="C122" s="64" t="s">
        <v>98</v>
      </c>
      <c r="J122" s="122">
        <f>BK122</f>
        <v>0</v>
      </c>
      <c r="L122" s="31"/>
      <c r="M122" s="62"/>
      <c r="N122" s="54"/>
      <c r="O122" s="54"/>
      <c r="P122" s="123">
        <f>P123</f>
        <v>0</v>
      </c>
      <c r="Q122" s="54"/>
      <c r="R122" s="123">
        <f>R123</f>
        <v>971.63861359999999</v>
      </c>
      <c r="S122" s="54"/>
      <c r="T122" s="124">
        <f>T123</f>
        <v>307.26373000000001</v>
      </c>
      <c r="AT122" s="16" t="s">
        <v>73</v>
      </c>
      <c r="AU122" s="16" t="s">
        <v>99</v>
      </c>
      <c r="BK122" s="125">
        <f>BK123</f>
        <v>0</v>
      </c>
    </row>
    <row r="123" spans="2:65" s="11" customFormat="1" ht="25.9" customHeight="1" x14ac:dyDescent="0.2">
      <c r="B123" s="126"/>
      <c r="D123" s="127" t="s">
        <v>73</v>
      </c>
      <c r="E123" s="128" t="s">
        <v>127</v>
      </c>
      <c r="F123" s="128" t="s">
        <v>128</v>
      </c>
      <c r="I123" s="129"/>
      <c r="J123" s="130">
        <f>BK123</f>
        <v>0</v>
      </c>
      <c r="L123" s="126"/>
      <c r="M123" s="131"/>
      <c r="P123" s="132">
        <f>P124+P139+P145+P151+P179</f>
        <v>0</v>
      </c>
      <c r="R123" s="132">
        <f>R124+R139+R145+R151+R179</f>
        <v>971.63861359999999</v>
      </c>
      <c r="T123" s="133">
        <f>T124+T139+T145+T151+T179</f>
        <v>307.26373000000001</v>
      </c>
      <c r="AR123" s="127" t="s">
        <v>82</v>
      </c>
      <c r="AT123" s="134" t="s">
        <v>73</v>
      </c>
      <c r="AU123" s="134" t="s">
        <v>74</v>
      </c>
      <c r="AY123" s="127" t="s">
        <v>129</v>
      </c>
      <c r="BK123" s="135">
        <f>BK124+BK139+BK145+BK151+BK179</f>
        <v>0</v>
      </c>
    </row>
    <row r="124" spans="2:65" s="11" customFormat="1" ht="22.9" customHeight="1" x14ac:dyDescent="0.2">
      <c r="B124" s="126"/>
      <c r="D124" s="127" t="s">
        <v>73</v>
      </c>
      <c r="E124" s="136" t="s">
        <v>82</v>
      </c>
      <c r="F124" s="136" t="s">
        <v>130</v>
      </c>
      <c r="I124" s="129"/>
      <c r="J124" s="137">
        <f>BK124</f>
        <v>0</v>
      </c>
      <c r="L124" s="126"/>
      <c r="M124" s="131"/>
      <c r="P124" s="132">
        <f>SUM(P125:P138)</f>
        <v>0</v>
      </c>
      <c r="R124" s="132">
        <f>SUM(R125:R138)</f>
        <v>384.3</v>
      </c>
      <c r="T124" s="133">
        <f>SUM(T125:T138)</f>
        <v>0</v>
      </c>
      <c r="AR124" s="127" t="s">
        <v>82</v>
      </c>
      <c r="AT124" s="134" t="s">
        <v>73</v>
      </c>
      <c r="AU124" s="134" t="s">
        <v>82</v>
      </c>
      <c r="AY124" s="127" t="s">
        <v>129</v>
      </c>
      <c r="BK124" s="135">
        <f>SUM(BK125:BK138)</f>
        <v>0</v>
      </c>
    </row>
    <row r="125" spans="2:65" s="1" customFormat="1" ht="21.75" customHeight="1" x14ac:dyDescent="0.2">
      <c r="B125" s="31"/>
      <c r="C125" s="138" t="s">
        <v>82</v>
      </c>
      <c r="D125" s="138" t="s">
        <v>131</v>
      </c>
      <c r="E125" s="139" t="s">
        <v>518</v>
      </c>
      <c r="F125" s="140" t="s">
        <v>519</v>
      </c>
      <c r="G125" s="141" t="s">
        <v>142</v>
      </c>
      <c r="H125" s="142">
        <v>15</v>
      </c>
      <c r="I125" s="143"/>
      <c r="J125" s="142">
        <f t="shared" ref="J125:J138" si="0">ROUND(I125*H125,2)</f>
        <v>0</v>
      </c>
      <c r="K125" s="144"/>
      <c r="L125" s="31"/>
      <c r="M125" s="145" t="s">
        <v>1</v>
      </c>
      <c r="N125" s="146" t="s">
        <v>40</v>
      </c>
      <c r="P125" s="147">
        <f t="shared" ref="P125:P138" si="1">O125*H125</f>
        <v>0</v>
      </c>
      <c r="Q125" s="147">
        <v>0</v>
      </c>
      <c r="R125" s="147">
        <f t="shared" ref="R125:R138" si="2">Q125*H125</f>
        <v>0</v>
      </c>
      <c r="S125" s="147">
        <v>0</v>
      </c>
      <c r="T125" s="148">
        <f t="shared" ref="T125:T138" si="3">S125*H125</f>
        <v>0</v>
      </c>
      <c r="AR125" s="149" t="s">
        <v>135</v>
      </c>
      <c r="AT125" s="149" t="s">
        <v>131</v>
      </c>
      <c r="AU125" s="149" t="s">
        <v>136</v>
      </c>
      <c r="AY125" s="16" t="s">
        <v>129</v>
      </c>
      <c r="BE125" s="150">
        <f t="shared" ref="BE125:BE138" si="4">IF(N125="základná",J125,0)</f>
        <v>0</v>
      </c>
      <c r="BF125" s="150">
        <f t="shared" ref="BF125:BF138" si="5">IF(N125="znížená",J125,0)</f>
        <v>0</v>
      </c>
      <c r="BG125" s="150">
        <f t="shared" ref="BG125:BG138" si="6">IF(N125="zákl. prenesená",J125,0)</f>
        <v>0</v>
      </c>
      <c r="BH125" s="150">
        <f t="shared" ref="BH125:BH138" si="7">IF(N125="zníž. prenesená",J125,0)</f>
        <v>0</v>
      </c>
      <c r="BI125" s="150">
        <f t="shared" ref="BI125:BI138" si="8">IF(N125="nulová",J125,0)</f>
        <v>0</v>
      </c>
      <c r="BJ125" s="16" t="s">
        <v>136</v>
      </c>
      <c r="BK125" s="150">
        <f t="shared" ref="BK125:BK138" si="9">ROUND(I125*H125,2)</f>
        <v>0</v>
      </c>
      <c r="BL125" s="16" t="s">
        <v>135</v>
      </c>
      <c r="BM125" s="149" t="s">
        <v>520</v>
      </c>
    </row>
    <row r="126" spans="2:65" s="1" customFormat="1" ht="37.9" customHeight="1" x14ac:dyDescent="0.2">
      <c r="B126" s="31"/>
      <c r="C126" s="138" t="s">
        <v>136</v>
      </c>
      <c r="D126" s="138" t="s">
        <v>131</v>
      </c>
      <c r="E126" s="139" t="s">
        <v>521</v>
      </c>
      <c r="F126" s="140" t="s">
        <v>522</v>
      </c>
      <c r="G126" s="141" t="s">
        <v>142</v>
      </c>
      <c r="H126" s="142">
        <v>15</v>
      </c>
      <c r="I126" s="143"/>
      <c r="J126" s="142">
        <f t="shared" si="0"/>
        <v>0</v>
      </c>
      <c r="K126" s="144"/>
      <c r="L126" s="31"/>
      <c r="M126" s="145" t="s">
        <v>1</v>
      </c>
      <c r="N126" s="146" t="s">
        <v>40</v>
      </c>
      <c r="P126" s="147">
        <f t="shared" si="1"/>
        <v>0</v>
      </c>
      <c r="Q126" s="147">
        <v>0</v>
      </c>
      <c r="R126" s="147">
        <f t="shared" si="2"/>
        <v>0</v>
      </c>
      <c r="S126" s="147">
        <v>0</v>
      </c>
      <c r="T126" s="148">
        <f t="shared" si="3"/>
        <v>0</v>
      </c>
      <c r="AR126" s="149" t="s">
        <v>135</v>
      </c>
      <c r="AT126" s="149" t="s">
        <v>131</v>
      </c>
      <c r="AU126" s="149" t="s">
        <v>136</v>
      </c>
      <c r="AY126" s="16" t="s">
        <v>129</v>
      </c>
      <c r="BE126" s="150">
        <f t="shared" si="4"/>
        <v>0</v>
      </c>
      <c r="BF126" s="150">
        <f t="shared" si="5"/>
        <v>0</v>
      </c>
      <c r="BG126" s="150">
        <f t="shared" si="6"/>
        <v>0</v>
      </c>
      <c r="BH126" s="150">
        <f t="shared" si="7"/>
        <v>0</v>
      </c>
      <c r="BI126" s="150">
        <f t="shared" si="8"/>
        <v>0</v>
      </c>
      <c r="BJ126" s="16" t="s">
        <v>136</v>
      </c>
      <c r="BK126" s="150">
        <f t="shared" si="9"/>
        <v>0</v>
      </c>
      <c r="BL126" s="16" t="s">
        <v>135</v>
      </c>
      <c r="BM126" s="149" t="s">
        <v>523</v>
      </c>
    </row>
    <row r="127" spans="2:65" s="1" customFormat="1" ht="37.9" customHeight="1" x14ac:dyDescent="0.2">
      <c r="B127" s="31"/>
      <c r="C127" s="138" t="s">
        <v>144</v>
      </c>
      <c r="D127" s="138" t="s">
        <v>131</v>
      </c>
      <c r="E127" s="139" t="s">
        <v>524</v>
      </c>
      <c r="F127" s="140" t="s">
        <v>525</v>
      </c>
      <c r="G127" s="141" t="s">
        <v>142</v>
      </c>
      <c r="H127" s="142">
        <v>15</v>
      </c>
      <c r="I127" s="143"/>
      <c r="J127" s="142">
        <f t="shared" si="0"/>
        <v>0</v>
      </c>
      <c r="K127" s="144"/>
      <c r="L127" s="31"/>
      <c r="M127" s="145" t="s">
        <v>1</v>
      </c>
      <c r="N127" s="146" t="s">
        <v>40</v>
      </c>
      <c r="P127" s="147">
        <f t="shared" si="1"/>
        <v>0</v>
      </c>
      <c r="Q127" s="147">
        <v>0</v>
      </c>
      <c r="R127" s="147">
        <f t="shared" si="2"/>
        <v>0</v>
      </c>
      <c r="S127" s="147">
        <v>0</v>
      </c>
      <c r="T127" s="148">
        <f t="shared" si="3"/>
        <v>0</v>
      </c>
      <c r="AR127" s="149" t="s">
        <v>135</v>
      </c>
      <c r="AT127" s="149" t="s">
        <v>131</v>
      </c>
      <c r="AU127" s="149" t="s">
        <v>136</v>
      </c>
      <c r="AY127" s="16" t="s">
        <v>129</v>
      </c>
      <c r="BE127" s="150">
        <f t="shared" si="4"/>
        <v>0</v>
      </c>
      <c r="BF127" s="150">
        <f t="shared" si="5"/>
        <v>0</v>
      </c>
      <c r="BG127" s="150">
        <f t="shared" si="6"/>
        <v>0</v>
      </c>
      <c r="BH127" s="150">
        <f t="shared" si="7"/>
        <v>0</v>
      </c>
      <c r="BI127" s="150">
        <f t="shared" si="8"/>
        <v>0</v>
      </c>
      <c r="BJ127" s="16" t="s">
        <v>136</v>
      </c>
      <c r="BK127" s="150">
        <f t="shared" si="9"/>
        <v>0</v>
      </c>
      <c r="BL127" s="16" t="s">
        <v>135</v>
      </c>
      <c r="BM127" s="149" t="s">
        <v>526</v>
      </c>
    </row>
    <row r="128" spans="2:65" s="1" customFormat="1" ht="44.25" customHeight="1" x14ac:dyDescent="0.2">
      <c r="B128" s="31"/>
      <c r="C128" s="138" t="s">
        <v>135</v>
      </c>
      <c r="D128" s="138" t="s">
        <v>131</v>
      </c>
      <c r="E128" s="139" t="s">
        <v>527</v>
      </c>
      <c r="F128" s="140" t="s">
        <v>528</v>
      </c>
      <c r="G128" s="141" t="s">
        <v>142</v>
      </c>
      <c r="H128" s="142">
        <v>405</v>
      </c>
      <c r="I128" s="143"/>
      <c r="J128" s="142">
        <f t="shared" si="0"/>
        <v>0</v>
      </c>
      <c r="K128" s="144"/>
      <c r="L128" s="31"/>
      <c r="M128" s="145" t="s">
        <v>1</v>
      </c>
      <c r="N128" s="146" t="s">
        <v>40</v>
      </c>
      <c r="P128" s="147">
        <f t="shared" si="1"/>
        <v>0</v>
      </c>
      <c r="Q128" s="147">
        <v>0</v>
      </c>
      <c r="R128" s="147">
        <f t="shared" si="2"/>
        <v>0</v>
      </c>
      <c r="S128" s="147">
        <v>0</v>
      </c>
      <c r="T128" s="148">
        <f t="shared" si="3"/>
        <v>0</v>
      </c>
      <c r="AR128" s="149" t="s">
        <v>135</v>
      </c>
      <c r="AT128" s="149" t="s">
        <v>131</v>
      </c>
      <c r="AU128" s="149" t="s">
        <v>136</v>
      </c>
      <c r="AY128" s="16" t="s">
        <v>129</v>
      </c>
      <c r="BE128" s="150">
        <f t="shared" si="4"/>
        <v>0</v>
      </c>
      <c r="BF128" s="150">
        <f t="shared" si="5"/>
        <v>0</v>
      </c>
      <c r="BG128" s="150">
        <f t="shared" si="6"/>
        <v>0</v>
      </c>
      <c r="BH128" s="150">
        <f t="shared" si="7"/>
        <v>0</v>
      </c>
      <c r="BI128" s="150">
        <f t="shared" si="8"/>
        <v>0</v>
      </c>
      <c r="BJ128" s="16" t="s">
        <v>136</v>
      </c>
      <c r="BK128" s="150">
        <f t="shared" si="9"/>
        <v>0</v>
      </c>
      <c r="BL128" s="16" t="s">
        <v>135</v>
      </c>
      <c r="BM128" s="149" t="s">
        <v>529</v>
      </c>
    </row>
    <row r="129" spans="2:65" s="1" customFormat="1" ht="24.2" customHeight="1" x14ac:dyDescent="0.2">
      <c r="B129" s="31"/>
      <c r="C129" s="138" t="s">
        <v>154</v>
      </c>
      <c r="D129" s="138" t="s">
        <v>131</v>
      </c>
      <c r="E129" s="139" t="s">
        <v>530</v>
      </c>
      <c r="F129" s="140" t="s">
        <v>531</v>
      </c>
      <c r="G129" s="141" t="s">
        <v>142</v>
      </c>
      <c r="H129" s="142">
        <v>15</v>
      </c>
      <c r="I129" s="143"/>
      <c r="J129" s="142">
        <f t="shared" si="0"/>
        <v>0</v>
      </c>
      <c r="K129" s="144"/>
      <c r="L129" s="31"/>
      <c r="M129" s="145" t="s">
        <v>1</v>
      </c>
      <c r="N129" s="146" t="s">
        <v>40</v>
      </c>
      <c r="P129" s="147">
        <f t="shared" si="1"/>
        <v>0</v>
      </c>
      <c r="Q129" s="147">
        <v>0</v>
      </c>
      <c r="R129" s="147">
        <f t="shared" si="2"/>
        <v>0</v>
      </c>
      <c r="S129" s="147">
        <v>0</v>
      </c>
      <c r="T129" s="148">
        <f t="shared" si="3"/>
        <v>0</v>
      </c>
      <c r="AR129" s="149" t="s">
        <v>135</v>
      </c>
      <c r="AT129" s="149" t="s">
        <v>131</v>
      </c>
      <c r="AU129" s="149" t="s">
        <v>136</v>
      </c>
      <c r="AY129" s="16" t="s">
        <v>129</v>
      </c>
      <c r="BE129" s="150">
        <f t="shared" si="4"/>
        <v>0</v>
      </c>
      <c r="BF129" s="150">
        <f t="shared" si="5"/>
        <v>0</v>
      </c>
      <c r="BG129" s="150">
        <f t="shared" si="6"/>
        <v>0</v>
      </c>
      <c r="BH129" s="150">
        <f t="shared" si="7"/>
        <v>0</v>
      </c>
      <c r="BI129" s="150">
        <f t="shared" si="8"/>
        <v>0</v>
      </c>
      <c r="BJ129" s="16" t="s">
        <v>136</v>
      </c>
      <c r="BK129" s="150">
        <f t="shared" si="9"/>
        <v>0</v>
      </c>
      <c r="BL129" s="16" t="s">
        <v>135</v>
      </c>
      <c r="BM129" s="149" t="s">
        <v>532</v>
      </c>
    </row>
    <row r="130" spans="2:65" s="1" customFormat="1" ht="24.2" customHeight="1" x14ac:dyDescent="0.2">
      <c r="B130" s="31"/>
      <c r="C130" s="138" t="s">
        <v>163</v>
      </c>
      <c r="D130" s="138" t="s">
        <v>131</v>
      </c>
      <c r="E130" s="139" t="s">
        <v>533</v>
      </c>
      <c r="F130" s="140" t="s">
        <v>534</v>
      </c>
      <c r="G130" s="141" t="s">
        <v>142</v>
      </c>
      <c r="H130" s="142">
        <v>213.5</v>
      </c>
      <c r="I130" s="143"/>
      <c r="J130" s="142">
        <f t="shared" si="0"/>
        <v>0</v>
      </c>
      <c r="K130" s="144"/>
      <c r="L130" s="31"/>
      <c r="M130" s="145" t="s">
        <v>1</v>
      </c>
      <c r="N130" s="146" t="s">
        <v>40</v>
      </c>
      <c r="P130" s="147">
        <f t="shared" si="1"/>
        <v>0</v>
      </c>
      <c r="Q130" s="147">
        <v>0</v>
      </c>
      <c r="R130" s="147">
        <f t="shared" si="2"/>
        <v>0</v>
      </c>
      <c r="S130" s="147">
        <v>0</v>
      </c>
      <c r="T130" s="148">
        <f t="shared" si="3"/>
        <v>0</v>
      </c>
      <c r="AR130" s="149" t="s">
        <v>135</v>
      </c>
      <c r="AT130" s="149" t="s">
        <v>131</v>
      </c>
      <c r="AU130" s="149" t="s">
        <v>136</v>
      </c>
      <c r="AY130" s="16" t="s">
        <v>129</v>
      </c>
      <c r="BE130" s="150">
        <f t="shared" si="4"/>
        <v>0</v>
      </c>
      <c r="BF130" s="150">
        <f t="shared" si="5"/>
        <v>0</v>
      </c>
      <c r="BG130" s="150">
        <f t="shared" si="6"/>
        <v>0</v>
      </c>
      <c r="BH130" s="150">
        <f t="shared" si="7"/>
        <v>0</v>
      </c>
      <c r="BI130" s="150">
        <f t="shared" si="8"/>
        <v>0</v>
      </c>
      <c r="BJ130" s="16" t="s">
        <v>136</v>
      </c>
      <c r="BK130" s="150">
        <f t="shared" si="9"/>
        <v>0</v>
      </c>
      <c r="BL130" s="16" t="s">
        <v>135</v>
      </c>
      <c r="BM130" s="149" t="s">
        <v>535</v>
      </c>
    </row>
    <row r="131" spans="2:65" s="1" customFormat="1" ht="33" customHeight="1" x14ac:dyDescent="0.2">
      <c r="B131" s="31"/>
      <c r="C131" s="138" t="s">
        <v>170</v>
      </c>
      <c r="D131" s="138" t="s">
        <v>131</v>
      </c>
      <c r="E131" s="139" t="s">
        <v>536</v>
      </c>
      <c r="F131" s="140" t="s">
        <v>537</v>
      </c>
      <c r="G131" s="141" t="s">
        <v>142</v>
      </c>
      <c r="H131" s="142">
        <v>213.5</v>
      </c>
      <c r="I131" s="143"/>
      <c r="J131" s="142">
        <f t="shared" si="0"/>
        <v>0</v>
      </c>
      <c r="K131" s="144"/>
      <c r="L131" s="31"/>
      <c r="M131" s="145" t="s">
        <v>1</v>
      </c>
      <c r="N131" s="146" t="s">
        <v>40</v>
      </c>
      <c r="P131" s="147">
        <f t="shared" si="1"/>
        <v>0</v>
      </c>
      <c r="Q131" s="147">
        <v>0</v>
      </c>
      <c r="R131" s="147">
        <f t="shared" si="2"/>
        <v>0</v>
      </c>
      <c r="S131" s="147">
        <v>0</v>
      </c>
      <c r="T131" s="148">
        <f t="shared" si="3"/>
        <v>0</v>
      </c>
      <c r="AR131" s="149" t="s">
        <v>135</v>
      </c>
      <c r="AT131" s="149" t="s">
        <v>131</v>
      </c>
      <c r="AU131" s="149" t="s">
        <v>136</v>
      </c>
      <c r="AY131" s="16" t="s">
        <v>129</v>
      </c>
      <c r="BE131" s="150">
        <f t="shared" si="4"/>
        <v>0</v>
      </c>
      <c r="BF131" s="150">
        <f t="shared" si="5"/>
        <v>0</v>
      </c>
      <c r="BG131" s="150">
        <f t="shared" si="6"/>
        <v>0</v>
      </c>
      <c r="BH131" s="150">
        <f t="shared" si="7"/>
        <v>0</v>
      </c>
      <c r="BI131" s="150">
        <f t="shared" si="8"/>
        <v>0</v>
      </c>
      <c r="BJ131" s="16" t="s">
        <v>136</v>
      </c>
      <c r="BK131" s="150">
        <f t="shared" si="9"/>
        <v>0</v>
      </c>
      <c r="BL131" s="16" t="s">
        <v>135</v>
      </c>
      <c r="BM131" s="149" t="s">
        <v>538</v>
      </c>
    </row>
    <row r="132" spans="2:65" s="1" customFormat="1" ht="24.2" customHeight="1" x14ac:dyDescent="0.2">
      <c r="B132" s="31"/>
      <c r="C132" s="138" t="s">
        <v>159</v>
      </c>
      <c r="D132" s="138" t="s">
        <v>131</v>
      </c>
      <c r="E132" s="139" t="s">
        <v>539</v>
      </c>
      <c r="F132" s="140" t="s">
        <v>540</v>
      </c>
      <c r="G132" s="141" t="s">
        <v>142</v>
      </c>
      <c r="H132" s="142">
        <v>213.5</v>
      </c>
      <c r="I132" s="143"/>
      <c r="J132" s="142">
        <f t="shared" si="0"/>
        <v>0</v>
      </c>
      <c r="K132" s="144"/>
      <c r="L132" s="31"/>
      <c r="M132" s="145" t="s">
        <v>1</v>
      </c>
      <c r="N132" s="146" t="s">
        <v>40</v>
      </c>
      <c r="P132" s="147">
        <f t="shared" si="1"/>
        <v>0</v>
      </c>
      <c r="Q132" s="147">
        <v>0</v>
      </c>
      <c r="R132" s="147">
        <f t="shared" si="2"/>
        <v>0</v>
      </c>
      <c r="S132" s="147">
        <v>0</v>
      </c>
      <c r="T132" s="148">
        <f t="shared" si="3"/>
        <v>0</v>
      </c>
      <c r="AR132" s="149" t="s">
        <v>135</v>
      </c>
      <c r="AT132" s="149" t="s">
        <v>131</v>
      </c>
      <c r="AU132" s="149" t="s">
        <v>136</v>
      </c>
      <c r="AY132" s="16" t="s">
        <v>129</v>
      </c>
      <c r="BE132" s="150">
        <f t="shared" si="4"/>
        <v>0</v>
      </c>
      <c r="BF132" s="150">
        <f t="shared" si="5"/>
        <v>0</v>
      </c>
      <c r="BG132" s="150">
        <f t="shared" si="6"/>
        <v>0</v>
      </c>
      <c r="BH132" s="150">
        <f t="shared" si="7"/>
        <v>0</v>
      </c>
      <c r="BI132" s="150">
        <f t="shared" si="8"/>
        <v>0</v>
      </c>
      <c r="BJ132" s="16" t="s">
        <v>136</v>
      </c>
      <c r="BK132" s="150">
        <f t="shared" si="9"/>
        <v>0</v>
      </c>
      <c r="BL132" s="16" t="s">
        <v>135</v>
      </c>
      <c r="BM132" s="149" t="s">
        <v>541</v>
      </c>
    </row>
    <row r="133" spans="2:65" s="1" customFormat="1" ht="44.25" customHeight="1" x14ac:dyDescent="0.2">
      <c r="B133" s="31"/>
      <c r="C133" s="138" t="s">
        <v>178</v>
      </c>
      <c r="D133" s="138" t="s">
        <v>131</v>
      </c>
      <c r="E133" s="139" t="s">
        <v>542</v>
      </c>
      <c r="F133" s="140" t="s">
        <v>543</v>
      </c>
      <c r="G133" s="141" t="s">
        <v>142</v>
      </c>
      <c r="H133" s="142">
        <v>213.5</v>
      </c>
      <c r="I133" s="143"/>
      <c r="J133" s="142">
        <f t="shared" si="0"/>
        <v>0</v>
      </c>
      <c r="K133" s="144"/>
      <c r="L133" s="31"/>
      <c r="M133" s="145" t="s">
        <v>1</v>
      </c>
      <c r="N133" s="146" t="s">
        <v>40</v>
      </c>
      <c r="P133" s="147">
        <f t="shared" si="1"/>
        <v>0</v>
      </c>
      <c r="Q133" s="147">
        <v>0</v>
      </c>
      <c r="R133" s="147">
        <f t="shared" si="2"/>
        <v>0</v>
      </c>
      <c r="S133" s="147">
        <v>0</v>
      </c>
      <c r="T133" s="148">
        <f t="shared" si="3"/>
        <v>0</v>
      </c>
      <c r="AR133" s="149" t="s">
        <v>135</v>
      </c>
      <c r="AT133" s="149" t="s">
        <v>131</v>
      </c>
      <c r="AU133" s="149" t="s">
        <v>136</v>
      </c>
      <c r="AY133" s="16" t="s">
        <v>129</v>
      </c>
      <c r="BE133" s="150">
        <f t="shared" si="4"/>
        <v>0</v>
      </c>
      <c r="BF133" s="150">
        <f t="shared" si="5"/>
        <v>0</v>
      </c>
      <c r="BG133" s="150">
        <f t="shared" si="6"/>
        <v>0</v>
      </c>
      <c r="BH133" s="150">
        <f t="shared" si="7"/>
        <v>0</v>
      </c>
      <c r="BI133" s="150">
        <f t="shared" si="8"/>
        <v>0</v>
      </c>
      <c r="BJ133" s="16" t="s">
        <v>136</v>
      </c>
      <c r="BK133" s="150">
        <f t="shared" si="9"/>
        <v>0</v>
      </c>
      <c r="BL133" s="16" t="s">
        <v>135</v>
      </c>
      <c r="BM133" s="149" t="s">
        <v>544</v>
      </c>
    </row>
    <row r="134" spans="2:65" s="1" customFormat="1" ht="49.15" customHeight="1" x14ac:dyDescent="0.2">
      <c r="B134" s="31"/>
      <c r="C134" s="138" t="s">
        <v>182</v>
      </c>
      <c r="D134" s="138" t="s">
        <v>131</v>
      </c>
      <c r="E134" s="139" t="s">
        <v>545</v>
      </c>
      <c r="F134" s="140" t="s">
        <v>546</v>
      </c>
      <c r="G134" s="141" t="s">
        <v>142</v>
      </c>
      <c r="H134" s="142">
        <v>5764.5</v>
      </c>
      <c r="I134" s="143"/>
      <c r="J134" s="142">
        <f t="shared" si="0"/>
        <v>0</v>
      </c>
      <c r="K134" s="144"/>
      <c r="L134" s="31"/>
      <c r="M134" s="145" t="s">
        <v>1</v>
      </c>
      <c r="N134" s="146" t="s">
        <v>40</v>
      </c>
      <c r="P134" s="147">
        <f t="shared" si="1"/>
        <v>0</v>
      </c>
      <c r="Q134" s="147">
        <v>0</v>
      </c>
      <c r="R134" s="147">
        <f t="shared" si="2"/>
        <v>0</v>
      </c>
      <c r="S134" s="147">
        <v>0</v>
      </c>
      <c r="T134" s="148">
        <f t="shared" si="3"/>
        <v>0</v>
      </c>
      <c r="AR134" s="149" t="s">
        <v>135</v>
      </c>
      <c r="AT134" s="149" t="s">
        <v>131</v>
      </c>
      <c r="AU134" s="149" t="s">
        <v>136</v>
      </c>
      <c r="AY134" s="16" t="s">
        <v>129</v>
      </c>
      <c r="BE134" s="150">
        <f t="shared" si="4"/>
        <v>0</v>
      </c>
      <c r="BF134" s="150">
        <f t="shared" si="5"/>
        <v>0</v>
      </c>
      <c r="BG134" s="150">
        <f t="shared" si="6"/>
        <v>0</v>
      </c>
      <c r="BH134" s="150">
        <f t="shared" si="7"/>
        <v>0</v>
      </c>
      <c r="BI134" s="150">
        <f t="shared" si="8"/>
        <v>0</v>
      </c>
      <c r="BJ134" s="16" t="s">
        <v>136</v>
      </c>
      <c r="BK134" s="150">
        <f t="shared" si="9"/>
        <v>0</v>
      </c>
      <c r="BL134" s="16" t="s">
        <v>135</v>
      </c>
      <c r="BM134" s="149" t="s">
        <v>547</v>
      </c>
    </row>
    <row r="135" spans="2:65" s="1" customFormat="1" ht="24.2" customHeight="1" x14ac:dyDescent="0.2">
      <c r="B135" s="31"/>
      <c r="C135" s="138" t="s">
        <v>186</v>
      </c>
      <c r="D135" s="138" t="s">
        <v>131</v>
      </c>
      <c r="E135" s="139" t="s">
        <v>548</v>
      </c>
      <c r="F135" s="140" t="s">
        <v>549</v>
      </c>
      <c r="G135" s="141" t="s">
        <v>142</v>
      </c>
      <c r="H135" s="142">
        <v>213.5</v>
      </c>
      <c r="I135" s="143"/>
      <c r="J135" s="142">
        <f t="shared" si="0"/>
        <v>0</v>
      </c>
      <c r="K135" s="144"/>
      <c r="L135" s="31"/>
      <c r="M135" s="145" t="s">
        <v>1</v>
      </c>
      <c r="N135" s="146" t="s">
        <v>40</v>
      </c>
      <c r="P135" s="147">
        <f t="shared" si="1"/>
        <v>0</v>
      </c>
      <c r="Q135" s="147">
        <v>0</v>
      </c>
      <c r="R135" s="147">
        <f t="shared" si="2"/>
        <v>0</v>
      </c>
      <c r="S135" s="147">
        <v>0</v>
      </c>
      <c r="T135" s="148">
        <f t="shared" si="3"/>
        <v>0</v>
      </c>
      <c r="AR135" s="149" t="s">
        <v>135</v>
      </c>
      <c r="AT135" s="149" t="s">
        <v>131</v>
      </c>
      <c r="AU135" s="149" t="s">
        <v>136</v>
      </c>
      <c r="AY135" s="16" t="s">
        <v>129</v>
      </c>
      <c r="BE135" s="150">
        <f t="shared" si="4"/>
        <v>0</v>
      </c>
      <c r="BF135" s="150">
        <f t="shared" si="5"/>
        <v>0</v>
      </c>
      <c r="BG135" s="150">
        <f t="shared" si="6"/>
        <v>0</v>
      </c>
      <c r="BH135" s="150">
        <f t="shared" si="7"/>
        <v>0</v>
      </c>
      <c r="BI135" s="150">
        <f t="shared" si="8"/>
        <v>0</v>
      </c>
      <c r="BJ135" s="16" t="s">
        <v>136</v>
      </c>
      <c r="BK135" s="150">
        <f t="shared" si="9"/>
        <v>0</v>
      </c>
      <c r="BL135" s="16" t="s">
        <v>135</v>
      </c>
      <c r="BM135" s="149" t="s">
        <v>550</v>
      </c>
    </row>
    <row r="136" spans="2:65" s="1" customFormat="1" ht="16.5" customHeight="1" x14ac:dyDescent="0.2">
      <c r="B136" s="31"/>
      <c r="C136" s="165" t="s">
        <v>190</v>
      </c>
      <c r="D136" s="165" t="s">
        <v>155</v>
      </c>
      <c r="E136" s="166" t="s">
        <v>551</v>
      </c>
      <c r="F136" s="167" t="s">
        <v>552</v>
      </c>
      <c r="G136" s="168" t="s">
        <v>158</v>
      </c>
      <c r="H136" s="169">
        <v>384.3</v>
      </c>
      <c r="I136" s="170"/>
      <c r="J136" s="169">
        <f t="shared" si="0"/>
        <v>0</v>
      </c>
      <c r="K136" s="171"/>
      <c r="L136" s="172"/>
      <c r="M136" s="173" t="s">
        <v>1</v>
      </c>
      <c r="N136" s="174" t="s">
        <v>40</v>
      </c>
      <c r="P136" s="147">
        <f t="shared" si="1"/>
        <v>0</v>
      </c>
      <c r="Q136" s="147">
        <v>1</v>
      </c>
      <c r="R136" s="147">
        <f t="shared" si="2"/>
        <v>384.3</v>
      </c>
      <c r="S136" s="147">
        <v>0</v>
      </c>
      <c r="T136" s="148">
        <f t="shared" si="3"/>
        <v>0</v>
      </c>
      <c r="AR136" s="149" t="s">
        <v>159</v>
      </c>
      <c r="AT136" s="149" t="s">
        <v>155</v>
      </c>
      <c r="AU136" s="149" t="s">
        <v>136</v>
      </c>
      <c r="AY136" s="16" t="s">
        <v>129</v>
      </c>
      <c r="BE136" s="150">
        <f t="shared" si="4"/>
        <v>0</v>
      </c>
      <c r="BF136" s="150">
        <f t="shared" si="5"/>
        <v>0</v>
      </c>
      <c r="BG136" s="150">
        <f t="shared" si="6"/>
        <v>0</v>
      </c>
      <c r="BH136" s="150">
        <f t="shared" si="7"/>
        <v>0</v>
      </c>
      <c r="BI136" s="150">
        <f t="shared" si="8"/>
        <v>0</v>
      </c>
      <c r="BJ136" s="16" t="s">
        <v>136</v>
      </c>
      <c r="BK136" s="150">
        <f t="shared" si="9"/>
        <v>0</v>
      </c>
      <c r="BL136" s="16" t="s">
        <v>135</v>
      </c>
      <c r="BM136" s="149" t="s">
        <v>553</v>
      </c>
    </row>
    <row r="137" spans="2:65" s="1" customFormat="1" ht="21.75" customHeight="1" x14ac:dyDescent="0.2">
      <c r="B137" s="31"/>
      <c r="C137" s="138" t="s">
        <v>199</v>
      </c>
      <c r="D137" s="138" t="s">
        <v>131</v>
      </c>
      <c r="E137" s="139" t="s">
        <v>554</v>
      </c>
      <c r="F137" s="140" t="s">
        <v>555</v>
      </c>
      <c r="G137" s="141" t="s">
        <v>166</v>
      </c>
      <c r="H137" s="142">
        <v>496.65</v>
      </c>
      <c r="I137" s="143"/>
      <c r="J137" s="142">
        <f t="shared" si="0"/>
        <v>0</v>
      </c>
      <c r="K137" s="144"/>
      <c r="L137" s="31"/>
      <c r="M137" s="145" t="s">
        <v>1</v>
      </c>
      <c r="N137" s="146" t="s">
        <v>40</v>
      </c>
      <c r="P137" s="147">
        <f t="shared" si="1"/>
        <v>0</v>
      </c>
      <c r="Q137" s="147">
        <v>0</v>
      </c>
      <c r="R137" s="147">
        <f t="shared" si="2"/>
        <v>0</v>
      </c>
      <c r="S137" s="147">
        <v>0</v>
      </c>
      <c r="T137" s="148">
        <f t="shared" si="3"/>
        <v>0</v>
      </c>
      <c r="AR137" s="149" t="s">
        <v>135</v>
      </c>
      <c r="AT137" s="149" t="s">
        <v>131</v>
      </c>
      <c r="AU137" s="149" t="s">
        <v>136</v>
      </c>
      <c r="AY137" s="16" t="s">
        <v>129</v>
      </c>
      <c r="BE137" s="150">
        <f t="shared" si="4"/>
        <v>0</v>
      </c>
      <c r="BF137" s="150">
        <f t="shared" si="5"/>
        <v>0</v>
      </c>
      <c r="BG137" s="150">
        <f t="shared" si="6"/>
        <v>0</v>
      </c>
      <c r="BH137" s="150">
        <f t="shared" si="7"/>
        <v>0</v>
      </c>
      <c r="BI137" s="150">
        <f t="shared" si="8"/>
        <v>0</v>
      </c>
      <c r="BJ137" s="16" t="s">
        <v>136</v>
      </c>
      <c r="BK137" s="150">
        <f t="shared" si="9"/>
        <v>0</v>
      </c>
      <c r="BL137" s="16" t="s">
        <v>135</v>
      </c>
      <c r="BM137" s="149" t="s">
        <v>556</v>
      </c>
    </row>
    <row r="138" spans="2:65" s="1" customFormat="1" ht="24.2" customHeight="1" x14ac:dyDescent="0.2">
      <c r="B138" s="31"/>
      <c r="C138" s="138" t="s">
        <v>204</v>
      </c>
      <c r="D138" s="138" t="s">
        <v>131</v>
      </c>
      <c r="E138" s="139" t="s">
        <v>557</v>
      </c>
      <c r="F138" s="140" t="s">
        <v>558</v>
      </c>
      <c r="G138" s="141" t="s">
        <v>158</v>
      </c>
      <c r="H138" s="142">
        <v>332.7</v>
      </c>
      <c r="I138" s="143"/>
      <c r="J138" s="142">
        <f t="shared" si="0"/>
        <v>0</v>
      </c>
      <c r="K138" s="144"/>
      <c r="L138" s="31"/>
      <c r="M138" s="145" t="s">
        <v>1</v>
      </c>
      <c r="N138" s="146" t="s">
        <v>40</v>
      </c>
      <c r="P138" s="147">
        <f t="shared" si="1"/>
        <v>0</v>
      </c>
      <c r="Q138" s="147">
        <v>0</v>
      </c>
      <c r="R138" s="147">
        <f t="shared" si="2"/>
        <v>0</v>
      </c>
      <c r="S138" s="147">
        <v>0</v>
      </c>
      <c r="T138" s="148">
        <f t="shared" si="3"/>
        <v>0</v>
      </c>
      <c r="AR138" s="149" t="s">
        <v>135</v>
      </c>
      <c r="AT138" s="149" t="s">
        <v>131</v>
      </c>
      <c r="AU138" s="149" t="s">
        <v>136</v>
      </c>
      <c r="AY138" s="16" t="s">
        <v>129</v>
      </c>
      <c r="BE138" s="150">
        <f t="shared" si="4"/>
        <v>0</v>
      </c>
      <c r="BF138" s="150">
        <f t="shared" si="5"/>
        <v>0</v>
      </c>
      <c r="BG138" s="150">
        <f t="shared" si="6"/>
        <v>0</v>
      </c>
      <c r="BH138" s="150">
        <f t="shared" si="7"/>
        <v>0</v>
      </c>
      <c r="BI138" s="150">
        <f t="shared" si="8"/>
        <v>0</v>
      </c>
      <c r="BJ138" s="16" t="s">
        <v>136</v>
      </c>
      <c r="BK138" s="150">
        <f t="shared" si="9"/>
        <v>0</v>
      </c>
      <c r="BL138" s="16" t="s">
        <v>135</v>
      </c>
      <c r="BM138" s="149" t="s">
        <v>559</v>
      </c>
    </row>
    <row r="139" spans="2:65" s="11" customFormat="1" ht="22.9" customHeight="1" x14ac:dyDescent="0.2">
      <c r="B139" s="126"/>
      <c r="D139" s="127" t="s">
        <v>73</v>
      </c>
      <c r="E139" s="136" t="s">
        <v>136</v>
      </c>
      <c r="F139" s="136" t="s">
        <v>162</v>
      </c>
      <c r="I139" s="129"/>
      <c r="J139" s="137">
        <f>BK139</f>
        <v>0</v>
      </c>
      <c r="L139" s="126"/>
      <c r="M139" s="131"/>
      <c r="P139" s="132">
        <f>SUM(P140:P144)</f>
        <v>0</v>
      </c>
      <c r="R139" s="132">
        <f>SUM(R140:R144)</f>
        <v>46.600880000000004</v>
      </c>
      <c r="T139" s="133">
        <f>SUM(T140:T144)</f>
        <v>0</v>
      </c>
      <c r="AR139" s="127" t="s">
        <v>82</v>
      </c>
      <c r="AT139" s="134" t="s">
        <v>73</v>
      </c>
      <c r="AU139" s="134" t="s">
        <v>82</v>
      </c>
      <c r="AY139" s="127" t="s">
        <v>129</v>
      </c>
      <c r="BK139" s="135">
        <f>SUM(BK140:BK144)</f>
        <v>0</v>
      </c>
    </row>
    <row r="140" spans="2:65" s="1" customFormat="1" ht="24.2" customHeight="1" x14ac:dyDescent="0.2">
      <c r="B140" s="31"/>
      <c r="C140" s="138" t="s">
        <v>209</v>
      </c>
      <c r="D140" s="138" t="s">
        <v>131</v>
      </c>
      <c r="E140" s="139" t="s">
        <v>560</v>
      </c>
      <c r="F140" s="140" t="s">
        <v>561</v>
      </c>
      <c r="G140" s="141" t="s">
        <v>142</v>
      </c>
      <c r="H140" s="142">
        <v>15</v>
      </c>
      <c r="I140" s="143"/>
      <c r="J140" s="142">
        <f>ROUND(I140*H140,2)</f>
        <v>0</v>
      </c>
      <c r="K140" s="144"/>
      <c r="L140" s="31"/>
      <c r="M140" s="145" t="s">
        <v>1</v>
      </c>
      <c r="N140" s="146" t="s">
        <v>40</v>
      </c>
      <c r="P140" s="147">
        <f>O140*H140</f>
        <v>0</v>
      </c>
      <c r="Q140" s="147">
        <v>1.9205000000000001</v>
      </c>
      <c r="R140" s="147">
        <f>Q140*H140</f>
        <v>28.807500000000001</v>
      </c>
      <c r="S140" s="147">
        <v>0</v>
      </c>
      <c r="T140" s="148">
        <f>S140*H140</f>
        <v>0</v>
      </c>
      <c r="AR140" s="149" t="s">
        <v>135</v>
      </c>
      <c r="AT140" s="149" t="s">
        <v>131</v>
      </c>
      <c r="AU140" s="149" t="s">
        <v>136</v>
      </c>
      <c r="AY140" s="16" t="s">
        <v>129</v>
      </c>
      <c r="BE140" s="150">
        <f>IF(N140="základná",J140,0)</f>
        <v>0</v>
      </c>
      <c r="BF140" s="150">
        <f>IF(N140="znížená",J140,0)</f>
        <v>0</v>
      </c>
      <c r="BG140" s="150">
        <f>IF(N140="zákl. prenesená",J140,0)</f>
        <v>0</v>
      </c>
      <c r="BH140" s="150">
        <f>IF(N140="zníž. prenesená",J140,0)</f>
        <v>0</v>
      </c>
      <c r="BI140" s="150">
        <f>IF(N140="nulová",J140,0)</f>
        <v>0</v>
      </c>
      <c r="BJ140" s="16" t="s">
        <v>136</v>
      </c>
      <c r="BK140" s="150">
        <f>ROUND(I140*H140,2)</f>
        <v>0</v>
      </c>
      <c r="BL140" s="16" t="s">
        <v>135</v>
      </c>
      <c r="BM140" s="149" t="s">
        <v>562</v>
      </c>
    </row>
    <row r="141" spans="2:65" s="1" customFormat="1" ht="24.2" customHeight="1" x14ac:dyDescent="0.2">
      <c r="B141" s="31"/>
      <c r="C141" s="138" t="s">
        <v>218</v>
      </c>
      <c r="D141" s="138" t="s">
        <v>131</v>
      </c>
      <c r="E141" s="139" t="s">
        <v>563</v>
      </c>
      <c r="F141" s="140" t="s">
        <v>564</v>
      </c>
      <c r="G141" s="141" t="s">
        <v>166</v>
      </c>
      <c r="H141" s="142">
        <v>130</v>
      </c>
      <c r="I141" s="143"/>
      <c r="J141" s="142">
        <f>ROUND(I141*H141,2)</f>
        <v>0</v>
      </c>
      <c r="K141" s="144"/>
      <c r="L141" s="31"/>
      <c r="M141" s="145" t="s">
        <v>1</v>
      </c>
      <c r="N141" s="146" t="s">
        <v>40</v>
      </c>
      <c r="P141" s="147">
        <f>O141*H141</f>
        <v>0</v>
      </c>
      <c r="Q141" s="147">
        <v>1.8000000000000001E-4</v>
      </c>
      <c r="R141" s="147">
        <f>Q141*H141</f>
        <v>2.3400000000000001E-2</v>
      </c>
      <c r="S141" s="147">
        <v>0</v>
      </c>
      <c r="T141" s="148">
        <f>S141*H141</f>
        <v>0</v>
      </c>
      <c r="AR141" s="149" t="s">
        <v>135</v>
      </c>
      <c r="AT141" s="149" t="s">
        <v>131</v>
      </c>
      <c r="AU141" s="149" t="s">
        <v>136</v>
      </c>
      <c r="AY141" s="16" t="s">
        <v>129</v>
      </c>
      <c r="BE141" s="150">
        <f>IF(N141="základná",J141,0)</f>
        <v>0</v>
      </c>
      <c r="BF141" s="150">
        <f>IF(N141="znížená",J141,0)</f>
        <v>0</v>
      </c>
      <c r="BG141" s="150">
        <f>IF(N141="zákl. prenesená",J141,0)</f>
        <v>0</v>
      </c>
      <c r="BH141" s="150">
        <f>IF(N141="zníž. prenesená",J141,0)</f>
        <v>0</v>
      </c>
      <c r="BI141" s="150">
        <f>IF(N141="nulová",J141,0)</f>
        <v>0</v>
      </c>
      <c r="BJ141" s="16" t="s">
        <v>136</v>
      </c>
      <c r="BK141" s="150">
        <f>ROUND(I141*H141,2)</f>
        <v>0</v>
      </c>
      <c r="BL141" s="16" t="s">
        <v>135</v>
      </c>
      <c r="BM141" s="149" t="s">
        <v>565</v>
      </c>
    </row>
    <row r="142" spans="2:65" s="1" customFormat="1" ht="16.5" customHeight="1" x14ac:dyDescent="0.2">
      <c r="B142" s="31"/>
      <c r="C142" s="165" t="s">
        <v>222</v>
      </c>
      <c r="D142" s="165" t="s">
        <v>155</v>
      </c>
      <c r="E142" s="166" t="s">
        <v>171</v>
      </c>
      <c r="F142" s="167" t="s">
        <v>172</v>
      </c>
      <c r="G142" s="168" t="s">
        <v>166</v>
      </c>
      <c r="H142" s="169">
        <v>133.9</v>
      </c>
      <c r="I142" s="170"/>
      <c r="J142" s="169">
        <f>ROUND(I142*H142,2)</f>
        <v>0</v>
      </c>
      <c r="K142" s="171"/>
      <c r="L142" s="172"/>
      <c r="M142" s="173" t="s">
        <v>1</v>
      </c>
      <c r="N142" s="174" t="s">
        <v>40</v>
      </c>
      <c r="P142" s="147">
        <f>O142*H142</f>
        <v>0</v>
      </c>
      <c r="Q142" s="147">
        <v>2.0000000000000001E-4</v>
      </c>
      <c r="R142" s="147">
        <f>Q142*H142</f>
        <v>2.6780000000000002E-2</v>
      </c>
      <c r="S142" s="147">
        <v>0</v>
      </c>
      <c r="T142" s="148">
        <f>S142*H142</f>
        <v>0</v>
      </c>
      <c r="AR142" s="149" t="s">
        <v>159</v>
      </c>
      <c r="AT142" s="149" t="s">
        <v>155</v>
      </c>
      <c r="AU142" s="149" t="s">
        <v>136</v>
      </c>
      <c r="AY142" s="16" t="s">
        <v>129</v>
      </c>
      <c r="BE142" s="150">
        <f>IF(N142="základná",J142,0)</f>
        <v>0</v>
      </c>
      <c r="BF142" s="150">
        <f>IF(N142="znížená",J142,0)</f>
        <v>0</v>
      </c>
      <c r="BG142" s="150">
        <f>IF(N142="zákl. prenesená",J142,0)</f>
        <v>0</v>
      </c>
      <c r="BH142" s="150">
        <f>IF(N142="zníž. prenesená",J142,0)</f>
        <v>0</v>
      </c>
      <c r="BI142" s="150">
        <f>IF(N142="nulová",J142,0)</f>
        <v>0</v>
      </c>
      <c r="BJ142" s="16" t="s">
        <v>136</v>
      </c>
      <c r="BK142" s="150">
        <f>ROUND(I142*H142,2)</f>
        <v>0</v>
      </c>
      <c r="BL142" s="16" t="s">
        <v>135</v>
      </c>
      <c r="BM142" s="149" t="s">
        <v>566</v>
      </c>
    </row>
    <row r="143" spans="2:65" s="1" customFormat="1" ht="33" customHeight="1" x14ac:dyDescent="0.2">
      <c r="B143" s="31"/>
      <c r="C143" s="138" t="s">
        <v>227</v>
      </c>
      <c r="D143" s="138" t="s">
        <v>131</v>
      </c>
      <c r="E143" s="139" t="s">
        <v>567</v>
      </c>
      <c r="F143" s="140" t="s">
        <v>568</v>
      </c>
      <c r="G143" s="141" t="s">
        <v>134</v>
      </c>
      <c r="H143" s="142">
        <v>60</v>
      </c>
      <c r="I143" s="143"/>
      <c r="J143" s="142">
        <f>ROUND(I143*H143,2)</f>
        <v>0</v>
      </c>
      <c r="K143" s="144"/>
      <c r="L143" s="31"/>
      <c r="M143" s="145" t="s">
        <v>1</v>
      </c>
      <c r="N143" s="146" t="s">
        <v>40</v>
      </c>
      <c r="P143" s="147">
        <f>O143*H143</f>
        <v>0</v>
      </c>
      <c r="Q143" s="147">
        <v>0.29470000000000002</v>
      </c>
      <c r="R143" s="147">
        <f>Q143*H143</f>
        <v>17.682000000000002</v>
      </c>
      <c r="S143" s="147">
        <v>0</v>
      </c>
      <c r="T143" s="148">
        <f>S143*H143</f>
        <v>0</v>
      </c>
      <c r="AR143" s="149" t="s">
        <v>135</v>
      </c>
      <c r="AT143" s="149" t="s">
        <v>131</v>
      </c>
      <c r="AU143" s="149" t="s">
        <v>136</v>
      </c>
      <c r="AY143" s="16" t="s">
        <v>129</v>
      </c>
      <c r="BE143" s="150">
        <f>IF(N143="základná",J143,0)</f>
        <v>0</v>
      </c>
      <c r="BF143" s="150">
        <f>IF(N143="znížená",J143,0)</f>
        <v>0</v>
      </c>
      <c r="BG143" s="150">
        <f>IF(N143="zákl. prenesená",J143,0)</f>
        <v>0</v>
      </c>
      <c r="BH143" s="150">
        <f>IF(N143="zníž. prenesená",J143,0)</f>
        <v>0</v>
      </c>
      <c r="BI143" s="150">
        <f>IF(N143="nulová",J143,0)</f>
        <v>0</v>
      </c>
      <c r="BJ143" s="16" t="s">
        <v>136</v>
      </c>
      <c r="BK143" s="150">
        <f>ROUND(I143*H143,2)</f>
        <v>0</v>
      </c>
      <c r="BL143" s="16" t="s">
        <v>135</v>
      </c>
      <c r="BM143" s="149" t="s">
        <v>569</v>
      </c>
    </row>
    <row r="144" spans="2:65" s="1" customFormat="1" ht="24.2" customHeight="1" x14ac:dyDescent="0.2">
      <c r="B144" s="31"/>
      <c r="C144" s="165" t="s">
        <v>231</v>
      </c>
      <c r="D144" s="165" t="s">
        <v>155</v>
      </c>
      <c r="E144" s="166" t="s">
        <v>570</v>
      </c>
      <c r="F144" s="167" t="s">
        <v>571</v>
      </c>
      <c r="G144" s="168" t="s">
        <v>134</v>
      </c>
      <c r="H144" s="169">
        <v>61.2</v>
      </c>
      <c r="I144" s="170"/>
      <c r="J144" s="169">
        <f>ROUND(I144*H144,2)</f>
        <v>0</v>
      </c>
      <c r="K144" s="171"/>
      <c r="L144" s="172"/>
      <c r="M144" s="173" t="s">
        <v>1</v>
      </c>
      <c r="N144" s="174" t="s">
        <v>40</v>
      </c>
      <c r="P144" s="147">
        <f>O144*H144</f>
        <v>0</v>
      </c>
      <c r="Q144" s="147">
        <v>1E-3</v>
      </c>
      <c r="R144" s="147">
        <f>Q144*H144</f>
        <v>6.1200000000000004E-2</v>
      </c>
      <c r="S144" s="147">
        <v>0</v>
      </c>
      <c r="T144" s="148">
        <f>S144*H144</f>
        <v>0</v>
      </c>
      <c r="AR144" s="149" t="s">
        <v>159</v>
      </c>
      <c r="AT144" s="149" t="s">
        <v>155</v>
      </c>
      <c r="AU144" s="149" t="s">
        <v>136</v>
      </c>
      <c r="AY144" s="16" t="s">
        <v>129</v>
      </c>
      <c r="BE144" s="150">
        <f>IF(N144="základná",J144,0)</f>
        <v>0</v>
      </c>
      <c r="BF144" s="150">
        <f>IF(N144="znížená",J144,0)</f>
        <v>0</v>
      </c>
      <c r="BG144" s="150">
        <f>IF(N144="zákl. prenesená",J144,0)</f>
        <v>0</v>
      </c>
      <c r="BH144" s="150">
        <f>IF(N144="zníž. prenesená",J144,0)</f>
        <v>0</v>
      </c>
      <c r="BI144" s="150">
        <f>IF(N144="nulová",J144,0)</f>
        <v>0</v>
      </c>
      <c r="BJ144" s="16" t="s">
        <v>136</v>
      </c>
      <c r="BK144" s="150">
        <f>ROUND(I144*H144,2)</f>
        <v>0</v>
      </c>
      <c r="BL144" s="16" t="s">
        <v>135</v>
      </c>
      <c r="BM144" s="149" t="s">
        <v>572</v>
      </c>
    </row>
    <row r="145" spans="2:65" s="11" customFormat="1" ht="22.9" customHeight="1" x14ac:dyDescent="0.2">
      <c r="B145" s="126"/>
      <c r="D145" s="127" t="s">
        <v>73</v>
      </c>
      <c r="E145" s="136" t="s">
        <v>154</v>
      </c>
      <c r="F145" s="136" t="s">
        <v>330</v>
      </c>
      <c r="I145" s="129"/>
      <c r="J145" s="137">
        <f>BK145</f>
        <v>0</v>
      </c>
      <c r="L145" s="126"/>
      <c r="M145" s="131"/>
      <c r="P145" s="132">
        <f>SUM(P146:P150)</f>
        <v>0</v>
      </c>
      <c r="R145" s="132">
        <f>SUM(R146:R150)</f>
        <v>512.06677359999992</v>
      </c>
      <c r="T145" s="133">
        <f>SUM(T146:T150)</f>
        <v>0</v>
      </c>
      <c r="AR145" s="127" t="s">
        <v>82</v>
      </c>
      <c r="AT145" s="134" t="s">
        <v>73</v>
      </c>
      <c r="AU145" s="134" t="s">
        <v>82</v>
      </c>
      <c r="AY145" s="127" t="s">
        <v>129</v>
      </c>
      <c r="BK145" s="135">
        <f>SUM(BK146:BK150)</f>
        <v>0</v>
      </c>
    </row>
    <row r="146" spans="2:65" s="1" customFormat="1" ht="24.2" customHeight="1" x14ac:dyDescent="0.2">
      <c r="B146" s="31"/>
      <c r="C146" s="138" t="s">
        <v>7</v>
      </c>
      <c r="D146" s="138" t="s">
        <v>131</v>
      </c>
      <c r="E146" s="139" t="s">
        <v>573</v>
      </c>
      <c r="F146" s="140" t="s">
        <v>574</v>
      </c>
      <c r="G146" s="141" t="s">
        <v>166</v>
      </c>
      <c r="H146" s="142">
        <v>448.35</v>
      </c>
      <c r="I146" s="143"/>
      <c r="J146" s="142">
        <f>ROUND(I146*H146,2)</f>
        <v>0</v>
      </c>
      <c r="K146" s="144"/>
      <c r="L146" s="31"/>
      <c r="M146" s="145" t="s">
        <v>1</v>
      </c>
      <c r="N146" s="146" t="s">
        <v>40</v>
      </c>
      <c r="P146" s="147">
        <f>O146*H146</f>
        <v>0</v>
      </c>
      <c r="Q146" s="147">
        <v>0.37080000000000002</v>
      </c>
      <c r="R146" s="147">
        <f>Q146*H146</f>
        <v>166.24818000000002</v>
      </c>
      <c r="S146" s="147">
        <v>0</v>
      </c>
      <c r="T146" s="148">
        <f>S146*H146</f>
        <v>0</v>
      </c>
      <c r="AR146" s="149" t="s">
        <v>135</v>
      </c>
      <c r="AT146" s="149" t="s">
        <v>131</v>
      </c>
      <c r="AU146" s="149" t="s">
        <v>136</v>
      </c>
      <c r="AY146" s="16" t="s">
        <v>129</v>
      </c>
      <c r="BE146" s="150">
        <f>IF(N146="základná",J146,0)</f>
        <v>0</v>
      </c>
      <c r="BF146" s="150">
        <f>IF(N146="znížená",J146,0)</f>
        <v>0</v>
      </c>
      <c r="BG146" s="150">
        <f>IF(N146="zákl. prenesená",J146,0)</f>
        <v>0</v>
      </c>
      <c r="BH146" s="150">
        <f>IF(N146="zníž. prenesená",J146,0)</f>
        <v>0</v>
      </c>
      <c r="BI146" s="150">
        <f>IF(N146="nulová",J146,0)</f>
        <v>0</v>
      </c>
      <c r="BJ146" s="16" t="s">
        <v>136</v>
      </c>
      <c r="BK146" s="150">
        <f>ROUND(I146*H146,2)</f>
        <v>0</v>
      </c>
      <c r="BL146" s="16" t="s">
        <v>135</v>
      </c>
      <c r="BM146" s="149" t="s">
        <v>575</v>
      </c>
    </row>
    <row r="147" spans="2:65" s="1" customFormat="1" ht="37.9" customHeight="1" x14ac:dyDescent="0.2">
      <c r="B147" s="31"/>
      <c r="C147" s="138" t="s">
        <v>239</v>
      </c>
      <c r="D147" s="138" t="s">
        <v>131</v>
      </c>
      <c r="E147" s="139" t="s">
        <v>576</v>
      </c>
      <c r="F147" s="140" t="s">
        <v>577</v>
      </c>
      <c r="G147" s="141" t="s">
        <v>166</v>
      </c>
      <c r="H147" s="142">
        <v>439.81</v>
      </c>
      <c r="I147" s="143"/>
      <c r="J147" s="142">
        <f>ROUND(I147*H147,2)</f>
        <v>0</v>
      </c>
      <c r="K147" s="144"/>
      <c r="L147" s="31"/>
      <c r="M147" s="145" t="s">
        <v>1</v>
      </c>
      <c r="N147" s="146" t="s">
        <v>40</v>
      </c>
      <c r="P147" s="147">
        <f>O147*H147</f>
        <v>0</v>
      </c>
      <c r="Q147" s="147">
        <v>0.35914000000000001</v>
      </c>
      <c r="R147" s="147">
        <f>Q147*H147</f>
        <v>157.9533634</v>
      </c>
      <c r="S147" s="147">
        <v>0</v>
      </c>
      <c r="T147" s="148">
        <f>S147*H147</f>
        <v>0</v>
      </c>
      <c r="AR147" s="149" t="s">
        <v>135</v>
      </c>
      <c r="AT147" s="149" t="s">
        <v>131</v>
      </c>
      <c r="AU147" s="149" t="s">
        <v>136</v>
      </c>
      <c r="AY147" s="16" t="s">
        <v>129</v>
      </c>
      <c r="BE147" s="150">
        <f>IF(N147="základná",J147,0)</f>
        <v>0</v>
      </c>
      <c r="BF147" s="150">
        <f>IF(N147="znížená",J147,0)</f>
        <v>0</v>
      </c>
      <c r="BG147" s="150">
        <f>IF(N147="zákl. prenesená",J147,0)</f>
        <v>0</v>
      </c>
      <c r="BH147" s="150">
        <f>IF(N147="zníž. prenesená",J147,0)</f>
        <v>0</v>
      </c>
      <c r="BI147" s="150">
        <f>IF(N147="nulová",J147,0)</f>
        <v>0</v>
      </c>
      <c r="BJ147" s="16" t="s">
        <v>136</v>
      </c>
      <c r="BK147" s="150">
        <f>ROUND(I147*H147,2)</f>
        <v>0</v>
      </c>
      <c r="BL147" s="16" t="s">
        <v>135</v>
      </c>
      <c r="BM147" s="149" t="s">
        <v>578</v>
      </c>
    </row>
    <row r="148" spans="2:65" s="1" customFormat="1" ht="33" customHeight="1" x14ac:dyDescent="0.2">
      <c r="B148" s="31"/>
      <c r="C148" s="138" t="s">
        <v>245</v>
      </c>
      <c r="D148" s="138" t="s">
        <v>131</v>
      </c>
      <c r="E148" s="139" t="s">
        <v>579</v>
      </c>
      <c r="F148" s="140" t="s">
        <v>580</v>
      </c>
      <c r="G148" s="141" t="s">
        <v>166</v>
      </c>
      <c r="H148" s="142">
        <v>435.54</v>
      </c>
      <c r="I148" s="143"/>
      <c r="J148" s="142">
        <f>ROUND(I148*H148,2)</f>
        <v>0</v>
      </c>
      <c r="K148" s="144"/>
      <c r="L148" s="31"/>
      <c r="M148" s="145" t="s">
        <v>1</v>
      </c>
      <c r="N148" s="146" t="s">
        <v>40</v>
      </c>
      <c r="P148" s="147">
        <f>O148*H148</f>
        <v>0</v>
      </c>
      <c r="Q148" s="147">
        <v>0.41063</v>
      </c>
      <c r="R148" s="147">
        <f>Q148*H148</f>
        <v>178.84579020000001</v>
      </c>
      <c r="S148" s="147">
        <v>0</v>
      </c>
      <c r="T148" s="148">
        <f>S148*H148</f>
        <v>0</v>
      </c>
      <c r="AR148" s="149" t="s">
        <v>135</v>
      </c>
      <c r="AT148" s="149" t="s">
        <v>131</v>
      </c>
      <c r="AU148" s="149" t="s">
        <v>136</v>
      </c>
      <c r="AY148" s="16" t="s">
        <v>129</v>
      </c>
      <c r="BE148" s="150">
        <f>IF(N148="základná",J148,0)</f>
        <v>0</v>
      </c>
      <c r="BF148" s="150">
        <f>IF(N148="znížená",J148,0)</f>
        <v>0</v>
      </c>
      <c r="BG148" s="150">
        <f>IF(N148="zákl. prenesená",J148,0)</f>
        <v>0</v>
      </c>
      <c r="BH148" s="150">
        <f>IF(N148="zníž. prenesená",J148,0)</f>
        <v>0</v>
      </c>
      <c r="BI148" s="150">
        <f>IF(N148="nulová",J148,0)</f>
        <v>0</v>
      </c>
      <c r="BJ148" s="16" t="s">
        <v>136</v>
      </c>
      <c r="BK148" s="150">
        <f>ROUND(I148*H148,2)</f>
        <v>0</v>
      </c>
      <c r="BL148" s="16" t="s">
        <v>135</v>
      </c>
      <c r="BM148" s="149" t="s">
        <v>581</v>
      </c>
    </row>
    <row r="149" spans="2:65" s="1" customFormat="1" ht="44.25" customHeight="1" x14ac:dyDescent="0.2">
      <c r="B149" s="31"/>
      <c r="C149" s="138" t="s">
        <v>251</v>
      </c>
      <c r="D149" s="138" t="s">
        <v>131</v>
      </c>
      <c r="E149" s="139" t="s">
        <v>582</v>
      </c>
      <c r="F149" s="140" t="s">
        <v>583</v>
      </c>
      <c r="G149" s="141" t="s">
        <v>166</v>
      </c>
      <c r="H149" s="142">
        <v>27</v>
      </c>
      <c r="I149" s="143"/>
      <c r="J149" s="142">
        <f>ROUND(I149*H149,2)</f>
        <v>0</v>
      </c>
      <c r="K149" s="144"/>
      <c r="L149" s="31"/>
      <c r="M149" s="145" t="s">
        <v>1</v>
      </c>
      <c r="N149" s="146" t="s">
        <v>40</v>
      </c>
      <c r="P149" s="147">
        <f>O149*H149</f>
        <v>0</v>
      </c>
      <c r="Q149" s="147">
        <v>0.25331999999999999</v>
      </c>
      <c r="R149" s="147">
        <f>Q149*H149</f>
        <v>6.8396399999999993</v>
      </c>
      <c r="S149" s="147">
        <v>0</v>
      </c>
      <c r="T149" s="148">
        <f>S149*H149</f>
        <v>0</v>
      </c>
      <c r="AR149" s="149" t="s">
        <v>135</v>
      </c>
      <c r="AT149" s="149" t="s">
        <v>131</v>
      </c>
      <c r="AU149" s="149" t="s">
        <v>136</v>
      </c>
      <c r="AY149" s="16" t="s">
        <v>129</v>
      </c>
      <c r="BE149" s="150">
        <f>IF(N149="základná",J149,0)</f>
        <v>0</v>
      </c>
      <c r="BF149" s="150">
        <f>IF(N149="znížená",J149,0)</f>
        <v>0</v>
      </c>
      <c r="BG149" s="150">
        <f>IF(N149="zákl. prenesená",J149,0)</f>
        <v>0</v>
      </c>
      <c r="BH149" s="150">
        <f>IF(N149="zníž. prenesená",J149,0)</f>
        <v>0</v>
      </c>
      <c r="BI149" s="150">
        <f>IF(N149="nulová",J149,0)</f>
        <v>0</v>
      </c>
      <c r="BJ149" s="16" t="s">
        <v>136</v>
      </c>
      <c r="BK149" s="150">
        <f>ROUND(I149*H149,2)</f>
        <v>0</v>
      </c>
      <c r="BL149" s="16" t="s">
        <v>135</v>
      </c>
      <c r="BM149" s="149" t="s">
        <v>584</v>
      </c>
    </row>
    <row r="150" spans="2:65" s="1" customFormat="1" ht="24.2" customHeight="1" x14ac:dyDescent="0.2">
      <c r="B150" s="31"/>
      <c r="C150" s="165" t="s">
        <v>257</v>
      </c>
      <c r="D150" s="165" t="s">
        <v>155</v>
      </c>
      <c r="E150" s="166" t="s">
        <v>585</v>
      </c>
      <c r="F150" s="167" t="s">
        <v>586</v>
      </c>
      <c r="G150" s="168" t="s">
        <v>158</v>
      </c>
      <c r="H150" s="169">
        <v>6.3</v>
      </c>
      <c r="I150" s="170"/>
      <c r="J150" s="169">
        <f>ROUND(I150*H150,2)</f>
        <v>0</v>
      </c>
      <c r="K150" s="171"/>
      <c r="L150" s="172"/>
      <c r="M150" s="173" t="s">
        <v>1</v>
      </c>
      <c r="N150" s="174" t="s">
        <v>40</v>
      </c>
      <c r="P150" s="147">
        <f>O150*H150</f>
        <v>0</v>
      </c>
      <c r="Q150" s="147">
        <v>0.34599999999999997</v>
      </c>
      <c r="R150" s="147">
        <f>Q150*H150</f>
        <v>2.1797999999999997</v>
      </c>
      <c r="S150" s="147">
        <v>0</v>
      </c>
      <c r="T150" s="148">
        <f>S150*H150</f>
        <v>0</v>
      </c>
      <c r="AR150" s="149" t="s">
        <v>159</v>
      </c>
      <c r="AT150" s="149" t="s">
        <v>155</v>
      </c>
      <c r="AU150" s="149" t="s">
        <v>136</v>
      </c>
      <c r="AY150" s="16" t="s">
        <v>129</v>
      </c>
      <c r="BE150" s="150">
        <f>IF(N150="základná",J150,0)</f>
        <v>0</v>
      </c>
      <c r="BF150" s="150">
        <f>IF(N150="znížená",J150,0)</f>
        <v>0</v>
      </c>
      <c r="BG150" s="150">
        <f>IF(N150="zákl. prenesená",J150,0)</f>
        <v>0</v>
      </c>
      <c r="BH150" s="150">
        <f>IF(N150="zníž. prenesená",J150,0)</f>
        <v>0</v>
      </c>
      <c r="BI150" s="150">
        <f>IF(N150="nulová",J150,0)</f>
        <v>0</v>
      </c>
      <c r="BJ150" s="16" t="s">
        <v>136</v>
      </c>
      <c r="BK150" s="150">
        <f>ROUND(I150*H150,2)</f>
        <v>0</v>
      </c>
      <c r="BL150" s="16" t="s">
        <v>135</v>
      </c>
      <c r="BM150" s="149" t="s">
        <v>587</v>
      </c>
    </row>
    <row r="151" spans="2:65" s="11" customFormat="1" ht="22.9" customHeight="1" x14ac:dyDescent="0.2">
      <c r="B151" s="126"/>
      <c r="D151" s="127" t="s">
        <v>73</v>
      </c>
      <c r="E151" s="136" t="s">
        <v>178</v>
      </c>
      <c r="F151" s="136" t="s">
        <v>382</v>
      </c>
      <c r="I151" s="129"/>
      <c r="J151" s="137">
        <f>BK151</f>
        <v>0</v>
      </c>
      <c r="L151" s="126"/>
      <c r="M151" s="131"/>
      <c r="P151" s="132">
        <f>SUM(P152:P178)</f>
        <v>0</v>
      </c>
      <c r="R151" s="132">
        <f>SUM(R152:R178)</f>
        <v>28.670960000000001</v>
      </c>
      <c r="T151" s="133">
        <f>SUM(T152:T178)</f>
        <v>307.26373000000001</v>
      </c>
      <c r="AR151" s="127" t="s">
        <v>82</v>
      </c>
      <c r="AT151" s="134" t="s">
        <v>73</v>
      </c>
      <c r="AU151" s="134" t="s">
        <v>82</v>
      </c>
      <c r="AY151" s="127" t="s">
        <v>129</v>
      </c>
      <c r="BK151" s="135">
        <f>SUM(BK152:BK178)</f>
        <v>0</v>
      </c>
    </row>
    <row r="152" spans="2:65" s="1" customFormat="1" ht="33" customHeight="1" x14ac:dyDescent="0.2">
      <c r="B152" s="31"/>
      <c r="C152" s="138" t="s">
        <v>262</v>
      </c>
      <c r="D152" s="138" t="s">
        <v>131</v>
      </c>
      <c r="E152" s="139" t="s">
        <v>588</v>
      </c>
      <c r="F152" s="140" t="s">
        <v>589</v>
      </c>
      <c r="G152" s="141" t="s">
        <v>166</v>
      </c>
      <c r="H152" s="142">
        <v>482.46</v>
      </c>
      <c r="I152" s="143"/>
      <c r="J152" s="142">
        <f t="shared" ref="J152:J178" si="10">ROUND(I152*H152,2)</f>
        <v>0</v>
      </c>
      <c r="K152" s="144"/>
      <c r="L152" s="31"/>
      <c r="M152" s="145" t="s">
        <v>1</v>
      </c>
      <c r="N152" s="146" t="s">
        <v>40</v>
      </c>
      <c r="P152" s="147">
        <f t="shared" ref="P152:P178" si="11">O152*H152</f>
        <v>0</v>
      </c>
      <c r="Q152" s="147">
        <v>0</v>
      </c>
      <c r="R152" s="147">
        <f t="shared" ref="R152:R178" si="12">Q152*H152</f>
        <v>0</v>
      </c>
      <c r="S152" s="147">
        <v>0.13800000000000001</v>
      </c>
      <c r="T152" s="148">
        <f t="shared" ref="T152:T178" si="13">S152*H152</f>
        <v>66.579480000000004</v>
      </c>
      <c r="AR152" s="149" t="s">
        <v>135</v>
      </c>
      <c r="AT152" s="149" t="s">
        <v>131</v>
      </c>
      <c r="AU152" s="149" t="s">
        <v>136</v>
      </c>
      <c r="AY152" s="16" t="s">
        <v>129</v>
      </c>
      <c r="BE152" s="150">
        <f t="shared" ref="BE152:BE178" si="14">IF(N152="základná",J152,0)</f>
        <v>0</v>
      </c>
      <c r="BF152" s="150">
        <f t="shared" ref="BF152:BF178" si="15">IF(N152="znížená",J152,0)</f>
        <v>0</v>
      </c>
      <c r="BG152" s="150">
        <f t="shared" ref="BG152:BG178" si="16">IF(N152="zákl. prenesená",J152,0)</f>
        <v>0</v>
      </c>
      <c r="BH152" s="150">
        <f t="shared" ref="BH152:BH178" si="17">IF(N152="zníž. prenesená",J152,0)</f>
        <v>0</v>
      </c>
      <c r="BI152" s="150">
        <f t="shared" ref="BI152:BI178" si="18">IF(N152="nulová",J152,0)</f>
        <v>0</v>
      </c>
      <c r="BJ152" s="16" t="s">
        <v>136</v>
      </c>
      <c r="BK152" s="150">
        <f t="shared" ref="BK152:BK178" si="19">ROUND(I152*H152,2)</f>
        <v>0</v>
      </c>
      <c r="BL152" s="16" t="s">
        <v>135</v>
      </c>
      <c r="BM152" s="149" t="s">
        <v>590</v>
      </c>
    </row>
    <row r="153" spans="2:65" s="1" customFormat="1" ht="37.9" customHeight="1" x14ac:dyDescent="0.2">
      <c r="B153" s="31"/>
      <c r="C153" s="138" t="s">
        <v>266</v>
      </c>
      <c r="D153" s="138" t="s">
        <v>131</v>
      </c>
      <c r="E153" s="139" t="s">
        <v>591</v>
      </c>
      <c r="F153" s="140" t="s">
        <v>592</v>
      </c>
      <c r="G153" s="141" t="s">
        <v>166</v>
      </c>
      <c r="H153" s="142">
        <v>496.65</v>
      </c>
      <c r="I153" s="143"/>
      <c r="J153" s="142">
        <f t="shared" si="10"/>
        <v>0</v>
      </c>
      <c r="K153" s="144"/>
      <c r="L153" s="31"/>
      <c r="M153" s="145" t="s">
        <v>1</v>
      </c>
      <c r="N153" s="146" t="s">
        <v>40</v>
      </c>
      <c r="P153" s="147">
        <f t="shared" si="11"/>
        <v>0</v>
      </c>
      <c r="Q153" s="147">
        <v>0</v>
      </c>
      <c r="R153" s="147">
        <f t="shared" si="12"/>
        <v>0</v>
      </c>
      <c r="S153" s="147">
        <v>0.24</v>
      </c>
      <c r="T153" s="148">
        <f t="shared" si="13"/>
        <v>119.19599999999998</v>
      </c>
      <c r="AR153" s="149" t="s">
        <v>135</v>
      </c>
      <c r="AT153" s="149" t="s">
        <v>131</v>
      </c>
      <c r="AU153" s="149" t="s">
        <v>136</v>
      </c>
      <c r="AY153" s="16" t="s">
        <v>129</v>
      </c>
      <c r="BE153" s="150">
        <f t="shared" si="14"/>
        <v>0</v>
      </c>
      <c r="BF153" s="150">
        <f t="shared" si="15"/>
        <v>0</v>
      </c>
      <c r="BG153" s="150">
        <f t="shared" si="16"/>
        <v>0</v>
      </c>
      <c r="BH153" s="150">
        <f t="shared" si="17"/>
        <v>0</v>
      </c>
      <c r="BI153" s="150">
        <f t="shared" si="18"/>
        <v>0</v>
      </c>
      <c r="BJ153" s="16" t="s">
        <v>136</v>
      </c>
      <c r="BK153" s="150">
        <f t="shared" si="19"/>
        <v>0</v>
      </c>
      <c r="BL153" s="16" t="s">
        <v>135</v>
      </c>
      <c r="BM153" s="149" t="s">
        <v>593</v>
      </c>
    </row>
    <row r="154" spans="2:65" s="1" customFormat="1" ht="33" customHeight="1" x14ac:dyDescent="0.2">
      <c r="B154" s="31"/>
      <c r="C154" s="138" t="s">
        <v>271</v>
      </c>
      <c r="D154" s="138" t="s">
        <v>131</v>
      </c>
      <c r="E154" s="139" t="s">
        <v>594</v>
      </c>
      <c r="F154" s="140" t="s">
        <v>595</v>
      </c>
      <c r="G154" s="141" t="s">
        <v>166</v>
      </c>
      <c r="H154" s="142">
        <v>487.19</v>
      </c>
      <c r="I154" s="143"/>
      <c r="J154" s="142">
        <f t="shared" si="10"/>
        <v>0</v>
      </c>
      <c r="K154" s="144"/>
      <c r="L154" s="31"/>
      <c r="M154" s="145" t="s">
        <v>1</v>
      </c>
      <c r="N154" s="146" t="s">
        <v>40</v>
      </c>
      <c r="P154" s="147">
        <f t="shared" si="11"/>
        <v>0</v>
      </c>
      <c r="Q154" s="147">
        <v>0</v>
      </c>
      <c r="R154" s="147">
        <f t="shared" si="12"/>
        <v>0</v>
      </c>
      <c r="S154" s="147">
        <v>0.22500000000000001</v>
      </c>
      <c r="T154" s="148">
        <f t="shared" si="13"/>
        <v>109.61775</v>
      </c>
      <c r="AR154" s="149" t="s">
        <v>135</v>
      </c>
      <c r="AT154" s="149" t="s">
        <v>131</v>
      </c>
      <c r="AU154" s="149" t="s">
        <v>136</v>
      </c>
      <c r="AY154" s="16" t="s">
        <v>129</v>
      </c>
      <c r="BE154" s="150">
        <f t="shared" si="14"/>
        <v>0</v>
      </c>
      <c r="BF154" s="150">
        <f t="shared" si="15"/>
        <v>0</v>
      </c>
      <c r="BG154" s="150">
        <f t="shared" si="16"/>
        <v>0</v>
      </c>
      <c r="BH154" s="150">
        <f t="shared" si="17"/>
        <v>0</v>
      </c>
      <c r="BI154" s="150">
        <f t="shared" si="18"/>
        <v>0</v>
      </c>
      <c r="BJ154" s="16" t="s">
        <v>136</v>
      </c>
      <c r="BK154" s="150">
        <f t="shared" si="19"/>
        <v>0</v>
      </c>
      <c r="BL154" s="16" t="s">
        <v>135</v>
      </c>
      <c r="BM154" s="149" t="s">
        <v>596</v>
      </c>
    </row>
    <row r="155" spans="2:65" s="1" customFormat="1" ht="16.5" customHeight="1" x14ac:dyDescent="0.2">
      <c r="B155" s="31"/>
      <c r="C155" s="138" t="s">
        <v>275</v>
      </c>
      <c r="D155" s="138" t="s">
        <v>131</v>
      </c>
      <c r="E155" s="139" t="s">
        <v>597</v>
      </c>
      <c r="F155" s="140" t="s">
        <v>598</v>
      </c>
      <c r="G155" s="141" t="s">
        <v>134</v>
      </c>
      <c r="H155" s="142">
        <v>32</v>
      </c>
      <c r="I155" s="143"/>
      <c r="J155" s="142">
        <f t="shared" si="10"/>
        <v>0</v>
      </c>
      <c r="K155" s="144"/>
      <c r="L155" s="31"/>
      <c r="M155" s="145" t="s">
        <v>1</v>
      </c>
      <c r="N155" s="146" t="s">
        <v>40</v>
      </c>
      <c r="P155" s="147">
        <f t="shared" si="11"/>
        <v>0</v>
      </c>
      <c r="Q155" s="147">
        <v>0</v>
      </c>
      <c r="R155" s="147">
        <f t="shared" si="12"/>
        <v>0</v>
      </c>
      <c r="S155" s="147">
        <v>0.28999999999999998</v>
      </c>
      <c r="T155" s="148">
        <f t="shared" si="13"/>
        <v>9.2799999999999994</v>
      </c>
      <c r="AR155" s="149" t="s">
        <v>135</v>
      </c>
      <c r="AT155" s="149" t="s">
        <v>131</v>
      </c>
      <c r="AU155" s="149" t="s">
        <v>136</v>
      </c>
      <c r="AY155" s="16" t="s">
        <v>129</v>
      </c>
      <c r="BE155" s="150">
        <f t="shared" si="14"/>
        <v>0</v>
      </c>
      <c r="BF155" s="150">
        <f t="shared" si="15"/>
        <v>0</v>
      </c>
      <c r="BG155" s="150">
        <f t="shared" si="16"/>
        <v>0</v>
      </c>
      <c r="BH155" s="150">
        <f t="shared" si="17"/>
        <v>0</v>
      </c>
      <c r="BI155" s="150">
        <f t="shared" si="18"/>
        <v>0</v>
      </c>
      <c r="BJ155" s="16" t="s">
        <v>136</v>
      </c>
      <c r="BK155" s="150">
        <f t="shared" si="19"/>
        <v>0</v>
      </c>
      <c r="BL155" s="16" t="s">
        <v>135</v>
      </c>
      <c r="BM155" s="149" t="s">
        <v>599</v>
      </c>
    </row>
    <row r="156" spans="2:65" s="1" customFormat="1" ht="24.2" customHeight="1" x14ac:dyDescent="0.2">
      <c r="B156" s="31"/>
      <c r="C156" s="138" t="s">
        <v>280</v>
      </c>
      <c r="D156" s="138" t="s">
        <v>131</v>
      </c>
      <c r="E156" s="139" t="s">
        <v>600</v>
      </c>
      <c r="F156" s="140" t="s">
        <v>601</v>
      </c>
      <c r="G156" s="141" t="s">
        <v>134</v>
      </c>
      <c r="H156" s="142">
        <v>17.3</v>
      </c>
      <c r="I156" s="143"/>
      <c r="J156" s="142">
        <f t="shared" si="10"/>
        <v>0</v>
      </c>
      <c r="K156" s="144"/>
      <c r="L156" s="31"/>
      <c r="M156" s="145" t="s">
        <v>1</v>
      </c>
      <c r="N156" s="146" t="s">
        <v>40</v>
      </c>
      <c r="P156" s="147">
        <f t="shared" si="11"/>
        <v>0</v>
      </c>
      <c r="Q156" s="147">
        <v>0</v>
      </c>
      <c r="R156" s="147">
        <f t="shared" si="12"/>
        <v>0</v>
      </c>
      <c r="S156" s="147">
        <v>0.14499999999999999</v>
      </c>
      <c r="T156" s="148">
        <f t="shared" si="13"/>
        <v>2.5084999999999997</v>
      </c>
      <c r="AR156" s="149" t="s">
        <v>135</v>
      </c>
      <c r="AT156" s="149" t="s">
        <v>131</v>
      </c>
      <c r="AU156" s="149" t="s">
        <v>136</v>
      </c>
      <c r="AY156" s="16" t="s">
        <v>129</v>
      </c>
      <c r="BE156" s="150">
        <f t="shared" si="14"/>
        <v>0</v>
      </c>
      <c r="BF156" s="150">
        <f t="shared" si="15"/>
        <v>0</v>
      </c>
      <c r="BG156" s="150">
        <f t="shared" si="16"/>
        <v>0</v>
      </c>
      <c r="BH156" s="150">
        <f t="shared" si="17"/>
        <v>0</v>
      </c>
      <c r="BI156" s="150">
        <f t="shared" si="18"/>
        <v>0</v>
      </c>
      <c r="BJ156" s="16" t="s">
        <v>136</v>
      </c>
      <c r="BK156" s="150">
        <f t="shared" si="19"/>
        <v>0</v>
      </c>
      <c r="BL156" s="16" t="s">
        <v>135</v>
      </c>
      <c r="BM156" s="149" t="s">
        <v>602</v>
      </c>
    </row>
    <row r="157" spans="2:65" s="1" customFormat="1" ht="24.2" customHeight="1" x14ac:dyDescent="0.2">
      <c r="B157" s="31"/>
      <c r="C157" s="138" t="s">
        <v>285</v>
      </c>
      <c r="D157" s="138" t="s">
        <v>131</v>
      </c>
      <c r="E157" s="139" t="s">
        <v>603</v>
      </c>
      <c r="F157" s="140" t="s">
        <v>604</v>
      </c>
      <c r="G157" s="141" t="s">
        <v>207</v>
      </c>
      <c r="H157" s="142">
        <v>1</v>
      </c>
      <c r="I157" s="143"/>
      <c r="J157" s="142">
        <f t="shared" si="10"/>
        <v>0</v>
      </c>
      <c r="K157" s="144"/>
      <c r="L157" s="31"/>
      <c r="M157" s="145" t="s">
        <v>1</v>
      </c>
      <c r="N157" s="146" t="s">
        <v>40</v>
      </c>
      <c r="P157" s="147">
        <f t="shared" si="11"/>
        <v>0</v>
      </c>
      <c r="Q157" s="147">
        <v>0</v>
      </c>
      <c r="R157" s="147">
        <f t="shared" si="12"/>
        <v>0</v>
      </c>
      <c r="S157" s="147">
        <v>8.2000000000000003E-2</v>
      </c>
      <c r="T157" s="148">
        <f t="shared" si="13"/>
        <v>8.2000000000000003E-2</v>
      </c>
      <c r="AR157" s="149" t="s">
        <v>135</v>
      </c>
      <c r="AT157" s="149" t="s">
        <v>131</v>
      </c>
      <c r="AU157" s="149" t="s">
        <v>136</v>
      </c>
      <c r="AY157" s="16" t="s">
        <v>129</v>
      </c>
      <c r="BE157" s="150">
        <f t="shared" si="14"/>
        <v>0</v>
      </c>
      <c r="BF157" s="150">
        <f t="shared" si="15"/>
        <v>0</v>
      </c>
      <c r="BG157" s="150">
        <f t="shared" si="16"/>
        <v>0</v>
      </c>
      <c r="BH157" s="150">
        <f t="shared" si="17"/>
        <v>0</v>
      </c>
      <c r="BI157" s="150">
        <f t="shared" si="18"/>
        <v>0</v>
      </c>
      <c r="BJ157" s="16" t="s">
        <v>136</v>
      </c>
      <c r="BK157" s="150">
        <f t="shared" si="19"/>
        <v>0</v>
      </c>
      <c r="BL157" s="16" t="s">
        <v>135</v>
      </c>
      <c r="BM157" s="149" t="s">
        <v>605</v>
      </c>
    </row>
    <row r="158" spans="2:65" s="1" customFormat="1" ht="37.9" customHeight="1" x14ac:dyDescent="0.2">
      <c r="B158" s="31"/>
      <c r="C158" s="138" t="s">
        <v>289</v>
      </c>
      <c r="D158" s="138" t="s">
        <v>131</v>
      </c>
      <c r="E158" s="139" t="s">
        <v>606</v>
      </c>
      <c r="F158" s="140" t="s">
        <v>607</v>
      </c>
      <c r="G158" s="141" t="s">
        <v>134</v>
      </c>
      <c r="H158" s="142">
        <v>55.5</v>
      </c>
      <c r="I158" s="143"/>
      <c r="J158" s="142">
        <f t="shared" si="10"/>
        <v>0</v>
      </c>
      <c r="K158" s="144"/>
      <c r="L158" s="31"/>
      <c r="M158" s="145" t="s">
        <v>1</v>
      </c>
      <c r="N158" s="146" t="s">
        <v>40</v>
      </c>
      <c r="P158" s="147">
        <f t="shared" si="11"/>
        <v>0</v>
      </c>
      <c r="Q158" s="147">
        <v>0.31356000000000001</v>
      </c>
      <c r="R158" s="147">
        <f t="shared" si="12"/>
        <v>17.40258</v>
      </c>
      <c r="S158" s="147">
        <v>0</v>
      </c>
      <c r="T158" s="148">
        <f t="shared" si="13"/>
        <v>0</v>
      </c>
      <c r="AR158" s="149" t="s">
        <v>135</v>
      </c>
      <c r="AT158" s="149" t="s">
        <v>131</v>
      </c>
      <c r="AU158" s="149" t="s">
        <v>136</v>
      </c>
      <c r="AY158" s="16" t="s">
        <v>129</v>
      </c>
      <c r="BE158" s="150">
        <f t="shared" si="14"/>
        <v>0</v>
      </c>
      <c r="BF158" s="150">
        <f t="shared" si="15"/>
        <v>0</v>
      </c>
      <c r="BG158" s="150">
        <f t="shared" si="16"/>
        <v>0</v>
      </c>
      <c r="BH158" s="150">
        <f t="shared" si="17"/>
        <v>0</v>
      </c>
      <c r="BI158" s="150">
        <f t="shared" si="18"/>
        <v>0</v>
      </c>
      <c r="BJ158" s="16" t="s">
        <v>136</v>
      </c>
      <c r="BK158" s="150">
        <f t="shared" si="19"/>
        <v>0</v>
      </c>
      <c r="BL158" s="16" t="s">
        <v>135</v>
      </c>
      <c r="BM158" s="149" t="s">
        <v>608</v>
      </c>
    </row>
    <row r="159" spans="2:65" s="1" customFormat="1" ht="33" customHeight="1" x14ac:dyDescent="0.2">
      <c r="B159" s="31"/>
      <c r="C159" s="165" t="s">
        <v>293</v>
      </c>
      <c r="D159" s="165" t="s">
        <v>155</v>
      </c>
      <c r="E159" s="166" t="s">
        <v>609</v>
      </c>
      <c r="F159" s="167" t="s">
        <v>610</v>
      </c>
      <c r="G159" s="168" t="s">
        <v>207</v>
      </c>
      <c r="H159" s="169">
        <v>54</v>
      </c>
      <c r="I159" s="170"/>
      <c r="J159" s="169">
        <f t="shared" si="10"/>
        <v>0</v>
      </c>
      <c r="K159" s="171"/>
      <c r="L159" s="172"/>
      <c r="M159" s="173" t="s">
        <v>1</v>
      </c>
      <c r="N159" s="174" t="s">
        <v>40</v>
      </c>
      <c r="P159" s="147">
        <f t="shared" si="11"/>
        <v>0</v>
      </c>
      <c r="Q159" s="147">
        <v>5.8500000000000003E-2</v>
      </c>
      <c r="R159" s="147">
        <f t="shared" si="12"/>
        <v>3.1590000000000003</v>
      </c>
      <c r="S159" s="147">
        <v>0</v>
      </c>
      <c r="T159" s="148">
        <f t="shared" si="13"/>
        <v>0</v>
      </c>
      <c r="AR159" s="149" t="s">
        <v>159</v>
      </c>
      <c r="AT159" s="149" t="s">
        <v>155</v>
      </c>
      <c r="AU159" s="149" t="s">
        <v>136</v>
      </c>
      <c r="AY159" s="16" t="s">
        <v>129</v>
      </c>
      <c r="BE159" s="150">
        <f t="shared" si="14"/>
        <v>0</v>
      </c>
      <c r="BF159" s="150">
        <f t="shared" si="15"/>
        <v>0</v>
      </c>
      <c r="BG159" s="150">
        <f t="shared" si="16"/>
        <v>0</v>
      </c>
      <c r="BH159" s="150">
        <f t="shared" si="17"/>
        <v>0</v>
      </c>
      <c r="BI159" s="150">
        <f t="shared" si="18"/>
        <v>0</v>
      </c>
      <c r="BJ159" s="16" t="s">
        <v>136</v>
      </c>
      <c r="BK159" s="150">
        <f t="shared" si="19"/>
        <v>0</v>
      </c>
      <c r="BL159" s="16" t="s">
        <v>135</v>
      </c>
      <c r="BM159" s="149" t="s">
        <v>611</v>
      </c>
    </row>
    <row r="160" spans="2:65" s="1" customFormat="1" ht="37.9" customHeight="1" x14ac:dyDescent="0.2">
      <c r="B160" s="31"/>
      <c r="C160" s="165" t="s">
        <v>300</v>
      </c>
      <c r="D160" s="165" t="s">
        <v>155</v>
      </c>
      <c r="E160" s="166" t="s">
        <v>612</v>
      </c>
      <c r="F160" s="167" t="s">
        <v>613</v>
      </c>
      <c r="G160" s="168" t="s">
        <v>207</v>
      </c>
      <c r="H160" s="169">
        <v>4</v>
      </c>
      <c r="I160" s="170"/>
      <c r="J160" s="169">
        <f t="shared" si="10"/>
        <v>0</v>
      </c>
      <c r="K160" s="171"/>
      <c r="L160" s="172"/>
      <c r="M160" s="173" t="s">
        <v>1</v>
      </c>
      <c r="N160" s="174" t="s">
        <v>40</v>
      </c>
      <c r="P160" s="147">
        <f t="shared" si="11"/>
        <v>0</v>
      </c>
      <c r="Q160" s="147">
        <v>8.2000000000000003E-2</v>
      </c>
      <c r="R160" s="147">
        <f t="shared" si="12"/>
        <v>0.32800000000000001</v>
      </c>
      <c r="S160" s="147">
        <v>0</v>
      </c>
      <c r="T160" s="148">
        <f t="shared" si="13"/>
        <v>0</v>
      </c>
      <c r="AR160" s="149" t="s">
        <v>159</v>
      </c>
      <c r="AT160" s="149" t="s">
        <v>155</v>
      </c>
      <c r="AU160" s="149" t="s">
        <v>136</v>
      </c>
      <c r="AY160" s="16" t="s">
        <v>129</v>
      </c>
      <c r="BE160" s="150">
        <f t="shared" si="14"/>
        <v>0</v>
      </c>
      <c r="BF160" s="150">
        <f t="shared" si="15"/>
        <v>0</v>
      </c>
      <c r="BG160" s="150">
        <f t="shared" si="16"/>
        <v>0</v>
      </c>
      <c r="BH160" s="150">
        <f t="shared" si="17"/>
        <v>0</v>
      </c>
      <c r="BI160" s="150">
        <f t="shared" si="18"/>
        <v>0</v>
      </c>
      <c r="BJ160" s="16" t="s">
        <v>136</v>
      </c>
      <c r="BK160" s="150">
        <f t="shared" si="19"/>
        <v>0</v>
      </c>
      <c r="BL160" s="16" t="s">
        <v>135</v>
      </c>
      <c r="BM160" s="149" t="s">
        <v>614</v>
      </c>
    </row>
    <row r="161" spans="2:65" s="1" customFormat="1" ht="24.2" customHeight="1" x14ac:dyDescent="0.2">
      <c r="B161" s="31"/>
      <c r="C161" s="165" t="s">
        <v>305</v>
      </c>
      <c r="D161" s="165" t="s">
        <v>155</v>
      </c>
      <c r="E161" s="166" t="s">
        <v>615</v>
      </c>
      <c r="F161" s="167" t="s">
        <v>616</v>
      </c>
      <c r="G161" s="168" t="s">
        <v>207</v>
      </c>
      <c r="H161" s="169">
        <v>4</v>
      </c>
      <c r="I161" s="170"/>
      <c r="J161" s="169">
        <f t="shared" si="10"/>
        <v>0</v>
      </c>
      <c r="K161" s="171"/>
      <c r="L161" s="172"/>
      <c r="M161" s="173" t="s">
        <v>1</v>
      </c>
      <c r="N161" s="174" t="s">
        <v>40</v>
      </c>
      <c r="P161" s="147">
        <f t="shared" si="11"/>
        <v>0</v>
      </c>
      <c r="Q161" s="147">
        <v>3.6999999999999999E-4</v>
      </c>
      <c r="R161" s="147">
        <f t="shared" si="12"/>
        <v>1.48E-3</v>
      </c>
      <c r="S161" s="147">
        <v>0</v>
      </c>
      <c r="T161" s="148">
        <f t="shared" si="13"/>
        <v>0</v>
      </c>
      <c r="AR161" s="149" t="s">
        <v>159</v>
      </c>
      <c r="AT161" s="149" t="s">
        <v>155</v>
      </c>
      <c r="AU161" s="149" t="s">
        <v>136</v>
      </c>
      <c r="AY161" s="16" t="s">
        <v>129</v>
      </c>
      <c r="BE161" s="150">
        <f t="shared" si="14"/>
        <v>0</v>
      </c>
      <c r="BF161" s="150">
        <f t="shared" si="15"/>
        <v>0</v>
      </c>
      <c r="BG161" s="150">
        <f t="shared" si="16"/>
        <v>0</v>
      </c>
      <c r="BH161" s="150">
        <f t="shared" si="17"/>
        <v>0</v>
      </c>
      <c r="BI161" s="150">
        <f t="shared" si="18"/>
        <v>0</v>
      </c>
      <c r="BJ161" s="16" t="s">
        <v>136</v>
      </c>
      <c r="BK161" s="150">
        <f t="shared" si="19"/>
        <v>0</v>
      </c>
      <c r="BL161" s="16" t="s">
        <v>135</v>
      </c>
      <c r="BM161" s="149" t="s">
        <v>617</v>
      </c>
    </row>
    <row r="162" spans="2:65" s="1" customFormat="1" ht="24.2" customHeight="1" x14ac:dyDescent="0.2">
      <c r="B162" s="31"/>
      <c r="C162" s="165" t="s">
        <v>314</v>
      </c>
      <c r="D162" s="165" t="s">
        <v>155</v>
      </c>
      <c r="E162" s="166" t="s">
        <v>618</v>
      </c>
      <c r="F162" s="167" t="s">
        <v>619</v>
      </c>
      <c r="G162" s="168" t="s">
        <v>207</v>
      </c>
      <c r="H162" s="169">
        <v>4</v>
      </c>
      <c r="I162" s="170"/>
      <c r="J162" s="169">
        <f t="shared" si="10"/>
        <v>0</v>
      </c>
      <c r="K162" s="171"/>
      <c r="L162" s="172"/>
      <c r="M162" s="173" t="s">
        <v>1</v>
      </c>
      <c r="N162" s="174" t="s">
        <v>40</v>
      </c>
      <c r="P162" s="147">
        <f t="shared" si="11"/>
        <v>0</v>
      </c>
      <c r="Q162" s="147">
        <v>5.9999999999999995E-4</v>
      </c>
      <c r="R162" s="147">
        <f t="shared" si="12"/>
        <v>2.3999999999999998E-3</v>
      </c>
      <c r="S162" s="147">
        <v>0</v>
      </c>
      <c r="T162" s="148">
        <f t="shared" si="13"/>
        <v>0</v>
      </c>
      <c r="AR162" s="149" t="s">
        <v>159</v>
      </c>
      <c r="AT162" s="149" t="s">
        <v>155</v>
      </c>
      <c r="AU162" s="149" t="s">
        <v>136</v>
      </c>
      <c r="AY162" s="16" t="s">
        <v>129</v>
      </c>
      <c r="BE162" s="150">
        <f t="shared" si="14"/>
        <v>0</v>
      </c>
      <c r="BF162" s="150">
        <f t="shared" si="15"/>
        <v>0</v>
      </c>
      <c r="BG162" s="150">
        <f t="shared" si="16"/>
        <v>0</v>
      </c>
      <c r="BH162" s="150">
        <f t="shared" si="17"/>
        <v>0</v>
      </c>
      <c r="BI162" s="150">
        <f t="shared" si="18"/>
        <v>0</v>
      </c>
      <c r="BJ162" s="16" t="s">
        <v>136</v>
      </c>
      <c r="BK162" s="150">
        <f t="shared" si="19"/>
        <v>0</v>
      </c>
      <c r="BL162" s="16" t="s">
        <v>135</v>
      </c>
      <c r="BM162" s="149" t="s">
        <v>620</v>
      </c>
    </row>
    <row r="163" spans="2:65" s="1" customFormat="1" ht="49.15" customHeight="1" x14ac:dyDescent="0.2">
      <c r="B163" s="31"/>
      <c r="C163" s="165" t="s">
        <v>319</v>
      </c>
      <c r="D163" s="165" t="s">
        <v>155</v>
      </c>
      <c r="E163" s="166" t="s">
        <v>621</v>
      </c>
      <c r="F163" s="167" t="s">
        <v>622</v>
      </c>
      <c r="G163" s="168" t="s">
        <v>207</v>
      </c>
      <c r="H163" s="169">
        <v>111</v>
      </c>
      <c r="I163" s="170"/>
      <c r="J163" s="169">
        <f t="shared" si="10"/>
        <v>0</v>
      </c>
      <c r="K163" s="171"/>
      <c r="L163" s="172"/>
      <c r="M163" s="173" t="s">
        <v>1</v>
      </c>
      <c r="N163" s="174" t="s">
        <v>40</v>
      </c>
      <c r="P163" s="147">
        <f t="shared" si="11"/>
        <v>0</v>
      </c>
      <c r="Q163" s="147">
        <v>7.0000000000000001E-3</v>
      </c>
      <c r="R163" s="147">
        <f t="shared" si="12"/>
        <v>0.77700000000000002</v>
      </c>
      <c r="S163" s="147">
        <v>0</v>
      </c>
      <c r="T163" s="148">
        <f t="shared" si="13"/>
        <v>0</v>
      </c>
      <c r="AR163" s="149" t="s">
        <v>159</v>
      </c>
      <c r="AT163" s="149" t="s">
        <v>155</v>
      </c>
      <c r="AU163" s="149" t="s">
        <v>136</v>
      </c>
      <c r="AY163" s="16" t="s">
        <v>129</v>
      </c>
      <c r="BE163" s="150">
        <f t="shared" si="14"/>
        <v>0</v>
      </c>
      <c r="BF163" s="150">
        <f t="shared" si="15"/>
        <v>0</v>
      </c>
      <c r="BG163" s="150">
        <f t="shared" si="16"/>
        <v>0</v>
      </c>
      <c r="BH163" s="150">
        <f t="shared" si="17"/>
        <v>0</v>
      </c>
      <c r="BI163" s="150">
        <f t="shared" si="18"/>
        <v>0</v>
      </c>
      <c r="BJ163" s="16" t="s">
        <v>136</v>
      </c>
      <c r="BK163" s="150">
        <f t="shared" si="19"/>
        <v>0</v>
      </c>
      <c r="BL163" s="16" t="s">
        <v>135</v>
      </c>
      <c r="BM163" s="149" t="s">
        <v>623</v>
      </c>
    </row>
    <row r="164" spans="2:65" s="1" customFormat="1" ht="33" customHeight="1" x14ac:dyDescent="0.2">
      <c r="B164" s="31"/>
      <c r="C164" s="138" t="s">
        <v>324</v>
      </c>
      <c r="D164" s="138" t="s">
        <v>131</v>
      </c>
      <c r="E164" s="139" t="s">
        <v>624</v>
      </c>
      <c r="F164" s="140" t="s">
        <v>625</v>
      </c>
      <c r="G164" s="141" t="s">
        <v>207</v>
      </c>
      <c r="H164" s="142">
        <v>2</v>
      </c>
      <c r="I164" s="143"/>
      <c r="J164" s="142">
        <f t="shared" si="10"/>
        <v>0</v>
      </c>
      <c r="K164" s="144"/>
      <c r="L164" s="31"/>
      <c r="M164" s="145" t="s">
        <v>1</v>
      </c>
      <c r="N164" s="146" t="s">
        <v>40</v>
      </c>
      <c r="P164" s="147">
        <f t="shared" si="11"/>
        <v>0</v>
      </c>
      <c r="Q164" s="147">
        <v>3.0000000000000001E-5</v>
      </c>
      <c r="R164" s="147">
        <f t="shared" si="12"/>
        <v>6.0000000000000002E-5</v>
      </c>
      <c r="S164" s="147">
        <v>0</v>
      </c>
      <c r="T164" s="148">
        <f t="shared" si="13"/>
        <v>0</v>
      </c>
      <c r="AR164" s="149" t="s">
        <v>135</v>
      </c>
      <c r="AT164" s="149" t="s">
        <v>131</v>
      </c>
      <c r="AU164" s="149" t="s">
        <v>136</v>
      </c>
      <c r="AY164" s="16" t="s">
        <v>129</v>
      </c>
      <c r="BE164" s="150">
        <f t="shared" si="14"/>
        <v>0</v>
      </c>
      <c r="BF164" s="150">
        <f t="shared" si="15"/>
        <v>0</v>
      </c>
      <c r="BG164" s="150">
        <f t="shared" si="16"/>
        <v>0</v>
      </c>
      <c r="BH164" s="150">
        <f t="shared" si="17"/>
        <v>0</v>
      </c>
      <c r="BI164" s="150">
        <f t="shared" si="18"/>
        <v>0</v>
      </c>
      <c r="BJ164" s="16" t="s">
        <v>136</v>
      </c>
      <c r="BK164" s="150">
        <f t="shared" si="19"/>
        <v>0</v>
      </c>
      <c r="BL164" s="16" t="s">
        <v>135</v>
      </c>
      <c r="BM164" s="149" t="s">
        <v>626</v>
      </c>
    </row>
    <row r="165" spans="2:65" s="1" customFormat="1" ht="24.2" customHeight="1" x14ac:dyDescent="0.2">
      <c r="B165" s="31"/>
      <c r="C165" s="165" t="s">
        <v>331</v>
      </c>
      <c r="D165" s="165" t="s">
        <v>155</v>
      </c>
      <c r="E165" s="166" t="s">
        <v>627</v>
      </c>
      <c r="F165" s="167" t="s">
        <v>628</v>
      </c>
      <c r="G165" s="168" t="s">
        <v>207</v>
      </c>
      <c r="H165" s="169">
        <v>2</v>
      </c>
      <c r="I165" s="170"/>
      <c r="J165" s="169">
        <f t="shared" si="10"/>
        <v>0</v>
      </c>
      <c r="K165" s="171"/>
      <c r="L165" s="172"/>
      <c r="M165" s="173" t="s">
        <v>1</v>
      </c>
      <c r="N165" s="174" t="s">
        <v>40</v>
      </c>
      <c r="P165" s="147">
        <f t="shared" si="11"/>
        <v>0</v>
      </c>
      <c r="Q165" s="147">
        <v>9.3000000000000005E-4</v>
      </c>
      <c r="R165" s="147">
        <f t="shared" si="12"/>
        <v>1.8600000000000001E-3</v>
      </c>
      <c r="S165" s="147">
        <v>0</v>
      </c>
      <c r="T165" s="148">
        <f t="shared" si="13"/>
        <v>0</v>
      </c>
      <c r="AR165" s="149" t="s">
        <v>159</v>
      </c>
      <c r="AT165" s="149" t="s">
        <v>155</v>
      </c>
      <c r="AU165" s="149" t="s">
        <v>136</v>
      </c>
      <c r="AY165" s="16" t="s">
        <v>129</v>
      </c>
      <c r="BE165" s="150">
        <f t="shared" si="14"/>
        <v>0</v>
      </c>
      <c r="BF165" s="150">
        <f t="shared" si="15"/>
        <v>0</v>
      </c>
      <c r="BG165" s="150">
        <f t="shared" si="16"/>
        <v>0</v>
      </c>
      <c r="BH165" s="150">
        <f t="shared" si="17"/>
        <v>0</v>
      </c>
      <c r="BI165" s="150">
        <f t="shared" si="18"/>
        <v>0</v>
      </c>
      <c r="BJ165" s="16" t="s">
        <v>136</v>
      </c>
      <c r="BK165" s="150">
        <f t="shared" si="19"/>
        <v>0</v>
      </c>
      <c r="BL165" s="16" t="s">
        <v>135</v>
      </c>
      <c r="BM165" s="149" t="s">
        <v>629</v>
      </c>
    </row>
    <row r="166" spans="2:65" s="1" customFormat="1" ht="24.2" customHeight="1" x14ac:dyDescent="0.2">
      <c r="B166" s="31"/>
      <c r="C166" s="138" t="s">
        <v>336</v>
      </c>
      <c r="D166" s="138" t="s">
        <v>131</v>
      </c>
      <c r="E166" s="139" t="s">
        <v>630</v>
      </c>
      <c r="F166" s="140" t="s">
        <v>631</v>
      </c>
      <c r="G166" s="141" t="s">
        <v>207</v>
      </c>
      <c r="H166" s="142">
        <v>1</v>
      </c>
      <c r="I166" s="143"/>
      <c r="J166" s="142">
        <f t="shared" si="10"/>
        <v>0</v>
      </c>
      <c r="K166" s="144"/>
      <c r="L166" s="31"/>
      <c r="M166" s="145" t="s">
        <v>1</v>
      </c>
      <c r="N166" s="146" t="s">
        <v>40</v>
      </c>
      <c r="P166" s="147">
        <f t="shared" si="11"/>
        <v>0</v>
      </c>
      <c r="Q166" s="147">
        <v>0.11958000000000001</v>
      </c>
      <c r="R166" s="147">
        <f t="shared" si="12"/>
        <v>0.11958000000000001</v>
      </c>
      <c r="S166" s="147">
        <v>0</v>
      </c>
      <c r="T166" s="148">
        <f t="shared" si="13"/>
        <v>0</v>
      </c>
      <c r="AR166" s="149" t="s">
        <v>135</v>
      </c>
      <c r="AT166" s="149" t="s">
        <v>131</v>
      </c>
      <c r="AU166" s="149" t="s">
        <v>136</v>
      </c>
      <c r="AY166" s="16" t="s">
        <v>129</v>
      </c>
      <c r="BE166" s="150">
        <f t="shared" si="14"/>
        <v>0</v>
      </c>
      <c r="BF166" s="150">
        <f t="shared" si="15"/>
        <v>0</v>
      </c>
      <c r="BG166" s="150">
        <f t="shared" si="16"/>
        <v>0</v>
      </c>
      <c r="BH166" s="150">
        <f t="shared" si="17"/>
        <v>0</v>
      </c>
      <c r="BI166" s="150">
        <f t="shared" si="18"/>
        <v>0</v>
      </c>
      <c r="BJ166" s="16" t="s">
        <v>136</v>
      </c>
      <c r="BK166" s="150">
        <f t="shared" si="19"/>
        <v>0</v>
      </c>
      <c r="BL166" s="16" t="s">
        <v>135</v>
      </c>
      <c r="BM166" s="149" t="s">
        <v>632</v>
      </c>
    </row>
    <row r="167" spans="2:65" s="1" customFormat="1" ht="16.5" customHeight="1" x14ac:dyDescent="0.2">
      <c r="B167" s="31"/>
      <c r="C167" s="165" t="s">
        <v>340</v>
      </c>
      <c r="D167" s="165" t="s">
        <v>155</v>
      </c>
      <c r="E167" s="166" t="s">
        <v>633</v>
      </c>
      <c r="F167" s="167" t="s">
        <v>634</v>
      </c>
      <c r="G167" s="168" t="s">
        <v>207</v>
      </c>
      <c r="H167" s="169">
        <v>3.5</v>
      </c>
      <c r="I167" s="170"/>
      <c r="J167" s="169">
        <f t="shared" si="10"/>
        <v>0</v>
      </c>
      <c r="K167" s="171"/>
      <c r="L167" s="172"/>
      <c r="M167" s="173" t="s">
        <v>1</v>
      </c>
      <c r="N167" s="174" t="s">
        <v>40</v>
      </c>
      <c r="P167" s="147">
        <f t="shared" si="11"/>
        <v>0</v>
      </c>
      <c r="Q167" s="147">
        <v>1.4E-3</v>
      </c>
      <c r="R167" s="147">
        <f t="shared" si="12"/>
        <v>4.8999999999999998E-3</v>
      </c>
      <c r="S167" s="147">
        <v>0</v>
      </c>
      <c r="T167" s="148">
        <f t="shared" si="13"/>
        <v>0</v>
      </c>
      <c r="AR167" s="149" t="s">
        <v>159</v>
      </c>
      <c r="AT167" s="149" t="s">
        <v>155</v>
      </c>
      <c r="AU167" s="149" t="s">
        <v>136</v>
      </c>
      <c r="AY167" s="16" t="s">
        <v>129</v>
      </c>
      <c r="BE167" s="150">
        <f t="shared" si="14"/>
        <v>0</v>
      </c>
      <c r="BF167" s="150">
        <f t="shared" si="15"/>
        <v>0</v>
      </c>
      <c r="BG167" s="150">
        <f t="shared" si="16"/>
        <v>0</v>
      </c>
      <c r="BH167" s="150">
        <f t="shared" si="17"/>
        <v>0</v>
      </c>
      <c r="BI167" s="150">
        <f t="shared" si="18"/>
        <v>0</v>
      </c>
      <c r="BJ167" s="16" t="s">
        <v>136</v>
      </c>
      <c r="BK167" s="150">
        <f t="shared" si="19"/>
        <v>0</v>
      </c>
      <c r="BL167" s="16" t="s">
        <v>135</v>
      </c>
      <c r="BM167" s="149" t="s">
        <v>635</v>
      </c>
    </row>
    <row r="168" spans="2:65" s="1" customFormat="1" ht="16.5" customHeight="1" x14ac:dyDescent="0.2">
      <c r="B168" s="31"/>
      <c r="C168" s="165" t="s">
        <v>345</v>
      </c>
      <c r="D168" s="165" t="s">
        <v>155</v>
      </c>
      <c r="E168" s="166" t="s">
        <v>636</v>
      </c>
      <c r="F168" s="167" t="s">
        <v>637</v>
      </c>
      <c r="G168" s="168" t="s">
        <v>207</v>
      </c>
      <c r="H168" s="169">
        <v>4</v>
      </c>
      <c r="I168" s="170"/>
      <c r="J168" s="169">
        <f t="shared" si="10"/>
        <v>0</v>
      </c>
      <c r="K168" s="171"/>
      <c r="L168" s="172"/>
      <c r="M168" s="173" t="s">
        <v>1</v>
      </c>
      <c r="N168" s="174" t="s">
        <v>40</v>
      </c>
      <c r="P168" s="147">
        <f t="shared" si="11"/>
        <v>0</v>
      </c>
      <c r="Q168" s="147">
        <v>1.0000000000000001E-5</v>
      </c>
      <c r="R168" s="147">
        <f t="shared" si="12"/>
        <v>4.0000000000000003E-5</v>
      </c>
      <c r="S168" s="147">
        <v>0</v>
      </c>
      <c r="T168" s="148">
        <f t="shared" si="13"/>
        <v>0</v>
      </c>
      <c r="AR168" s="149" t="s">
        <v>159</v>
      </c>
      <c r="AT168" s="149" t="s">
        <v>155</v>
      </c>
      <c r="AU168" s="149" t="s">
        <v>136</v>
      </c>
      <c r="AY168" s="16" t="s">
        <v>129</v>
      </c>
      <c r="BE168" s="150">
        <f t="shared" si="14"/>
        <v>0</v>
      </c>
      <c r="BF168" s="150">
        <f t="shared" si="15"/>
        <v>0</v>
      </c>
      <c r="BG168" s="150">
        <f t="shared" si="16"/>
        <v>0</v>
      </c>
      <c r="BH168" s="150">
        <f t="shared" si="17"/>
        <v>0</v>
      </c>
      <c r="BI168" s="150">
        <f t="shared" si="18"/>
        <v>0</v>
      </c>
      <c r="BJ168" s="16" t="s">
        <v>136</v>
      </c>
      <c r="BK168" s="150">
        <f t="shared" si="19"/>
        <v>0</v>
      </c>
      <c r="BL168" s="16" t="s">
        <v>135</v>
      </c>
      <c r="BM168" s="149" t="s">
        <v>638</v>
      </c>
    </row>
    <row r="169" spans="2:65" s="1" customFormat="1" ht="16.5" customHeight="1" x14ac:dyDescent="0.2">
      <c r="B169" s="31"/>
      <c r="C169" s="165" t="s">
        <v>350</v>
      </c>
      <c r="D169" s="165" t="s">
        <v>155</v>
      </c>
      <c r="E169" s="166" t="s">
        <v>639</v>
      </c>
      <c r="F169" s="167" t="s">
        <v>640</v>
      </c>
      <c r="G169" s="168" t="s">
        <v>207</v>
      </c>
      <c r="H169" s="169">
        <v>1</v>
      </c>
      <c r="I169" s="170"/>
      <c r="J169" s="169">
        <f t="shared" si="10"/>
        <v>0</v>
      </c>
      <c r="K169" s="171"/>
      <c r="L169" s="172"/>
      <c r="M169" s="173" t="s">
        <v>1</v>
      </c>
      <c r="N169" s="174" t="s">
        <v>40</v>
      </c>
      <c r="P169" s="147">
        <f t="shared" si="11"/>
        <v>0</v>
      </c>
      <c r="Q169" s="147">
        <v>0</v>
      </c>
      <c r="R169" s="147">
        <f t="shared" si="12"/>
        <v>0</v>
      </c>
      <c r="S169" s="147">
        <v>0</v>
      </c>
      <c r="T169" s="148">
        <f t="shared" si="13"/>
        <v>0</v>
      </c>
      <c r="AR169" s="149" t="s">
        <v>159</v>
      </c>
      <c r="AT169" s="149" t="s">
        <v>155</v>
      </c>
      <c r="AU169" s="149" t="s">
        <v>136</v>
      </c>
      <c r="AY169" s="16" t="s">
        <v>129</v>
      </c>
      <c r="BE169" s="150">
        <f t="shared" si="14"/>
        <v>0</v>
      </c>
      <c r="BF169" s="150">
        <f t="shared" si="15"/>
        <v>0</v>
      </c>
      <c r="BG169" s="150">
        <f t="shared" si="16"/>
        <v>0</v>
      </c>
      <c r="BH169" s="150">
        <f t="shared" si="17"/>
        <v>0</v>
      </c>
      <c r="BI169" s="150">
        <f t="shared" si="18"/>
        <v>0</v>
      </c>
      <c r="BJ169" s="16" t="s">
        <v>136</v>
      </c>
      <c r="BK169" s="150">
        <f t="shared" si="19"/>
        <v>0</v>
      </c>
      <c r="BL169" s="16" t="s">
        <v>135</v>
      </c>
      <c r="BM169" s="149" t="s">
        <v>641</v>
      </c>
    </row>
    <row r="170" spans="2:65" s="1" customFormat="1" ht="33" customHeight="1" x14ac:dyDescent="0.2">
      <c r="B170" s="31"/>
      <c r="C170" s="138" t="s">
        <v>354</v>
      </c>
      <c r="D170" s="138" t="s">
        <v>131</v>
      </c>
      <c r="E170" s="139" t="s">
        <v>642</v>
      </c>
      <c r="F170" s="140" t="s">
        <v>643</v>
      </c>
      <c r="G170" s="141" t="s">
        <v>134</v>
      </c>
      <c r="H170" s="142">
        <v>28</v>
      </c>
      <c r="I170" s="143"/>
      <c r="J170" s="142">
        <f t="shared" si="10"/>
        <v>0</v>
      </c>
      <c r="K170" s="144"/>
      <c r="L170" s="31"/>
      <c r="M170" s="145" t="s">
        <v>1</v>
      </c>
      <c r="N170" s="146" t="s">
        <v>40</v>
      </c>
      <c r="P170" s="147">
        <f t="shared" si="11"/>
        <v>0</v>
      </c>
      <c r="Q170" s="147">
        <v>0.15112999999999999</v>
      </c>
      <c r="R170" s="147">
        <f t="shared" si="12"/>
        <v>4.2316399999999996</v>
      </c>
      <c r="S170" s="147">
        <v>0</v>
      </c>
      <c r="T170" s="148">
        <f t="shared" si="13"/>
        <v>0</v>
      </c>
      <c r="AR170" s="149" t="s">
        <v>135</v>
      </c>
      <c r="AT170" s="149" t="s">
        <v>131</v>
      </c>
      <c r="AU170" s="149" t="s">
        <v>136</v>
      </c>
      <c r="AY170" s="16" t="s">
        <v>129</v>
      </c>
      <c r="BE170" s="150">
        <f t="shared" si="14"/>
        <v>0</v>
      </c>
      <c r="BF170" s="150">
        <f t="shared" si="15"/>
        <v>0</v>
      </c>
      <c r="BG170" s="150">
        <f t="shared" si="16"/>
        <v>0</v>
      </c>
      <c r="BH170" s="150">
        <f t="shared" si="17"/>
        <v>0</v>
      </c>
      <c r="BI170" s="150">
        <f t="shared" si="18"/>
        <v>0</v>
      </c>
      <c r="BJ170" s="16" t="s">
        <v>136</v>
      </c>
      <c r="BK170" s="150">
        <f t="shared" si="19"/>
        <v>0</v>
      </c>
      <c r="BL170" s="16" t="s">
        <v>135</v>
      </c>
      <c r="BM170" s="149" t="s">
        <v>644</v>
      </c>
    </row>
    <row r="171" spans="2:65" s="1" customFormat="1" ht="16.5" customHeight="1" x14ac:dyDescent="0.2">
      <c r="B171" s="31"/>
      <c r="C171" s="165" t="s">
        <v>359</v>
      </c>
      <c r="D171" s="165" t="s">
        <v>155</v>
      </c>
      <c r="E171" s="166" t="s">
        <v>645</v>
      </c>
      <c r="F171" s="167" t="s">
        <v>646</v>
      </c>
      <c r="G171" s="168" t="s">
        <v>207</v>
      </c>
      <c r="H171" s="169">
        <v>29.4</v>
      </c>
      <c r="I171" s="170"/>
      <c r="J171" s="169">
        <f t="shared" si="10"/>
        <v>0</v>
      </c>
      <c r="K171" s="171"/>
      <c r="L171" s="172"/>
      <c r="M171" s="173" t="s">
        <v>1</v>
      </c>
      <c r="N171" s="174" t="s">
        <v>40</v>
      </c>
      <c r="P171" s="147">
        <f t="shared" si="11"/>
        <v>0</v>
      </c>
      <c r="Q171" s="147">
        <v>8.5000000000000006E-2</v>
      </c>
      <c r="R171" s="147">
        <f t="shared" si="12"/>
        <v>2.4990000000000001</v>
      </c>
      <c r="S171" s="147">
        <v>0</v>
      </c>
      <c r="T171" s="148">
        <f t="shared" si="13"/>
        <v>0</v>
      </c>
      <c r="AR171" s="149" t="s">
        <v>159</v>
      </c>
      <c r="AT171" s="149" t="s">
        <v>155</v>
      </c>
      <c r="AU171" s="149" t="s">
        <v>136</v>
      </c>
      <c r="AY171" s="16" t="s">
        <v>129</v>
      </c>
      <c r="BE171" s="150">
        <f t="shared" si="14"/>
        <v>0</v>
      </c>
      <c r="BF171" s="150">
        <f t="shared" si="15"/>
        <v>0</v>
      </c>
      <c r="BG171" s="150">
        <f t="shared" si="16"/>
        <v>0</v>
      </c>
      <c r="BH171" s="150">
        <f t="shared" si="17"/>
        <v>0</v>
      </c>
      <c r="BI171" s="150">
        <f t="shared" si="18"/>
        <v>0</v>
      </c>
      <c r="BJ171" s="16" t="s">
        <v>136</v>
      </c>
      <c r="BK171" s="150">
        <f t="shared" si="19"/>
        <v>0</v>
      </c>
      <c r="BL171" s="16" t="s">
        <v>135</v>
      </c>
      <c r="BM171" s="149" t="s">
        <v>647</v>
      </c>
    </row>
    <row r="172" spans="2:65" s="1" customFormat="1" ht="24.2" customHeight="1" x14ac:dyDescent="0.2">
      <c r="B172" s="31"/>
      <c r="C172" s="138" t="s">
        <v>364</v>
      </c>
      <c r="D172" s="138" t="s">
        <v>131</v>
      </c>
      <c r="E172" s="139" t="s">
        <v>648</v>
      </c>
      <c r="F172" s="140" t="s">
        <v>649</v>
      </c>
      <c r="G172" s="141" t="s">
        <v>134</v>
      </c>
      <c r="H172" s="142">
        <v>284</v>
      </c>
      <c r="I172" s="143"/>
      <c r="J172" s="142">
        <f t="shared" si="10"/>
        <v>0</v>
      </c>
      <c r="K172" s="144"/>
      <c r="L172" s="31"/>
      <c r="M172" s="145" t="s">
        <v>1</v>
      </c>
      <c r="N172" s="146" t="s">
        <v>40</v>
      </c>
      <c r="P172" s="147">
        <f t="shared" si="11"/>
        <v>0</v>
      </c>
      <c r="Q172" s="147">
        <v>1.8000000000000001E-4</v>
      </c>
      <c r="R172" s="147">
        <f t="shared" si="12"/>
        <v>5.1120000000000006E-2</v>
      </c>
      <c r="S172" s="147">
        <v>0</v>
      </c>
      <c r="T172" s="148">
        <f t="shared" si="13"/>
        <v>0</v>
      </c>
      <c r="AR172" s="149" t="s">
        <v>135</v>
      </c>
      <c r="AT172" s="149" t="s">
        <v>131</v>
      </c>
      <c r="AU172" s="149" t="s">
        <v>136</v>
      </c>
      <c r="AY172" s="16" t="s">
        <v>129</v>
      </c>
      <c r="BE172" s="150">
        <f t="shared" si="14"/>
        <v>0</v>
      </c>
      <c r="BF172" s="150">
        <f t="shared" si="15"/>
        <v>0</v>
      </c>
      <c r="BG172" s="150">
        <f t="shared" si="16"/>
        <v>0</v>
      </c>
      <c r="BH172" s="150">
        <f t="shared" si="17"/>
        <v>0</v>
      </c>
      <c r="BI172" s="150">
        <f t="shared" si="18"/>
        <v>0</v>
      </c>
      <c r="BJ172" s="16" t="s">
        <v>136</v>
      </c>
      <c r="BK172" s="150">
        <f t="shared" si="19"/>
        <v>0</v>
      </c>
      <c r="BL172" s="16" t="s">
        <v>135</v>
      </c>
      <c r="BM172" s="149" t="s">
        <v>650</v>
      </c>
    </row>
    <row r="173" spans="2:65" s="1" customFormat="1" ht="24.2" customHeight="1" x14ac:dyDescent="0.2">
      <c r="B173" s="31"/>
      <c r="C173" s="165" t="s">
        <v>369</v>
      </c>
      <c r="D173" s="165" t="s">
        <v>155</v>
      </c>
      <c r="E173" s="166" t="s">
        <v>651</v>
      </c>
      <c r="F173" s="167" t="s">
        <v>652</v>
      </c>
      <c r="G173" s="168" t="s">
        <v>653</v>
      </c>
      <c r="H173" s="169">
        <v>92.3</v>
      </c>
      <c r="I173" s="170"/>
      <c r="J173" s="169">
        <f t="shared" si="10"/>
        <v>0</v>
      </c>
      <c r="K173" s="171"/>
      <c r="L173" s="172"/>
      <c r="M173" s="173" t="s">
        <v>1</v>
      </c>
      <c r="N173" s="174" t="s">
        <v>40</v>
      </c>
      <c r="P173" s="147">
        <f t="shared" si="11"/>
        <v>0</v>
      </c>
      <c r="Q173" s="147">
        <v>1E-3</v>
      </c>
      <c r="R173" s="147">
        <f t="shared" si="12"/>
        <v>9.2299999999999993E-2</v>
      </c>
      <c r="S173" s="147">
        <v>0</v>
      </c>
      <c r="T173" s="148">
        <f t="shared" si="13"/>
        <v>0</v>
      </c>
      <c r="AR173" s="149" t="s">
        <v>159</v>
      </c>
      <c r="AT173" s="149" t="s">
        <v>155</v>
      </c>
      <c r="AU173" s="149" t="s">
        <v>136</v>
      </c>
      <c r="AY173" s="16" t="s">
        <v>129</v>
      </c>
      <c r="BE173" s="150">
        <f t="shared" si="14"/>
        <v>0</v>
      </c>
      <c r="BF173" s="150">
        <f t="shared" si="15"/>
        <v>0</v>
      </c>
      <c r="BG173" s="150">
        <f t="shared" si="16"/>
        <v>0</v>
      </c>
      <c r="BH173" s="150">
        <f t="shared" si="17"/>
        <v>0</v>
      </c>
      <c r="BI173" s="150">
        <f t="shared" si="18"/>
        <v>0</v>
      </c>
      <c r="BJ173" s="16" t="s">
        <v>136</v>
      </c>
      <c r="BK173" s="150">
        <f t="shared" si="19"/>
        <v>0</v>
      </c>
      <c r="BL173" s="16" t="s">
        <v>135</v>
      </c>
      <c r="BM173" s="149" t="s">
        <v>654</v>
      </c>
    </row>
    <row r="174" spans="2:65" s="1" customFormat="1" ht="33" customHeight="1" x14ac:dyDescent="0.2">
      <c r="B174" s="31"/>
      <c r="C174" s="165" t="s">
        <v>374</v>
      </c>
      <c r="D174" s="165" t="s">
        <v>155</v>
      </c>
      <c r="E174" s="166" t="s">
        <v>655</v>
      </c>
      <c r="F174" s="167" t="s">
        <v>656</v>
      </c>
      <c r="G174" s="168" t="s">
        <v>134</v>
      </c>
      <c r="H174" s="169">
        <v>284</v>
      </c>
      <c r="I174" s="170"/>
      <c r="J174" s="169">
        <f t="shared" si="10"/>
        <v>0</v>
      </c>
      <c r="K174" s="171"/>
      <c r="L174" s="172"/>
      <c r="M174" s="173" t="s">
        <v>1</v>
      </c>
      <c r="N174" s="174" t="s">
        <v>40</v>
      </c>
      <c r="P174" s="147">
        <f t="shared" si="11"/>
        <v>0</v>
      </c>
      <c r="Q174" s="147">
        <v>0</v>
      </c>
      <c r="R174" s="147">
        <f t="shared" si="12"/>
        <v>0</v>
      </c>
      <c r="S174" s="147">
        <v>0</v>
      </c>
      <c r="T174" s="148">
        <f t="shared" si="13"/>
        <v>0</v>
      </c>
      <c r="AR174" s="149" t="s">
        <v>159</v>
      </c>
      <c r="AT174" s="149" t="s">
        <v>155</v>
      </c>
      <c r="AU174" s="149" t="s">
        <v>136</v>
      </c>
      <c r="AY174" s="16" t="s">
        <v>129</v>
      </c>
      <c r="BE174" s="150">
        <f t="shared" si="14"/>
        <v>0</v>
      </c>
      <c r="BF174" s="150">
        <f t="shared" si="15"/>
        <v>0</v>
      </c>
      <c r="BG174" s="150">
        <f t="shared" si="16"/>
        <v>0</v>
      </c>
      <c r="BH174" s="150">
        <f t="shared" si="17"/>
        <v>0</v>
      </c>
      <c r="BI174" s="150">
        <f t="shared" si="18"/>
        <v>0</v>
      </c>
      <c r="BJ174" s="16" t="s">
        <v>136</v>
      </c>
      <c r="BK174" s="150">
        <f t="shared" si="19"/>
        <v>0</v>
      </c>
      <c r="BL174" s="16" t="s">
        <v>135</v>
      </c>
      <c r="BM174" s="149" t="s">
        <v>657</v>
      </c>
    </row>
    <row r="175" spans="2:65" s="1" customFormat="1" ht="24.2" customHeight="1" x14ac:dyDescent="0.2">
      <c r="B175" s="31"/>
      <c r="C175" s="138" t="s">
        <v>378</v>
      </c>
      <c r="D175" s="138" t="s">
        <v>131</v>
      </c>
      <c r="E175" s="139" t="s">
        <v>441</v>
      </c>
      <c r="F175" s="140" t="s">
        <v>442</v>
      </c>
      <c r="G175" s="141" t="s">
        <v>158</v>
      </c>
      <c r="H175" s="142">
        <v>66.58</v>
      </c>
      <c r="I175" s="143"/>
      <c r="J175" s="142">
        <f t="shared" si="10"/>
        <v>0</v>
      </c>
      <c r="K175" s="144"/>
      <c r="L175" s="31"/>
      <c r="M175" s="145" t="s">
        <v>1</v>
      </c>
      <c r="N175" s="146" t="s">
        <v>40</v>
      </c>
      <c r="P175" s="147">
        <f t="shared" si="11"/>
        <v>0</v>
      </c>
      <c r="Q175" s="147">
        <v>0</v>
      </c>
      <c r="R175" s="147">
        <f t="shared" si="12"/>
        <v>0</v>
      </c>
      <c r="S175" s="147">
        <v>0</v>
      </c>
      <c r="T175" s="148">
        <f t="shared" si="13"/>
        <v>0</v>
      </c>
      <c r="AR175" s="149" t="s">
        <v>135</v>
      </c>
      <c r="AT175" s="149" t="s">
        <v>131</v>
      </c>
      <c r="AU175" s="149" t="s">
        <v>136</v>
      </c>
      <c r="AY175" s="16" t="s">
        <v>129</v>
      </c>
      <c r="BE175" s="150">
        <f t="shared" si="14"/>
        <v>0</v>
      </c>
      <c r="BF175" s="150">
        <f t="shared" si="15"/>
        <v>0</v>
      </c>
      <c r="BG175" s="150">
        <f t="shared" si="16"/>
        <v>0</v>
      </c>
      <c r="BH175" s="150">
        <f t="shared" si="17"/>
        <v>0</v>
      </c>
      <c r="BI175" s="150">
        <f t="shared" si="18"/>
        <v>0</v>
      </c>
      <c r="BJ175" s="16" t="s">
        <v>136</v>
      </c>
      <c r="BK175" s="150">
        <f t="shared" si="19"/>
        <v>0</v>
      </c>
      <c r="BL175" s="16" t="s">
        <v>135</v>
      </c>
      <c r="BM175" s="149" t="s">
        <v>658</v>
      </c>
    </row>
    <row r="176" spans="2:65" s="1" customFormat="1" ht="24.2" customHeight="1" x14ac:dyDescent="0.2">
      <c r="B176" s="31"/>
      <c r="C176" s="138" t="s">
        <v>383</v>
      </c>
      <c r="D176" s="138" t="s">
        <v>131</v>
      </c>
      <c r="E176" s="139" t="s">
        <v>432</v>
      </c>
      <c r="F176" s="140" t="s">
        <v>433</v>
      </c>
      <c r="G176" s="141" t="s">
        <v>158</v>
      </c>
      <c r="H176" s="142">
        <v>66.58</v>
      </c>
      <c r="I176" s="143"/>
      <c r="J176" s="142">
        <f t="shared" si="10"/>
        <v>0</v>
      </c>
      <c r="K176" s="144"/>
      <c r="L176" s="31"/>
      <c r="M176" s="145" t="s">
        <v>1</v>
      </c>
      <c r="N176" s="146" t="s">
        <v>40</v>
      </c>
      <c r="P176" s="147">
        <f t="shared" si="11"/>
        <v>0</v>
      </c>
      <c r="Q176" s="147">
        <v>0</v>
      </c>
      <c r="R176" s="147">
        <f t="shared" si="12"/>
        <v>0</v>
      </c>
      <c r="S176" s="147">
        <v>0</v>
      </c>
      <c r="T176" s="148">
        <f t="shared" si="13"/>
        <v>0</v>
      </c>
      <c r="AR176" s="149" t="s">
        <v>135</v>
      </c>
      <c r="AT176" s="149" t="s">
        <v>131</v>
      </c>
      <c r="AU176" s="149" t="s">
        <v>136</v>
      </c>
      <c r="AY176" s="16" t="s">
        <v>129</v>
      </c>
      <c r="BE176" s="150">
        <f t="shared" si="14"/>
        <v>0</v>
      </c>
      <c r="BF176" s="150">
        <f t="shared" si="15"/>
        <v>0</v>
      </c>
      <c r="BG176" s="150">
        <f t="shared" si="16"/>
        <v>0</v>
      </c>
      <c r="BH176" s="150">
        <f t="shared" si="17"/>
        <v>0</v>
      </c>
      <c r="BI176" s="150">
        <f t="shared" si="18"/>
        <v>0</v>
      </c>
      <c r="BJ176" s="16" t="s">
        <v>136</v>
      </c>
      <c r="BK176" s="150">
        <f t="shared" si="19"/>
        <v>0</v>
      </c>
      <c r="BL176" s="16" t="s">
        <v>135</v>
      </c>
      <c r="BM176" s="149" t="s">
        <v>659</v>
      </c>
    </row>
    <row r="177" spans="2:65" s="1" customFormat="1" ht="24.2" customHeight="1" x14ac:dyDescent="0.2">
      <c r="B177" s="31"/>
      <c r="C177" s="138" t="s">
        <v>389</v>
      </c>
      <c r="D177" s="138" t="s">
        <v>131</v>
      </c>
      <c r="E177" s="139" t="s">
        <v>436</v>
      </c>
      <c r="F177" s="140" t="s">
        <v>437</v>
      </c>
      <c r="G177" s="141" t="s">
        <v>158</v>
      </c>
      <c r="H177" s="142">
        <v>1930.79</v>
      </c>
      <c r="I177" s="143"/>
      <c r="J177" s="142">
        <f t="shared" si="10"/>
        <v>0</v>
      </c>
      <c r="K177" s="144"/>
      <c r="L177" s="31"/>
      <c r="M177" s="145" t="s">
        <v>1</v>
      </c>
      <c r="N177" s="146" t="s">
        <v>40</v>
      </c>
      <c r="P177" s="147">
        <f t="shared" si="11"/>
        <v>0</v>
      </c>
      <c r="Q177" s="147">
        <v>0</v>
      </c>
      <c r="R177" s="147">
        <f t="shared" si="12"/>
        <v>0</v>
      </c>
      <c r="S177" s="147">
        <v>0</v>
      </c>
      <c r="T177" s="148">
        <f t="shared" si="13"/>
        <v>0</v>
      </c>
      <c r="AR177" s="149" t="s">
        <v>135</v>
      </c>
      <c r="AT177" s="149" t="s">
        <v>131</v>
      </c>
      <c r="AU177" s="149" t="s">
        <v>136</v>
      </c>
      <c r="AY177" s="16" t="s">
        <v>129</v>
      </c>
      <c r="BE177" s="150">
        <f t="shared" si="14"/>
        <v>0</v>
      </c>
      <c r="BF177" s="150">
        <f t="shared" si="15"/>
        <v>0</v>
      </c>
      <c r="BG177" s="150">
        <f t="shared" si="16"/>
        <v>0</v>
      </c>
      <c r="BH177" s="150">
        <f t="shared" si="17"/>
        <v>0</v>
      </c>
      <c r="BI177" s="150">
        <f t="shared" si="18"/>
        <v>0</v>
      </c>
      <c r="BJ177" s="16" t="s">
        <v>136</v>
      </c>
      <c r="BK177" s="150">
        <f t="shared" si="19"/>
        <v>0</v>
      </c>
      <c r="BL177" s="16" t="s">
        <v>135</v>
      </c>
      <c r="BM177" s="149" t="s">
        <v>660</v>
      </c>
    </row>
    <row r="178" spans="2:65" s="1" customFormat="1" ht="24.2" customHeight="1" x14ac:dyDescent="0.2">
      <c r="B178" s="31"/>
      <c r="C178" s="138" t="s">
        <v>393</v>
      </c>
      <c r="D178" s="138" t="s">
        <v>131</v>
      </c>
      <c r="E178" s="139" t="s">
        <v>445</v>
      </c>
      <c r="F178" s="140" t="s">
        <v>446</v>
      </c>
      <c r="G178" s="141" t="s">
        <v>158</v>
      </c>
      <c r="H178" s="142">
        <v>66.58</v>
      </c>
      <c r="I178" s="143"/>
      <c r="J178" s="142">
        <f t="shared" si="10"/>
        <v>0</v>
      </c>
      <c r="K178" s="144"/>
      <c r="L178" s="31"/>
      <c r="M178" s="145" t="s">
        <v>1</v>
      </c>
      <c r="N178" s="146" t="s">
        <v>40</v>
      </c>
      <c r="P178" s="147">
        <f t="shared" si="11"/>
        <v>0</v>
      </c>
      <c r="Q178" s="147">
        <v>0</v>
      </c>
      <c r="R178" s="147">
        <f t="shared" si="12"/>
        <v>0</v>
      </c>
      <c r="S178" s="147">
        <v>0</v>
      </c>
      <c r="T178" s="148">
        <f t="shared" si="13"/>
        <v>0</v>
      </c>
      <c r="AR178" s="149" t="s">
        <v>135</v>
      </c>
      <c r="AT178" s="149" t="s">
        <v>131</v>
      </c>
      <c r="AU178" s="149" t="s">
        <v>136</v>
      </c>
      <c r="AY178" s="16" t="s">
        <v>129</v>
      </c>
      <c r="BE178" s="150">
        <f t="shared" si="14"/>
        <v>0</v>
      </c>
      <c r="BF178" s="150">
        <f t="shared" si="15"/>
        <v>0</v>
      </c>
      <c r="BG178" s="150">
        <f t="shared" si="16"/>
        <v>0</v>
      </c>
      <c r="BH178" s="150">
        <f t="shared" si="17"/>
        <v>0</v>
      </c>
      <c r="BI178" s="150">
        <f t="shared" si="18"/>
        <v>0</v>
      </c>
      <c r="BJ178" s="16" t="s">
        <v>136</v>
      </c>
      <c r="BK178" s="150">
        <f t="shared" si="19"/>
        <v>0</v>
      </c>
      <c r="BL178" s="16" t="s">
        <v>135</v>
      </c>
      <c r="BM178" s="149" t="s">
        <v>661</v>
      </c>
    </row>
    <row r="179" spans="2:65" s="11" customFormat="1" ht="22.9" customHeight="1" x14ac:dyDescent="0.2">
      <c r="B179" s="126"/>
      <c r="D179" s="127" t="s">
        <v>73</v>
      </c>
      <c r="E179" s="136" t="s">
        <v>448</v>
      </c>
      <c r="F179" s="136" t="s">
        <v>449</v>
      </c>
      <c r="I179" s="129"/>
      <c r="J179" s="137">
        <f>BK179</f>
        <v>0</v>
      </c>
      <c r="L179" s="126"/>
      <c r="M179" s="131"/>
      <c r="P179" s="132">
        <f>P180</f>
        <v>0</v>
      </c>
      <c r="R179" s="132">
        <f>R180</f>
        <v>0</v>
      </c>
      <c r="T179" s="133">
        <f>T180</f>
        <v>0</v>
      </c>
      <c r="AR179" s="127" t="s">
        <v>82</v>
      </c>
      <c r="AT179" s="134" t="s">
        <v>73</v>
      </c>
      <c r="AU179" s="134" t="s">
        <v>82</v>
      </c>
      <c r="AY179" s="127" t="s">
        <v>129</v>
      </c>
      <c r="BK179" s="135">
        <f>BK180</f>
        <v>0</v>
      </c>
    </row>
    <row r="180" spans="2:65" s="1" customFormat="1" ht="33" customHeight="1" x14ac:dyDescent="0.2">
      <c r="B180" s="31"/>
      <c r="C180" s="138" t="s">
        <v>398</v>
      </c>
      <c r="D180" s="138" t="s">
        <v>131</v>
      </c>
      <c r="E180" s="139" t="s">
        <v>451</v>
      </c>
      <c r="F180" s="140" t="s">
        <v>452</v>
      </c>
      <c r="G180" s="141" t="s">
        <v>158</v>
      </c>
      <c r="H180" s="142">
        <v>971.64</v>
      </c>
      <c r="I180" s="143"/>
      <c r="J180" s="142">
        <f>ROUND(I180*H180,2)</f>
        <v>0</v>
      </c>
      <c r="K180" s="144"/>
      <c r="L180" s="31"/>
      <c r="M180" s="182" t="s">
        <v>1</v>
      </c>
      <c r="N180" s="183" t="s">
        <v>40</v>
      </c>
      <c r="O180" s="184"/>
      <c r="P180" s="185">
        <f>O180*H180</f>
        <v>0</v>
      </c>
      <c r="Q180" s="185">
        <v>0</v>
      </c>
      <c r="R180" s="185">
        <f>Q180*H180</f>
        <v>0</v>
      </c>
      <c r="S180" s="185">
        <v>0</v>
      </c>
      <c r="T180" s="186">
        <f>S180*H180</f>
        <v>0</v>
      </c>
      <c r="AR180" s="149" t="s">
        <v>135</v>
      </c>
      <c r="AT180" s="149" t="s">
        <v>131</v>
      </c>
      <c r="AU180" s="149" t="s">
        <v>136</v>
      </c>
      <c r="AY180" s="16" t="s">
        <v>129</v>
      </c>
      <c r="BE180" s="150">
        <f>IF(N180="základná",J180,0)</f>
        <v>0</v>
      </c>
      <c r="BF180" s="150">
        <f>IF(N180="znížená",J180,0)</f>
        <v>0</v>
      </c>
      <c r="BG180" s="150">
        <f>IF(N180="zákl. prenesená",J180,0)</f>
        <v>0</v>
      </c>
      <c r="BH180" s="150">
        <f>IF(N180="zníž. prenesená",J180,0)</f>
        <v>0</v>
      </c>
      <c r="BI180" s="150">
        <f>IF(N180="nulová",J180,0)</f>
        <v>0</v>
      </c>
      <c r="BJ180" s="16" t="s">
        <v>136</v>
      </c>
      <c r="BK180" s="150">
        <f>ROUND(I180*H180,2)</f>
        <v>0</v>
      </c>
      <c r="BL180" s="16" t="s">
        <v>135</v>
      </c>
      <c r="BM180" s="149" t="s">
        <v>662</v>
      </c>
    </row>
    <row r="181" spans="2:65" s="1" customFormat="1" ht="6.95" customHeight="1" x14ac:dyDescent="0.2">
      <c r="B181" s="45"/>
      <c r="C181" s="46"/>
      <c r="D181" s="46"/>
      <c r="E181" s="46"/>
      <c r="F181" s="46"/>
      <c r="G181" s="46"/>
      <c r="H181" s="46"/>
      <c r="I181" s="46"/>
      <c r="J181" s="46"/>
      <c r="K181" s="46"/>
      <c r="L181" s="31"/>
    </row>
  </sheetData>
  <sheetProtection formatColumns="0" formatRows="0" autoFilter="0"/>
  <autoFilter ref="C121:K180" xr:uid="{00000000-0009-0000-0000-00000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33"/>
  <sheetViews>
    <sheetView showGridLines="0" topLeftCell="A221" workbookViewId="0">
      <selection activeCell="F230" sqref="F230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6" t="s">
        <v>90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4.95" customHeight="1" x14ac:dyDescent="0.2">
      <c r="B4" s="19"/>
      <c r="D4" s="20" t="s">
        <v>92</v>
      </c>
      <c r="L4" s="19"/>
      <c r="M4" s="88" t="s">
        <v>9</v>
      </c>
      <c r="AT4" s="16" t="s">
        <v>4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6" t="s">
        <v>14</v>
      </c>
      <c r="L6" s="19"/>
    </row>
    <row r="7" spans="2:46" ht="26.25" customHeight="1" x14ac:dyDescent="0.2">
      <c r="B7" s="19"/>
      <c r="E7" s="229" t="str">
        <f>'Rekapitulácia stavby'!K6</f>
        <v>Bratislava, areál MV SR Šancová 1, rekonštrukcia poškodených oporných múrov</v>
      </c>
      <c r="F7" s="230"/>
      <c r="G7" s="230"/>
      <c r="H7" s="230"/>
      <c r="L7" s="19"/>
    </row>
    <row r="8" spans="2:46" s="1" customFormat="1" ht="12" customHeight="1" x14ac:dyDescent="0.2">
      <c r="B8" s="31"/>
      <c r="D8" s="26" t="s">
        <v>93</v>
      </c>
      <c r="L8" s="31"/>
    </row>
    <row r="9" spans="2:46" s="1" customFormat="1" ht="16.5" customHeight="1" x14ac:dyDescent="0.2">
      <c r="B9" s="31"/>
      <c r="E9" s="198" t="s">
        <v>663</v>
      </c>
      <c r="F9" s="228"/>
      <c r="G9" s="228"/>
      <c r="H9" s="228"/>
      <c r="L9" s="31"/>
    </row>
    <row r="10" spans="2:46" s="1" customFormat="1" x14ac:dyDescent="0.2">
      <c r="B10" s="31"/>
      <c r="L10" s="31"/>
    </row>
    <row r="11" spans="2:46" s="1" customFormat="1" ht="12" customHeight="1" x14ac:dyDescent="0.2">
      <c r="B11" s="31"/>
      <c r="D11" s="26" t="s">
        <v>16</v>
      </c>
      <c r="F11" s="24" t="s">
        <v>91</v>
      </c>
      <c r="I11" s="26" t="s">
        <v>18</v>
      </c>
      <c r="J11" s="24" t="s">
        <v>1</v>
      </c>
      <c r="L11" s="31"/>
    </row>
    <row r="12" spans="2:46" s="1" customFormat="1" ht="12" customHeight="1" x14ac:dyDescent="0.2">
      <c r="B12" s="31"/>
      <c r="D12" s="26" t="s">
        <v>19</v>
      </c>
      <c r="F12" s="24" t="s">
        <v>20</v>
      </c>
      <c r="I12" s="26" t="s">
        <v>21</v>
      </c>
      <c r="J12" s="53" t="str">
        <f>'Rekapitulácia stavby'!AN8</f>
        <v>4. 3. 2022</v>
      </c>
      <c r="L12" s="31"/>
    </row>
    <row r="13" spans="2:46" s="1" customFormat="1" ht="10.9" customHeight="1" x14ac:dyDescent="0.2">
      <c r="B13" s="31"/>
      <c r="L13" s="31"/>
    </row>
    <row r="14" spans="2:46" s="1" customFormat="1" ht="12" customHeight="1" x14ac:dyDescent="0.2">
      <c r="B14" s="31"/>
      <c r="D14" s="26" t="s">
        <v>23</v>
      </c>
      <c r="I14" s="26" t="s">
        <v>24</v>
      </c>
      <c r="J14" s="24" t="s">
        <v>1</v>
      </c>
      <c r="L14" s="31"/>
    </row>
    <row r="15" spans="2:46" s="1" customFormat="1" ht="18" customHeight="1" x14ac:dyDescent="0.2">
      <c r="B15" s="31"/>
      <c r="E15" s="24" t="s">
        <v>25</v>
      </c>
      <c r="I15" s="26" t="s">
        <v>26</v>
      </c>
      <c r="J15" s="24" t="s">
        <v>1</v>
      </c>
      <c r="L15" s="31"/>
    </row>
    <row r="16" spans="2:46" s="1" customFormat="1" ht="6.95" customHeight="1" x14ac:dyDescent="0.2">
      <c r="B16" s="31"/>
      <c r="L16" s="31"/>
    </row>
    <row r="17" spans="2:12" s="1" customFormat="1" ht="12" customHeight="1" x14ac:dyDescent="0.2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 x14ac:dyDescent="0.2">
      <c r="B18" s="31"/>
      <c r="E18" s="231" t="str">
        <f>'Rekapitulácia stavby'!E14</f>
        <v>Vyplň údaj</v>
      </c>
      <c r="F18" s="220"/>
      <c r="G18" s="220"/>
      <c r="H18" s="220"/>
      <c r="I18" s="26" t="s">
        <v>26</v>
      </c>
      <c r="J18" s="27" t="str">
        <f>'Rekapitulácia stavby'!AN14</f>
        <v>Vyplň údaj</v>
      </c>
      <c r="L18" s="31"/>
    </row>
    <row r="19" spans="2:12" s="1" customFormat="1" ht="6.95" customHeight="1" x14ac:dyDescent="0.2">
      <c r="B19" s="31"/>
      <c r="L19" s="31"/>
    </row>
    <row r="20" spans="2:12" s="1" customFormat="1" ht="12" customHeight="1" x14ac:dyDescent="0.2">
      <c r="B20" s="31"/>
      <c r="D20" s="26" t="s">
        <v>29</v>
      </c>
      <c r="I20" s="26" t="s">
        <v>24</v>
      </c>
      <c r="J20" s="24" t="s">
        <v>664</v>
      </c>
      <c r="L20" s="31"/>
    </row>
    <row r="21" spans="2:12" s="1" customFormat="1" ht="18" customHeight="1" x14ac:dyDescent="0.2">
      <c r="B21" s="31"/>
      <c r="E21" s="24" t="s">
        <v>665</v>
      </c>
      <c r="I21" s="26" t="s">
        <v>26</v>
      </c>
      <c r="J21" s="24" t="s">
        <v>666</v>
      </c>
      <c r="L21" s="31"/>
    </row>
    <row r="22" spans="2:12" s="1" customFormat="1" ht="6.95" customHeight="1" x14ac:dyDescent="0.2">
      <c r="B22" s="31"/>
      <c r="L22" s="31"/>
    </row>
    <row r="23" spans="2:12" s="1" customFormat="1" ht="12" customHeight="1" x14ac:dyDescent="0.2">
      <c r="B23" s="31"/>
      <c r="D23" s="26" t="s">
        <v>32</v>
      </c>
      <c r="I23" s="26" t="s">
        <v>24</v>
      </c>
      <c r="J23" s="24" t="s">
        <v>1</v>
      </c>
      <c r="L23" s="31"/>
    </row>
    <row r="24" spans="2:12" s="1" customFormat="1" ht="18" customHeight="1" x14ac:dyDescent="0.2">
      <c r="B24" s="31"/>
      <c r="E24" s="24" t="s">
        <v>667</v>
      </c>
      <c r="I24" s="26" t="s">
        <v>26</v>
      </c>
      <c r="J24" s="24" t="s">
        <v>1</v>
      </c>
      <c r="L24" s="31"/>
    </row>
    <row r="25" spans="2:12" s="1" customFormat="1" ht="6.95" customHeight="1" x14ac:dyDescent="0.2">
      <c r="B25" s="31"/>
      <c r="L25" s="31"/>
    </row>
    <row r="26" spans="2:12" s="1" customFormat="1" ht="12" customHeight="1" x14ac:dyDescent="0.2">
      <c r="B26" s="31"/>
      <c r="D26" s="26" t="s">
        <v>33</v>
      </c>
      <c r="L26" s="31"/>
    </row>
    <row r="27" spans="2:12" s="7" customFormat="1" ht="16.5" customHeight="1" x14ac:dyDescent="0.2">
      <c r="B27" s="89"/>
      <c r="E27" s="224" t="s">
        <v>1</v>
      </c>
      <c r="F27" s="224"/>
      <c r="G27" s="224"/>
      <c r="H27" s="224"/>
      <c r="L27" s="89"/>
    </row>
    <row r="28" spans="2:12" s="1" customFormat="1" ht="6.95" customHeight="1" x14ac:dyDescent="0.2">
      <c r="B28" s="31"/>
      <c r="L28" s="31"/>
    </row>
    <row r="29" spans="2:12" s="1" customFormat="1" ht="6.95" customHeight="1" x14ac:dyDescent="0.2">
      <c r="B29" s="31"/>
      <c r="D29" s="54"/>
      <c r="E29" s="54"/>
      <c r="F29" s="54"/>
      <c r="G29" s="54"/>
      <c r="H29" s="54"/>
      <c r="I29" s="54"/>
      <c r="J29" s="54"/>
      <c r="K29" s="54"/>
      <c r="L29" s="31"/>
    </row>
    <row r="30" spans="2:12" s="1" customFormat="1" ht="25.35" customHeight="1" x14ac:dyDescent="0.2">
      <c r="B30" s="31"/>
      <c r="D30" s="90" t="s">
        <v>34</v>
      </c>
      <c r="J30" s="66">
        <f>ROUND(J124, 2)</f>
        <v>0</v>
      </c>
      <c r="L30" s="31"/>
    </row>
    <row r="31" spans="2:12" s="1" customFormat="1" ht="6.95" customHeight="1" x14ac:dyDescent="0.2">
      <c r="B31" s="31"/>
      <c r="D31" s="54"/>
      <c r="E31" s="54"/>
      <c r="F31" s="54"/>
      <c r="G31" s="54"/>
      <c r="H31" s="54"/>
      <c r="I31" s="54"/>
      <c r="J31" s="54"/>
      <c r="K31" s="54"/>
      <c r="L31" s="31"/>
    </row>
    <row r="32" spans="2:12" s="1" customFormat="1" ht="14.45" customHeight="1" x14ac:dyDescent="0.2">
      <c r="B32" s="31"/>
      <c r="F32" s="91" t="s">
        <v>36</v>
      </c>
      <c r="I32" s="91" t="s">
        <v>35</v>
      </c>
      <c r="J32" s="91" t="s">
        <v>37</v>
      </c>
      <c r="L32" s="31"/>
    </row>
    <row r="33" spans="2:12" s="1" customFormat="1" ht="14.45" customHeight="1" x14ac:dyDescent="0.2">
      <c r="B33" s="31"/>
      <c r="D33" s="92" t="s">
        <v>38</v>
      </c>
      <c r="E33" s="35" t="s">
        <v>39</v>
      </c>
      <c r="F33" s="93">
        <f>ROUND((SUM(BE124:BE232)),  2)</f>
        <v>0</v>
      </c>
      <c r="G33" s="94"/>
      <c r="H33" s="94"/>
      <c r="I33" s="95">
        <v>0.2</v>
      </c>
      <c r="J33" s="93">
        <f>ROUND(((SUM(BE124:BE232))*I33),  2)</f>
        <v>0</v>
      </c>
      <c r="L33" s="31"/>
    </row>
    <row r="34" spans="2:12" s="1" customFormat="1" ht="14.45" customHeight="1" x14ac:dyDescent="0.2">
      <c r="B34" s="31"/>
      <c r="E34" s="35" t="s">
        <v>40</v>
      </c>
      <c r="F34" s="93">
        <f>ROUND((SUM(BF124:BF232)),  2)</f>
        <v>0</v>
      </c>
      <c r="G34" s="94"/>
      <c r="H34" s="94"/>
      <c r="I34" s="95">
        <v>0.2</v>
      </c>
      <c r="J34" s="93">
        <f>ROUND(((SUM(BF124:BF232))*I34),  2)</f>
        <v>0</v>
      </c>
      <c r="L34" s="31"/>
    </row>
    <row r="35" spans="2:12" s="1" customFormat="1" ht="14.45" hidden="1" customHeight="1" x14ac:dyDescent="0.2">
      <c r="B35" s="31"/>
      <c r="E35" s="26" t="s">
        <v>41</v>
      </c>
      <c r="F35" s="96">
        <f>ROUND((SUM(BG124:BG232)),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 x14ac:dyDescent="0.2">
      <c r="B36" s="31"/>
      <c r="E36" s="26" t="s">
        <v>42</v>
      </c>
      <c r="F36" s="96">
        <f>ROUND((SUM(BH124:BH232)),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 x14ac:dyDescent="0.2">
      <c r="B37" s="31"/>
      <c r="E37" s="35" t="s">
        <v>43</v>
      </c>
      <c r="F37" s="93">
        <f>ROUND((SUM(BI124:BI232)),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 x14ac:dyDescent="0.2">
      <c r="B38" s="31"/>
      <c r="L38" s="31"/>
    </row>
    <row r="39" spans="2:12" s="1" customFormat="1" ht="25.35" customHeight="1" x14ac:dyDescent="0.2">
      <c r="B39" s="31"/>
      <c r="C39" s="98"/>
      <c r="D39" s="99" t="s">
        <v>44</v>
      </c>
      <c r="E39" s="57"/>
      <c r="F39" s="57"/>
      <c r="G39" s="100" t="s">
        <v>45</v>
      </c>
      <c r="H39" s="101" t="s">
        <v>46</v>
      </c>
      <c r="I39" s="57"/>
      <c r="J39" s="102">
        <f>SUM(J30:J37)</f>
        <v>0</v>
      </c>
      <c r="K39" s="103"/>
      <c r="L39" s="31"/>
    </row>
    <row r="40" spans="2:12" s="1" customFormat="1" ht="14.45" customHeight="1" x14ac:dyDescent="0.2">
      <c r="B40" s="31"/>
      <c r="L40" s="31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1"/>
      <c r="D50" s="42" t="s">
        <v>47</v>
      </c>
      <c r="E50" s="43"/>
      <c r="F50" s="43"/>
      <c r="G50" s="42" t="s">
        <v>48</v>
      </c>
      <c r="H50" s="43"/>
      <c r="I50" s="43"/>
      <c r="J50" s="43"/>
      <c r="K50" s="43"/>
      <c r="L50" s="31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31"/>
      <c r="D61" s="44" t="s">
        <v>49</v>
      </c>
      <c r="E61" s="33"/>
      <c r="F61" s="104" t="s">
        <v>50</v>
      </c>
      <c r="G61" s="44" t="s">
        <v>49</v>
      </c>
      <c r="H61" s="33"/>
      <c r="I61" s="33"/>
      <c r="J61" s="105" t="s">
        <v>50</v>
      </c>
      <c r="K61" s="33"/>
      <c r="L61" s="31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31"/>
      <c r="D65" s="42" t="s">
        <v>51</v>
      </c>
      <c r="E65" s="43"/>
      <c r="F65" s="43"/>
      <c r="G65" s="42" t="s">
        <v>52</v>
      </c>
      <c r="H65" s="43"/>
      <c r="I65" s="43"/>
      <c r="J65" s="43"/>
      <c r="K65" s="43"/>
      <c r="L65" s="31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2.75" x14ac:dyDescent="0.2">
      <c r="B76" s="31"/>
      <c r="D76" s="44" t="s">
        <v>49</v>
      </c>
      <c r="E76" s="33"/>
      <c r="F76" s="104" t="s">
        <v>50</v>
      </c>
      <c r="G76" s="44" t="s">
        <v>49</v>
      </c>
      <c r="H76" s="33"/>
      <c r="I76" s="33"/>
      <c r="J76" s="105" t="s">
        <v>50</v>
      </c>
      <c r="K76" s="33"/>
      <c r="L76" s="31"/>
    </row>
    <row r="77" spans="2:12" s="1" customFormat="1" ht="14.45" customHeight="1" x14ac:dyDescent="0.2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1"/>
    </row>
    <row r="81" spans="2:47" s="1" customFormat="1" ht="6.95" customHeight="1" x14ac:dyDescent="0.2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1"/>
    </row>
    <row r="82" spans="2:47" s="1" customFormat="1" ht="24.95" customHeight="1" x14ac:dyDescent="0.2">
      <c r="B82" s="31"/>
      <c r="C82" s="20" t="s">
        <v>95</v>
      </c>
      <c r="L82" s="31"/>
    </row>
    <row r="83" spans="2:47" s="1" customFormat="1" ht="6.95" customHeight="1" x14ac:dyDescent="0.2">
      <c r="B83" s="31"/>
      <c r="L83" s="31"/>
    </row>
    <row r="84" spans="2:47" s="1" customFormat="1" ht="12" customHeight="1" x14ac:dyDescent="0.2">
      <c r="B84" s="31"/>
      <c r="C84" s="26" t="s">
        <v>14</v>
      </c>
      <c r="L84" s="31"/>
    </row>
    <row r="85" spans="2:47" s="1" customFormat="1" ht="26.25" customHeight="1" x14ac:dyDescent="0.2">
      <c r="B85" s="31"/>
      <c r="E85" s="229" t="str">
        <f>E7</f>
        <v>Bratislava, areál MV SR Šancová 1, rekonštrukcia poškodených oporných múrov</v>
      </c>
      <c r="F85" s="230"/>
      <c r="G85" s="230"/>
      <c r="H85" s="230"/>
      <c r="L85" s="31"/>
    </row>
    <row r="86" spans="2:47" s="1" customFormat="1" ht="12" customHeight="1" x14ac:dyDescent="0.2">
      <c r="B86" s="31"/>
      <c r="C86" s="26" t="s">
        <v>93</v>
      </c>
      <c r="L86" s="31"/>
    </row>
    <row r="87" spans="2:47" s="1" customFormat="1" ht="16.5" customHeight="1" x14ac:dyDescent="0.2">
      <c r="B87" s="31"/>
      <c r="E87" s="198" t="str">
        <f>E9</f>
        <v>SO 03 - Rekonštrukcia dažďovej kanalizácie</v>
      </c>
      <c r="F87" s="228"/>
      <c r="G87" s="228"/>
      <c r="H87" s="228"/>
      <c r="L87" s="31"/>
    </row>
    <row r="88" spans="2:47" s="1" customFormat="1" ht="6.95" customHeight="1" x14ac:dyDescent="0.2">
      <c r="B88" s="31"/>
      <c r="L88" s="31"/>
    </row>
    <row r="89" spans="2:47" s="1" customFormat="1" ht="12" customHeight="1" x14ac:dyDescent="0.2">
      <c r="B89" s="31"/>
      <c r="C89" s="26" t="s">
        <v>19</v>
      </c>
      <c r="F89" s="24" t="str">
        <f>F12</f>
        <v>Bratislava</v>
      </c>
      <c r="I89" s="26" t="s">
        <v>21</v>
      </c>
      <c r="J89" s="53" t="str">
        <f>IF(J12="","",J12)</f>
        <v>4. 3. 2022</v>
      </c>
      <c r="L89" s="31"/>
    </row>
    <row r="90" spans="2:47" s="1" customFormat="1" ht="6.95" customHeight="1" x14ac:dyDescent="0.2">
      <c r="B90" s="31"/>
      <c r="L90" s="31"/>
    </row>
    <row r="91" spans="2:47" s="1" customFormat="1" ht="25.7" customHeight="1" x14ac:dyDescent="0.2">
      <c r="B91" s="31"/>
      <c r="C91" s="26" t="s">
        <v>23</v>
      </c>
      <c r="F91" s="24" t="str">
        <f>E15</f>
        <v>MV SR, Pribinova 2, 81272 Bratislava</v>
      </c>
      <c r="I91" s="26" t="s">
        <v>29</v>
      </c>
      <c r="J91" s="29" t="str">
        <f>E21</f>
        <v xml:space="preserve">VHS SERVIS s.r.o., 90101 Malacky </v>
      </c>
      <c r="L91" s="31"/>
    </row>
    <row r="92" spans="2:47" s="1" customFormat="1" ht="15.2" customHeight="1" x14ac:dyDescent="0.2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>Ing. Stanislav Ivan</v>
      </c>
      <c r="L92" s="31"/>
    </row>
    <row r="93" spans="2:47" s="1" customFormat="1" ht="10.35" customHeight="1" x14ac:dyDescent="0.2">
      <c r="B93" s="31"/>
      <c r="L93" s="31"/>
    </row>
    <row r="94" spans="2:47" s="1" customFormat="1" ht="29.25" customHeight="1" x14ac:dyDescent="0.2">
      <c r="B94" s="31"/>
      <c r="C94" s="106" t="s">
        <v>96</v>
      </c>
      <c r="D94" s="98"/>
      <c r="E94" s="98"/>
      <c r="F94" s="98"/>
      <c r="G94" s="98"/>
      <c r="H94" s="98"/>
      <c r="I94" s="98"/>
      <c r="J94" s="107" t="s">
        <v>97</v>
      </c>
      <c r="K94" s="98"/>
      <c r="L94" s="31"/>
    </row>
    <row r="95" spans="2:47" s="1" customFormat="1" ht="10.35" customHeight="1" x14ac:dyDescent="0.2">
      <c r="B95" s="31"/>
      <c r="L95" s="31"/>
    </row>
    <row r="96" spans="2:47" s="1" customFormat="1" ht="22.9" customHeight="1" x14ac:dyDescent="0.2">
      <c r="B96" s="31"/>
      <c r="C96" s="108" t="s">
        <v>98</v>
      </c>
      <c r="J96" s="66">
        <f>J124</f>
        <v>0</v>
      </c>
      <c r="L96" s="31"/>
      <c r="AU96" s="16" t="s">
        <v>99</v>
      </c>
    </row>
    <row r="97" spans="2:12" s="8" customFormat="1" ht="24.95" customHeight="1" x14ac:dyDescent="0.2">
      <c r="B97" s="109"/>
      <c r="D97" s="110" t="s">
        <v>668</v>
      </c>
      <c r="E97" s="111"/>
      <c r="F97" s="111"/>
      <c r="G97" s="111"/>
      <c r="H97" s="111"/>
      <c r="I97" s="111"/>
      <c r="J97" s="112">
        <f>J125</f>
        <v>0</v>
      </c>
      <c r="L97" s="109"/>
    </row>
    <row r="98" spans="2:12" s="9" customFormat="1" ht="19.899999999999999" customHeight="1" x14ac:dyDescent="0.2">
      <c r="B98" s="113"/>
      <c r="D98" s="114" t="s">
        <v>669</v>
      </c>
      <c r="E98" s="115"/>
      <c r="F98" s="115"/>
      <c r="G98" s="115"/>
      <c r="H98" s="115"/>
      <c r="I98" s="115"/>
      <c r="J98" s="116">
        <f>J126</f>
        <v>0</v>
      </c>
      <c r="L98" s="113"/>
    </row>
    <row r="99" spans="2:12" s="9" customFormat="1" ht="19.899999999999999" customHeight="1" x14ac:dyDescent="0.2">
      <c r="B99" s="113"/>
      <c r="D99" s="114" t="s">
        <v>670</v>
      </c>
      <c r="E99" s="115"/>
      <c r="F99" s="115"/>
      <c r="G99" s="115"/>
      <c r="H99" s="115"/>
      <c r="I99" s="115"/>
      <c r="J99" s="116">
        <f>J150</f>
        <v>0</v>
      </c>
      <c r="L99" s="113"/>
    </row>
    <row r="100" spans="2:12" s="9" customFormat="1" ht="19.899999999999999" customHeight="1" x14ac:dyDescent="0.2">
      <c r="B100" s="113"/>
      <c r="D100" s="114" t="s">
        <v>671</v>
      </c>
      <c r="E100" s="115"/>
      <c r="F100" s="115"/>
      <c r="G100" s="115"/>
      <c r="H100" s="115"/>
      <c r="I100" s="115"/>
      <c r="J100" s="116">
        <f>J154</f>
        <v>0</v>
      </c>
      <c r="L100" s="113"/>
    </row>
    <row r="101" spans="2:12" s="9" customFormat="1" ht="19.899999999999999" customHeight="1" x14ac:dyDescent="0.2">
      <c r="B101" s="113"/>
      <c r="D101" s="114" t="s">
        <v>672</v>
      </c>
      <c r="E101" s="115"/>
      <c r="F101" s="115"/>
      <c r="G101" s="115"/>
      <c r="H101" s="115"/>
      <c r="I101" s="115"/>
      <c r="J101" s="116">
        <f>J168</f>
        <v>0</v>
      </c>
      <c r="L101" s="113"/>
    </row>
    <row r="102" spans="2:12" s="9" customFormat="1" ht="19.899999999999999" customHeight="1" x14ac:dyDescent="0.2">
      <c r="B102" s="113"/>
      <c r="D102" s="114" t="s">
        <v>673</v>
      </c>
      <c r="E102" s="115"/>
      <c r="F102" s="115"/>
      <c r="G102" s="115"/>
      <c r="H102" s="115"/>
      <c r="I102" s="115"/>
      <c r="J102" s="116">
        <f>J217</f>
        <v>0</v>
      </c>
      <c r="L102" s="113"/>
    </row>
    <row r="103" spans="2:12" s="8" customFormat="1" ht="24.95" customHeight="1" x14ac:dyDescent="0.2">
      <c r="B103" s="109"/>
      <c r="D103" s="110" t="s">
        <v>674</v>
      </c>
      <c r="E103" s="111"/>
      <c r="F103" s="111"/>
      <c r="G103" s="111"/>
      <c r="H103" s="111"/>
      <c r="I103" s="111"/>
      <c r="J103" s="112">
        <f>J227</f>
        <v>0</v>
      </c>
      <c r="L103" s="109"/>
    </row>
    <row r="104" spans="2:12" s="9" customFormat="1" ht="19.899999999999999" customHeight="1" x14ac:dyDescent="0.2">
      <c r="B104" s="113"/>
      <c r="D104" s="114" t="s">
        <v>675</v>
      </c>
      <c r="E104" s="115"/>
      <c r="F104" s="115"/>
      <c r="G104" s="115"/>
      <c r="H104" s="115"/>
      <c r="I104" s="115"/>
      <c r="J104" s="116">
        <f>J228</f>
        <v>0</v>
      </c>
      <c r="L104" s="113"/>
    </row>
    <row r="105" spans="2:12" s="1" customFormat="1" ht="21.75" customHeight="1" x14ac:dyDescent="0.2">
      <c r="B105" s="31"/>
      <c r="L105" s="31"/>
    </row>
    <row r="106" spans="2:12" s="1" customFormat="1" ht="6.95" customHeight="1" x14ac:dyDescent="0.2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10" spans="2:12" s="1" customFormat="1" ht="6.95" customHeight="1" x14ac:dyDescent="0.2"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31"/>
    </row>
    <row r="111" spans="2:12" s="1" customFormat="1" ht="24.95" customHeight="1" x14ac:dyDescent="0.2">
      <c r="B111" s="31"/>
      <c r="C111" s="20" t="s">
        <v>115</v>
      </c>
      <c r="L111" s="31"/>
    </row>
    <row r="112" spans="2:12" s="1" customFormat="1" ht="6.95" customHeight="1" x14ac:dyDescent="0.2">
      <c r="B112" s="31"/>
      <c r="L112" s="31"/>
    </row>
    <row r="113" spans="2:65" s="1" customFormat="1" ht="12" customHeight="1" x14ac:dyDescent="0.2">
      <c r="B113" s="31"/>
      <c r="C113" s="26" t="s">
        <v>14</v>
      </c>
      <c r="L113" s="31"/>
    </row>
    <row r="114" spans="2:65" s="1" customFormat="1" ht="26.25" customHeight="1" x14ac:dyDescent="0.2">
      <c r="B114" s="31"/>
      <c r="E114" s="229" t="str">
        <f>E7</f>
        <v>Bratislava, areál MV SR Šancová 1, rekonštrukcia poškodených oporných múrov</v>
      </c>
      <c r="F114" s="230"/>
      <c r="G114" s="230"/>
      <c r="H114" s="230"/>
      <c r="L114" s="31"/>
    </row>
    <row r="115" spans="2:65" s="1" customFormat="1" ht="12" customHeight="1" x14ac:dyDescent="0.2">
      <c r="B115" s="31"/>
      <c r="C115" s="26" t="s">
        <v>93</v>
      </c>
      <c r="L115" s="31"/>
    </row>
    <row r="116" spans="2:65" s="1" customFormat="1" ht="16.5" customHeight="1" x14ac:dyDescent="0.2">
      <c r="B116" s="31"/>
      <c r="E116" s="198" t="str">
        <f>E9</f>
        <v>SO 03 - Rekonštrukcia dažďovej kanalizácie</v>
      </c>
      <c r="F116" s="228"/>
      <c r="G116" s="228"/>
      <c r="H116" s="228"/>
      <c r="L116" s="31"/>
    </row>
    <row r="117" spans="2:65" s="1" customFormat="1" ht="6.95" customHeight="1" x14ac:dyDescent="0.2">
      <c r="B117" s="31"/>
      <c r="L117" s="31"/>
    </row>
    <row r="118" spans="2:65" s="1" customFormat="1" ht="12" customHeight="1" x14ac:dyDescent="0.2">
      <c r="B118" s="31"/>
      <c r="C118" s="26" t="s">
        <v>19</v>
      </c>
      <c r="F118" s="24" t="str">
        <f>F12</f>
        <v>Bratislava</v>
      </c>
      <c r="I118" s="26" t="s">
        <v>21</v>
      </c>
      <c r="J118" s="53" t="str">
        <f>IF(J12="","",J12)</f>
        <v>4. 3. 2022</v>
      </c>
      <c r="L118" s="31"/>
    </row>
    <row r="119" spans="2:65" s="1" customFormat="1" ht="6.95" customHeight="1" x14ac:dyDescent="0.2">
      <c r="B119" s="31"/>
      <c r="L119" s="31"/>
    </row>
    <row r="120" spans="2:65" s="1" customFormat="1" ht="25.7" customHeight="1" x14ac:dyDescent="0.2">
      <c r="B120" s="31"/>
      <c r="C120" s="26" t="s">
        <v>23</v>
      </c>
      <c r="F120" s="24" t="str">
        <f>E15</f>
        <v>MV SR, Pribinova 2, 81272 Bratislava</v>
      </c>
      <c r="I120" s="26" t="s">
        <v>29</v>
      </c>
      <c r="J120" s="29" t="str">
        <f>E21</f>
        <v xml:space="preserve">VHS SERVIS s.r.o., 90101 Malacky </v>
      </c>
      <c r="L120" s="31"/>
    </row>
    <row r="121" spans="2:65" s="1" customFormat="1" ht="15.2" customHeight="1" x14ac:dyDescent="0.2">
      <c r="B121" s="31"/>
      <c r="C121" s="26" t="s">
        <v>27</v>
      </c>
      <c r="F121" s="24" t="str">
        <f>IF(E18="","",E18)</f>
        <v>Vyplň údaj</v>
      </c>
      <c r="I121" s="26" t="s">
        <v>32</v>
      </c>
      <c r="J121" s="29" t="str">
        <f>E24</f>
        <v>Ing. Stanislav Ivan</v>
      </c>
      <c r="L121" s="31"/>
    </row>
    <row r="122" spans="2:65" s="1" customFormat="1" ht="10.35" customHeight="1" x14ac:dyDescent="0.2">
      <c r="B122" s="31"/>
      <c r="L122" s="31"/>
    </row>
    <row r="123" spans="2:65" s="10" customFormat="1" ht="29.25" customHeight="1" x14ac:dyDescent="0.2">
      <c r="B123" s="117"/>
      <c r="C123" s="118" t="s">
        <v>116</v>
      </c>
      <c r="D123" s="119" t="s">
        <v>59</v>
      </c>
      <c r="E123" s="119" t="s">
        <v>55</v>
      </c>
      <c r="F123" s="119" t="s">
        <v>56</v>
      </c>
      <c r="G123" s="119" t="s">
        <v>117</v>
      </c>
      <c r="H123" s="119" t="s">
        <v>118</v>
      </c>
      <c r="I123" s="119" t="s">
        <v>119</v>
      </c>
      <c r="J123" s="120" t="s">
        <v>97</v>
      </c>
      <c r="K123" s="121" t="s">
        <v>120</v>
      </c>
      <c r="L123" s="117"/>
      <c r="M123" s="59" t="s">
        <v>1</v>
      </c>
      <c r="N123" s="60" t="s">
        <v>38</v>
      </c>
      <c r="O123" s="60" t="s">
        <v>121</v>
      </c>
      <c r="P123" s="60" t="s">
        <v>122</v>
      </c>
      <c r="Q123" s="60" t="s">
        <v>123</v>
      </c>
      <c r="R123" s="60" t="s">
        <v>124</v>
      </c>
      <c r="S123" s="60" t="s">
        <v>125</v>
      </c>
      <c r="T123" s="61" t="s">
        <v>126</v>
      </c>
    </row>
    <row r="124" spans="2:65" s="1" customFormat="1" ht="22.9" customHeight="1" x14ac:dyDescent="0.25">
      <c r="B124" s="31"/>
      <c r="C124" s="64" t="s">
        <v>98</v>
      </c>
      <c r="J124" s="122">
        <f>BK124</f>
        <v>0</v>
      </c>
      <c r="L124" s="31"/>
      <c r="M124" s="62"/>
      <c r="N124" s="54"/>
      <c r="O124" s="54"/>
      <c r="P124" s="123">
        <f>P125+P227</f>
        <v>0</v>
      </c>
      <c r="Q124" s="54"/>
      <c r="R124" s="123">
        <f>R125+R227</f>
        <v>85.870796499999997</v>
      </c>
      <c r="S124" s="54"/>
      <c r="T124" s="124">
        <f>T125+T227</f>
        <v>7.476</v>
      </c>
      <c r="AT124" s="16" t="s">
        <v>73</v>
      </c>
      <c r="AU124" s="16" t="s">
        <v>99</v>
      </c>
      <c r="BK124" s="125">
        <f>BK125+BK227</f>
        <v>0</v>
      </c>
    </row>
    <row r="125" spans="2:65" s="11" customFormat="1" ht="25.9" customHeight="1" x14ac:dyDescent="0.2">
      <c r="B125" s="126"/>
      <c r="D125" s="127" t="s">
        <v>73</v>
      </c>
      <c r="E125" s="128" t="s">
        <v>676</v>
      </c>
      <c r="F125" s="128" t="s">
        <v>677</v>
      </c>
      <c r="I125" s="129"/>
      <c r="J125" s="130">
        <f>BK125</f>
        <v>0</v>
      </c>
      <c r="L125" s="126"/>
      <c r="M125" s="131"/>
      <c r="P125" s="132">
        <f>P126+P150+P154+P168+P217</f>
        <v>0</v>
      </c>
      <c r="R125" s="132">
        <f>R126+R150+R154+R168+R217</f>
        <v>85.2278965</v>
      </c>
      <c r="T125" s="133">
        <f>T126+T150+T154+T168+T217</f>
        <v>7.476</v>
      </c>
      <c r="AR125" s="127" t="s">
        <v>82</v>
      </c>
      <c r="AT125" s="134" t="s">
        <v>73</v>
      </c>
      <c r="AU125" s="134" t="s">
        <v>74</v>
      </c>
      <c r="AY125" s="127" t="s">
        <v>129</v>
      </c>
      <c r="BK125" s="135">
        <f>BK126+BK150+BK154+BK168+BK217</f>
        <v>0</v>
      </c>
    </row>
    <row r="126" spans="2:65" s="11" customFormat="1" ht="22.9" customHeight="1" x14ac:dyDescent="0.2">
      <c r="B126" s="126"/>
      <c r="D126" s="127" t="s">
        <v>73</v>
      </c>
      <c r="E126" s="136" t="s">
        <v>82</v>
      </c>
      <c r="F126" s="136" t="s">
        <v>678</v>
      </c>
      <c r="I126" s="129"/>
      <c r="J126" s="137">
        <f>BK126</f>
        <v>0</v>
      </c>
      <c r="L126" s="126"/>
      <c r="M126" s="131"/>
      <c r="P126" s="132">
        <f>SUM(P127:P149)</f>
        <v>0</v>
      </c>
      <c r="R126" s="132">
        <f>SUM(R127:R149)</f>
        <v>45.575817399999998</v>
      </c>
      <c r="T126" s="133">
        <f>SUM(T127:T149)</f>
        <v>3.6719999999999997</v>
      </c>
      <c r="AR126" s="127" t="s">
        <v>82</v>
      </c>
      <c r="AT126" s="134" t="s">
        <v>73</v>
      </c>
      <c r="AU126" s="134" t="s">
        <v>82</v>
      </c>
      <c r="AY126" s="127" t="s">
        <v>129</v>
      </c>
      <c r="BK126" s="135">
        <f>SUM(BK127:BK149)</f>
        <v>0</v>
      </c>
    </row>
    <row r="127" spans="2:65" s="1" customFormat="1" ht="16.5" customHeight="1" x14ac:dyDescent="0.2">
      <c r="B127" s="31"/>
      <c r="C127" s="138" t="s">
        <v>82</v>
      </c>
      <c r="D127" s="138" t="s">
        <v>131</v>
      </c>
      <c r="E127" s="139" t="s">
        <v>679</v>
      </c>
      <c r="F127" s="140" t="s">
        <v>680</v>
      </c>
      <c r="G127" s="141" t="s">
        <v>166</v>
      </c>
      <c r="H127" s="142">
        <v>9</v>
      </c>
      <c r="I127" s="143"/>
      <c r="J127" s="142">
        <f t="shared" ref="J127:J149" si="0">ROUND(I127*H127,2)</f>
        <v>0</v>
      </c>
      <c r="K127" s="144"/>
      <c r="L127" s="31"/>
      <c r="M127" s="145" t="s">
        <v>1</v>
      </c>
      <c r="N127" s="146" t="s">
        <v>40</v>
      </c>
      <c r="P127" s="147">
        <f t="shared" ref="P127:P149" si="1">O127*H127</f>
        <v>0</v>
      </c>
      <c r="Q127" s="147">
        <v>0</v>
      </c>
      <c r="R127" s="147">
        <f t="shared" ref="R127:R149" si="2">Q127*H127</f>
        <v>0</v>
      </c>
      <c r="S127" s="147">
        <v>0.40799999999999997</v>
      </c>
      <c r="T127" s="148">
        <f t="shared" ref="T127:T149" si="3">S127*H127</f>
        <v>3.6719999999999997</v>
      </c>
      <c r="AR127" s="149" t="s">
        <v>135</v>
      </c>
      <c r="AT127" s="149" t="s">
        <v>131</v>
      </c>
      <c r="AU127" s="149" t="s">
        <v>136</v>
      </c>
      <c r="AY127" s="16" t="s">
        <v>129</v>
      </c>
      <c r="BE127" s="150">
        <f t="shared" ref="BE127:BE149" si="4">IF(N127="základná",J127,0)</f>
        <v>0</v>
      </c>
      <c r="BF127" s="150">
        <f t="shared" ref="BF127:BF149" si="5">IF(N127="znížená",J127,0)</f>
        <v>0</v>
      </c>
      <c r="BG127" s="150">
        <f t="shared" ref="BG127:BG149" si="6">IF(N127="zákl. prenesená",J127,0)</f>
        <v>0</v>
      </c>
      <c r="BH127" s="150">
        <f t="shared" ref="BH127:BH149" si="7">IF(N127="zníž. prenesená",J127,0)</f>
        <v>0</v>
      </c>
      <c r="BI127" s="150">
        <f t="shared" ref="BI127:BI149" si="8">IF(N127="nulová",J127,0)</f>
        <v>0</v>
      </c>
      <c r="BJ127" s="16" t="s">
        <v>136</v>
      </c>
      <c r="BK127" s="150">
        <f t="shared" ref="BK127:BK149" si="9">ROUND(I127*H127,2)</f>
        <v>0</v>
      </c>
      <c r="BL127" s="16" t="s">
        <v>135</v>
      </c>
      <c r="BM127" s="149" t="s">
        <v>136</v>
      </c>
    </row>
    <row r="128" spans="2:65" s="1" customFormat="1" ht="16.5" customHeight="1" x14ac:dyDescent="0.2">
      <c r="B128" s="31"/>
      <c r="C128" s="138" t="s">
        <v>136</v>
      </c>
      <c r="D128" s="138" t="s">
        <v>131</v>
      </c>
      <c r="E128" s="139" t="s">
        <v>681</v>
      </c>
      <c r="F128" s="140" t="s">
        <v>682</v>
      </c>
      <c r="G128" s="141" t="s">
        <v>134</v>
      </c>
      <c r="H128" s="142">
        <v>3.6</v>
      </c>
      <c r="I128" s="143"/>
      <c r="J128" s="142">
        <f t="shared" si="0"/>
        <v>0</v>
      </c>
      <c r="K128" s="144"/>
      <c r="L128" s="31"/>
      <c r="M128" s="145" t="s">
        <v>1</v>
      </c>
      <c r="N128" s="146" t="s">
        <v>40</v>
      </c>
      <c r="P128" s="147">
        <f t="shared" si="1"/>
        <v>0</v>
      </c>
      <c r="Q128" s="147">
        <v>3.3180000000000001E-2</v>
      </c>
      <c r="R128" s="147">
        <f t="shared" si="2"/>
        <v>0.11944800000000001</v>
      </c>
      <c r="S128" s="147">
        <v>0</v>
      </c>
      <c r="T128" s="148">
        <f t="shared" si="3"/>
        <v>0</v>
      </c>
      <c r="AR128" s="149" t="s">
        <v>135</v>
      </c>
      <c r="AT128" s="149" t="s">
        <v>131</v>
      </c>
      <c r="AU128" s="149" t="s">
        <v>136</v>
      </c>
      <c r="AY128" s="16" t="s">
        <v>129</v>
      </c>
      <c r="BE128" s="150">
        <f t="shared" si="4"/>
        <v>0</v>
      </c>
      <c r="BF128" s="150">
        <f t="shared" si="5"/>
        <v>0</v>
      </c>
      <c r="BG128" s="150">
        <f t="shared" si="6"/>
        <v>0</v>
      </c>
      <c r="BH128" s="150">
        <f t="shared" si="7"/>
        <v>0</v>
      </c>
      <c r="BI128" s="150">
        <f t="shared" si="8"/>
        <v>0</v>
      </c>
      <c r="BJ128" s="16" t="s">
        <v>136</v>
      </c>
      <c r="BK128" s="150">
        <f t="shared" si="9"/>
        <v>0</v>
      </c>
      <c r="BL128" s="16" t="s">
        <v>135</v>
      </c>
      <c r="BM128" s="149" t="s">
        <v>135</v>
      </c>
    </row>
    <row r="129" spans="2:65" s="1" customFormat="1" ht="24.2" customHeight="1" x14ac:dyDescent="0.2">
      <c r="B129" s="31"/>
      <c r="C129" s="138" t="s">
        <v>144</v>
      </c>
      <c r="D129" s="138" t="s">
        <v>131</v>
      </c>
      <c r="E129" s="139" t="s">
        <v>683</v>
      </c>
      <c r="F129" s="140" t="s">
        <v>684</v>
      </c>
      <c r="G129" s="141" t="s">
        <v>142</v>
      </c>
      <c r="H129" s="142">
        <v>6.32</v>
      </c>
      <c r="I129" s="143"/>
      <c r="J129" s="142">
        <f t="shared" si="0"/>
        <v>0</v>
      </c>
      <c r="K129" s="144"/>
      <c r="L129" s="31"/>
      <c r="M129" s="145" t="s">
        <v>1</v>
      </c>
      <c r="N129" s="146" t="s">
        <v>40</v>
      </c>
      <c r="P129" s="147">
        <f t="shared" si="1"/>
        <v>0</v>
      </c>
      <c r="Q129" s="147">
        <v>0</v>
      </c>
      <c r="R129" s="147">
        <f t="shared" si="2"/>
        <v>0</v>
      </c>
      <c r="S129" s="147">
        <v>0</v>
      </c>
      <c r="T129" s="148">
        <f t="shared" si="3"/>
        <v>0</v>
      </c>
      <c r="AR129" s="149" t="s">
        <v>135</v>
      </c>
      <c r="AT129" s="149" t="s">
        <v>131</v>
      </c>
      <c r="AU129" s="149" t="s">
        <v>136</v>
      </c>
      <c r="AY129" s="16" t="s">
        <v>129</v>
      </c>
      <c r="BE129" s="150">
        <f t="shared" si="4"/>
        <v>0</v>
      </c>
      <c r="BF129" s="150">
        <f t="shared" si="5"/>
        <v>0</v>
      </c>
      <c r="BG129" s="150">
        <f t="shared" si="6"/>
        <v>0</v>
      </c>
      <c r="BH129" s="150">
        <f t="shared" si="7"/>
        <v>0</v>
      </c>
      <c r="BI129" s="150">
        <f t="shared" si="8"/>
        <v>0</v>
      </c>
      <c r="BJ129" s="16" t="s">
        <v>136</v>
      </c>
      <c r="BK129" s="150">
        <f t="shared" si="9"/>
        <v>0</v>
      </c>
      <c r="BL129" s="16" t="s">
        <v>135</v>
      </c>
      <c r="BM129" s="149" t="s">
        <v>163</v>
      </c>
    </row>
    <row r="130" spans="2:65" s="1" customFormat="1" ht="16.5" customHeight="1" x14ac:dyDescent="0.2">
      <c r="B130" s="31"/>
      <c r="C130" s="138" t="s">
        <v>135</v>
      </c>
      <c r="D130" s="138" t="s">
        <v>131</v>
      </c>
      <c r="E130" s="139" t="s">
        <v>685</v>
      </c>
      <c r="F130" s="140" t="s">
        <v>686</v>
      </c>
      <c r="G130" s="141" t="s">
        <v>142</v>
      </c>
      <c r="H130" s="142">
        <v>29.7</v>
      </c>
      <c r="I130" s="143"/>
      <c r="J130" s="142">
        <f t="shared" si="0"/>
        <v>0</v>
      </c>
      <c r="K130" s="144"/>
      <c r="L130" s="31"/>
      <c r="M130" s="145" t="s">
        <v>1</v>
      </c>
      <c r="N130" s="146" t="s">
        <v>40</v>
      </c>
      <c r="P130" s="147">
        <f t="shared" si="1"/>
        <v>0</v>
      </c>
      <c r="Q130" s="147">
        <v>0</v>
      </c>
      <c r="R130" s="147">
        <f t="shared" si="2"/>
        <v>0</v>
      </c>
      <c r="S130" s="147">
        <v>0</v>
      </c>
      <c r="T130" s="148">
        <f t="shared" si="3"/>
        <v>0</v>
      </c>
      <c r="AR130" s="149" t="s">
        <v>135</v>
      </c>
      <c r="AT130" s="149" t="s">
        <v>131</v>
      </c>
      <c r="AU130" s="149" t="s">
        <v>136</v>
      </c>
      <c r="AY130" s="16" t="s">
        <v>129</v>
      </c>
      <c r="BE130" s="150">
        <f t="shared" si="4"/>
        <v>0</v>
      </c>
      <c r="BF130" s="150">
        <f t="shared" si="5"/>
        <v>0</v>
      </c>
      <c r="BG130" s="150">
        <f t="shared" si="6"/>
        <v>0</v>
      </c>
      <c r="BH130" s="150">
        <f t="shared" si="7"/>
        <v>0</v>
      </c>
      <c r="BI130" s="150">
        <f t="shared" si="8"/>
        <v>0</v>
      </c>
      <c r="BJ130" s="16" t="s">
        <v>136</v>
      </c>
      <c r="BK130" s="150">
        <f t="shared" si="9"/>
        <v>0</v>
      </c>
      <c r="BL130" s="16" t="s">
        <v>135</v>
      </c>
      <c r="BM130" s="149" t="s">
        <v>159</v>
      </c>
    </row>
    <row r="131" spans="2:65" s="1" customFormat="1" ht="16.5" customHeight="1" x14ac:dyDescent="0.2">
      <c r="B131" s="31"/>
      <c r="C131" s="138" t="s">
        <v>154</v>
      </c>
      <c r="D131" s="138" t="s">
        <v>131</v>
      </c>
      <c r="E131" s="139" t="s">
        <v>687</v>
      </c>
      <c r="F131" s="140" t="s">
        <v>688</v>
      </c>
      <c r="G131" s="141" t="s">
        <v>142</v>
      </c>
      <c r="H131" s="142">
        <v>29.7</v>
      </c>
      <c r="I131" s="143"/>
      <c r="J131" s="142">
        <f t="shared" si="0"/>
        <v>0</v>
      </c>
      <c r="K131" s="144"/>
      <c r="L131" s="31"/>
      <c r="M131" s="145" t="s">
        <v>1</v>
      </c>
      <c r="N131" s="146" t="s">
        <v>40</v>
      </c>
      <c r="P131" s="147">
        <f t="shared" si="1"/>
        <v>0</v>
      </c>
      <c r="Q131" s="147">
        <v>0</v>
      </c>
      <c r="R131" s="147">
        <f t="shared" si="2"/>
        <v>0</v>
      </c>
      <c r="S131" s="147">
        <v>0</v>
      </c>
      <c r="T131" s="148">
        <f t="shared" si="3"/>
        <v>0</v>
      </c>
      <c r="AR131" s="149" t="s">
        <v>135</v>
      </c>
      <c r="AT131" s="149" t="s">
        <v>131</v>
      </c>
      <c r="AU131" s="149" t="s">
        <v>136</v>
      </c>
      <c r="AY131" s="16" t="s">
        <v>129</v>
      </c>
      <c r="BE131" s="150">
        <f t="shared" si="4"/>
        <v>0</v>
      </c>
      <c r="BF131" s="150">
        <f t="shared" si="5"/>
        <v>0</v>
      </c>
      <c r="BG131" s="150">
        <f t="shared" si="6"/>
        <v>0</v>
      </c>
      <c r="BH131" s="150">
        <f t="shared" si="7"/>
        <v>0</v>
      </c>
      <c r="BI131" s="150">
        <f t="shared" si="8"/>
        <v>0</v>
      </c>
      <c r="BJ131" s="16" t="s">
        <v>136</v>
      </c>
      <c r="BK131" s="150">
        <f t="shared" si="9"/>
        <v>0</v>
      </c>
      <c r="BL131" s="16" t="s">
        <v>135</v>
      </c>
      <c r="BM131" s="149" t="s">
        <v>182</v>
      </c>
    </row>
    <row r="132" spans="2:65" s="1" customFormat="1" ht="21.75" customHeight="1" x14ac:dyDescent="0.2">
      <c r="B132" s="31"/>
      <c r="C132" s="138" t="s">
        <v>163</v>
      </c>
      <c r="D132" s="138" t="s">
        <v>131</v>
      </c>
      <c r="E132" s="139" t="s">
        <v>689</v>
      </c>
      <c r="F132" s="140" t="s">
        <v>690</v>
      </c>
      <c r="G132" s="141" t="s">
        <v>142</v>
      </c>
      <c r="H132" s="142">
        <v>102.29</v>
      </c>
      <c r="I132" s="143"/>
      <c r="J132" s="142">
        <f t="shared" si="0"/>
        <v>0</v>
      </c>
      <c r="K132" s="144"/>
      <c r="L132" s="31"/>
      <c r="M132" s="145" t="s">
        <v>1</v>
      </c>
      <c r="N132" s="146" t="s">
        <v>40</v>
      </c>
      <c r="P132" s="147">
        <f t="shared" si="1"/>
        <v>0</v>
      </c>
      <c r="Q132" s="147">
        <v>0</v>
      </c>
      <c r="R132" s="147">
        <f t="shared" si="2"/>
        <v>0</v>
      </c>
      <c r="S132" s="147">
        <v>0</v>
      </c>
      <c r="T132" s="148">
        <f t="shared" si="3"/>
        <v>0</v>
      </c>
      <c r="AR132" s="149" t="s">
        <v>135</v>
      </c>
      <c r="AT132" s="149" t="s">
        <v>131</v>
      </c>
      <c r="AU132" s="149" t="s">
        <v>136</v>
      </c>
      <c r="AY132" s="16" t="s">
        <v>129</v>
      </c>
      <c r="BE132" s="150">
        <f t="shared" si="4"/>
        <v>0</v>
      </c>
      <c r="BF132" s="150">
        <f t="shared" si="5"/>
        <v>0</v>
      </c>
      <c r="BG132" s="150">
        <f t="shared" si="6"/>
        <v>0</v>
      </c>
      <c r="BH132" s="150">
        <f t="shared" si="7"/>
        <v>0</v>
      </c>
      <c r="BI132" s="150">
        <f t="shared" si="8"/>
        <v>0</v>
      </c>
      <c r="BJ132" s="16" t="s">
        <v>136</v>
      </c>
      <c r="BK132" s="150">
        <f t="shared" si="9"/>
        <v>0</v>
      </c>
      <c r="BL132" s="16" t="s">
        <v>135</v>
      </c>
      <c r="BM132" s="149" t="s">
        <v>190</v>
      </c>
    </row>
    <row r="133" spans="2:65" s="1" customFormat="1" ht="21.75" customHeight="1" x14ac:dyDescent="0.2">
      <c r="B133" s="31"/>
      <c r="C133" s="138" t="s">
        <v>170</v>
      </c>
      <c r="D133" s="138" t="s">
        <v>131</v>
      </c>
      <c r="E133" s="139" t="s">
        <v>691</v>
      </c>
      <c r="F133" s="140" t="s">
        <v>692</v>
      </c>
      <c r="G133" s="141" t="s">
        <v>142</v>
      </c>
      <c r="H133" s="142">
        <v>63.67</v>
      </c>
      <c r="I133" s="143"/>
      <c r="J133" s="142">
        <f t="shared" si="0"/>
        <v>0</v>
      </c>
      <c r="K133" s="144"/>
      <c r="L133" s="31"/>
      <c r="M133" s="145" t="s">
        <v>1</v>
      </c>
      <c r="N133" s="146" t="s">
        <v>40</v>
      </c>
      <c r="P133" s="147">
        <f t="shared" si="1"/>
        <v>0</v>
      </c>
      <c r="Q133" s="147">
        <v>0</v>
      </c>
      <c r="R133" s="147">
        <f t="shared" si="2"/>
        <v>0</v>
      </c>
      <c r="S133" s="147">
        <v>0</v>
      </c>
      <c r="T133" s="148">
        <f t="shared" si="3"/>
        <v>0</v>
      </c>
      <c r="AR133" s="149" t="s">
        <v>135</v>
      </c>
      <c r="AT133" s="149" t="s">
        <v>131</v>
      </c>
      <c r="AU133" s="149" t="s">
        <v>136</v>
      </c>
      <c r="AY133" s="16" t="s">
        <v>129</v>
      </c>
      <c r="BE133" s="150">
        <f t="shared" si="4"/>
        <v>0</v>
      </c>
      <c r="BF133" s="150">
        <f t="shared" si="5"/>
        <v>0</v>
      </c>
      <c r="BG133" s="150">
        <f t="shared" si="6"/>
        <v>0</v>
      </c>
      <c r="BH133" s="150">
        <f t="shared" si="7"/>
        <v>0</v>
      </c>
      <c r="BI133" s="150">
        <f t="shared" si="8"/>
        <v>0</v>
      </c>
      <c r="BJ133" s="16" t="s">
        <v>136</v>
      </c>
      <c r="BK133" s="150">
        <f t="shared" si="9"/>
        <v>0</v>
      </c>
      <c r="BL133" s="16" t="s">
        <v>135</v>
      </c>
      <c r="BM133" s="149" t="s">
        <v>204</v>
      </c>
    </row>
    <row r="134" spans="2:65" s="1" customFormat="1" ht="21.75" customHeight="1" x14ac:dyDescent="0.2">
      <c r="B134" s="31"/>
      <c r="C134" s="138" t="s">
        <v>159</v>
      </c>
      <c r="D134" s="138" t="s">
        <v>131</v>
      </c>
      <c r="E134" s="139" t="s">
        <v>693</v>
      </c>
      <c r="F134" s="140" t="s">
        <v>694</v>
      </c>
      <c r="G134" s="141" t="s">
        <v>134</v>
      </c>
      <c r="H134" s="142">
        <v>9</v>
      </c>
      <c r="I134" s="143"/>
      <c r="J134" s="142">
        <f t="shared" si="0"/>
        <v>0</v>
      </c>
      <c r="K134" s="144"/>
      <c r="L134" s="31"/>
      <c r="M134" s="145" t="s">
        <v>1</v>
      </c>
      <c r="N134" s="146" t="s">
        <v>40</v>
      </c>
      <c r="P134" s="147">
        <f t="shared" si="1"/>
        <v>0</v>
      </c>
      <c r="Q134" s="147">
        <v>7.7999999999999999E-4</v>
      </c>
      <c r="R134" s="147">
        <f t="shared" si="2"/>
        <v>7.0200000000000002E-3</v>
      </c>
      <c r="S134" s="147">
        <v>0</v>
      </c>
      <c r="T134" s="148">
        <f t="shared" si="3"/>
        <v>0</v>
      </c>
      <c r="AR134" s="149" t="s">
        <v>135</v>
      </c>
      <c r="AT134" s="149" t="s">
        <v>131</v>
      </c>
      <c r="AU134" s="149" t="s">
        <v>136</v>
      </c>
      <c r="AY134" s="16" t="s">
        <v>129</v>
      </c>
      <c r="BE134" s="150">
        <f t="shared" si="4"/>
        <v>0</v>
      </c>
      <c r="BF134" s="150">
        <f t="shared" si="5"/>
        <v>0</v>
      </c>
      <c r="BG134" s="150">
        <f t="shared" si="6"/>
        <v>0</v>
      </c>
      <c r="BH134" s="150">
        <f t="shared" si="7"/>
        <v>0</v>
      </c>
      <c r="BI134" s="150">
        <f t="shared" si="8"/>
        <v>0</v>
      </c>
      <c r="BJ134" s="16" t="s">
        <v>136</v>
      </c>
      <c r="BK134" s="150">
        <f t="shared" si="9"/>
        <v>0</v>
      </c>
      <c r="BL134" s="16" t="s">
        <v>135</v>
      </c>
      <c r="BM134" s="149" t="s">
        <v>218</v>
      </c>
    </row>
    <row r="135" spans="2:65" s="1" customFormat="1" ht="24.2" customHeight="1" x14ac:dyDescent="0.2">
      <c r="B135" s="31"/>
      <c r="C135" s="165" t="s">
        <v>178</v>
      </c>
      <c r="D135" s="165" t="s">
        <v>155</v>
      </c>
      <c r="E135" s="166" t="s">
        <v>695</v>
      </c>
      <c r="F135" s="167" t="s">
        <v>696</v>
      </c>
      <c r="G135" s="168" t="s">
        <v>134</v>
      </c>
      <c r="H135" s="169">
        <v>9.9</v>
      </c>
      <c r="I135" s="170"/>
      <c r="J135" s="169">
        <f t="shared" si="0"/>
        <v>0</v>
      </c>
      <c r="K135" s="171"/>
      <c r="L135" s="172"/>
      <c r="M135" s="173" t="s">
        <v>1</v>
      </c>
      <c r="N135" s="174" t="s">
        <v>40</v>
      </c>
      <c r="P135" s="147">
        <f t="shared" si="1"/>
        <v>0</v>
      </c>
      <c r="Q135" s="147">
        <v>6.234E-2</v>
      </c>
      <c r="R135" s="147">
        <f t="shared" si="2"/>
        <v>0.61716599999999999</v>
      </c>
      <c r="S135" s="147">
        <v>0</v>
      </c>
      <c r="T135" s="148">
        <f t="shared" si="3"/>
        <v>0</v>
      </c>
      <c r="AR135" s="149" t="s">
        <v>159</v>
      </c>
      <c r="AT135" s="149" t="s">
        <v>155</v>
      </c>
      <c r="AU135" s="149" t="s">
        <v>136</v>
      </c>
      <c r="AY135" s="16" t="s">
        <v>129</v>
      </c>
      <c r="BE135" s="150">
        <f t="shared" si="4"/>
        <v>0</v>
      </c>
      <c r="BF135" s="150">
        <f t="shared" si="5"/>
        <v>0</v>
      </c>
      <c r="BG135" s="150">
        <f t="shared" si="6"/>
        <v>0</v>
      </c>
      <c r="BH135" s="150">
        <f t="shared" si="7"/>
        <v>0</v>
      </c>
      <c r="BI135" s="150">
        <f t="shared" si="8"/>
        <v>0</v>
      </c>
      <c r="BJ135" s="16" t="s">
        <v>136</v>
      </c>
      <c r="BK135" s="150">
        <f t="shared" si="9"/>
        <v>0</v>
      </c>
      <c r="BL135" s="16" t="s">
        <v>135</v>
      </c>
      <c r="BM135" s="149" t="s">
        <v>227</v>
      </c>
    </row>
    <row r="136" spans="2:65" s="1" customFormat="1" ht="24.2" customHeight="1" x14ac:dyDescent="0.2">
      <c r="B136" s="31"/>
      <c r="C136" s="138" t="s">
        <v>182</v>
      </c>
      <c r="D136" s="138" t="s">
        <v>131</v>
      </c>
      <c r="E136" s="139" t="s">
        <v>697</v>
      </c>
      <c r="F136" s="140" t="s">
        <v>698</v>
      </c>
      <c r="G136" s="141" t="s">
        <v>166</v>
      </c>
      <c r="H136" s="142">
        <v>95.17</v>
      </c>
      <c r="I136" s="143"/>
      <c r="J136" s="142">
        <f t="shared" si="0"/>
        <v>0</v>
      </c>
      <c r="K136" s="144"/>
      <c r="L136" s="31"/>
      <c r="M136" s="145" t="s">
        <v>1</v>
      </c>
      <c r="N136" s="146" t="s">
        <v>40</v>
      </c>
      <c r="P136" s="147">
        <f t="shared" si="1"/>
        <v>0</v>
      </c>
      <c r="Q136" s="147">
        <v>6.2E-4</v>
      </c>
      <c r="R136" s="147">
        <f t="shared" si="2"/>
        <v>5.90054E-2</v>
      </c>
      <c r="S136" s="147">
        <v>0</v>
      </c>
      <c r="T136" s="148">
        <f t="shared" si="3"/>
        <v>0</v>
      </c>
      <c r="AR136" s="149" t="s">
        <v>135</v>
      </c>
      <c r="AT136" s="149" t="s">
        <v>131</v>
      </c>
      <c r="AU136" s="149" t="s">
        <v>136</v>
      </c>
      <c r="AY136" s="16" t="s">
        <v>129</v>
      </c>
      <c r="BE136" s="150">
        <f t="shared" si="4"/>
        <v>0</v>
      </c>
      <c r="BF136" s="150">
        <f t="shared" si="5"/>
        <v>0</v>
      </c>
      <c r="BG136" s="150">
        <f t="shared" si="6"/>
        <v>0</v>
      </c>
      <c r="BH136" s="150">
        <f t="shared" si="7"/>
        <v>0</v>
      </c>
      <c r="BI136" s="150">
        <f t="shared" si="8"/>
        <v>0</v>
      </c>
      <c r="BJ136" s="16" t="s">
        <v>136</v>
      </c>
      <c r="BK136" s="150">
        <f t="shared" si="9"/>
        <v>0</v>
      </c>
      <c r="BL136" s="16" t="s">
        <v>135</v>
      </c>
      <c r="BM136" s="149" t="s">
        <v>7</v>
      </c>
    </row>
    <row r="137" spans="2:65" s="1" customFormat="1" ht="24.2" customHeight="1" x14ac:dyDescent="0.2">
      <c r="B137" s="31"/>
      <c r="C137" s="138" t="s">
        <v>186</v>
      </c>
      <c r="D137" s="138" t="s">
        <v>131</v>
      </c>
      <c r="E137" s="139" t="s">
        <v>699</v>
      </c>
      <c r="F137" s="140" t="s">
        <v>700</v>
      </c>
      <c r="G137" s="141" t="s">
        <v>166</v>
      </c>
      <c r="H137" s="142">
        <v>95.17</v>
      </c>
      <c r="I137" s="143"/>
      <c r="J137" s="142">
        <f t="shared" si="0"/>
        <v>0</v>
      </c>
      <c r="K137" s="144"/>
      <c r="L137" s="31"/>
      <c r="M137" s="145" t="s">
        <v>1</v>
      </c>
      <c r="N137" s="146" t="s">
        <v>40</v>
      </c>
      <c r="P137" s="147">
        <f t="shared" si="1"/>
        <v>0</v>
      </c>
      <c r="Q137" s="147">
        <v>0</v>
      </c>
      <c r="R137" s="147">
        <f t="shared" si="2"/>
        <v>0</v>
      </c>
      <c r="S137" s="147">
        <v>0</v>
      </c>
      <c r="T137" s="148">
        <f t="shared" si="3"/>
        <v>0</v>
      </c>
      <c r="AR137" s="149" t="s">
        <v>135</v>
      </c>
      <c r="AT137" s="149" t="s">
        <v>131</v>
      </c>
      <c r="AU137" s="149" t="s">
        <v>136</v>
      </c>
      <c r="AY137" s="16" t="s">
        <v>129</v>
      </c>
      <c r="BE137" s="150">
        <f t="shared" si="4"/>
        <v>0</v>
      </c>
      <c r="BF137" s="150">
        <f t="shared" si="5"/>
        <v>0</v>
      </c>
      <c r="BG137" s="150">
        <f t="shared" si="6"/>
        <v>0</v>
      </c>
      <c r="BH137" s="150">
        <f t="shared" si="7"/>
        <v>0</v>
      </c>
      <c r="BI137" s="150">
        <f t="shared" si="8"/>
        <v>0</v>
      </c>
      <c r="BJ137" s="16" t="s">
        <v>136</v>
      </c>
      <c r="BK137" s="150">
        <f t="shared" si="9"/>
        <v>0</v>
      </c>
      <c r="BL137" s="16" t="s">
        <v>135</v>
      </c>
      <c r="BM137" s="149" t="s">
        <v>245</v>
      </c>
    </row>
    <row r="138" spans="2:65" s="1" customFormat="1" ht="21.75" customHeight="1" x14ac:dyDescent="0.2">
      <c r="B138" s="31"/>
      <c r="C138" s="138" t="s">
        <v>190</v>
      </c>
      <c r="D138" s="138" t="s">
        <v>131</v>
      </c>
      <c r="E138" s="139" t="s">
        <v>701</v>
      </c>
      <c r="F138" s="140" t="s">
        <v>702</v>
      </c>
      <c r="G138" s="141" t="s">
        <v>166</v>
      </c>
      <c r="H138" s="142">
        <v>54</v>
      </c>
      <c r="I138" s="143"/>
      <c r="J138" s="142">
        <f t="shared" si="0"/>
        <v>0</v>
      </c>
      <c r="K138" s="144"/>
      <c r="L138" s="31"/>
      <c r="M138" s="145" t="s">
        <v>1</v>
      </c>
      <c r="N138" s="146" t="s">
        <v>40</v>
      </c>
      <c r="P138" s="147">
        <f t="shared" si="1"/>
        <v>0</v>
      </c>
      <c r="Q138" s="147">
        <v>3.4499999999999999E-3</v>
      </c>
      <c r="R138" s="147">
        <f t="shared" si="2"/>
        <v>0.18629999999999999</v>
      </c>
      <c r="S138" s="147">
        <v>0</v>
      </c>
      <c r="T138" s="148">
        <f t="shared" si="3"/>
        <v>0</v>
      </c>
      <c r="AR138" s="149" t="s">
        <v>135</v>
      </c>
      <c r="AT138" s="149" t="s">
        <v>131</v>
      </c>
      <c r="AU138" s="149" t="s">
        <v>136</v>
      </c>
      <c r="AY138" s="16" t="s">
        <v>129</v>
      </c>
      <c r="BE138" s="150">
        <f t="shared" si="4"/>
        <v>0</v>
      </c>
      <c r="BF138" s="150">
        <f t="shared" si="5"/>
        <v>0</v>
      </c>
      <c r="BG138" s="150">
        <f t="shared" si="6"/>
        <v>0</v>
      </c>
      <c r="BH138" s="150">
        <f t="shared" si="7"/>
        <v>0</v>
      </c>
      <c r="BI138" s="150">
        <f t="shared" si="8"/>
        <v>0</v>
      </c>
      <c r="BJ138" s="16" t="s">
        <v>136</v>
      </c>
      <c r="BK138" s="150">
        <f t="shared" si="9"/>
        <v>0</v>
      </c>
      <c r="BL138" s="16" t="s">
        <v>135</v>
      </c>
      <c r="BM138" s="149" t="s">
        <v>257</v>
      </c>
    </row>
    <row r="139" spans="2:65" s="1" customFormat="1" ht="21.75" customHeight="1" x14ac:dyDescent="0.2">
      <c r="B139" s="31"/>
      <c r="C139" s="138" t="s">
        <v>199</v>
      </c>
      <c r="D139" s="138" t="s">
        <v>131</v>
      </c>
      <c r="E139" s="139" t="s">
        <v>703</v>
      </c>
      <c r="F139" s="140" t="s">
        <v>704</v>
      </c>
      <c r="G139" s="141" t="s">
        <v>166</v>
      </c>
      <c r="H139" s="142">
        <v>54</v>
      </c>
      <c r="I139" s="143"/>
      <c r="J139" s="142">
        <f t="shared" si="0"/>
        <v>0</v>
      </c>
      <c r="K139" s="144"/>
      <c r="L139" s="31"/>
      <c r="M139" s="145" t="s">
        <v>1</v>
      </c>
      <c r="N139" s="146" t="s">
        <v>40</v>
      </c>
      <c r="P139" s="147">
        <f t="shared" si="1"/>
        <v>0</v>
      </c>
      <c r="Q139" s="147">
        <v>0</v>
      </c>
      <c r="R139" s="147">
        <f t="shared" si="2"/>
        <v>0</v>
      </c>
      <c r="S139" s="147">
        <v>0</v>
      </c>
      <c r="T139" s="148">
        <f t="shared" si="3"/>
        <v>0</v>
      </c>
      <c r="AR139" s="149" t="s">
        <v>135</v>
      </c>
      <c r="AT139" s="149" t="s">
        <v>131</v>
      </c>
      <c r="AU139" s="149" t="s">
        <v>136</v>
      </c>
      <c r="AY139" s="16" t="s">
        <v>129</v>
      </c>
      <c r="BE139" s="150">
        <f t="shared" si="4"/>
        <v>0</v>
      </c>
      <c r="BF139" s="150">
        <f t="shared" si="5"/>
        <v>0</v>
      </c>
      <c r="BG139" s="150">
        <f t="shared" si="6"/>
        <v>0</v>
      </c>
      <c r="BH139" s="150">
        <f t="shared" si="7"/>
        <v>0</v>
      </c>
      <c r="BI139" s="150">
        <f t="shared" si="8"/>
        <v>0</v>
      </c>
      <c r="BJ139" s="16" t="s">
        <v>136</v>
      </c>
      <c r="BK139" s="150">
        <f t="shared" si="9"/>
        <v>0</v>
      </c>
      <c r="BL139" s="16" t="s">
        <v>135</v>
      </c>
      <c r="BM139" s="149" t="s">
        <v>266</v>
      </c>
    </row>
    <row r="140" spans="2:65" s="1" customFormat="1" ht="24.2" customHeight="1" x14ac:dyDescent="0.2">
      <c r="B140" s="31"/>
      <c r="C140" s="138" t="s">
        <v>204</v>
      </c>
      <c r="D140" s="138" t="s">
        <v>131</v>
      </c>
      <c r="E140" s="139" t="s">
        <v>705</v>
      </c>
      <c r="F140" s="140" t="s">
        <v>706</v>
      </c>
      <c r="G140" s="141" t="s">
        <v>142</v>
      </c>
      <c r="H140" s="142">
        <v>29.7</v>
      </c>
      <c r="I140" s="143"/>
      <c r="J140" s="142">
        <f t="shared" si="0"/>
        <v>0</v>
      </c>
      <c r="K140" s="144"/>
      <c r="L140" s="31"/>
      <c r="M140" s="145" t="s">
        <v>1</v>
      </c>
      <c r="N140" s="146" t="s">
        <v>40</v>
      </c>
      <c r="P140" s="147">
        <f t="shared" si="1"/>
        <v>0</v>
      </c>
      <c r="Q140" s="147">
        <v>2.7399999999999998E-3</v>
      </c>
      <c r="R140" s="147">
        <f t="shared" si="2"/>
        <v>8.1377999999999992E-2</v>
      </c>
      <c r="S140" s="147">
        <v>0</v>
      </c>
      <c r="T140" s="148">
        <f t="shared" si="3"/>
        <v>0</v>
      </c>
      <c r="AR140" s="149" t="s">
        <v>135</v>
      </c>
      <c r="AT140" s="149" t="s">
        <v>131</v>
      </c>
      <c r="AU140" s="149" t="s">
        <v>136</v>
      </c>
      <c r="AY140" s="16" t="s">
        <v>129</v>
      </c>
      <c r="BE140" s="150">
        <f t="shared" si="4"/>
        <v>0</v>
      </c>
      <c r="BF140" s="150">
        <f t="shared" si="5"/>
        <v>0</v>
      </c>
      <c r="BG140" s="150">
        <f t="shared" si="6"/>
        <v>0</v>
      </c>
      <c r="BH140" s="150">
        <f t="shared" si="7"/>
        <v>0</v>
      </c>
      <c r="BI140" s="150">
        <f t="shared" si="8"/>
        <v>0</v>
      </c>
      <c r="BJ140" s="16" t="s">
        <v>136</v>
      </c>
      <c r="BK140" s="150">
        <f t="shared" si="9"/>
        <v>0</v>
      </c>
      <c r="BL140" s="16" t="s">
        <v>135</v>
      </c>
      <c r="BM140" s="149" t="s">
        <v>275</v>
      </c>
    </row>
    <row r="141" spans="2:65" s="1" customFormat="1" ht="24.2" customHeight="1" x14ac:dyDescent="0.2">
      <c r="B141" s="31"/>
      <c r="C141" s="138" t="s">
        <v>209</v>
      </c>
      <c r="D141" s="138" t="s">
        <v>131</v>
      </c>
      <c r="E141" s="139" t="s">
        <v>707</v>
      </c>
      <c r="F141" s="140" t="s">
        <v>708</v>
      </c>
      <c r="G141" s="141" t="s">
        <v>142</v>
      </c>
      <c r="H141" s="142">
        <v>29.7</v>
      </c>
      <c r="I141" s="143"/>
      <c r="J141" s="142">
        <f t="shared" si="0"/>
        <v>0</v>
      </c>
      <c r="K141" s="144"/>
      <c r="L141" s="31"/>
      <c r="M141" s="145" t="s">
        <v>1</v>
      </c>
      <c r="N141" s="146" t="s">
        <v>40</v>
      </c>
      <c r="P141" s="147">
        <f t="shared" si="1"/>
        <v>0</v>
      </c>
      <c r="Q141" s="147">
        <v>0</v>
      </c>
      <c r="R141" s="147">
        <f t="shared" si="2"/>
        <v>0</v>
      </c>
      <c r="S141" s="147">
        <v>0</v>
      </c>
      <c r="T141" s="148">
        <f t="shared" si="3"/>
        <v>0</v>
      </c>
      <c r="AR141" s="149" t="s">
        <v>135</v>
      </c>
      <c r="AT141" s="149" t="s">
        <v>131</v>
      </c>
      <c r="AU141" s="149" t="s">
        <v>136</v>
      </c>
      <c r="AY141" s="16" t="s">
        <v>129</v>
      </c>
      <c r="BE141" s="150">
        <f t="shared" si="4"/>
        <v>0</v>
      </c>
      <c r="BF141" s="150">
        <f t="shared" si="5"/>
        <v>0</v>
      </c>
      <c r="BG141" s="150">
        <f t="shared" si="6"/>
        <v>0</v>
      </c>
      <c r="BH141" s="150">
        <f t="shared" si="7"/>
        <v>0</v>
      </c>
      <c r="BI141" s="150">
        <f t="shared" si="8"/>
        <v>0</v>
      </c>
      <c r="BJ141" s="16" t="s">
        <v>136</v>
      </c>
      <c r="BK141" s="150">
        <f t="shared" si="9"/>
        <v>0</v>
      </c>
      <c r="BL141" s="16" t="s">
        <v>135</v>
      </c>
      <c r="BM141" s="149" t="s">
        <v>285</v>
      </c>
    </row>
    <row r="142" spans="2:65" s="1" customFormat="1" ht="21.75" customHeight="1" x14ac:dyDescent="0.2">
      <c r="B142" s="31"/>
      <c r="C142" s="138" t="s">
        <v>218</v>
      </c>
      <c r="D142" s="138" t="s">
        <v>131</v>
      </c>
      <c r="E142" s="139" t="s">
        <v>709</v>
      </c>
      <c r="F142" s="140" t="s">
        <v>710</v>
      </c>
      <c r="G142" s="141" t="s">
        <v>142</v>
      </c>
      <c r="H142" s="142">
        <v>86.8</v>
      </c>
      <c r="I142" s="143"/>
      <c r="J142" s="142">
        <f t="shared" si="0"/>
        <v>0</v>
      </c>
      <c r="K142" s="144"/>
      <c r="L142" s="31"/>
      <c r="M142" s="145" t="s">
        <v>1</v>
      </c>
      <c r="N142" s="146" t="s">
        <v>40</v>
      </c>
      <c r="P142" s="147">
        <f t="shared" si="1"/>
        <v>0</v>
      </c>
      <c r="Q142" s="147">
        <v>0</v>
      </c>
      <c r="R142" s="147">
        <f t="shared" si="2"/>
        <v>0</v>
      </c>
      <c r="S142" s="147">
        <v>0</v>
      </c>
      <c r="T142" s="148">
        <f t="shared" si="3"/>
        <v>0</v>
      </c>
      <c r="AR142" s="149" t="s">
        <v>135</v>
      </c>
      <c r="AT142" s="149" t="s">
        <v>131</v>
      </c>
      <c r="AU142" s="149" t="s">
        <v>136</v>
      </c>
      <c r="AY142" s="16" t="s">
        <v>129</v>
      </c>
      <c r="BE142" s="150">
        <f t="shared" si="4"/>
        <v>0</v>
      </c>
      <c r="BF142" s="150">
        <f t="shared" si="5"/>
        <v>0</v>
      </c>
      <c r="BG142" s="150">
        <f t="shared" si="6"/>
        <v>0</v>
      </c>
      <c r="BH142" s="150">
        <f t="shared" si="7"/>
        <v>0</v>
      </c>
      <c r="BI142" s="150">
        <f t="shared" si="8"/>
        <v>0</v>
      </c>
      <c r="BJ142" s="16" t="s">
        <v>136</v>
      </c>
      <c r="BK142" s="150">
        <f t="shared" si="9"/>
        <v>0</v>
      </c>
      <c r="BL142" s="16" t="s">
        <v>135</v>
      </c>
      <c r="BM142" s="149" t="s">
        <v>293</v>
      </c>
    </row>
    <row r="143" spans="2:65" s="1" customFormat="1" ht="24.2" customHeight="1" x14ac:dyDescent="0.2">
      <c r="B143" s="31"/>
      <c r="C143" s="138" t="s">
        <v>222</v>
      </c>
      <c r="D143" s="138" t="s">
        <v>131</v>
      </c>
      <c r="E143" s="139" t="s">
        <v>711</v>
      </c>
      <c r="F143" s="140" t="s">
        <v>712</v>
      </c>
      <c r="G143" s="141" t="s">
        <v>142</v>
      </c>
      <c r="H143" s="142">
        <v>32.54</v>
      </c>
      <c r="I143" s="143"/>
      <c r="J143" s="142">
        <f t="shared" si="0"/>
        <v>0</v>
      </c>
      <c r="K143" s="144"/>
      <c r="L143" s="31"/>
      <c r="M143" s="145" t="s">
        <v>1</v>
      </c>
      <c r="N143" s="146" t="s">
        <v>40</v>
      </c>
      <c r="P143" s="147">
        <f t="shared" si="1"/>
        <v>0</v>
      </c>
      <c r="Q143" s="147">
        <v>0</v>
      </c>
      <c r="R143" s="147">
        <f t="shared" si="2"/>
        <v>0</v>
      </c>
      <c r="S143" s="147">
        <v>0</v>
      </c>
      <c r="T143" s="148">
        <f t="shared" si="3"/>
        <v>0</v>
      </c>
      <c r="AR143" s="149" t="s">
        <v>135</v>
      </c>
      <c r="AT143" s="149" t="s">
        <v>131</v>
      </c>
      <c r="AU143" s="149" t="s">
        <v>136</v>
      </c>
      <c r="AY143" s="16" t="s">
        <v>129</v>
      </c>
      <c r="BE143" s="150">
        <f t="shared" si="4"/>
        <v>0</v>
      </c>
      <c r="BF143" s="150">
        <f t="shared" si="5"/>
        <v>0</v>
      </c>
      <c r="BG143" s="150">
        <f t="shared" si="6"/>
        <v>0</v>
      </c>
      <c r="BH143" s="150">
        <f t="shared" si="7"/>
        <v>0</v>
      </c>
      <c r="BI143" s="150">
        <f t="shared" si="8"/>
        <v>0</v>
      </c>
      <c r="BJ143" s="16" t="s">
        <v>136</v>
      </c>
      <c r="BK143" s="150">
        <f t="shared" si="9"/>
        <v>0</v>
      </c>
      <c r="BL143" s="16" t="s">
        <v>135</v>
      </c>
      <c r="BM143" s="149" t="s">
        <v>305</v>
      </c>
    </row>
    <row r="144" spans="2:65" s="1" customFormat="1" ht="24.2" customHeight="1" x14ac:dyDescent="0.2">
      <c r="B144" s="31"/>
      <c r="C144" s="138" t="s">
        <v>227</v>
      </c>
      <c r="D144" s="138" t="s">
        <v>131</v>
      </c>
      <c r="E144" s="139" t="s">
        <v>713</v>
      </c>
      <c r="F144" s="140" t="s">
        <v>714</v>
      </c>
      <c r="G144" s="141" t="s">
        <v>142</v>
      </c>
      <c r="H144" s="142">
        <v>488.15</v>
      </c>
      <c r="I144" s="143"/>
      <c r="J144" s="142">
        <f t="shared" si="0"/>
        <v>0</v>
      </c>
      <c r="K144" s="144"/>
      <c r="L144" s="31"/>
      <c r="M144" s="145" t="s">
        <v>1</v>
      </c>
      <c r="N144" s="146" t="s">
        <v>40</v>
      </c>
      <c r="P144" s="147">
        <f t="shared" si="1"/>
        <v>0</v>
      </c>
      <c r="Q144" s="147">
        <v>0</v>
      </c>
      <c r="R144" s="147">
        <f t="shared" si="2"/>
        <v>0</v>
      </c>
      <c r="S144" s="147">
        <v>0</v>
      </c>
      <c r="T144" s="148">
        <f t="shared" si="3"/>
        <v>0</v>
      </c>
      <c r="AR144" s="149" t="s">
        <v>135</v>
      </c>
      <c r="AT144" s="149" t="s">
        <v>131</v>
      </c>
      <c r="AU144" s="149" t="s">
        <v>136</v>
      </c>
      <c r="AY144" s="16" t="s">
        <v>129</v>
      </c>
      <c r="BE144" s="150">
        <f t="shared" si="4"/>
        <v>0</v>
      </c>
      <c r="BF144" s="150">
        <f t="shared" si="5"/>
        <v>0</v>
      </c>
      <c r="BG144" s="150">
        <f t="shared" si="6"/>
        <v>0</v>
      </c>
      <c r="BH144" s="150">
        <f t="shared" si="7"/>
        <v>0</v>
      </c>
      <c r="BI144" s="150">
        <f t="shared" si="8"/>
        <v>0</v>
      </c>
      <c r="BJ144" s="16" t="s">
        <v>136</v>
      </c>
      <c r="BK144" s="150">
        <f t="shared" si="9"/>
        <v>0</v>
      </c>
      <c r="BL144" s="16" t="s">
        <v>135</v>
      </c>
      <c r="BM144" s="149" t="s">
        <v>319</v>
      </c>
    </row>
    <row r="145" spans="2:65" s="1" customFormat="1" ht="16.5" customHeight="1" x14ac:dyDescent="0.2">
      <c r="B145" s="31"/>
      <c r="C145" s="138" t="s">
        <v>231</v>
      </c>
      <c r="D145" s="138" t="s">
        <v>131</v>
      </c>
      <c r="E145" s="139" t="s">
        <v>715</v>
      </c>
      <c r="F145" s="140" t="s">
        <v>716</v>
      </c>
      <c r="G145" s="141" t="s">
        <v>142</v>
      </c>
      <c r="H145" s="142">
        <v>32.54</v>
      </c>
      <c r="I145" s="143"/>
      <c r="J145" s="142">
        <f t="shared" si="0"/>
        <v>0</v>
      </c>
      <c r="K145" s="144"/>
      <c r="L145" s="31"/>
      <c r="M145" s="145" t="s">
        <v>1</v>
      </c>
      <c r="N145" s="146" t="s">
        <v>40</v>
      </c>
      <c r="P145" s="147">
        <f t="shared" si="1"/>
        <v>0</v>
      </c>
      <c r="Q145" s="147">
        <v>0</v>
      </c>
      <c r="R145" s="147">
        <f t="shared" si="2"/>
        <v>0</v>
      </c>
      <c r="S145" s="147">
        <v>0</v>
      </c>
      <c r="T145" s="148">
        <f t="shared" si="3"/>
        <v>0</v>
      </c>
      <c r="AR145" s="149" t="s">
        <v>135</v>
      </c>
      <c r="AT145" s="149" t="s">
        <v>131</v>
      </c>
      <c r="AU145" s="149" t="s">
        <v>136</v>
      </c>
      <c r="AY145" s="16" t="s">
        <v>129</v>
      </c>
      <c r="BE145" s="150">
        <f t="shared" si="4"/>
        <v>0</v>
      </c>
      <c r="BF145" s="150">
        <f t="shared" si="5"/>
        <v>0</v>
      </c>
      <c r="BG145" s="150">
        <f t="shared" si="6"/>
        <v>0</v>
      </c>
      <c r="BH145" s="150">
        <f t="shared" si="7"/>
        <v>0</v>
      </c>
      <c r="BI145" s="150">
        <f t="shared" si="8"/>
        <v>0</v>
      </c>
      <c r="BJ145" s="16" t="s">
        <v>136</v>
      </c>
      <c r="BK145" s="150">
        <f t="shared" si="9"/>
        <v>0</v>
      </c>
      <c r="BL145" s="16" t="s">
        <v>135</v>
      </c>
      <c r="BM145" s="149" t="s">
        <v>331</v>
      </c>
    </row>
    <row r="146" spans="2:65" s="1" customFormat="1" ht="16.5" customHeight="1" x14ac:dyDescent="0.2">
      <c r="B146" s="31"/>
      <c r="C146" s="138" t="s">
        <v>7</v>
      </c>
      <c r="D146" s="138" t="s">
        <v>131</v>
      </c>
      <c r="E146" s="139" t="s">
        <v>717</v>
      </c>
      <c r="F146" s="140" t="s">
        <v>718</v>
      </c>
      <c r="G146" s="141" t="s">
        <v>142</v>
      </c>
      <c r="H146" s="142">
        <v>32.54</v>
      </c>
      <c r="I146" s="143"/>
      <c r="J146" s="142">
        <f t="shared" si="0"/>
        <v>0</v>
      </c>
      <c r="K146" s="144"/>
      <c r="L146" s="31"/>
      <c r="M146" s="145" t="s">
        <v>1</v>
      </c>
      <c r="N146" s="146" t="s">
        <v>40</v>
      </c>
      <c r="P146" s="147">
        <f t="shared" si="1"/>
        <v>0</v>
      </c>
      <c r="Q146" s="147">
        <v>0</v>
      </c>
      <c r="R146" s="147">
        <f t="shared" si="2"/>
        <v>0</v>
      </c>
      <c r="S146" s="147">
        <v>0</v>
      </c>
      <c r="T146" s="148">
        <f t="shared" si="3"/>
        <v>0</v>
      </c>
      <c r="AR146" s="149" t="s">
        <v>135</v>
      </c>
      <c r="AT146" s="149" t="s">
        <v>131</v>
      </c>
      <c r="AU146" s="149" t="s">
        <v>136</v>
      </c>
      <c r="AY146" s="16" t="s">
        <v>129</v>
      </c>
      <c r="BE146" s="150">
        <f t="shared" si="4"/>
        <v>0</v>
      </c>
      <c r="BF146" s="150">
        <f t="shared" si="5"/>
        <v>0</v>
      </c>
      <c r="BG146" s="150">
        <f t="shared" si="6"/>
        <v>0</v>
      </c>
      <c r="BH146" s="150">
        <f t="shared" si="7"/>
        <v>0</v>
      </c>
      <c r="BI146" s="150">
        <f t="shared" si="8"/>
        <v>0</v>
      </c>
      <c r="BJ146" s="16" t="s">
        <v>136</v>
      </c>
      <c r="BK146" s="150">
        <f t="shared" si="9"/>
        <v>0</v>
      </c>
      <c r="BL146" s="16" t="s">
        <v>135</v>
      </c>
      <c r="BM146" s="149" t="s">
        <v>340</v>
      </c>
    </row>
    <row r="147" spans="2:65" s="1" customFormat="1" ht="24.2" customHeight="1" x14ac:dyDescent="0.2">
      <c r="B147" s="31"/>
      <c r="C147" s="138" t="s">
        <v>239</v>
      </c>
      <c r="D147" s="138" t="s">
        <v>131</v>
      </c>
      <c r="E147" s="139" t="s">
        <v>719</v>
      </c>
      <c r="F147" s="140" t="s">
        <v>720</v>
      </c>
      <c r="G147" s="141" t="s">
        <v>142</v>
      </c>
      <c r="H147" s="142">
        <v>99.45</v>
      </c>
      <c r="I147" s="143"/>
      <c r="J147" s="142">
        <f t="shared" si="0"/>
        <v>0</v>
      </c>
      <c r="K147" s="144"/>
      <c r="L147" s="31"/>
      <c r="M147" s="145" t="s">
        <v>1</v>
      </c>
      <c r="N147" s="146" t="s">
        <v>40</v>
      </c>
      <c r="P147" s="147">
        <f t="shared" si="1"/>
        <v>0</v>
      </c>
      <c r="Q147" s="147">
        <v>0</v>
      </c>
      <c r="R147" s="147">
        <f t="shared" si="2"/>
        <v>0</v>
      </c>
      <c r="S147" s="147">
        <v>0</v>
      </c>
      <c r="T147" s="148">
        <f t="shared" si="3"/>
        <v>0</v>
      </c>
      <c r="AR147" s="149" t="s">
        <v>135</v>
      </c>
      <c r="AT147" s="149" t="s">
        <v>131</v>
      </c>
      <c r="AU147" s="149" t="s">
        <v>136</v>
      </c>
      <c r="AY147" s="16" t="s">
        <v>129</v>
      </c>
      <c r="BE147" s="150">
        <f t="shared" si="4"/>
        <v>0</v>
      </c>
      <c r="BF147" s="150">
        <f t="shared" si="5"/>
        <v>0</v>
      </c>
      <c r="BG147" s="150">
        <f t="shared" si="6"/>
        <v>0</v>
      </c>
      <c r="BH147" s="150">
        <f t="shared" si="7"/>
        <v>0</v>
      </c>
      <c r="BI147" s="150">
        <f t="shared" si="8"/>
        <v>0</v>
      </c>
      <c r="BJ147" s="16" t="s">
        <v>136</v>
      </c>
      <c r="BK147" s="150">
        <f t="shared" si="9"/>
        <v>0</v>
      </c>
      <c r="BL147" s="16" t="s">
        <v>135</v>
      </c>
      <c r="BM147" s="149" t="s">
        <v>350</v>
      </c>
    </row>
    <row r="148" spans="2:65" s="1" customFormat="1" ht="16.5" customHeight="1" x14ac:dyDescent="0.2">
      <c r="B148" s="31"/>
      <c r="C148" s="138" t="s">
        <v>245</v>
      </c>
      <c r="D148" s="138" t="s">
        <v>131</v>
      </c>
      <c r="E148" s="139" t="s">
        <v>721</v>
      </c>
      <c r="F148" s="140" t="s">
        <v>722</v>
      </c>
      <c r="G148" s="141" t="s">
        <v>142</v>
      </c>
      <c r="H148" s="142">
        <v>26.65</v>
      </c>
      <c r="I148" s="143"/>
      <c r="J148" s="142">
        <f t="shared" si="0"/>
        <v>0</v>
      </c>
      <c r="K148" s="144"/>
      <c r="L148" s="31"/>
      <c r="M148" s="145" t="s">
        <v>1</v>
      </c>
      <c r="N148" s="146" t="s">
        <v>40</v>
      </c>
      <c r="P148" s="147">
        <f t="shared" si="1"/>
        <v>0</v>
      </c>
      <c r="Q148" s="147">
        <v>0</v>
      </c>
      <c r="R148" s="147">
        <f t="shared" si="2"/>
        <v>0</v>
      </c>
      <c r="S148" s="147">
        <v>0</v>
      </c>
      <c r="T148" s="148">
        <f t="shared" si="3"/>
        <v>0</v>
      </c>
      <c r="AR148" s="149" t="s">
        <v>135</v>
      </c>
      <c r="AT148" s="149" t="s">
        <v>131</v>
      </c>
      <c r="AU148" s="149" t="s">
        <v>136</v>
      </c>
      <c r="AY148" s="16" t="s">
        <v>129</v>
      </c>
      <c r="BE148" s="150">
        <f t="shared" si="4"/>
        <v>0</v>
      </c>
      <c r="BF148" s="150">
        <f t="shared" si="5"/>
        <v>0</v>
      </c>
      <c r="BG148" s="150">
        <f t="shared" si="6"/>
        <v>0</v>
      </c>
      <c r="BH148" s="150">
        <f t="shared" si="7"/>
        <v>0</v>
      </c>
      <c r="BI148" s="150">
        <f t="shared" si="8"/>
        <v>0</v>
      </c>
      <c r="BJ148" s="16" t="s">
        <v>136</v>
      </c>
      <c r="BK148" s="150">
        <f t="shared" si="9"/>
        <v>0</v>
      </c>
      <c r="BL148" s="16" t="s">
        <v>135</v>
      </c>
      <c r="BM148" s="149" t="s">
        <v>359</v>
      </c>
    </row>
    <row r="149" spans="2:65" s="1" customFormat="1" ht="16.5" customHeight="1" x14ac:dyDescent="0.2">
      <c r="B149" s="31"/>
      <c r="C149" s="165" t="s">
        <v>251</v>
      </c>
      <c r="D149" s="165" t="s">
        <v>155</v>
      </c>
      <c r="E149" s="166" t="s">
        <v>723</v>
      </c>
      <c r="F149" s="167" t="s">
        <v>724</v>
      </c>
      <c r="G149" s="168" t="s">
        <v>142</v>
      </c>
      <c r="H149" s="169">
        <v>26.65</v>
      </c>
      <c r="I149" s="170"/>
      <c r="J149" s="169">
        <f t="shared" si="0"/>
        <v>0</v>
      </c>
      <c r="K149" s="171"/>
      <c r="L149" s="172"/>
      <c r="M149" s="173" t="s">
        <v>1</v>
      </c>
      <c r="N149" s="174" t="s">
        <v>40</v>
      </c>
      <c r="P149" s="147">
        <f t="shared" si="1"/>
        <v>0</v>
      </c>
      <c r="Q149" s="147">
        <v>1.67</v>
      </c>
      <c r="R149" s="147">
        <f t="shared" si="2"/>
        <v>44.505499999999998</v>
      </c>
      <c r="S149" s="147">
        <v>0</v>
      </c>
      <c r="T149" s="148">
        <f t="shared" si="3"/>
        <v>0</v>
      </c>
      <c r="AR149" s="149" t="s">
        <v>159</v>
      </c>
      <c r="AT149" s="149" t="s">
        <v>155</v>
      </c>
      <c r="AU149" s="149" t="s">
        <v>136</v>
      </c>
      <c r="AY149" s="16" t="s">
        <v>129</v>
      </c>
      <c r="BE149" s="150">
        <f t="shared" si="4"/>
        <v>0</v>
      </c>
      <c r="BF149" s="150">
        <f t="shared" si="5"/>
        <v>0</v>
      </c>
      <c r="BG149" s="150">
        <f t="shared" si="6"/>
        <v>0</v>
      </c>
      <c r="BH149" s="150">
        <f t="shared" si="7"/>
        <v>0</v>
      </c>
      <c r="BI149" s="150">
        <f t="shared" si="8"/>
        <v>0</v>
      </c>
      <c r="BJ149" s="16" t="s">
        <v>136</v>
      </c>
      <c r="BK149" s="150">
        <f t="shared" si="9"/>
        <v>0</v>
      </c>
      <c r="BL149" s="16" t="s">
        <v>135</v>
      </c>
      <c r="BM149" s="149" t="s">
        <v>369</v>
      </c>
    </row>
    <row r="150" spans="2:65" s="11" customFormat="1" ht="22.9" customHeight="1" x14ac:dyDescent="0.2">
      <c r="B150" s="126"/>
      <c r="D150" s="127" t="s">
        <v>73</v>
      </c>
      <c r="E150" s="136" t="s">
        <v>135</v>
      </c>
      <c r="F150" s="136" t="s">
        <v>725</v>
      </c>
      <c r="I150" s="129"/>
      <c r="J150" s="137">
        <f>BK150</f>
        <v>0</v>
      </c>
      <c r="L150" s="126"/>
      <c r="M150" s="131"/>
      <c r="P150" s="132">
        <f>SUM(P151:P153)</f>
        <v>0</v>
      </c>
      <c r="R150" s="132">
        <f>SUM(R151:R153)</f>
        <v>18.482173000000003</v>
      </c>
      <c r="T150" s="133">
        <f>SUM(T151:T153)</f>
        <v>0</v>
      </c>
      <c r="AR150" s="127" t="s">
        <v>82</v>
      </c>
      <c r="AT150" s="134" t="s">
        <v>73</v>
      </c>
      <c r="AU150" s="134" t="s">
        <v>82</v>
      </c>
      <c r="AY150" s="127" t="s">
        <v>129</v>
      </c>
      <c r="BK150" s="135">
        <f>SUM(BK151:BK153)</f>
        <v>0</v>
      </c>
    </row>
    <row r="151" spans="2:65" s="1" customFormat="1" ht="24.2" customHeight="1" x14ac:dyDescent="0.2">
      <c r="B151" s="31"/>
      <c r="C151" s="138" t="s">
        <v>257</v>
      </c>
      <c r="D151" s="138" t="s">
        <v>131</v>
      </c>
      <c r="E151" s="139" t="s">
        <v>726</v>
      </c>
      <c r="F151" s="140" t="s">
        <v>727</v>
      </c>
      <c r="G151" s="141" t="s">
        <v>166</v>
      </c>
      <c r="H151" s="142">
        <v>6.35</v>
      </c>
      <c r="I151" s="143"/>
      <c r="J151" s="142">
        <f>ROUND(I151*H151,2)</f>
        <v>0</v>
      </c>
      <c r="K151" s="144"/>
      <c r="L151" s="31"/>
      <c r="M151" s="145" t="s">
        <v>1</v>
      </c>
      <c r="N151" s="146" t="s">
        <v>40</v>
      </c>
      <c r="P151" s="147">
        <f>O151*H151</f>
        <v>0</v>
      </c>
      <c r="Q151" s="147">
        <v>0.36464999999999997</v>
      </c>
      <c r="R151" s="147">
        <f>Q151*H151</f>
        <v>2.3155274999999995</v>
      </c>
      <c r="S151" s="147">
        <v>0</v>
      </c>
      <c r="T151" s="148">
        <f>S151*H151</f>
        <v>0</v>
      </c>
      <c r="AR151" s="149" t="s">
        <v>135</v>
      </c>
      <c r="AT151" s="149" t="s">
        <v>131</v>
      </c>
      <c r="AU151" s="149" t="s">
        <v>136</v>
      </c>
      <c r="AY151" s="16" t="s">
        <v>129</v>
      </c>
      <c r="BE151" s="150">
        <f>IF(N151="základná",J151,0)</f>
        <v>0</v>
      </c>
      <c r="BF151" s="150">
        <f>IF(N151="znížená",J151,0)</f>
        <v>0</v>
      </c>
      <c r="BG151" s="150">
        <f>IF(N151="zákl. prenesená",J151,0)</f>
        <v>0</v>
      </c>
      <c r="BH151" s="150">
        <f>IF(N151="zníž. prenesená",J151,0)</f>
        <v>0</v>
      </c>
      <c r="BI151" s="150">
        <f>IF(N151="nulová",J151,0)</f>
        <v>0</v>
      </c>
      <c r="BJ151" s="16" t="s">
        <v>136</v>
      </c>
      <c r="BK151" s="150">
        <f>ROUND(I151*H151,2)</f>
        <v>0</v>
      </c>
      <c r="BL151" s="16" t="s">
        <v>135</v>
      </c>
      <c r="BM151" s="149" t="s">
        <v>378</v>
      </c>
    </row>
    <row r="152" spans="2:65" s="1" customFormat="1" ht="24.2" customHeight="1" x14ac:dyDescent="0.2">
      <c r="B152" s="31"/>
      <c r="C152" s="138" t="s">
        <v>262</v>
      </c>
      <c r="D152" s="138" t="s">
        <v>131</v>
      </c>
      <c r="E152" s="139" t="s">
        <v>728</v>
      </c>
      <c r="F152" s="140" t="s">
        <v>729</v>
      </c>
      <c r="G152" s="141" t="s">
        <v>142</v>
      </c>
      <c r="H152" s="142">
        <v>5.9</v>
      </c>
      <c r="I152" s="143"/>
      <c r="J152" s="142">
        <f>ROUND(I152*H152,2)</f>
        <v>0</v>
      </c>
      <c r="K152" s="144"/>
      <c r="L152" s="31"/>
      <c r="M152" s="145" t="s">
        <v>1</v>
      </c>
      <c r="N152" s="146" t="s">
        <v>40</v>
      </c>
      <c r="P152" s="147">
        <f>O152*H152</f>
        <v>0</v>
      </c>
      <c r="Q152" s="147">
        <v>1.8907700000000001</v>
      </c>
      <c r="R152" s="147">
        <f>Q152*H152</f>
        <v>11.155543000000002</v>
      </c>
      <c r="S152" s="147">
        <v>0</v>
      </c>
      <c r="T152" s="148">
        <f>S152*H152</f>
        <v>0</v>
      </c>
      <c r="AR152" s="149" t="s">
        <v>135</v>
      </c>
      <c r="AT152" s="149" t="s">
        <v>131</v>
      </c>
      <c r="AU152" s="149" t="s">
        <v>136</v>
      </c>
      <c r="AY152" s="16" t="s">
        <v>129</v>
      </c>
      <c r="BE152" s="150">
        <f>IF(N152="základná",J152,0)</f>
        <v>0</v>
      </c>
      <c r="BF152" s="150">
        <f>IF(N152="znížená",J152,0)</f>
        <v>0</v>
      </c>
      <c r="BG152" s="150">
        <f>IF(N152="zákl. prenesená",J152,0)</f>
        <v>0</v>
      </c>
      <c r="BH152" s="150">
        <f>IF(N152="zníž. prenesená",J152,0)</f>
        <v>0</v>
      </c>
      <c r="BI152" s="150">
        <f>IF(N152="nulová",J152,0)</f>
        <v>0</v>
      </c>
      <c r="BJ152" s="16" t="s">
        <v>136</v>
      </c>
      <c r="BK152" s="150">
        <f>ROUND(I152*H152,2)</f>
        <v>0</v>
      </c>
      <c r="BL152" s="16" t="s">
        <v>135</v>
      </c>
      <c r="BM152" s="149" t="s">
        <v>389</v>
      </c>
    </row>
    <row r="153" spans="2:65" s="1" customFormat="1" ht="33" customHeight="1" x14ac:dyDescent="0.2">
      <c r="B153" s="31"/>
      <c r="C153" s="138" t="s">
        <v>266</v>
      </c>
      <c r="D153" s="138" t="s">
        <v>131</v>
      </c>
      <c r="E153" s="139" t="s">
        <v>730</v>
      </c>
      <c r="F153" s="140" t="s">
        <v>731</v>
      </c>
      <c r="G153" s="141" t="s">
        <v>166</v>
      </c>
      <c r="H153" s="142">
        <v>6.35</v>
      </c>
      <c r="I153" s="143"/>
      <c r="J153" s="142">
        <f>ROUND(I153*H153,2)</f>
        <v>0</v>
      </c>
      <c r="K153" s="144"/>
      <c r="L153" s="31"/>
      <c r="M153" s="145" t="s">
        <v>1</v>
      </c>
      <c r="N153" s="146" t="s">
        <v>40</v>
      </c>
      <c r="P153" s="147">
        <f>O153*H153</f>
        <v>0</v>
      </c>
      <c r="Q153" s="147">
        <v>0.78915000000000002</v>
      </c>
      <c r="R153" s="147">
        <f>Q153*H153</f>
        <v>5.0111024999999998</v>
      </c>
      <c r="S153" s="147">
        <v>0</v>
      </c>
      <c r="T153" s="148">
        <f>S153*H153</f>
        <v>0</v>
      </c>
      <c r="AR153" s="149" t="s">
        <v>135</v>
      </c>
      <c r="AT153" s="149" t="s">
        <v>131</v>
      </c>
      <c r="AU153" s="149" t="s">
        <v>136</v>
      </c>
      <c r="AY153" s="16" t="s">
        <v>129</v>
      </c>
      <c r="BE153" s="150">
        <f>IF(N153="základná",J153,0)</f>
        <v>0</v>
      </c>
      <c r="BF153" s="150">
        <f>IF(N153="znížená",J153,0)</f>
        <v>0</v>
      </c>
      <c r="BG153" s="150">
        <f>IF(N153="zákl. prenesená",J153,0)</f>
        <v>0</v>
      </c>
      <c r="BH153" s="150">
        <f>IF(N153="zníž. prenesená",J153,0)</f>
        <v>0</v>
      </c>
      <c r="BI153" s="150">
        <f>IF(N153="nulová",J153,0)</f>
        <v>0</v>
      </c>
      <c r="BJ153" s="16" t="s">
        <v>136</v>
      </c>
      <c r="BK153" s="150">
        <f>ROUND(I153*H153,2)</f>
        <v>0</v>
      </c>
      <c r="BL153" s="16" t="s">
        <v>135</v>
      </c>
      <c r="BM153" s="149" t="s">
        <v>398</v>
      </c>
    </row>
    <row r="154" spans="2:65" s="11" customFormat="1" ht="22.9" customHeight="1" x14ac:dyDescent="0.2">
      <c r="B154" s="126"/>
      <c r="D154" s="127" t="s">
        <v>73</v>
      </c>
      <c r="E154" s="136" t="s">
        <v>154</v>
      </c>
      <c r="F154" s="136" t="s">
        <v>732</v>
      </c>
      <c r="I154" s="129"/>
      <c r="J154" s="137">
        <f>BK154</f>
        <v>0</v>
      </c>
      <c r="L154" s="126"/>
      <c r="M154" s="131"/>
      <c r="P154" s="132">
        <f>SUM(P155:P167)</f>
        <v>0</v>
      </c>
      <c r="R154" s="132">
        <f>SUM(R155:R167)</f>
        <v>14.892700000000001</v>
      </c>
      <c r="T154" s="133">
        <f>SUM(T155:T167)</f>
        <v>0</v>
      </c>
      <c r="AR154" s="127" t="s">
        <v>82</v>
      </c>
      <c r="AT154" s="134" t="s">
        <v>73</v>
      </c>
      <c r="AU154" s="134" t="s">
        <v>82</v>
      </c>
      <c r="AY154" s="127" t="s">
        <v>129</v>
      </c>
      <c r="BK154" s="135">
        <f>SUM(BK155:BK167)</f>
        <v>0</v>
      </c>
    </row>
    <row r="155" spans="2:65" s="1" customFormat="1" ht="24.2" customHeight="1" x14ac:dyDescent="0.2">
      <c r="B155" s="31"/>
      <c r="C155" s="138" t="s">
        <v>271</v>
      </c>
      <c r="D155" s="138" t="s">
        <v>131</v>
      </c>
      <c r="E155" s="139" t="s">
        <v>733</v>
      </c>
      <c r="F155" s="140" t="s">
        <v>734</v>
      </c>
      <c r="G155" s="141" t="s">
        <v>166</v>
      </c>
      <c r="H155" s="142">
        <v>9</v>
      </c>
      <c r="I155" s="143"/>
      <c r="J155" s="142">
        <f t="shared" ref="J155:J167" si="10">ROUND(I155*H155,2)</f>
        <v>0</v>
      </c>
      <c r="K155" s="144"/>
      <c r="L155" s="31"/>
      <c r="M155" s="145" t="s">
        <v>1</v>
      </c>
      <c r="N155" s="146" t="s">
        <v>40</v>
      </c>
      <c r="P155" s="147">
        <f t="shared" ref="P155:P167" si="11">O155*H155</f>
        <v>0</v>
      </c>
      <c r="Q155" s="147">
        <v>8.3500000000000005E-2</v>
      </c>
      <c r="R155" s="147">
        <f t="shared" ref="R155:R167" si="12">Q155*H155</f>
        <v>0.75150000000000006</v>
      </c>
      <c r="S155" s="147">
        <v>0</v>
      </c>
      <c r="T155" s="148">
        <f t="shared" ref="T155:T167" si="13">S155*H155</f>
        <v>0</v>
      </c>
      <c r="AR155" s="149" t="s">
        <v>135</v>
      </c>
      <c r="AT155" s="149" t="s">
        <v>131</v>
      </c>
      <c r="AU155" s="149" t="s">
        <v>136</v>
      </c>
      <c r="AY155" s="16" t="s">
        <v>129</v>
      </c>
      <c r="BE155" s="150">
        <f t="shared" ref="BE155:BE167" si="14">IF(N155="základná",J155,0)</f>
        <v>0</v>
      </c>
      <c r="BF155" s="150">
        <f t="shared" ref="BF155:BF167" si="15">IF(N155="znížená",J155,0)</f>
        <v>0</v>
      </c>
      <c r="BG155" s="150">
        <f t="shared" ref="BG155:BG167" si="16">IF(N155="zákl. prenesená",J155,0)</f>
        <v>0</v>
      </c>
      <c r="BH155" s="150">
        <f t="shared" ref="BH155:BH167" si="17">IF(N155="zníž. prenesená",J155,0)</f>
        <v>0</v>
      </c>
      <c r="BI155" s="150">
        <f t="shared" ref="BI155:BI167" si="18">IF(N155="nulová",J155,0)</f>
        <v>0</v>
      </c>
      <c r="BJ155" s="16" t="s">
        <v>136</v>
      </c>
      <c r="BK155" s="150">
        <f t="shared" ref="BK155:BK167" si="19">ROUND(I155*H155,2)</f>
        <v>0</v>
      </c>
      <c r="BL155" s="16" t="s">
        <v>135</v>
      </c>
      <c r="BM155" s="149" t="s">
        <v>408</v>
      </c>
    </row>
    <row r="156" spans="2:65" s="1" customFormat="1" ht="21.75" customHeight="1" x14ac:dyDescent="0.2">
      <c r="B156" s="31"/>
      <c r="C156" s="165" t="s">
        <v>275</v>
      </c>
      <c r="D156" s="165" t="s">
        <v>155</v>
      </c>
      <c r="E156" s="166" t="s">
        <v>735</v>
      </c>
      <c r="F156" s="167" t="s">
        <v>736</v>
      </c>
      <c r="G156" s="168" t="s">
        <v>737</v>
      </c>
      <c r="H156" s="169">
        <v>3</v>
      </c>
      <c r="I156" s="170"/>
      <c r="J156" s="169">
        <f t="shared" si="10"/>
        <v>0</v>
      </c>
      <c r="K156" s="171"/>
      <c r="L156" s="172"/>
      <c r="M156" s="173" t="s">
        <v>1</v>
      </c>
      <c r="N156" s="174" t="s">
        <v>40</v>
      </c>
      <c r="P156" s="147">
        <f t="shared" si="11"/>
        <v>0</v>
      </c>
      <c r="Q156" s="147">
        <v>0</v>
      </c>
      <c r="R156" s="147">
        <f t="shared" si="12"/>
        <v>0</v>
      </c>
      <c r="S156" s="147">
        <v>0</v>
      </c>
      <c r="T156" s="148">
        <f t="shared" si="13"/>
        <v>0</v>
      </c>
      <c r="AR156" s="149" t="s">
        <v>159</v>
      </c>
      <c r="AT156" s="149" t="s">
        <v>155</v>
      </c>
      <c r="AU156" s="149" t="s">
        <v>136</v>
      </c>
      <c r="AY156" s="16" t="s">
        <v>129</v>
      </c>
      <c r="BE156" s="150">
        <f t="shared" si="14"/>
        <v>0</v>
      </c>
      <c r="BF156" s="150">
        <f t="shared" si="15"/>
        <v>0</v>
      </c>
      <c r="BG156" s="150">
        <f t="shared" si="16"/>
        <v>0</v>
      </c>
      <c r="BH156" s="150">
        <f t="shared" si="17"/>
        <v>0</v>
      </c>
      <c r="BI156" s="150">
        <f t="shared" si="18"/>
        <v>0</v>
      </c>
      <c r="BJ156" s="16" t="s">
        <v>136</v>
      </c>
      <c r="BK156" s="150">
        <f t="shared" si="19"/>
        <v>0</v>
      </c>
      <c r="BL156" s="16" t="s">
        <v>135</v>
      </c>
      <c r="BM156" s="149" t="s">
        <v>418</v>
      </c>
    </row>
    <row r="157" spans="2:65" s="1" customFormat="1" ht="24.2" customHeight="1" x14ac:dyDescent="0.2">
      <c r="B157" s="31"/>
      <c r="C157" s="138" t="s">
        <v>280</v>
      </c>
      <c r="D157" s="138" t="s">
        <v>131</v>
      </c>
      <c r="E157" s="139" t="s">
        <v>738</v>
      </c>
      <c r="F157" s="140" t="s">
        <v>739</v>
      </c>
      <c r="G157" s="141" t="s">
        <v>134</v>
      </c>
      <c r="H157" s="142">
        <v>55</v>
      </c>
      <c r="I157" s="143"/>
      <c r="J157" s="142">
        <f t="shared" si="10"/>
        <v>0</v>
      </c>
      <c r="K157" s="144"/>
      <c r="L157" s="31"/>
      <c r="M157" s="145" t="s">
        <v>1</v>
      </c>
      <c r="N157" s="146" t="s">
        <v>40</v>
      </c>
      <c r="P157" s="147">
        <f t="shared" si="11"/>
        <v>0</v>
      </c>
      <c r="Q157" s="147">
        <v>0.19783999999999999</v>
      </c>
      <c r="R157" s="147">
        <f t="shared" si="12"/>
        <v>10.8812</v>
      </c>
      <c r="S157" s="147">
        <v>0</v>
      </c>
      <c r="T157" s="148">
        <f t="shared" si="13"/>
        <v>0</v>
      </c>
      <c r="AR157" s="149" t="s">
        <v>135</v>
      </c>
      <c r="AT157" s="149" t="s">
        <v>131</v>
      </c>
      <c r="AU157" s="149" t="s">
        <v>136</v>
      </c>
      <c r="AY157" s="16" t="s">
        <v>129</v>
      </c>
      <c r="BE157" s="150">
        <f t="shared" si="14"/>
        <v>0</v>
      </c>
      <c r="BF157" s="150">
        <f t="shared" si="15"/>
        <v>0</v>
      </c>
      <c r="BG157" s="150">
        <f t="shared" si="16"/>
        <v>0</v>
      </c>
      <c r="BH157" s="150">
        <f t="shared" si="17"/>
        <v>0</v>
      </c>
      <c r="BI157" s="150">
        <f t="shared" si="18"/>
        <v>0</v>
      </c>
      <c r="BJ157" s="16" t="s">
        <v>136</v>
      </c>
      <c r="BK157" s="150">
        <f t="shared" si="19"/>
        <v>0</v>
      </c>
      <c r="BL157" s="16" t="s">
        <v>135</v>
      </c>
      <c r="BM157" s="149" t="s">
        <v>431</v>
      </c>
    </row>
    <row r="158" spans="2:65" s="1" customFormat="1" ht="24.2" customHeight="1" x14ac:dyDescent="0.2">
      <c r="B158" s="31"/>
      <c r="C158" s="165" t="s">
        <v>285</v>
      </c>
      <c r="D158" s="165" t="s">
        <v>155</v>
      </c>
      <c r="E158" s="166" t="s">
        <v>740</v>
      </c>
      <c r="F158" s="167" t="s">
        <v>741</v>
      </c>
      <c r="G158" s="168" t="s">
        <v>737</v>
      </c>
      <c r="H158" s="169">
        <v>6</v>
      </c>
      <c r="I158" s="170"/>
      <c r="J158" s="169">
        <f t="shared" si="10"/>
        <v>0</v>
      </c>
      <c r="K158" s="171"/>
      <c r="L158" s="172"/>
      <c r="M158" s="173" t="s">
        <v>1</v>
      </c>
      <c r="N158" s="174" t="s">
        <v>40</v>
      </c>
      <c r="P158" s="147">
        <f t="shared" si="11"/>
        <v>0</v>
      </c>
      <c r="Q158" s="147">
        <v>5.5E-2</v>
      </c>
      <c r="R158" s="147">
        <f t="shared" si="12"/>
        <v>0.33</v>
      </c>
      <c r="S158" s="147">
        <v>0</v>
      </c>
      <c r="T158" s="148">
        <f t="shared" si="13"/>
        <v>0</v>
      </c>
      <c r="AR158" s="149" t="s">
        <v>159</v>
      </c>
      <c r="AT158" s="149" t="s">
        <v>155</v>
      </c>
      <c r="AU158" s="149" t="s">
        <v>136</v>
      </c>
      <c r="AY158" s="16" t="s">
        <v>129</v>
      </c>
      <c r="BE158" s="150">
        <f t="shared" si="14"/>
        <v>0</v>
      </c>
      <c r="BF158" s="150">
        <f t="shared" si="15"/>
        <v>0</v>
      </c>
      <c r="BG158" s="150">
        <f t="shared" si="16"/>
        <v>0</v>
      </c>
      <c r="BH158" s="150">
        <f t="shared" si="17"/>
        <v>0</v>
      </c>
      <c r="BI158" s="150">
        <f t="shared" si="18"/>
        <v>0</v>
      </c>
      <c r="BJ158" s="16" t="s">
        <v>136</v>
      </c>
      <c r="BK158" s="150">
        <f t="shared" si="19"/>
        <v>0</v>
      </c>
      <c r="BL158" s="16" t="s">
        <v>135</v>
      </c>
      <c r="BM158" s="149" t="s">
        <v>440</v>
      </c>
    </row>
    <row r="159" spans="2:65" s="1" customFormat="1" ht="24.2" customHeight="1" x14ac:dyDescent="0.2">
      <c r="B159" s="31"/>
      <c r="C159" s="165" t="s">
        <v>289</v>
      </c>
      <c r="D159" s="165" t="s">
        <v>155</v>
      </c>
      <c r="E159" s="166" t="s">
        <v>742</v>
      </c>
      <c r="F159" s="167" t="s">
        <v>743</v>
      </c>
      <c r="G159" s="168" t="s">
        <v>737</v>
      </c>
      <c r="H159" s="169">
        <v>6</v>
      </c>
      <c r="I159" s="170"/>
      <c r="J159" s="169">
        <f t="shared" si="10"/>
        <v>0</v>
      </c>
      <c r="K159" s="171"/>
      <c r="L159" s="172"/>
      <c r="M159" s="173" t="s">
        <v>1</v>
      </c>
      <c r="N159" s="174" t="s">
        <v>40</v>
      </c>
      <c r="P159" s="147">
        <f t="shared" si="11"/>
        <v>0</v>
      </c>
      <c r="Q159" s="147">
        <v>5.6000000000000001E-2</v>
      </c>
      <c r="R159" s="147">
        <f t="shared" si="12"/>
        <v>0.33600000000000002</v>
      </c>
      <c r="S159" s="147">
        <v>0</v>
      </c>
      <c r="T159" s="148">
        <f t="shared" si="13"/>
        <v>0</v>
      </c>
      <c r="AR159" s="149" t="s">
        <v>159</v>
      </c>
      <c r="AT159" s="149" t="s">
        <v>155</v>
      </c>
      <c r="AU159" s="149" t="s">
        <v>136</v>
      </c>
      <c r="AY159" s="16" t="s">
        <v>129</v>
      </c>
      <c r="BE159" s="150">
        <f t="shared" si="14"/>
        <v>0</v>
      </c>
      <c r="BF159" s="150">
        <f t="shared" si="15"/>
        <v>0</v>
      </c>
      <c r="BG159" s="150">
        <f t="shared" si="16"/>
        <v>0</v>
      </c>
      <c r="BH159" s="150">
        <f t="shared" si="17"/>
        <v>0</v>
      </c>
      <c r="BI159" s="150">
        <f t="shared" si="18"/>
        <v>0</v>
      </c>
      <c r="BJ159" s="16" t="s">
        <v>136</v>
      </c>
      <c r="BK159" s="150">
        <f t="shared" si="19"/>
        <v>0</v>
      </c>
      <c r="BL159" s="16" t="s">
        <v>135</v>
      </c>
      <c r="BM159" s="149" t="s">
        <v>450</v>
      </c>
    </row>
    <row r="160" spans="2:65" s="1" customFormat="1" ht="24.2" customHeight="1" x14ac:dyDescent="0.2">
      <c r="B160" s="31"/>
      <c r="C160" s="165" t="s">
        <v>293</v>
      </c>
      <c r="D160" s="165" t="s">
        <v>155</v>
      </c>
      <c r="E160" s="166" t="s">
        <v>744</v>
      </c>
      <c r="F160" s="167" t="s">
        <v>745</v>
      </c>
      <c r="G160" s="168" t="s">
        <v>737</v>
      </c>
      <c r="H160" s="169">
        <v>6</v>
      </c>
      <c r="I160" s="170"/>
      <c r="J160" s="169">
        <f t="shared" si="10"/>
        <v>0</v>
      </c>
      <c r="K160" s="171"/>
      <c r="L160" s="172"/>
      <c r="M160" s="173" t="s">
        <v>1</v>
      </c>
      <c r="N160" s="174" t="s">
        <v>40</v>
      </c>
      <c r="P160" s="147">
        <f t="shared" si="11"/>
        <v>0</v>
      </c>
      <c r="Q160" s="147">
        <v>5.7000000000000002E-2</v>
      </c>
      <c r="R160" s="147">
        <f t="shared" si="12"/>
        <v>0.34200000000000003</v>
      </c>
      <c r="S160" s="147">
        <v>0</v>
      </c>
      <c r="T160" s="148">
        <f t="shared" si="13"/>
        <v>0</v>
      </c>
      <c r="AR160" s="149" t="s">
        <v>159</v>
      </c>
      <c r="AT160" s="149" t="s">
        <v>155</v>
      </c>
      <c r="AU160" s="149" t="s">
        <v>136</v>
      </c>
      <c r="AY160" s="16" t="s">
        <v>129</v>
      </c>
      <c r="BE160" s="150">
        <f t="shared" si="14"/>
        <v>0</v>
      </c>
      <c r="BF160" s="150">
        <f t="shared" si="15"/>
        <v>0</v>
      </c>
      <c r="BG160" s="150">
        <f t="shared" si="16"/>
        <v>0</v>
      </c>
      <c r="BH160" s="150">
        <f t="shared" si="17"/>
        <v>0</v>
      </c>
      <c r="BI160" s="150">
        <f t="shared" si="18"/>
        <v>0</v>
      </c>
      <c r="BJ160" s="16" t="s">
        <v>136</v>
      </c>
      <c r="BK160" s="150">
        <f t="shared" si="19"/>
        <v>0</v>
      </c>
      <c r="BL160" s="16" t="s">
        <v>135</v>
      </c>
      <c r="BM160" s="149" t="s">
        <v>462</v>
      </c>
    </row>
    <row r="161" spans="2:65" s="1" customFormat="1" ht="24.2" customHeight="1" x14ac:dyDescent="0.2">
      <c r="B161" s="31"/>
      <c r="C161" s="165" t="s">
        <v>300</v>
      </c>
      <c r="D161" s="165" t="s">
        <v>155</v>
      </c>
      <c r="E161" s="166" t="s">
        <v>746</v>
      </c>
      <c r="F161" s="167" t="s">
        <v>747</v>
      </c>
      <c r="G161" s="168" t="s">
        <v>737</v>
      </c>
      <c r="H161" s="169">
        <v>6</v>
      </c>
      <c r="I161" s="170"/>
      <c r="J161" s="169">
        <f t="shared" si="10"/>
        <v>0</v>
      </c>
      <c r="K161" s="171"/>
      <c r="L161" s="172"/>
      <c r="M161" s="173" t="s">
        <v>1</v>
      </c>
      <c r="N161" s="174" t="s">
        <v>40</v>
      </c>
      <c r="P161" s="147">
        <f t="shared" si="11"/>
        <v>0</v>
      </c>
      <c r="Q161" s="147">
        <v>5.8000000000000003E-2</v>
      </c>
      <c r="R161" s="147">
        <f t="shared" si="12"/>
        <v>0.34800000000000003</v>
      </c>
      <c r="S161" s="147">
        <v>0</v>
      </c>
      <c r="T161" s="148">
        <f t="shared" si="13"/>
        <v>0</v>
      </c>
      <c r="AR161" s="149" t="s">
        <v>159</v>
      </c>
      <c r="AT161" s="149" t="s">
        <v>155</v>
      </c>
      <c r="AU161" s="149" t="s">
        <v>136</v>
      </c>
      <c r="AY161" s="16" t="s">
        <v>129</v>
      </c>
      <c r="BE161" s="150">
        <f t="shared" si="14"/>
        <v>0</v>
      </c>
      <c r="BF161" s="150">
        <f t="shared" si="15"/>
        <v>0</v>
      </c>
      <c r="BG161" s="150">
        <f t="shared" si="16"/>
        <v>0</v>
      </c>
      <c r="BH161" s="150">
        <f t="shared" si="17"/>
        <v>0</v>
      </c>
      <c r="BI161" s="150">
        <f t="shared" si="18"/>
        <v>0</v>
      </c>
      <c r="BJ161" s="16" t="s">
        <v>136</v>
      </c>
      <c r="BK161" s="150">
        <f t="shared" si="19"/>
        <v>0</v>
      </c>
      <c r="BL161" s="16" t="s">
        <v>135</v>
      </c>
      <c r="BM161" s="149" t="s">
        <v>471</v>
      </c>
    </row>
    <row r="162" spans="2:65" s="1" customFormat="1" ht="24.2" customHeight="1" x14ac:dyDescent="0.2">
      <c r="B162" s="31"/>
      <c r="C162" s="165" t="s">
        <v>305</v>
      </c>
      <c r="D162" s="165" t="s">
        <v>155</v>
      </c>
      <c r="E162" s="166" t="s">
        <v>748</v>
      </c>
      <c r="F162" s="167" t="s">
        <v>749</v>
      </c>
      <c r="G162" s="168" t="s">
        <v>737</v>
      </c>
      <c r="H162" s="169">
        <v>6</v>
      </c>
      <c r="I162" s="170"/>
      <c r="J162" s="169">
        <f t="shared" si="10"/>
        <v>0</v>
      </c>
      <c r="K162" s="171"/>
      <c r="L162" s="172"/>
      <c r="M162" s="173" t="s">
        <v>1</v>
      </c>
      <c r="N162" s="174" t="s">
        <v>40</v>
      </c>
      <c r="P162" s="147">
        <f t="shared" si="11"/>
        <v>0</v>
      </c>
      <c r="Q162" s="147">
        <v>5.8999999999999997E-2</v>
      </c>
      <c r="R162" s="147">
        <f t="shared" si="12"/>
        <v>0.35399999999999998</v>
      </c>
      <c r="S162" s="147">
        <v>0</v>
      </c>
      <c r="T162" s="148">
        <f t="shared" si="13"/>
        <v>0</v>
      </c>
      <c r="AR162" s="149" t="s">
        <v>159</v>
      </c>
      <c r="AT162" s="149" t="s">
        <v>155</v>
      </c>
      <c r="AU162" s="149" t="s">
        <v>136</v>
      </c>
      <c r="AY162" s="16" t="s">
        <v>129</v>
      </c>
      <c r="BE162" s="150">
        <f t="shared" si="14"/>
        <v>0</v>
      </c>
      <c r="BF162" s="150">
        <f t="shared" si="15"/>
        <v>0</v>
      </c>
      <c r="BG162" s="150">
        <f t="shared" si="16"/>
        <v>0</v>
      </c>
      <c r="BH162" s="150">
        <f t="shared" si="17"/>
        <v>0</v>
      </c>
      <c r="BI162" s="150">
        <f t="shared" si="18"/>
        <v>0</v>
      </c>
      <c r="BJ162" s="16" t="s">
        <v>136</v>
      </c>
      <c r="BK162" s="150">
        <f t="shared" si="19"/>
        <v>0</v>
      </c>
      <c r="BL162" s="16" t="s">
        <v>135</v>
      </c>
      <c r="BM162" s="149" t="s">
        <v>480</v>
      </c>
    </row>
    <row r="163" spans="2:65" s="1" customFormat="1" ht="24.2" customHeight="1" x14ac:dyDescent="0.2">
      <c r="B163" s="31"/>
      <c r="C163" s="165" t="s">
        <v>314</v>
      </c>
      <c r="D163" s="165" t="s">
        <v>155</v>
      </c>
      <c r="E163" s="166" t="s">
        <v>750</v>
      </c>
      <c r="F163" s="167" t="s">
        <v>751</v>
      </c>
      <c r="G163" s="168" t="s">
        <v>737</v>
      </c>
      <c r="H163" s="169">
        <v>5</v>
      </c>
      <c r="I163" s="170"/>
      <c r="J163" s="169">
        <f t="shared" si="10"/>
        <v>0</v>
      </c>
      <c r="K163" s="171"/>
      <c r="L163" s="172"/>
      <c r="M163" s="173" t="s">
        <v>1</v>
      </c>
      <c r="N163" s="174" t="s">
        <v>40</v>
      </c>
      <c r="P163" s="147">
        <f t="shared" si="11"/>
        <v>0</v>
      </c>
      <c r="Q163" s="147">
        <v>0.06</v>
      </c>
      <c r="R163" s="147">
        <f t="shared" si="12"/>
        <v>0.3</v>
      </c>
      <c r="S163" s="147">
        <v>0</v>
      </c>
      <c r="T163" s="148">
        <f t="shared" si="13"/>
        <v>0</v>
      </c>
      <c r="AR163" s="149" t="s">
        <v>159</v>
      </c>
      <c r="AT163" s="149" t="s">
        <v>155</v>
      </c>
      <c r="AU163" s="149" t="s">
        <v>136</v>
      </c>
      <c r="AY163" s="16" t="s">
        <v>129</v>
      </c>
      <c r="BE163" s="150">
        <f t="shared" si="14"/>
        <v>0</v>
      </c>
      <c r="BF163" s="150">
        <f t="shared" si="15"/>
        <v>0</v>
      </c>
      <c r="BG163" s="150">
        <f t="shared" si="16"/>
        <v>0</v>
      </c>
      <c r="BH163" s="150">
        <f t="shared" si="17"/>
        <v>0</v>
      </c>
      <c r="BI163" s="150">
        <f t="shared" si="18"/>
        <v>0</v>
      </c>
      <c r="BJ163" s="16" t="s">
        <v>136</v>
      </c>
      <c r="BK163" s="150">
        <f t="shared" si="19"/>
        <v>0</v>
      </c>
      <c r="BL163" s="16" t="s">
        <v>135</v>
      </c>
      <c r="BM163" s="149" t="s">
        <v>489</v>
      </c>
    </row>
    <row r="164" spans="2:65" s="1" customFormat="1" ht="24.2" customHeight="1" x14ac:dyDescent="0.2">
      <c r="B164" s="31"/>
      <c r="C164" s="165" t="s">
        <v>319</v>
      </c>
      <c r="D164" s="165" t="s">
        <v>155</v>
      </c>
      <c r="E164" s="166" t="s">
        <v>752</v>
      </c>
      <c r="F164" s="167" t="s">
        <v>753</v>
      </c>
      <c r="G164" s="168" t="s">
        <v>737</v>
      </c>
      <c r="H164" s="169">
        <v>5</v>
      </c>
      <c r="I164" s="170"/>
      <c r="J164" s="169">
        <f t="shared" si="10"/>
        <v>0</v>
      </c>
      <c r="K164" s="171"/>
      <c r="L164" s="172"/>
      <c r="M164" s="173" t="s">
        <v>1</v>
      </c>
      <c r="N164" s="174" t="s">
        <v>40</v>
      </c>
      <c r="P164" s="147">
        <f t="shared" si="11"/>
        <v>0</v>
      </c>
      <c r="Q164" s="147">
        <v>6.0999999999999999E-2</v>
      </c>
      <c r="R164" s="147">
        <f t="shared" si="12"/>
        <v>0.30499999999999999</v>
      </c>
      <c r="S164" s="147">
        <v>0</v>
      </c>
      <c r="T164" s="148">
        <f t="shared" si="13"/>
        <v>0</v>
      </c>
      <c r="AR164" s="149" t="s">
        <v>159</v>
      </c>
      <c r="AT164" s="149" t="s">
        <v>155</v>
      </c>
      <c r="AU164" s="149" t="s">
        <v>136</v>
      </c>
      <c r="AY164" s="16" t="s">
        <v>129</v>
      </c>
      <c r="BE164" s="150">
        <f t="shared" si="14"/>
        <v>0</v>
      </c>
      <c r="BF164" s="150">
        <f t="shared" si="15"/>
        <v>0</v>
      </c>
      <c r="BG164" s="150">
        <f t="shared" si="16"/>
        <v>0</v>
      </c>
      <c r="BH164" s="150">
        <f t="shared" si="17"/>
        <v>0</v>
      </c>
      <c r="BI164" s="150">
        <f t="shared" si="18"/>
        <v>0</v>
      </c>
      <c r="BJ164" s="16" t="s">
        <v>136</v>
      </c>
      <c r="BK164" s="150">
        <f t="shared" si="19"/>
        <v>0</v>
      </c>
      <c r="BL164" s="16" t="s">
        <v>135</v>
      </c>
      <c r="BM164" s="149" t="s">
        <v>500</v>
      </c>
    </row>
    <row r="165" spans="2:65" s="1" customFormat="1" ht="24.2" customHeight="1" x14ac:dyDescent="0.2">
      <c r="B165" s="31"/>
      <c r="C165" s="165" t="s">
        <v>324</v>
      </c>
      <c r="D165" s="165" t="s">
        <v>155</v>
      </c>
      <c r="E165" s="166" t="s">
        <v>754</v>
      </c>
      <c r="F165" s="167" t="s">
        <v>755</v>
      </c>
      <c r="G165" s="168" t="s">
        <v>737</v>
      </c>
      <c r="H165" s="169">
        <v>5</v>
      </c>
      <c r="I165" s="170"/>
      <c r="J165" s="169">
        <f t="shared" si="10"/>
        <v>0</v>
      </c>
      <c r="K165" s="171"/>
      <c r="L165" s="172"/>
      <c r="M165" s="173" t="s">
        <v>1</v>
      </c>
      <c r="N165" s="174" t="s">
        <v>40</v>
      </c>
      <c r="P165" s="147">
        <f t="shared" si="11"/>
        <v>0</v>
      </c>
      <c r="Q165" s="147">
        <v>6.2E-2</v>
      </c>
      <c r="R165" s="147">
        <f t="shared" si="12"/>
        <v>0.31</v>
      </c>
      <c r="S165" s="147">
        <v>0</v>
      </c>
      <c r="T165" s="148">
        <f t="shared" si="13"/>
        <v>0</v>
      </c>
      <c r="AR165" s="149" t="s">
        <v>159</v>
      </c>
      <c r="AT165" s="149" t="s">
        <v>155</v>
      </c>
      <c r="AU165" s="149" t="s">
        <v>136</v>
      </c>
      <c r="AY165" s="16" t="s">
        <v>129</v>
      </c>
      <c r="BE165" s="150">
        <f t="shared" si="14"/>
        <v>0</v>
      </c>
      <c r="BF165" s="150">
        <f t="shared" si="15"/>
        <v>0</v>
      </c>
      <c r="BG165" s="150">
        <f t="shared" si="16"/>
        <v>0</v>
      </c>
      <c r="BH165" s="150">
        <f t="shared" si="17"/>
        <v>0</v>
      </c>
      <c r="BI165" s="150">
        <f t="shared" si="18"/>
        <v>0</v>
      </c>
      <c r="BJ165" s="16" t="s">
        <v>136</v>
      </c>
      <c r="BK165" s="150">
        <f t="shared" si="19"/>
        <v>0</v>
      </c>
      <c r="BL165" s="16" t="s">
        <v>135</v>
      </c>
      <c r="BM165" s="149" t="s">
        <v>512</v>
      </c>
    </row>
    <row r="166" spans="2:65" s="1" customFormat="1" ht="24.2" customHeight="1" x14ac:dyDescent="0.2">
      <c r="B166" s="31"/>
      <c r="C166" s="165" t="s">
        <v>331</v>
      </c>
      <c r="D166" s="165" t="s">
        <v>155</v>
      </c>
      <c r="E166" s="166" t="s">
        <v>756</v>
      </c>
      <c r="F166" s="167" t="s">
        <v>757</v>
      </c>
      <c r="G166" s="168" t="s">
        <v>737</v>
      </c>
      <c r="H166" s="169">
        <v>5</v>
      </c>
      <c r="I166" s="170"/>
      <c r="J166" s="169">
        <f t="shared" si="10"/>
        <v>0</v>
      </c>
      <c r="K166" s="171"/>
      <c r="L166" s="172"/>
      <c r="M166" s="173" t="s">
        <v>1</v>
      </c>
      <c r="N166" s="174" t="s">
        <v>40</v>
      </c>
      <c r="P166" s="147">
        <f t="shared" si="11"/>
        <v>0</v>
      </c>
      <c r="Q166" s="147">
        <v>6.3E-2</v>
      </c>
      <c r="R166" s="147">
        <f t="shared" si="12"/>
        <v>0.315</v>
      </c>
      <c r="S166" s="147">
        <v>0</v>
      </c>
      <c r="T166" s="148">
        <f t="shared" si="13"/>
        <v>0</v>
      </c>
      <c r="AR166" s="149" t="s">
        <v>159</v>
      </c>
      <c r="AT166" s="149" t="s">
        <v>155</v>
      </c>
      <c r="AU166" s="149" t="s">
        <v>136</v>
      </c>
      <c r="AY166" s="16" t="s">
        <v>129</v>
      </c>
      <c r="BE166" s="150">
        <f t="shared" si="14"/>
        <v>0</v>
      </c>
      <c r="BF166" s="150">
        <f t="shared" si="15"/>
        <v>0</v>
      </c>
      <c r="BG166" s="150">
        <f t="shared" si="16"/>
        <v>0</v>
      </c>
      <c r="BH166" s="150">
        <f t="shared" si="17"/>
        <v>0</v>
      </c>
      <c r="BI166" s="150">
        <f t="shared" si="18"/>
        <v>0</v>
      </c>
      <c r="BJ166" s="16" t="s">
        <v>136</v>
      </c>
      <c r="BK166" s="150">
        <f t="shared" si="19"/>
        <v>0</v>
      </c>
      <c r="BL166" s="16" t="s">
        <v>135</v>
      </c>
      <c r="BM166" s="149" t="s">
        <v>758</v>
      </c>
    </row>
    <row r="167" spans="2:65" s="1" customFormat="1" ht="24.2" customHeight="1" x14ac:dyDescent="0.2">
      <c r="B167" s="31"/>
      <c r="C167" s="165" t="s">
        <v>336</v>
      </c>
      <c r="D167" s="165" t="s">
        <v>155</v>
      </c>
      <c r="E167" s="166" t="s">
        <v>759</v>
      </c>
      <c r="F167" s="167" t="s">
        <v>760</v>
      </c>
      <c r="G167" s="168" t="s">
        <v>737</v>
      </c>
      <c r="H167" s="169">
        <v>5</v>
      </c>
      <c r="I167" s="170"/>
      <c r="J167" s="169">
        <f t="shared" si="10"/>
        <v>0</v>
      </c>
      <c r="K167" s="171"/>
      <c r="L167" s="172"/>
      <c r="M167" s="173" t="s">
        <v>1</v>
      </c>
      <c r="N167" s="174" t="s">
        <v>40</v>
      </c>
      <c r="P167" s="147">
        <f t="shared" si="11"/>
        <v>0</v>
      </c>
      <c r="Q167" s="147">
        <v>6.4000000000000001E-2</v>
      </c>
      <c r="R167" s="147">
        <f t="shared" si="12"/>
        <v>0.32</v>
      </c>
      <c r="S167" s="147">
        <v>0</v>
      </c>
      <c r="T167" s="148">
        <f t="shared" si="13"/>
        <v>0</v>
      </c>
      <c r="AR167" s="149" t="s">
        <v>159</v>
      </c>
      <c r="AT167" s="149" t="s">
        <v>155</v>
      </c>
      <c r="AU167" s="149" t="s">
        <v>136</v>
      </c>
      <c r="AY167" s="16" t="s">
        <v>129</v>
      </c>
      <c r="BE167" s="150">
        <f t="shared" si="14"/>
        <v>0</v>
      </c>
      <c r="BF167" s="150">
        <f t="shared" si="15"/>
        <v>0</v>
      </c>
      <c r="BG167" s="150">
        <f t="shared" si="16"/>
        <v>0</v>
      </c>
      <c r="BH167" s="150">
        <f t="shared" si="17"/>
        <v>0</v>
      </c>
      <c r="BI167" s="150">
        <f t="shared" si="18"/>
        <v>0</v>
      </c>
      <c r="BJ167" s="16" t="s">
        <v>136</v>
      </c>
      <c r="BK167" s="150">
        <f t="shared" si="19"/>
        <v>0</v>
      </c>
      <c r="BL167" s="16" t="s">
        <v>135</v>
      </c>
      <c r="BM167" s="149" t="s">
        <v>761</v>
      </c>
    </row>
    <row r="168" spans="2:65" s="11" customFormat="1" ht="22.9" customHeight="1" x14ac:dyDescent="0.2">
      <c r="B168" s="126"/>
      <c r="D168" s="127" t="s">
        <v>73</v>
      </c>
      <c r="E168" s="136" t="s">
        <v>159</v>
      </c>
      <c r="F168" s="136" t="s">
        <v>762</v>
      </c>
      <c r="I168" s="129"/>
      <c r="J168" s="137">
        <f>BK168</f>
        <v>0</v>
      </c>
      <c r="L168" s="126"/>
      <c r="M168" s="131"/>
      <c r="P168" s="132">
        <f>SUM(P169:P216)</f>
        <v>0</v>
      </c>
      <c r="R168" s="132">
        <f>SUM(R169:R216)</f>
        <v>5.1384060999999992</v>
      </c>
      <c r="T168" s="133">
        <f>SUM(T169:T216)</f>
        <v>0</v>
      </c>
      <c r="AR168" s="127" t="s">
        <v>82</v>
      </c>
      <c r="AT168" s="134" t="s">
        <v>73</v>
      </c>
      <c r="AU168" s="134" t="s">
        <v>82</v>
      </c>
      <c r="AY168" s="127" t="s">
        <v>129</v>
      </c>
      <c r="BK168" s="135">
        <f>SUM(BK169:BK216)</f>
        <v>0</v>
      </c>
    </row>
    <row r="169" spans="2:65" s="1" customFormat="1" ht="33" customHeight="1" x14ac:dyDescent="0.2">
      <c r="B169" s="31"/>
      <c r="C169" s="138" t="s">
        <v>340</v>
      </c>
      <c r="D169" s="138" t="s">
        <v>131</v>
      </c>
      <c r="E169" s="139" t="s">
        <v>763</v>
      </c>
      <c r="F169" s="140" t="s">
        <v>764</v>
      </c>
      <c r="G169" s="141" t="s">
        <v>134</v>
      </c>
      <c r="H169" s="142">
        <v>44.5</v>
      </c>
      <c r="I169" s="143"/>
      <c r="J169" s="142">
        <f t="shared" ref="J169:J216" si="20">ROUND(I169*H169,2)</f>
        <v>0</v>
      </c>
      <c r="K169" s="144"/>
      <c r="L169" s="31"/>
      <c r="M169" s="145" t="s">
        <v>1</v>
      </c>
      <c r="N169" s="146" t="s">
        <v>40</v>
      </c>
      <c r="P169" s="147">
        <f t="shared" ref="P169:P216" si="21">O169*H169</f>
        <v>0</v>
      </c>
      <c r="Q169" s="147">
        <v>0</v>
      </c>
      <c r="R169" s="147">
        <f t="shared" ref="R169:R216" si="22">Q169*H169</f>
        <v>0</v>
      </c>
      <c r="S169" s="147">
        <v>0</v>
      </c>
      <c r="T169" s="148">
        <f t="shared" ref="T169:T216" si="23">S169*H169</f>
        <v>0</v>
      </c>
      <c r="AR169" s="149" t="s">
        <v>135</v>
      </c>
      <c r="AT169" s="149" t="s">
        <v>131</v>
      </c>
      <c r="AU169" s="149" t="s">
        <v>136</v>
      </c>
      <c r="AY169" s="16" t="s">
        <v>129</v>
      </c>
      <c r="BE169" s="150">
        <f t="shared" ref="BE169:BE216" si="24">IF(N169="základná",J169,0)</f>
        <v>0</v>
      </c>
      <c r="BF169" s="150">
        <f t="shared" ref="BF169:BF216" si="25">IF(N169="znížená",J169,0)</f>
        <v>0</v>
      </c>
      <c r="BG169" s="150">
        <f t="shared" ref="BG169:BG216" si="26">IF(N169="zákl. prenesená",J169,0)</f>
        <v>0</v>
      </c>
      <c r="BH169" s="150">
        <f t="shared" ref="BH169:BH216" si="27">IF(N169="zníž. prenesená",J169,0)</f>
        <v>0</v>
      </c>
      <c r="BI169" s="150">
        <f t="shared" ref="BI169:BI216" si="28">IF(N169="nulová",J169,0)</f>
        <v>0</v>
      </c>
      <c r="BJ169" s="16" t="s">
        <v>136</v>
      </c>
      <c r="BK169" s="150">
        <f t="shared" ref="BK169:BK216" si="29">ROUND(I169*H169,2)</f>
        <v>0</v>
      </c>
      <c r="BL169" s="16" t="s">
        <v>135</v>
      </c>
      <c r="BM169" s="149" t="s">
        <v>765</v>
      </c>
    </row>
    <row r="170" spans="2:65" s="1" customFormat="1" ht="16.5" customHeight="1" x14ac:dyDescent="0.2">
      <c r="B170" s="31"/>
      <c r="C170" s="165" t="s">
        <v>345</v>
      </c>
      <c r="D170" s="165" t="s">
        <v>155</v>
      </c>
      <c r="E170" s="166" t="s">
        <v>766</v>
      </c>
      <c r="F170" s="167" t="s">
        <v>767</v>
      </c>
      <c r="G170" s="168" t="s">
        <v>737</v>
      </c>
      <c r="H170" s="169">
        <v>5.08</v>
      </c>
      <c r="I170" s="170"/>
      <c r="J170" s="169">
        <f t="shared" si="20"/>
        <v>0</v>
      </c>
      <c r="K170" s="171"/>
      <c r="L170" s="172"/>
      <c r="M170" s="173" t="s">
        <v>1</v>
      </c>
      <c r="N170" s="174" t="s">
        <v>40</v>
      </c>
      <c r="P170" s="147">
        <f t="shared" si="21"/>
        <v>0</v>
      </c>
      <c r="Q170" s="147">
        <v>0</v>
      </c>
      <c r="R170" s="147">
        <f t="shared" si="22"/>
        <v>0</v>
      </c>
      <c r="S170" s="147">
        <v>0</v>
      </c>
      <c r="T170" s="148">
        <f t="shared" si="23"/>
        <v>0</v>
      </c>
      <c r="AR170" s="149" t="s">
        <v>159</v>
      </c>
      <c r="AT170" s="149" t="s">
        <v>155</v>
      </c>
      <c r="AU170" s="149" t="s">
        <v>136</v>
      </c>
      <c r="AY170" s="16" t="s">
        <v>129</v>
      </c>
      <c r="BE170" s="150">
        <f t="shared" si="24"/>
        <v>0</v>
      </c>
      <c r="BF170" s="150">
        <f t="shared" si="25"/>
        <v>0</v>
      </c>
      <c r="BG170" s="150">
        <f t="shared" si="26"/>
        <v>0</v>
      </c>
      <c r="BH170" s="150">
        <f t="shared" si="27"/>
        <v>0</v>
      </c>
      <c r="BI170" s="150">
        <f t="shared" si="28"/>
        <v>0</v>
      </c>
      <c r="BJ170" s="16" t="s">
        <v>136</v>
      </c>
      <c r="BK170" s="150">
        <f t="shared" si="29"/>
        <v>0</v>
      </c>
      <c r="BL170" s="16" t="s">
        <v>135</v>
      </c>
      <c r="BM170" s="149" t="s">
        <v>768</v>
      </c>
    </row>
    <row r="171" spans="2:65" s="1" customFormat="1" ht="16.5" customHeight="1" x14ac:dyDescent="0.2">
      <c r="B171" s="31"/>
      <c r="C171" s="165" t="s">
        <v>350</v>
      </c>
      <c r="D171" s="165" t="s">
        <v>155</v>
      </c>
      <c r="E171" s="166" t="s">
        <v>769</v>
      </c>
      <c r="F171" s="167" t="s">
        <v>770</v>
      </c>
      <c r="G171" s="168" t="s">
        <v>737</v>
      </c>
      <c r="H171" s="169">
        <v>4.0599999999999996</v>
      </c>
      <c r="I171" s="170"/>
      <c r="J171" s="169">
        <f t="shared" si="20"/>
        <v>0</v>
      </c>
      <c r="K171" s="171"/>
      <c r="L171" s="172"/>
      <c r="M171" s="173" t="s">
        <v>1</v>
      </c>
      <c r="N171" s="174" t="s">
        <v>40</v>
      </c>
      <c r="P171" s="147">
        <f t="shared" si="21"/>
        <v>0</v>
      </c>
      <c r="Q171" s="147">
        <v>0</v>
      </c>
      <c r="R171" s="147">
        <f t="shared" si="22"/>
        <v>0</v>
      </c>
      <c r="S171" s="147">
        <v>0</v>
      </c>
      <c r="T171" s="148">
        <f t="shared" si="23"/>
        <v>0</v>
      </c>
      <c r="AR171" s="149" t="s">
        <v>159</v>
      </c>
      <c r="AT171" s="149" t="s">
        <v>155</v>
      </c>
      <c r="AU171" s="149" t="s">
        <v>136</v>
      </c>
      <c r="AY171" s="16" t="s">
        <v>129</v>
      </c>
      <c r="BE171" s="150">
        <f t="shared" si="24"/>
        <v>0</v>
      </c>
      <c r="BF171" s="150">
        <f t="shared" si="25"/>
        <v>0</v>
      </c>
      <c r="BG171" s="150">
        <f t="shared" si="26"/>
        <v>0</v>
      </c>
      <c r="BH171" s="150">
        <f t="shared" si="27"/>
        <v>0</v>
      </c>
      <c r="BI171" s="150">
        <f t="shared" si="28"/>
        <v>0</v>
      </c>
      <c r="BJ171" s="16" t="s">
        <v>136</v>
      </c>
      <c r="BK171" s="150">
        <f t="shared" si="29"/>
        <v>0</v>
      </c>
      <c r="BL171" s="16" t="s">
        <v>135</v>
      </c>
      <c r="BM171" s="149" t="s">
        <v>771</v>
      </c>
    </row>
    <row r="172" spans="2:65" s="1" customFormat="1" ht="16.5" customHeight="1" x14ac:dyDescent="0.2">
      <c r="B172" s="31"/>
      <c r="C172" s="165" t="s">
        <v>354</v>
      </c>
      <c r="D172" s="165" t="s">
        <v>155</v>
      </c>
      <c r="E172" s="166" t="s">
        <v>772</v>
      </c>
      <c r="F172" s="167" t="s">
        <v>773</v>
      </c>
      <c r="G172" s="168" t="s">
        <v>737</v>
      </c>
      <c r="H172" s="169">
        <v>1.02</v>
      </c>
      <c r="I172" s="170"/>
      <c r="J172" s="169">
        <f t="shared" si="20"/>
        <v>0</v>
      </c>
      <c r="K172" s="171"/>
      <c r="L172" s="172"/>
      <c r="M172" s="173" t="s">
        <v>1</v>
      </c>
      <c r="N172" s="174" t="s">
        <v>40</v>
      </c>
      <c r="P172" s="147">
        <f t="shared" si="21"/>
        <v>0</v>
      </c>
      <c r="Q172" s="147">
        <v>0</v>
      </c>
      <c r="R172" s="147">
        <f t="shared" si="22"/>
        <v>0</v>
      </c>
      <c r="S172" s="147">
        <v>0</v>
      </c>
      <c r="T172" s="148">
        <f t="shared" si="23"/>
        <v>0</v>
      </c>
      <c r="AR172" s="149" t="s">
        <v>159</v>
      </c>
      <c r="AT172" s="149" t="s">
        <v>155</v>
      </c>
      <c r="AU172" s="149" t="s">
        <v>136</v>
      </c>
      <c r="AY172" s="16" t="s">
        <v>129</v>
      </c>
      <c r="BE172" s="150">
        <f t="shared" si="24"/>
        <v>0</v>
      </c>
      <c r="BF172" s="150">
        <f t="shared" si="25"/>
        <v>0</v>
      </c>
      <c r="BG172" s="150">
        <f t="shared" si="26"/>
        <v>0</v>
      </c>
      <c r="BH172" s="150">
        <f t="shared" si="27"/>
        <v>0</v>
      </c>
      <c r="BI172" s="150">
        <f t="shared" si="28"/>
        <v>0</v>
      </c>
      <c r="BJ172" s="16" t="s">
        <v>136</v>
      </c>
      <c r="BK172" s="150">
        <f t="shared" si="29"/>
        <v>0</v>
      </c>
      <c r="BL172" s="16" t="s">
        <v>135</v>
      </c>
      <c r="BM172" s="149" t="s">
        <v>774</v>
      </c>
    </row>
    <row r="173" spans="2:65" s="1" customFormat="1" ht="16.5" customHeight="1" x14ac:dyDescent="0.2">
      <c r="B173" s="31"/>
      <c r="C173" s="165" t="s">
        <v>359</v>
      </c>
      <c r="D173" s="165" t="s">
        <v>155</v>
      </c>
      <c r="E173" s="166" t="s">
        <v>775</v>
      </c>
      <c r="F173" s="167" t="s">
        <v>776</v>
      </c>
      <c r="G173" s="168" t="s">
        <v>737</v>
      </c>
      <c r="H173" s="169">
        <v>2.0299999999999998</v>
      </c>
      <c r="I173" s="170"/>
      <c r="J173" s="169">
        <f t="shared" si="20"/>
        <v>0</v>
      </c>
      <c r="K173" s="171"/>
      <c r="L173" s="172"/>
      <c r="M173" s="173" t="s">
        <v>1</v>
      </c>
      <c r="N173" s="174" t="s">
        <v>40</v>
      </c>
      <c r="P173" s="147">
        <f t="shared" si="21"/>
        <v>0</v>
      </c>
      <c r="Q173" s="147">
        <v>0</v>
      </c>
      <c r="R173" s="147">
        <f t="shared" si="22"/>
        <v>0</v>
      </c>
      <c r="S173" s="147">
        <v>0</v>
      </c>
      <c r="T173" s="148">
        <f t="shared" si="23"/>
        <v>0</v>
      </c>
      <c r="AR173" s="149" t="s">
        <v>159</v>
      </c>
      <c r="AT173" s="149" t="s">
        <v>155</v>
      </c>
      <c r="AU173" s="149" t="s">
        <v>136</v>
      </c>
      <c r="AY173" s="16" t="s">
        <v>129</v>
      </c>
      <c r="BE173" s="150">
        <f t="shared" si="24"/>
        <v>0</v>
      </c>
      <c r="BF173" s="150">
        <f t="shared" si="25"/>
        <v>0</v>
      </c>
      <c r="BG173" s="150">
        <f t="shared" si="26"/>
        <v>0</v>
      </c>
      <c r="BH173" s="150">
        <f t="shared" si="27"/>
        <v>0</v>
      </c>
      <c r="BI173" s="150">
        <f t="shared" si="28"/>
        <v>0</v>
      </c>
      <c r="BJ173" s="16" t="s">
        <v>136</v>
      </c>
      <c r="BK173" s="150">
        <f t="shared" si="29"/>
        <v>0</v>
      </c>
      <c r="BL173" s="16" t="s">
        <v>135</v>
      </c>
      <c r="BM173" s="149" t="s">
        <v>777</v>
      </c>
    </row>
    <row r="174" spans="2:65" s="1" customFormat="1" ht="16.5" customHeight="1" x14ac:dyDescent="0.2">
      <c r="B174" s="31"/>
      <c r="C174" s="165" t="s">
        <v>364</v>
      </c>
      <c r="D174" s="165" t="s">
        <v>155</v>
      </c>
      <c r="E174" s="166" t="s">
        <v>778</v>
      </c>
      <c r="F174" s="167" t="s">
        <v>779</v>
      </c>
      <c r="G174" s="168" t="s">
        <v>737</v>
      </c>
      <c r="H174" s="169">
        <v>6.09</v>
      </c>
      <c r="I174" s="170"/>
      <c r="J174" s="169">
        <f t="shared" si="20"/>
        <v>0</v>
      </c>
      <c r="K174" s="171"/>
      <c r="L174" s="172"/>
      <c r="M174" s="173" t="s">
        <v>1</v>
      </c>
      <c r="N174" s="174" t="s">
        <v>40</v>
      </c>
      <c r="P174" s="147">
        <f t="shared" si="21"/>
        <v>0</v>
      </c>
      <c r="Q174" s="147">
        <v>0</v>
      </c>
      <c r="R174" s="147">
        <f t="shared" si="22"/>
        <v>0</v>
      </c>
      <c r="S174" s="147">
        <v>0</v>
      </c>
      <c r="T174" s="148">
        <f t="shared" si="23"/>
        <v>0</v>
      </c>
      <c r="AR174" s="149" t="s">
        <v>159</v>
      </c>
      <c r="AT174" s="149" t="s">
        <v>155</v>
      </c>
      <c r="AU174" s="149" t="s">
        <v>136</v>
      </c>
      <c r="AY174" s="16" t="s">
        <v>129</v>
      </c>
      <c r="BE174" s="150">
        <f t="shared" si="24"/>
        <v>0</v>
      </c>
      <c r="BF174" s="150">
        <f t="shared" si="25"/>
        <v>0</v>
      </c>
      <c r="BG174" s="150">
        <f t="shared" si="26"/>
        <v>0</v>
      </c>
      <c r="BH174" s="150">
        <f t="shared" si="27"/>
        <v>0</v>
      </c>
      <c r="BI174" s="150">
        <f t="shared" si="28"/>
        <v>0</v>
      </c>
      <c r="BJ174" s="16" t="s">
        <v>136</v>
      </c>
      <c r="BK174" s="150">
        <f t="shared" si="29"/>
        <v>0</v>
      </c>
      <c r="BL174" s="16" t="s">
        <v>135</v>
      </c>
      <c r="BM174" s="149" t="s">
        <v>780</v>
      </c>
    </row>
    <row r="175" spans="2:65" s="1" customFormat="1" ht="16.5" customHeight="1" x14ac:dyDescent="0.2">
      <c r="B175" s="31"/>
      <c r="C175" s="165" t="s">
        <v>369</v>
      </c>
      <c r="D175" s="165" t="s">
        <v>155</v>
      </c>
      <c r="E175" s="166" t="s">
        <v>781</v>
      </c>
      <c r="F175" s="167" t="s">
        <v>782</v>
      </c>
      <c r="G175" s="168" t="s">
        <v>737</v>
      </c>
      <c r="H175" s="169">
        <v>26</v>
      </c>
      <c r="I175" s="170"/>
      <c r="J175" s="169">
        <f t="shared" si="20"/>
        <v>0</v>
      </c>
      <c r="K175" s="171"/>
      <c r="L175" s="172"/>
      <c r="M175" s="173" t="s">
        <v>1</v>
      </c>
      <c r="N175" s="174" t="s">
        <v>40</v>
      </c>
      <c r="P175" s="147">
        <f t="shared" si="21"/>
        <v>0</v>
      </c>
      <c r="Q175" s="147">
        <v>0</v>
      </c>
      <c r="R175" s="147">
        <f t="shared" si="22"/>
        <v>0</v>
      </c>
      <c r="S175" s="147">
        <v>0</v>
      </c>
      <c r="T175" s="148">
        <f t="shared" si="23"/>
        <v>0</v>
      </c>
      <c r="AR175" s="149" t="s">
        <v>159</v>
      </c>
      <c r="AT175" s="149" t="s">
        <v>155</v>
      </c>
      <c r="AU175" s="149" t="s">
        <v>136</v>
      </c>
      <c r="AY175" s="16" t="s">
        <v>129</v>
      </c>
      <c r="BE175" s="150">
        <f t="shared" si="24"/>
        <v>0</v>
      </c>
      <c r="BF175" s="150">
        <f t="shared" si="25"/>
        <v>0</v>
      </c>
      <c r="BG175" s="150">
        <f t="shared" si="26"/>
        <v>0</v>
      </c>
      <c r="BH175" s="150">
        <f t="shared" si="27"/>
        <v>0</v>
      </c>
      <c r="BI175" s="150">
        <f t="shared" si="28"/>
        <v>0</v>
      </c>
      <c r="BJ175" s="16" t="s">
        <v>136</v>
      </c>
      <c r="BK175" s="150">
        <f t="shared" si="29"/>
        <v>0</v>
      </c>
      <c r="BL175" s="16" t="s">
        <v>135</v>
      </c>
      <c r="BM175" s="149" t="s">
        <v>783</v>
      </c>
    </row>
    <row r="176" spans="2:65" s="1" customFormat="1" ht="33" customHeight="1" x14ac:dyDescent="0.2">
      <c r="B176" s="31"/>
      <c r="C176" s="138" t="s">
        <v>374</v>
      </c>
      <c r="D176" s="138" t="s">
        <v>131</v>
      </c>
      <c r="E176" s="139" t="s">
        <v>784</v>
      </c>
      <c r="F176" s="140" t="s">
        <v>785</v>
      </c>
      <c r="G176" s="141" t="s">
        <v>134</v>
      </c>
      <c r="H176" s="142">
        <v>11</v>
      </c>
      <c r="I176" s="143"/>
      <c r="J176" s="142">
        <f t="shared" si="20"/>
        <v>0</v>
      </c>
      <c r="K176" s="144"/>
      <c r="L176" s="31"/>
      <c r="M176" s="145" t="s">
        <v>1</v>
      </c>
      <c r="N176" s="146" t="s">
        <v>40</v>
      </c>
      <c r="P176" s="147">
        <f t="shared" si="21"/>
        <v>0</v>
      </c>
      <c r="Q176" s="147">
        <v>0</v>
      </c>
      <c r="R176" s="147">
        <f t="shared" si="22"/>
        <v>0</v>
      </c>
      <c r="S176" s="147">
        <v>0</v>
      </c>
      <c r="T176" s="148">
        <f t="shared" si="23"/>
        <v>0</v>
      </c>
      <c r="AR176" s="149" t="s">
        <v>135</v>
      </c>
      <c r="AT176" s="149" t="s">
        <v>131</v>
      </c>
      <c r="AU176" s="149" t="s">
        <v>136</v>
      </c>
      <c r="AY176" s="16" t="s">
        <v>129</v>
      </c>
      <c r="BE176" s="150">
        <f t="shared" si="24"/>
        <v>0</v>
      </c>
      <c r="BF176" s="150">
        <f t="shared" si="25"/>
        <v>0</v>
      </c>
      <c r="BG176" s="150">
        <f t="shared" si="26"/>
        <v>0</v>
      </c>
      <c r="BH176" s="150">
        <f t="shared" si="27"/>
        <v>0</v>
      </c>
      <c r="BI176" s="150">
        <f t="shared" si="28"/>
        <v>0</v>
      </c>
      <c r="BJ176" s="16" t="s">
        <v>136</v>
      </c>
      <c r="BK176" s="150">
        <f t="shared" si="29"/>
        <v>0</v>
      </c>
      <c r="BL176" s="16" t="s">
        <v>135</v>
      </c>
      <c r="BM176" s="149" t="s">
        <v>786</v>
      </c>
    </row>
    <row r="177" spans="2:65" s="1" customFormat="1" ht="16.5" customHeight="1" x14ac:dyDescent="0.2">
      <c r="B177" s="31"/>
      <c r="C177" s="165" t="s">
        <v>378</v>
      </c>
      <c r="D177" s="165" t="s">
        <v>155</v>
      </c>
      <c r="E177" s="166" t="s">
        <v>787</v>
      </c>
      <c r="F177" s="167" t="s">
        <v>788</v>
      </c>
      <c r="G177" s="168" t="s">
        <v>737</v>
      </c>
      <c r="H177" s="169">
        <v>2.0299999999999998</v>
      </c>
      <c r="I177" s="170"/>
      <c r="J177" s="169">
        <f t="shared" si="20"/>
        <v>0</v>
      </c>
      <c r="K177" s="171"/>
      <c r="L177" s="172"/>
      <c r="M177" s="173" t="s">
        <v>1</v>
      </c>
      <c r="N177" s="174" t="s">
        <v>40</v>
      </c>
      <c r="P177" s="147">
        <f t="shared" si="21"/>
        <v>0</v>
      </c>
      <c r="Q177" s="147">
        <v>0</v>
      </c>
      <c r="R177" s="147">
        <f t="shared" si="22"/>
        <v>0</v>
      </c>
      <c r="S177" s="147">
        <v>0</v>
      </c>
      <c r="T177" s="148">
        <f t="shared" si="23"/>
        <v>0</v>
      </c>
      <c r="AR177" s="149" t="s">
        <v>159</v>
      </c>
      <c r="AT177" s="149" t="s">
        <v>155</v>
      </c>
      <c r="AU177" s="149" t="s">
        <v>136</v>
      </c>
      <c r="AY177" s="16" t="s">
        <v>129</v>
      </c>
      <c r="BE177" s="150">
        <f t="shared" si="24"/>
        <v>0</v>
      </c>
      <c r="BF177" s="150">
        <f t="shared" si="25"/>
        <v>0</v>
      </c>
      <c r="BG177" s="150">
        <f t="shared" si="26"/>
        <v>0</v>
      </c>
      <c r="BH177" s="150">
        <f t="shared" si="27"/>
        <v>0</v>
      </c>
      <c r="BI177" s="150">
        <f t="shared" si="28"/>
        <v>0</v>
      </c>
      <c r="BJ177" s="16" t="s">
        <v>136</v>
      </c>
      <c r="BK177" s="150">
        <f t="shared" si="29"/>
        <v>0</v>
      </c>
      <c r="BL177" s="16" t="s">
        <v>135</v>
      </c>
      <c r="BM177" s="149" t="s">
        <v>789</v>
      </c>
    </row>
    <row r="178" spans="2:65" s="1" customFormat="1" ht="16.5" customHeight="1" x14ac:dyDescent="0.2">
      <c r="B178" s="31"/>
      <c r="C178" s="165" t="s">
        <v>383</v>
      </c>
      <c r="D178" s="165" t="s">
        <v>155</v>
      </c>
      <c r="E178" s="166" t="s">
        <v>790</v>
      </c>
      <c r="F178" s="167" t="s">
        <v>791</v>
      </c>
      <c r="G178" s="168" t="s">
        <v>737</v>
      </c>
      <c r="H178" s="169">
        <v>1.02</v>
      </c>
      <c r="I178" s="170"/>
      <c r="J178" s="169">
        <f t="shared" si="20"/>
        <v>0</v>
      </c>
      <c r="K178" s="171"/>
      <c r="L178" s="172"/>
      <c r="M178" s="173" t="s">
        <v>1</v>
      </c>
      <c r="N178" s="174" t="s">
        <v>40</v>
      </c>
      <c r="P178" s="147">
        <f t="shared" si="21"/>
        <v>0</v>
      </c>
      <c r="Q178" s="147">
        <v>0</v>
      </c>
      <c r="R178" s="147">
        <f t="shared" si="22"/>
        <v>0</v>
      </c>
      <c r="S178" s="147">
        <v>0</v>
      </c>
      <c r="T178" s="148">
        <f t="shared" si="23"/>
        <v>0</v>
      </c>
      <c r="AR178" s="149" t="s">
        <v>159</v>
      </c>
      <c r="AT178" s="149" t="s">
        <v>155</v>
      </c>
      <c r="AU178" s="149" t="s">
        <v>136</v>
      </c>
      <c r="AY178" s="16" t="s">
        <v>129</v>
      </c>
      <c r="BE178" s="150">
        <f t="shared" si="24"/>
        <v>0</v>
      </c>
      <c r="BF178" s="150">
        <f t="shared" si="25"/>
        <v>0</v>
      </c>
      <c r="BG178" s="150">
        <f t="shared" si="26"/>
        <v>0</v>
      </c>
      <c r="BH178" s="150">
        <f t="shared" si="27"/>
        <v>0</v>
      </c>
      <c r="BI178" s="150">
        <f t="shared" si="28"/>
        <v>0</v>
      </c>
      <c r="BJ178" s="16" t="s">
        <v>136</v>
      </c>
      <c r="BK178" s="150">
        <f t="shared" si="29"/>
        <v>0</v>
      </c>
      <c r="BL178" s="16" t="s">
        <v>135</v>
      </c>
      <c r="BM178" s="149" t="s">
        <v>792</v>
      </c>
    </row>
    <row r="179" spans="2:65" s="1" customFormat="1" ht="16.5" customHeight="1" x14ac:dyDescent="0.2">
      <c r="B179" s="31"/>
      <c r="C179" s="165" t="s">
        <v>389</v>
      </c>
      <c r="D179" s="165" t="s">
        <v>155</v>
      </c>
      <c r="E179" s="166" t="s">
        <v>793</v>
      </c>
      <c r="F179" s="167" t="s">
        <v>794</v>
      </c>
      <c r="G179" s="168" t="s">
        <v>737</v>
      </c>
      <c r="H179" s="169">
        <v>1.02</v>
      </c>
      <c r="I179" s="170"/>
      <c r="J179" s="169">
        <f t="shared" si="20"/>
        <v>0</v>
      </c>
      <c r="K179" s="171"/>
      <c r="L179" s="172"/>
      <c r="M179" s="173" t="s">
        <v>1</v>
      </c>
      <c r="N179" s="174" t="s">
        <v>40</v>
      </c>
      <c r="P179" s="147">
        <f t="shared" si="21"/>
        <v>0</v>
      </c>
      <c r="Q179" s="147">
        <v>0</v>
      </c>
      <c r="R179" s="147">
        <f t="shared" si="22"/>
        <v>0</v>
      </c>
      <c r="S179" s="147">
        <v>0</v>
      </c>
      <c r="T179" s="148">
        <f t="shared" si="23"/>
        <v>0</v>
      </c>
      <c r="AR179" s="149" t="s">
        <v>159</v>
      </c>
      <c r="AT179" s="149" t="s">
        <v>155</v>
      </c>
      <c r="AU179" s="149" t="s">
        <v>136</v>
      </c>
      <c r="AY179" s="16" t="s">
        <v>129</v>
      </c>
      <c r="BE179" s="150">
        <f t="shared" si="24"/>
        <v>0</v>
      </c>
      <c r="BF179" s="150">
        <f t="shared" si="25"/>
        <v>0</v>
      </c>
      <c r="BG179" s="150">
        <f t="shared" si="26"/>
        <v>0</v>
      </c>
      <c r="BH179" s="150">
        <f t="shared" si="27"/>
        <v>0</v>
      </c>
      <c r="BI179" s="150">
        <f t="shared" si="28"/>
        <v>0</v>
      </c>
      <c r="BJ179" s="16" t="s">
        <v>136</v>
      </c>
      <c r="BK179" s="150">
        <f t="shared" si="29"/>
        <v>0</v>
      </c>
      <c r="BL179" s="16" t="s">
        <v>135</v>
      </c>
      <c r="BM179" s="149" t="s">
        <v>795</v>
      </c>
    </row>
    <row r="180" spans="2:65" s="1" customFormat="1" ht="16.5" customHeight="1" x14ac:dyDescent="0.2">
      <c r="B180" s="31"/>
      <c r="C180" s="165" t="s">
        <v>393</v>
      </c>
      <c r="D180" s="165" t="s">
        <v>155</v>
      </c>
      <c r="E180" s="166" t="s">
        <v>796</v>
      </c>
      <c r="F180" s="167" t="s">
        <v>797</v>
      </c>
      <c r="G180" s="168" t="s">
        <v>737</v>
      </c>
      <c r="H180" s="169">
        <v>1.02</v>
      </c>
      <c r="I180" s="170"/>
      <c r="J180" s="169">
        <f t="shared" si="20"/>
        <v>0</v>
      </c>
      <c r="K180" s="171"/>
      <c r="L180" s="172"/>
      <c r="M180" s="173" t="s">
        <v>1</v>
      </c>
      <c r="N180" s="174" t="s">
        <v>40</v>
      </c>
      <c r="P180" s="147">
        <f t="shared" si="21"/>
        <v>0</v>
      </c>
      <c r="Q180" s="147">
        <v>0</v>
      </c>
      <c r="R180" s="147">
        <f t="shared" si="22"/>
        <v>0</v>
      </c>
      <c r="S180" s="147">
        <v>0</v>
      </c>
      <c r="T180" s="148">
        <f t="shared" si="23"/>
        <v>0</v>
      </c>
      <c r="AR180" s="149" t="s">
        <v>159</v>
      </c>
      <c r="AT180" s="149" t="s">
        <v>155</v>
      </c>
      <c r="AU180" s="149" t="s">
        <v>136</v>
      </c>
      <c r="AY180" s="16" t="s">
        <v>129</v>
      </c>
      <c r="BE180" s="150">
        <f t="shared" si="24"/>
        <v>0</v>
      </c>
      <c r="BF180" s="150">
        <f t="shared" si="25"/>
        <v>0</v>
      </c>
      <c r="BG180" s="150">
        <f t="shared" si="26"/>
        <v>0</v>
      </c>
      <c r="BH180" s="150">
        <f t="shared" si="27"/>
        <v>0</v>
      </c>
      <c r="BI180" s="150">
        <f t="shared" si="28"/>
        <v>0</v>
      </c>
      <c r="BJ180" s="16" t="s">
        <v>136</v>
      </c>
      <c r="BK180" s="150">
        <f t="shared" si="29"/>
        <v>0</v>
      </c>
      <c r="BL180" s="16" t="s">
        <v>135</v>
      </c>
      <c r="BM180" s="149" t="s">
        <v>798</v>
      </c>
    </row>
    <row r="181" spans="2:65" s="1" customFormat="1" ht="16.5" customHeight="1" x14ac:dyDescent="0.2">
      <c r="B181" s="31"/>
      <c r="C181" s="165" t="s">
        <v>398</v>
      </c>
      <c r="D181" s="165" t="s">
        <v>155</v>
      </c>
      <c r="E181" s="166" t="s">
        <v>799</v>
      </c>
      <c r="F181" s="167" t="s">
        <v>800</v>
      </c>
      <c r="G181" s="168" t="s">
        <v>737</v>
      </c>
      <c r="H181" s="169">
        <v>7</v>
      </c>
      <c r="I181" s="170"/>
      <c r="J181" s="169">
        <f t="shared" si="20"/>
        <v>0</v>
      </c>
      <c r="K181" s="171"/>
      <c r="L181" s="172"/>
      <c r="M181" s="173" t="s">
        <v>1</v>
      </c>
      <c r="N181" s="174" t="s">
        <v>40</v>
      </c>
      <c r="P181" s="147">
        <f t="shared" si="21"/>
        <v>0</v>
      </c>
      <c r="Q181" s="147">
        <v>0</v>
      </c>
      <c r="R181" s="147">
        <f t="shared" si="22"/>
        <v>0</v>
      </c>
      <c r="S181" s="147">
        <v>0</v>
      </c>
      <c r="T181" s="148">
        <f t="shared" si="23"/>
        <v>0</v>
      </c>
      <c r="AR181" s="149" t="s">
        <v>159</v>
      </c>
      <c r="AT181" s="149" t="s">
        <v>155</v>
      </c>
      <c r="AU181" s="149" t="s">
        <v>136</v>
      </c>
      <c r="AY181" s="16" t="s">
        <v>129</v>
      </c>
      <c r="BE181" s="150">
        <f t="shared" si="24"/>
        <v>0</v>
      </c>
      <c r="BF181" s="150">
        <f t="shared" si="25"/>
        <v>0</v>
      </c>
      <c r="BG181" s="150">
        <f t="shared" si="26"/>
        <v>0</v>
      </c>
      <c r="BH181" s="150">
        <f t="shared" si="27"/>
        <v>0</v>
      </c>
      <c r="BI181" s="150">
        <f t="shared" si="28"/>
        <v>0</v>
      </c>
      <c r="BJ181" s="16" t="s">
        <v>136</v>
      </c>
      <c r="BK181" s="150">
        <f t="shared" si="29"/>
        <v>0</v>
      </c>
      <c r="BL181" s="16" t="s">
        <v>135</v>
      </c>
      <c r="BM181" s="149" t="s">
        <v>801</v>
      </c>
    </row>
    <row r="182" spans="2:65" s="1" customFormat="1" ht="33" customHeight="1" x14ac:dyDescent="0.2">
      <c r="B182" s="31"/>
      <c r="C182" s="138" t="s">
        <v>403</v>
      </c>
      <c r="D182" s="138" t="s">
        <v>131</v>
      </c>
      <c r="E182" s="139" t="s">
        <v>802</v>
      </c>
      <c r="F182" s="140" t="s">
        <v>803</v>
      </c>
      <c r="G182" s="141" t="s">
        <v>737</v>
      </c>
      <c r="H182" s="142">
        <v>6</v>
      </c>
      <c r="I182" s="143"/>
      <c r="J182" s="142">
        <f t="shared" si="20"/>
        <v>0</v>
      </c>
      <c r="K182" s="144"/>
      <c r="L182" s="31"/>
      <c r="M182" s="145" t="s">
        <v>1</v>
      </c>
      <c r="N182" s="146" t="s">
        <v>40</v>
      </c>
      <c r="P182" s="147">
        <f t="shared" si="21"/>
        <v>0</v>
      </c>
      <c r="Q182" s="147">
        <v>0</v>
      </c>
      <c r="R182" s="147">
        <f t="shared" si="22"/>
        <v>0</v>
      </c>
      <c r="S182" s="147">
        <v>0</v>
      </c>
      <c r="T182" s="148">
        <f t="shared" si="23"/>
        <v>0</v>
      </c>
      <c r="AR182" s="149" t="s">
        <v>135</v>
      </c>
      <c r="AT182" s="149" t="s">
        <v>131</v>
      </c>
      <c r="AU182" s="149" t="s">
        <v>136</v>
      </c>
      <c r="AY182" s="16" t="s">
        <v>129</v>
      </c>
      <c r="BE182" s="150">
        <f t="shared" si="24"/>
        <v>0</v>
      </c>
      <c r="BF182" s="150">
        <f t="shared" si="25"/>
        <v>0</v>
      </c>
      <c r="BG182" s="150">
        <f t="shared" si="26"/>
        <v>0</v>
      </c>
      <c r="BH182" s="150">
        <f t="shared" si="27"/>
        <v>0</v>
      </c>
      <c r="BI182" s="150">
        <f t="shared" si="28"/>
        <v>0</v>
      </c>
      <c r="BJ182" s="16" t="s">
        <v>136</v>
      </c>
      <c r="BK182" s="150">
        <f t="shared" si="29"/>
        <v>0</v>
      </c>
      <c r="BL182" s="16" t="s">
        <v>135</v>
      </c>
      <c r="BM182" s="149" t="s">
        <v>804</v>
      </c>
    </row>
    <row r="183" spans="2:65" s="1" customFormat="1" ht="16.5" customHeight="1" x14ac:dyDescent="0.2">
      <c r="B183" s="31"/>
      <c r="C183" s="165" t="s">
        <v>408</v>
      </c>
      <c r="D183" s="165" t="s">
        <v>155</v>
      </c>
      <c r="E183" s="166" t="s">
        <v>805</v>
      </c>
      <c r="F183" s="167" t="s">
        <v>806</v>
      </c>
      <c r="G183" s="168" t="s">
        <v>737</v>
      </c>
      <c r="H183" s="169">
        <v>4</v>
      </c>
      <c r="I183" s="170"/>
      <c r="J183" s="169">
        <f t="shared" si="20"/>
        <v>0</v>
      </c>
      <c r="K183" s="171"/>
      <c r="L183" s="172"/>
      <c r="M183" s="173" t="s">
        <v>1</v>
      </c>
      <c r="N183" s="174" t="s">
        <v>40</v>
      </c>
      <c r="P183" s="147">
        <f t="shared" si="21"/>
        <v>0</v>
      </c>
      <c r="Q183" s="147">
        <v>0</v>
      </c>
      <c r="R183" s="147">
        <f t="shared" si="22"/>
        <v>0</v>
      </c>
      <c r="S183" s="147">
        <v>0</v>
      </c>
      <c r="T183" s="148">
        <f t="shared" si="23"/>
        <v>0</v>
      </c>
      <c r="AR183" s="149" t="s">
        <v>159</v>
      </c>
      <c r="AT183" s="149" t="s">
        <v>155</v>
      </c>
      <c r="AU183" s="149" t="s">
        <v>136</v>
      </c>
      <c r="AY183" s="16" t="s">
        <v>129</v>
      </c>
      <c r="BE183" s="150">
        <f t="shared" si="24"/>
        <v>0</v>
      </c>
      <c r="BF183" s="150">
        <f t="shared" si="25"/>
        <v>0</v>
      </c>
      <c r="BG183" s="150">
        <f t="shared" si="26"/>
        <v>0</v>
      </c>
      <c r="BH183" s="150">
        <f t="shared" si="27"/>
        <v>0</v>
      </c>
      <c r="BI183" s="150">
        <f t="shared" si="28"/>
        <v>0</v>
      </c>
      <c r="BJ183" s="16" t="s">
        <v>136</v>
      </c>
      <c r="BK183" s="150">
        <f t="shared" si="29"/>
        <v>0</v>
      </c>
      <c r="BL183" s="16" t="s">
        <v>135</v>
      </c>
      <c r="BM183" s="149" t="s">
        <v>807</v>
      </c>
    </row>
    <row r="184" spans="2:65" s="1" customFormat="1" ht="16.5" customHeight="1" x14ac:dyDescent="0.2">
      <c r="B184" s="31"/>
      <c r="C184" s="165" t="s">
        <v>414</v>
      </c>
      <c r="D184" s="165" t="s">
        <v>155</v>
      </c>
      <c r="E184" s="166" t="s">
        <v>808</v>
      </c>
      <c r="F184" s="167" t="s">
        <v>809</v>
      </c>
      <c r="G184" s="168" t="s">
        <v>737</v>
      </c>
      <c r="H184" s="169">
        <v>2</v>
      </c>
      <c r="I184" s="170"/>
      <c r="J184" s="169">
        <f t="shared" si="20"/>
        <v>0</v>
      </c>
      <c r="K184" s="171"/>
      <c r="L184" s="172"/>
      <c r="M184" s="173" t="s">
        <v>1</v>
      </c>
      <c r="N184" s="174" t="s">
        <v>40</v>
      </c>
      <c r="P184" s="147">
        <f t="shared" si="21"/>
        <v>0</v>
      </c>
      <c r="Q184" s="147">
        <v>0</v>
      </c>
      <c r="R184" s="147">
        <f t="shared" si="22"/>
        <v>0</v>
      </c>
      <c r="S184" s="147">
        <v>0</v>
      </c>
      <c r="T184" s="148">
        <f t="shared" si="23"/>
        <v>0</v>
      </c>
      <c r="AR184" s="149" t="s">
        <v>159</v>
      </c>
      <c r="AT184" s="149" t="s">
        <v>155</v>
      </c>
      <c r="AU184" s="149" t="s">
        <v>136</v>
      </c>
      <c r="AY184" s="16" t="s">
        <v>129</v>
      </c>
      <c r="BE184" s="150">
        <f t="shared" si="24"/>
        <v>0</v>
      </c>
      <c r="BF184" s="150">
        <f t="shared" si="25"/>
        <v>0</v>
      </c>
      <c r="BG184" s="150">
        <f t="shared" si="26"/>
        <v>0</v>
      </c>
      <c r="BH184" s="150">
        <f t="shared" si="27"/>
        <v>0</v>
      </c>
      <c r="BI184" s="150">
        <f t="shared" si="28"/>
        <v>0</v>
      </c>
      <c r="BJ184" s="16" t="s">
        <v>136</v>
      </c>
      <c r="BK184" s="150">
        <f t="shared" si="29"/>
        <v>0</v>
      </c>
      <c r="BL184" s="16" t="s">
        <v>135</v>
      </c>
      <c r="BM184" s="149" t="s">
        <v>810</v>
      </c>
    </row>
    <row r="185" spans="2:65" s="1" customFormat="1" ht="33" customHeight="1" x14ac:dyDescent="0.2">
      <c r="B185" s="31"/>
      <c r="C185" s="138" t="s">
        <v>418</v>
      </c>
      <c r="D185" s="138" t="s">
        <v>131</v>
      </c>
      <c r="E185" s="139" t="s">
        <v>811</v>
      </c>
      <c r="F185" s="140" t="s">
        <v>812</v>
      </c>
      <c r="G185" s="141" t="s">
        <v>737</v>
      </c>
      <c r="H185" s="142">
        <v>1</v>
      </c>
      <c r="I185" s="143"/>
      <c r="J185" s="142">
        <f t="shared" si="20"/>
        <v>0</v>
      </c>
      <c r="K185" s="144"/>
      <c r="L185" s="31"/>
      <c r="M185" s="145" t="s">
        <v>1</v>
      </c>
      <c r="N185" s="146" t="s">
        <v>40</v>
      </c>
      <c r="P185" s="147">
        <f t="shared" si="21"/>
        <v>0</v>
      </c>
      <c r="Q185" s="147">
        <v>0</v>
      </c>
      <c r="R185" s="147">
        <f t="shared" si="22"/>
        <v>0</v>
      </c>
      <c r="S185" s="147">
        <v>0</v>
      </c>
      <c r="T185" s="148">
        <f t="shared" si="23"/>
        <v>0</v>
      </c>
      <c r="AR185" s="149" t="s">
        <v>135</v>
      </c>
      <c r="AT185" s="149" t="s">
        <v>131</v>
      </c>
      <c r="AU185" s="149" t="s">
        <v>136</v>
      </c>
      <c r="AY185" s="16" t="s">
        <v>129</v>
      </c>
      <c r="BE185" s="150">
        <f t="shared" si="24"/>
        <v>0</v>
      </c>
      <c r="BF185" s="150">
        <f t="shared" si="25"/>
        <v>0</v>
      </c>
      <c r="BG185" s="150">
        <f t="shared" si="26"/>
        <v>0</v>
      </c>
      <c r="BH185" s="150">
        <f t="shared" si="27"/>
        <v>0</v>
      </c>
      <c r="BI185" s="150">
        <f t="shared" si="28"/>
        <v>0</v>
      </c>
      <c r="BJ185" s="16" t="s">
        <v>136</v>
      </c>
      <c r="BK185" s="150">
        <f t="shared" si="29"/>
        <v>0</v>
      </c>
      <c r="BL185" s="16" t="s">
        <v>135</v>
      </c>
      <c r="BM185" s="149" t="s">
        <v>813</v>
      </c>
    </row>
    <row r="186" spans="2:65" s="1" customFormat="1" ht="16.5" customHeight="1" x14ac:dyDescent="0.2">
      <c r="B186" s="31"/>
      <c r="C186" s="165" t="s">
        <v>425</v>
      </c>
      <c r="D186" s="165" t="s">
        <v>155</v>
      </c>
      <c r="E186" s="166" t="s">
        <v>814</v>
      </c>
      <c r="F186" s="167" t="s">
        <v>815</v>
      </c>
      <c r="G186" s="168" t="s">
        <v>737</v>
      </c>
      <c r="H186" s="169">
        <v>1.02</v>
      </c>
      <c r="I186" s="170"/>
      <c r="J186" s="169">
        <f t="shared" si="20"/>
        <v>0</v>
      </c>
      <c r="K186" s="171"/>
      <c r="L186" s="172"/>
      <c r="M186" s="173" t="s">
        <v>1</v>
      </c>
      <c r="N186" s="174" t="s">
        <v>40</v>
      </c>
      <c r="P186" s="147">
        <f t="shared" si="21"/>
        <v>0</v>
      </c>
      <c r="Q186" s="147">
        <v>0</v>
      </c>
      <c r="R186" s="147">
        <f t="shared" si="22"/>
        <v>0</v>
      </c>
      <c r="S186" s="147">
        <v>0</v>
      </c>
      <c r="T186" s="148">
        <f t="shared" si="23"/>
        <v>0</v>
      </c>
      <c r="AR186" s="149" t="s">
        <v>159</v>
      </c>
      <c r="AT186" s="149" t="s">
        <v>155</v>
      </c>
      <c r="AU186" s="149" t="s">
        <v>136</v>
      </c>
      <c r="AY186" s="16" t="s">
        <v>129</v>
      </c>
      <c r="BE186" s="150">
        <f t="shared" si="24"/>
        <v>0</v>
      </c>
      <c r="BF186" s="150">
        <f t="shared" si="25"/>
        <v>0</v>
      </c>
      <c r="BG186" s="150">
        <f t="shared" si="26"/>
        <v>0</v>
      </c>
      <c r="BH186" s="150">
        <f t="shared" si="27"/>
        <v>0</v>
      </c>
      <c r="BI186" s="150">
        <f t="shared" si="28"/>
        <v>0</v>
      </c>
      <c r="BJ186" s="16" t="s">
        <v>136</v>
      </c>
      <c r="BK186" s="150">
        <f t="shared" si="29"/>
        <v>0</v>
      </c>
      <c r="BL186" s="16" t="s">
        <v>135</v>
      </c>
      <c r="BM186" s="149" t="s">
        <v>816</v>
      </c>
    </row>
    <row r="187" spans="2:65" s="1" customFormat="1" ht="33" customHeight="1" x14ac:dyDescent="0.2">
      <c r="B187" s="31"/>
      <c r="C187" s="138" t="s">
        <v>431</v>
      </c>
      <c r="D187" s="138" t="s">
        <v>131</v>
      </c>
      <c r="E187" s="139" t="s">
        <v>817</v>
      </c>
      <c r="F187" s="140" t="s">
        <v>818</v>
      </c>
      <c r="G187" s="141" t="s">
        <v>737</v>
      </c>
      <c r="H187" s="142">
        <v>1</v>
      </c>
      <c r="I187" s="143"/>
      <c r="J187" s="142">
        <f t="shared" si="20"/>
        <v>0</v>
      </c>
      <c r="K187" s="144"/>
      <c r="L187" s="31"/>
      <c r="M187" s="145" t="s">
        <v>1</v>
      </c>
      <c r="N187" s="146" t="s">
        <v>40</v>
      </c>
      <c r="P187" s="147">
        <f t="shared" si="21"/>
        <v>0</v>
      </c>
      <c r="Q187" s="147">
        <v>0</v>
      </c>
      <c r="R187" s="147">
        <f t="shared" si="22"/>
        <v>0</v>
      </c>
      <c r="S187" s="147">
        <v>0</v>
      </c>
      <c r="T187" s="148">
        <f t="shared" si="23"/>
        <v>0</v>
      </c>
      <c r="AR187" s="149" t="s">
        <v>135</v>
      </c>
      <c r="AT187" s="149" t="s">
        <v>131</v>
      </c>
      <c r="AU187" s="149" t="s">
        <v>136</v>
      </c>
      <c r="AY187" s="16" t="s">
        <v>129</v>
      </c>
      <c r="BE187" s="150">
        <f t="shared" si="24"/>
        <v>0</v>
      </c>
      <c r="BF187" s="150">
        <f t="shared" si="25"/>
        <v>0</v>
      </c>
      <c r="BG187" s="150">
        <f t="shared" si="26"/>
        <v>0</v>
      </c>
      <c r="BH187" s="150">
        <f t="shared" si="27"/>
        <v>0</v>
      </c>
      <c r="BI187" s="150">
        <f t="shared" si="28"/>
        <v>0</v>
      </c>
      <c r="BJ187" s="16" t="s">
        <v>136</v>
      </c>
      <c r="BK187" s="150">
        <f t="shared" si="29"/>
        <v>0</v>
      </c>
      <c r="BL187" s="16" t="s">
        <v>135</v>
      </c>
      <c r="BM187" s="149" t="s">
        <v>819</v>
      </c>
    </row>
    <row r="188" spans="2:65" s="1" customFormat="1" ht="16.5" customHeight="1" x14ac:dyDescent="0.2">
      <c r="B188" s="31"/>
      <c r="C188" s="165" t="s">
        <v>435</v>
      </c>
      <c r="D188" s="165" t="s">
        <v>155</v>
      </c>
      <c r="E188" s="166" t="s">
        <v>820</v>
      </c>
      <c r="F188" s="167" t="s">
        <v>821</v>
      </c>
      <c r="G188" s="168" t="s">
        <v>737</v>
      </c>
      <c r="H188" s="169">
        <v>1.02</v>
      </c>
      <c r="I188" s="170"/>
      <c r="J188" s="169">
        <f t="shared" si="20"/>
        <v>0</v>
      </c>
      <c r="K188" s="171"/>
      <c r="L188" s="172"/>
      <c r="M188" s="173" t="s">
        <v>1</v>
      </c>
      <c r="N188" s="174" t="s">
        <v>40</v>
      </c>
      <c r="P188" s="147">
        <f t="shared" si="21"/>
        <v>0</v>
      </c>
      <c r="Q188" s="147">
        <v>0</v>
      </c>
      <c r="R188" s="147">
        <f t="shared" si="22"/>
        <v>0</v>
      </c>
      <c r="S188" s="147">
        <v>0</v>
      </c>
      <c r="T188" s="148">
        <f t="shared" si="23"/>
        <v>0</v>
      </c>
      <c r="AR188" s="149" t="s">
        <v>159</v>
      </c>
      <c r="AT188" s="149" t="s">
        <v>155</v>
      </c>
      <c r="AU188" s="149" t="s">
        <v>136</v>
      </c>
      <c r="AY188" s="16" t="s">
        <v>129</v>
      </c>
      <c r="BE188" s="150">
        <f t="shared" si="24"/>
        <v>0</v>
      </c>
      <c r="BF188" s="150">
        <f t="shared" si="25"/>
        <v>0</v>
      </c>
      <c r="BG188" s="150">
        <f t="shared" si="26"/>
        <v>0</v>
      </c>
      <c r="BH188" s="150">
        <f t="shared" si="27"/>
        <v>0</v>
      </c>
      <c r="BI188" s="150">
        <f t="shared" si="28"/>
        <v>0</v>
      </c>
      <c r="BJ188" s="16" t="s">
        <v>136</v>
      </c>
      <c r="BK188" s="150">
        <f t="shared" si="29"/>
        <v>0</v>
      </c>
      <c r="BL188" s="16" t="s">
        <v>135</v>
      </c>
      <c r="BM188" s="149" t="s">
        <v>822</v>
      </c>
    </row>
    <row r="189" spans="2:65" s="1" customFormat="1" ht="16.5" customHeight="1" x14ac:dyDescent="0.2">
      <c r="B189" s="31"/>
      <c r="C189" s="138" t="s">
        <v>440</v>
      </c>
      <c r="D189" s="138" t="s">
        <v>131</v>
      </c>
      <c r="E189" s="139" t="s">
        <v>823</v>
      </c>
      <c r="F189" s="140" t="s">
        <v>824</v>
      </c>
      <c r="G189" s="141" t="s">
        <v>737</v>
      </c>
      <c r="H189" s="142">
        <v>1</v>
      </c>
      <c r="I189" s="143"/>
      <c r="J189" s="142">
        <f t="shared" si="20"/>
        <v>0</v>
      </c>
      <c r="K189" s="144"/>
      <c r="L189" s="31"/>
      <c r="M189" s="145" t="s">
        <v>1</v>
      </c>
      <c r="N189" s="146" t="s">
        <v>40</v>
      </c>
      <c r="P189" s="147">
        <f t="shared" si="21"/>
        <v>0</v>
      </c>
      <c r="Q189" s="147">
        <v>6.3000000000000003E-4</v>
      </c>
      <c r="R189" s="147">
        <f t="shared" si="22"/>
        <v>6.3000000000000003E-4</v>
      </c>
      <c r="S189" s="147">
        <v>0</v>
      </c>
      <c r="T189" s="148">
        <f t="shared" si="23"/>
        <v>0</v>
      </c>
      <c r="AR189" s="149" t="s">
        <v>135</v>
      </c>
      <c r="AT189" s="149" t="s">
        <v>131</v>
      </c>
      <c r="AU189" s="149" t="s">
        <v>136</v>
      </c>
      <c r="AY189" s="16" t="s">
        <v>129</v>
      </c>
      <c r="BE189" s="150">
        <f t="shared" si="24"/>
        <v>0</v>
      </c>
      <c r="BF189" s="150">
        <f t="shared" si="25"/>
        <v>0</v>
      </c>
      <c r="BG189" s="150">
        <f t="shared" si="26"/>
        <v>0</v>
      </c>
      <c r="BH189" s="150">
        <f t="shared" si="27"/>
        <v>0</v>
      </c>
      <c r="BI189" s="150">
        <f t="shared" si="28"/>
        <v>0</v>
      </c>
      <c r="BJ189" s="16" t="s">
        <v>136</v>
      </c>
      <c r="BK189" s="150">
        <f t="shared" si="29"/>
        <v>0</v>
      </c>
      <c r="BL189" s="16" t="s">
        <v>135</v>
      </c>
      <c r="BM189" s="149" t="s">
        <v>825</v>
      </c>
    </row>
    <row r="190" spans="2:65" s="1" customFormat="1" ht="16.5" customHeight="1" x14ac:dyDescent="0.2">
      <c r="B190" s="31"/>
      <c r="C190" s="165" t="s">
        <v>444</v>
      </c>
      <c r="D190" s="165" t="s">
        <v>155</v>
      </c>
      <c r="E190" s="166" t="s">
        <v>826</v>
      </c>
      <c r="F190" s="167" t="s">
        <v>827</v>
      </c>
      <c r="G190" s="168" t="s">
        <v>737</v>
      </c>
      <c r="H190" s="169">
        <v>1</v>
      </c>
      <c r="I190" s="170"/>
      <c r="J190" s="169">
        <f t="shared" si="20"/>
        <v>0</v>
      </c>
      <c r="K190" s="171"/>
      <c r="L190" s="172"/>
      <c r="M190" s="173" t="s">
        <v>1</v>
      </c>
      <c r="N190" s="174" t="s">
        <v>40</v>
      </c>
      <c r="P190" s="147">
        <f t="shared" si="21"/>
        <v>0</v>
      </c>
      <c r="Q190" s="147">
        <v>0</v>
      </c>
      <c r="R190" s="147">
        <f t="shared" si="22"/>
        <v>0</v>
      </c>
      <c r="S190" s="147">
        <v>0</v>
      </c>
      <c r="T190" s="148">
        <f t="shared" si="23"/>
        <v>0</v>
      </c>
      <c r="AR190" s="149" t="s">
        <v>159</v>
      </c>
      <c r="AT190" s="149" t="s">
        <v>155</v>
      </c>
      <c r="AU190" s="149" t="s">
        <v>136</v>
      </c>
      <c r="AY190" s="16" t="s">
        <v>129</v>
      </c>
      <c r="BE190" s="150">
        <f t="shared" si="24"/>
        <v>0</v>
      </c>
      <c r="BF190" s="150">
        <f t="shared" si="25"/>
        <v>0</v>
      </c>
      <c r="BG190" s="150">
        <f t="shared" si="26"/>
        <v>0</v>
      </c>
      <c r="BH190" s="150">
        <f t="shared" si="27"/>
        <v>0</v>
      </c>
      <c r="BI190" s="150">
        <f t="shared" si="28"/>
        <v>0</v>
      </c>
      <c r="BJ190" s="16" t="s">
        <v>136</v>
      </c>
      <c r="BK190" s="150">
        <f t="shared" si="29"/>
        <v>0</v>
      </c>
      <c r="BL190" s="16" t="s">
        <v>135</v>
      </c>
      <c r="BM190" s="149" t="s">
        <v>828</v>
      </c>
    </row>
    <row r="191" spans="2:65" s="1" customFormat="1" ht="16.5" customHeight="1" x14ac:dyDescent="0.2">
      <c r="B191" s="31"/>
      <c r="C191" s="165" t="s">
        <v>450</v>
      </c>
      <c r="D191" s="165" t="s">
        <v>155</v>
      </c>
      <c r="E191" s="166" t="s">
        <v>829</v>
      </c>
      <c r="F191" s="167" t="s">
        <v>830</v>
      </c>
      <c r="G191" s="168" t="s">
        <v>737</v>
      </c>
      <c r="H191" s="169">
        <v>1</v>
      </c>
      <c r="I191" s="170"/>
      <c r="J191" s="169">
        <f t="shared" si="20"/>
        <v>0</v>
      </c>
      <c r="K191" s="171"/>
      <c r="L191" s="172"/>
      <c r="M191" s="173" t="s">
        <v>1</v>
      </c>
      <c r="N191" s="174" t="s">
        <v>40</v>
      </c>
      <c r="P191" s="147">
        <f t="shared" si="21"/>
        <v>0</v>
      </c>
      <c r="Q191" s="147">
        <v>4.7499999999999999E-3</v>
      </c>
      <c r="R191" s="147">
        <f t="shared" si="22"/>
        <v>4.7499999999999999E-3</v>
      </c>
      <c r="S191" s="147">
        <v>0</v>
      </c>
      <c r="T191" s="148">
        <f t="shared" si="23"/>
        <v>0</v>
      </c>
      <c r="AR191" s="149" t="s">
        <v>159</v>
      </c>
      <c r="AT191" s="149" t="s">
        <v>155</v>
      </c>
      <c r="AU191" s="149" t="s">
        <v>136</v>
      </c>
      <c r="AY191" s="16" t="s">
        <v>129</v>
      </c>
      <c r="BE191" s="150">
        <f t="shared" si="24"/>
        <v>0</v>
      </c>
      <c r="BF191" s="150">
        <f t="shared" si="25"/>
        <v>0</v>
      </c>
      <c r="BG191" s="150">
        <f t="shared" si="26"/>
        <v>0</v>
      </c>
      <c r="BH191" s="150">
        <f t="shared" si="27"/>
        <v>0</v>
      </c>
      <c r="BI191" s="150">
        <f t="shared" si="28"/>
        <v>0</v>
      </c>
      <c r="BJ191" s="16" t="s">
        <v>136</v>
      </c>
      <c r="BK191" s="150">
        <f t="shared" si="29"/>
        <v>0</v>
      </c>
      <c r="BL191" s="16" t="s">
        <v>135</v>
      </c>
      <c r="BM191" s="149" t="s">
        <v>831</v>
      </c>
    </row>
    <row r="192" spans="2:65" s="1" customFormat="1" ht="24.2" customHeight="1" x14ac:dyDescent="0.2">
      <c r="B192" s="31"/>
      <c r="C192" s="138" t="s">
        <v>458</v>
      </c>
      <c r="D192" s="138" t="s">
        <v>131</v>
      </c>
      <c r="E192" s="139" t="s">
        <v>832</v>
      </c>
      <c r="F192" s="140" t="s">
        <v>833</v>
      </c>
      <c r="G192" s="141" t="s">
        <v>134</v>
      </c>
      <c r="H192" s="142">
        <v>55.5</v>
      </c>
      <c r="I192" s="143"/>
      <c r="J192" s="142">
        <f t="shared" si="20"/>
        <v>0</v>
      </c>
      <c r="K192" s="144"/>
      <c r="L192" s="31"/>
      <c r="M192" s="145" t="s">
        <v>1</v>
      </c>
      <c r="N192" s="146" t="s">
        <v>40</v>
      </c>
      <c r="P192" s="147">
        <f t="shared" si="21"/>
        <v>0</v>
      </c>
      <c r="Q192" s="147">
        <v>0</v>
      </c>
      <c r="R192" s="147">
        <f t="shared" si="22"/>
        <v>0</v>
      </c>
      <c r="S192" s="147">
        <v>0</v>
      </c>
      <c r="T192" s="148">
        <f t="shared" si="23"/>
        <v>0</v>
      </c>
      <c r="AR192" s="149" t="s">
        <v>135</v>
      </c>
      <c r="AT192" s="149" t="s">
        <v>131</v>
      </c>
      <c r="AU192" s="149" t="s">
        <v>136</v>
      </c>
      <c r="AY192" s="16" t="s">
        <v>129</v>
      </c>
      <c r="BE192" s="150">
        <f t="shared" si="24"/>
        <v>0</v>
      </c>
      <c r="BF192" s="150">
        <f t="shared" si="25"/>
        <v>0</v>
      </c>
      <c r="BG192" s="150">
        <f t="shared" si="26"/>
        <v>0</v>
      </c>
      <c r="BH192" s="150">
        <f t="shared" si="27"/>
        <v>0</v>
      </c>
      <c r="BI192" s="150">
        <f t="shared" si="28"/>
        <v>0</v>
      </c>
      <c r="BJ192" s="16" t="s">
        <v>136</v>
      </c>
      <c r="BK192" s="150">
        <f t="shared" si="29"/>
        <v>0</v>
      </c>
      <c r="BL192" s="16" t="s">
        <v>135</v>
      </c>
      <c r="BM192" s="149" t="s">
        <v>834</v>
      </c>
    </row>
    <row r="193" spans="2:65" s="1" customFormat="1" ht="24.2" customHeight="1" x14ac:dyDescent="0.2">
      <c r="B193" s="31"/>
      <c r="C193" s="138" t="s">
        <v>462</v>
      </c>
      <c r="D193" s="138" t="s">
        <v>131</v>
      </c>
      <c r="E193" s="139" t="s">
        <v>835</v>
      </c>
      <c r="F193" s="140" t="s">
        <v>836</v>
      </c>
      <c r="G193" s="141" t="s">
        <v>737</v>
      </c>
      <c r="H193" s="142">
        <v>2</v>
      </c>
      <c r="I193" s="143"/>
      <c r="J193" s="142">
        <f t="shared" si="20"/>
        <v>0</v>
      </c>
      <c r="K193" s="144"/>
      <c r="L193" s="31"/>
      <c r="M193" s="145" t="s">
        <v>1</v>
      </c>
      <c r="N193" s="146" t="s">
        <v>40</v>
      </c>
      <c r="P193" s="147">
        <f t="shared" si="21"/>
        <v>0</v>
      </c>
      <c r="Q193" s="147">
        <v>2.0000000000000002E-5</v>
      </c>
      <c r="R193" s="147">
        <f t="shared" si="22"/>
        <v>4.0000000000000003E-5</v>
      </c>
      <c r="S193" s="147">
        <v>0</v>
      </c>
      <c r="T193" s="148">
        <f t="shared" si="23"/>
        <v>0</v>
      </c>
      <c r="AR193" s="149" t="s">
        <v>135</v>
      </c>
      <c r="AT193" s="149" t="s">
        <v>131</v>
      </c>
      <c r="AU193" s="149" t="s">
        <v>136</v>
      </c>
      <c r="AY193" s="16" t="s">
        <v>129</v>
      </c>
      <c r="BE193" s="150">
        <f t="shared" si="24"/>
        <v>0</v>
      </c>
      <c r="BF193" s="150">
        <f t="shared" si="25"/>
        <v>0</v>
      </c>
      <c r="BG193" s="150">
        <f t="shared" si="26"/>
        <v>0</v>
      </c>
      <c r="BH193" s="150">
        <f t="shared" si="27"/>
        <v>0</v>
      </c>
      <c r="BI193" s="150">
        <f t="shared" si="28"/>
        <v>0</v>
      </c>
      <c r="BJ193" s="16" t="s">
        <v>136</v>
      </c>
      <c r="BK193" s="150">
        <f t="shared" si="29"/>
        <v>0</v>
      </c>
      <c r="BL193" s="16" t="s">
        <v>135</v>
      </c>
      <c r="BM193" s="149" t="s">
        <v>327</v>
      </c>
    </row>
    <row r="194" spans="2:65" s="1" customFormat="1" ht="24.2" customHeight="1" x14ac:dyDescent="0.2">
      <c r="B194" s="31"/>
      <c r="C194" s="165" t="s">
        <v>467</v>
      </c>
      <c r="D194" s="165" t="s">
        <v>155</v>
      </c>
      <c r="E194" s="166" t="s">
        <v>837</v>
      </c>
      <c r="F194" s="167" t="s">
        <v>838</v>
      </c>
      <c r="G194" s="168" t="s">
        <v>737</v>
      </c>
      <c r="H194" s="169">
        <v>2</v>
      </c>
      <c r="I194" s="170"/>
      <c r="J194" s="169">
        <f t="shared" si="20"/>
        <v>0</v>
      </c>
      <c r="K194" s="171"/>
      <c r="L194" s="172"/>
      <c r="M194" s="173" t="s">
        <v>1</v>
      </c>
      <c r="N194" s="174" t="s">
        <v>40</v>
      </c>
      <c r="P194" s="147">
        <f t="shared" si="21"/>
        <v>0</v>
      </c>
      <c r="Q194" s="147">
        <v>6.7799999999999996E-3</v>
      </c>
      <c r="R194" s="147">
        <f t="shared" si="22"/>
        <v>1.3559999999999999E-2</v>
      </c>
      <c r="S194" s="147">
        <v>0</v>
      </c>
      <c r="T194" s="148">
        <f t="shared" si="23"/>
        <v>0</v>
      </c>
      <c r="AR194" s="149" t="s">
        <v>159</v>
      </c>
      <c r="AT194" s="149" t="s">
        <v>155</v>
      </c>
      <c r="AU194" s="149" t="s">
        <v>136</v>
      </c>
      <c r="AY194" s="16" t="s">
        <v>129</v>
      </c>
      <c r="BE194" s="150">
        <f t="shared" si="24"/>
        <v>0</v>
      </c>
      <c r="BF194" s="150">
        <f t="shared" si="25"/>
        <v>0</v>
      </c>
      <c r="BG194" s="150">
        <f t="shared" si="26"/>
        <v>0</v>
      </c>
      <c r="BH194" s="150">
        <f t="shared" si="27"/>
        <v>0</v>
      </c>
      <c r="BI194" s="150">
        <f t="shared" si="28"/>
        <v>0</v>
      </c>
      <c r="BJ194" s="16" t="s">
        <v>136</v>
      </c>
      <c r="BK194" s="150">
        <f t="shared" si="29"/>
        <v>0</v>
      </c>
      <c r="BL194" s="16" t="s">
        <v>135</v>
      </c>
      <c r="BM194" s="149" t="s">
        <v>839</v>
      </c>
    </row>
    <row r="195" spans="2:65" s="1" customFormat="1" ht="16.5" customHeight="1" x14ac:dyDescent="0.2">
      <c r="B195" s="31"/>
      <c r="C195" s="165" t="s">
        <v>471</v>
      </c>
      <c r="D195" s="165" t="s">
        <v>155</v>
      </c>
      <c r="E195" s="166" t="s">
        <v>840</v>
      </c>
      <c r="F195" s="167" t="s">
        <v>841</v>
      </c>
      <c r="G195" s="168" t="s">
        <v>737</v>
      </c>
      <c r="H195" s="169">
        <v>1</v>
      </c>
      <c r="I195" s="170"/>
      <c r="J195" s="169">
        <f t="shared" si="20"/>
        <v>0</v>
      </c>
      <c r="K195" s="171"/>
      <c r="L195" s="172"/>
      <c r="M195" s="173" t="s">
        <v>1</v>
      </c>
      <c r="N195" s="174" t="s">
        <v>40</v>
      </c>
      <c r="P195" s="147">
        <f t="shared" si="21"/>
        <v>0</v>
      </c>
      <c r="Q195" s="147">
        <v>8.3999999999999995E-3</v>
      </c>
      <c r="R195" s="147">
        <f t="shared" si="22"/>
        <v>8.3999999999999995E-3</v>
      </c>
      <c r="S195" s="147">
        <v>0</v>
      </c>
      <c r="T195" s="148">
        <f t="shared" si="23"/>
        <v>0</v>
      </c>
      <c r="AR195" s="149" t="s">
        <v>159</v>
      </c>
      <c r="AT195" s="149" t="s">
        <v>155</v>
      </c>
      <c r="AU195" s="149" t="s">
        <v>136</v>
      </c>
      <c r="AY195" s="16" t="s">
        <v>129</v>
      </c>
      <c r="BE195" s="150">
        <f t="shared" si="24"/>
        <v>0</v>
      </c>
      <c r="BF195" s="150">
        <f t="shared" si="25"/>
        <v>0</v>
      </c>
      <c r="BG195" s="150">
        <f t="shared" si="26"/>
        <v>0</v>
      </c>
      <c r="BH195" s="150">
        <f t="shared" si="27"/>
        <v>0</v>
      </c>
      <c r="BI195" s="150">
        <f t="shared" si="28"/>
        <v>0</v>
      </c>
      <c r="BJ195" s="16" t="s">
        <v>136</v>
      </c>
      <c r="BK195" s="150">
        <f t="shared" si="29"/>
        <v>0</v>
      </c>
      <c r="BL195" s="16" t="s">
        <v>135</v>
      </c>
      <c r="BM195" s="149" t="s">
        <v>842</v>
      </c>
    </row>
    <row r="196" spans="2:65" s="1" customFormat="1" ht="16.5" customHeight="1" x14ac:dyDescent="0.2">
      <c r="B196" s="31"/>
      <c r="C196" s="165" t="s">
        <v>476</v>
      </c>
      <c r="D196" s="165" t="s">
        <v>155</v>
      </c>
      <c r="E196" s="166" t="s">
        <v>843</v>
      </c>
      <c r="F196" s="167" t="s">
        <v>844</v>
      </c>
      <c r="G196" s="168" t="s">
        <v>737</v>
      </c>
      <c r="H196" s="169">
        <v>2</v>
      </c>
      <c r="I196" s="170"/>
      <c r="J196" s="169">
        <f t="shared" si="20"/>
        <v>0</v>
      </c>
      <c r="K196" s="171"/>
      <c r="L196" s="172"/>
      <c r="M196" s="173" t="s">
        <v>1</v>
      </c>
      <c r="N196" s="174" t="s">
        <v>40</v>
      </c>
      <c r="P196" s="147">
        <f t="shared" si="21"/>
        <v>0</v>
      </c>
      <c r="Q196" s="147">
        <v>1.6789999999999999E-2</v>
      </c>
      <c r="R196" s="147">
        <f t="shared" si="22"/>
        <v>3.3579999999999999E-2</v>
      </c>
      <c r="S196" s="147">
        <v>0</v>
      </c>
      <c r="T196" s="148">
        <f t="shared" si="23"/>
        <v>0</v>
      </c>
      <c r="AR196" s="149" t="s">
        <v>159</v>
      </c>
      <c r="AT196" s="149" t="s">
        <v>155</v>
      </c>
      <c r="AU196" s="149" t="s">
        <v>136</v>
      </c>
      <c r="AY196" s="16" t="s">
        <v>129</v>
      </c>
      <c r="BE196" s="150">
        <f t="shared" si="24"/>
        <v>0</v>
      </c>
      <c r="BF196" s="150">
        <f t="shared" si="25"/>
        <v>0</v>
      </c>
      <c r="BG196" s="150">
        <f t="shared" si="26"/>
        <v>0</v>
      </c>
      <c r="BH196" s="150">
        <f t="shared" si="27"/>
        <v>0</v>
      </c>
      <c r="BI196" s="150">
        <f t="shared" si="28"/>
        <v>0</v>
      </c>
      <c r="BJ196" s="16" t="s">
        <v>136</v>
      </c>
      <c r="BK196" s="150">
        <f t="shared" si="29"/>
        <v>0</v>
      </c>
      <c r="BL196" s="16" t="s">
        <v>135</v>
      </c>
      <c r="BM196" s="149" t="s">
        <v>845</v>
      </c>
    </row>
    <row r="197" spans="2:65" s="1" customFormat="1" ht="16.5" customHeight="1" x14ac:dyDescent="0.2">
      <c r="B197" s="31"/>
      <c r="C197" s="165" t="s">
        <v>480</v>
      </c>
      <c r="D197" s="165" t="s">
        <v>155</v>
      </c>
      <c r="E197" s="166" t="s">
        <v>846</v>
      </c>
      <c r="F197" s="167" t="s">
        <v>847</v>
      </c>
      <c r="G197" s="168" t="s">
        <v>737</v>
      </c>
      <c r="H197" s="169">
        <v>5</v>
      </c>
      <c r="I197" s="170"/>
      <c r="J197" s="169">
        <f t="shared" si="20"/>
        <v>0</v>
      </c>
      <c r="K197" s="171"/>
      <c r="L197" s="172"/>
      <c r="M197" s="173" t="s">
        <v>1</v>
      </c>
      <c r="N197" s="174" t="s">
        <v>40</v>
      </c>
      <c r="P197" s="147">
        <f t="shared" si="21"/>
        <v>0</v>
      </c>
      <c r="Q197" s="147">
        <v>0.01</v>
      </c>
      <c r="R197" s="147">
        <f t="shared" si="22"/>
        <v>0.05</v>
      </c>
      <c r="S197" s="147">
        <v>0</v>
      </c>
      <c r="T197" s="148">
        <f t="shared" si="23"/>
        <v>0</v>
      </c>
      <c r="AR197" s="149" t="s">
        <v>159</v>
      </c>
      <c r="AT197" s="149" t="s">
        <v>155</v>
      </c>
      <c r="AU197" s="149" t="s">
        <v>136</v>
      </c>
      <c r="AY197" s="16" t="s">
        <v>129</v>
      </c>
      <c r="BE197" s="150">
        <f t="shared" si="24"/>
        <v>0</v>
      </c>
      <c r="BF197" s="150">
        <f t="shared" si="25"/>
        <v>0</v>
      </c>
      <c r="BG197" s="150">
        <f t="shared" si="26"/>
        <v>0</v>
      </c>
      <c r="BH197" s="150">
        <f t="shared" si="27"/>
        <v>0</v>
      </c>
      <c r="BI197" s="150">
        <f t="shared" si="28"/>
        <v>0</v>
      </c>
      <c r="BJ197" s="16" t="s">
        <v>136</v>
      </c>
      <c r="BK197" s="150">
        <f t="shared" si="29"/>
        <v>0</v>
      </c>
      <c r="BL197" s="16" t="s">
        <v>135</v>
      </c>
      <c r="BM197" s="149" t="s">
        <v>848</v>
      </c>
    </row>
    <row r="198" spans="2:65" s="1" customFormat="1" ht="16.5" customHeight="1" x14ac:dyDescent="0.2">
      <c r="B198" s="31"/>
      <c r="C198" s="165" t="s">
        <v>485</v>
      </c>
      <c r="D198" s="165" t="s">
        <v>155</v>
      </c>
      <c r="E198" s="166" t="s">
        <v>849</v>
      </c>
      <c r="F198" s="167" t="s">
        <v>850</v>
      </c>
      <c r="G198" s="168" t="s">
        <v>737</v>
      </c>
      <c r="H198" s="169">
        <v>2</v>
      </c>
      <c r="I198" s="170"/>
      <c r="J198" s="169">
        <f t="shared" si="20"/>
        <v>0</v>
      </c>
      <c r="K198" s="171"/>
      <c r="L198" s="172"/>
      <c r="M198" s="173" t="s">
        <v>1</v>
      </c>
      <c r="N198" s="174" t="s">
        <v>40</v>
      </c>
      <c r="P198" s="147">
        <f t="shared" si="21"/>
        <v>0</v>
      </c>
      <c r="Q198" s="147">
        <v>0.01</v>
      </c>
      <c r="R198" s="147">
        <f t="shared" si="22"/>
        <v>0.02</v>
      </c>
      <c r="S198" s="147">
        <v>0</v>
      </c>
      <c r="T198" s="148">
        <f t="shared" si="23"/>
        <v>0</v>
      </c>
      <c r="AR198" s="149" t="s">
        <v>159</v>
      </c>
      <c r="AT198" s="149" t="s">
        <v>155</v>
      </c>
      <c r="AU198" s="149" t="s">
        <v>136</v>
      </c>
      <c r="AY198" s="16" t="s">
        <v>129</v>
      </c>
      <c r="BE198" s="150">
        <f t="shared" si="24"/>
        <v>0</v>
      </c>
      <c r="BF198" s="150">
        <f t="shared" si="25"/>
        <v>0</v>
      </c>
      <c r="BG198" s="150">
        <f t="shared" si="26"/>
        <v>0</v>
      </c>
      <c r="BH198" s="150">
        <f t="shared" si="27"/>
        <v>0</v>
      </c>
      <c r="BI198" s="150">
        <f t="shared" si="28"/>
        <v>0</v>
      </c>
      <c r="BJ198" s="16" t="s">
        <v>136</v>
      </c>
      <c r="BK198" s="150">
        <f t="shared" si="29"/>
        <v>0</v>
      </c>
      <c r="BL198" s="16" t="s">
        <v>135</v>
      </c>
      <c r="BM198" s="149" t="s">
        <v>851</v>
      </c>
    </row>
    <row r="199" spans="2:65" s="1" customFormat="1" ht="16.5" customHeight="1" x14ac:dyDescent="0.2">
      <c r="B199" s="31"/>
      <c r="C199" s="138" t="s">
        <v>489</v>
      </c>
      <c r="D199" s="138" t="s">
        <v>131</v>
      </c>
      <c r="E199" s="139" t="s">
        <v>852</v>
      </c>
      <c r="F199" s="140" t="s">
        <v>853</v>
      </c>
      <c r="G199" s="141" t="s">
        <v>737</v>
      </c>
      <c r="H199" s="142">
        <v>4</v>
      </c>
      <c r="I199" s="143"/>
      <c r="J199" s="142">
        <f t="shared" si="20"/>
        <v>0</v>
      </c>
      <c r="K199" s="144"/>
      <c r="L199" s="31"/>
      <c r="M199" s="145" t="s">
        <v>1</v>
      </c>
      <c r="N199" s="146" t="s">
        <v>40</v>
      </c>
      <c r="P199" s="147">
        <f t="shared" si="21"/>
        <v>0</v>
      </c>
      <c r="Q199" s="147">
        <v>0.34089999999999998</v>
      </c>
      <c r="R199" s="147">
        <f t="shared" si="22"/>
        <v>1.3635999999999999</v>
      </c>
      <c r="S199" s="147">
        <v>0</v>
      </c>
      <c r="T199" s="148">
        <f t="shared" si="23"/>
        <v>0</v>
      </c>
      <c r="AR199" s="149" t="s">
        <v>135</v>
      </c>
      <c r="AT199" s="149" t="s">
        <v>131</v>
      </c>
      <c r="AU199" s="149" t="s">
        <v>136</v>
      </c>
      <c r="AY199" s="16" t="s">
        <v>129</v>
      </c>
      <c r="BE199" s="150">
        <f t="shared" si="24"/>
        <v>0</v>
      </c>
      <c r="BF199" s="150">
        <f t="shared" si="25"/>
        <v>0</v>
      </c>
      <c r="BG199" s="150">
        <f t="shared" si="26"/>
        <v>0</v>
      </c>
      <c r="BH199" s="150">
        <f t="shared" si="27"/>
        <v>0</v>
      </c>
      <c r="BI199" s="150">
        <f t="shared" si="28"/>
        <v>0</v>
      </c>
      <c r="BJ199" s="16" t="s">
        <v>136</v>
      </c>
      <c r="BK199" s="150">
        <f t="shared" si="29"/>
        <v>0</v>
      </c>
      <c r="BL199" s="16" t="s">
        <v>135</v>
      </c>
      <c r="BM199" s="149" t="s">
        <v>854</v>
      </c>
    </row>
    <row r="200" spans="2:65" s="1" customFormat="1" ht="24.2" customHeight="1" x14ac:dyDescent="0.2">
      <c r="B200" s="31"/>
      <c r="C200" s="165" t="s">
        <v>494</v>
      </c>
      <c r="D200" s="165" t="s">
        <v>155</v>
      </c>
      <c r="E200" s="166" t="s">
        <v>855</v>
      </c>
      <c r="F200" s="167" t="s">
        <v>856</v>
      </c>
      <c r="G200" s="168" t="s">
        <v>737</v>
      </c>
      <c r="H200" s="169">
        <v>4</v>
      </c>
      <c r="I200" s="170"/>
      <c r="J200" s="169">
        <f t="shared" si="20"/>
        <v>0</v>
      </c>
      <c r="K200" s="171"/>
      <c r="L200" s="172"/>
      <c r="M200" s="173" t="s">
        <v>1</v>
      </c>
      <c r="N200" s="174" t="s">
        <v>40</v>
      </c>
      <c r="P200" s="147">
        <f t="shared" si="21"/>
        <v>0</v>
      </c>
      <c r="Q200" s="147">
        <v>8.2000000000000003E-2</v>
      </c>
      <c r="R200" s="147">
        <f t="shared" si="22"/>
        <v>0.32800000000000001</v>
      </c>
      <c r="S200" s="147">
        <v>0</v>
      </c>
      <c r="T200" s="148">
        <f t="shared" si="23"/>
        <v>0</v>
      </c>
      <c r="AR200" s="149" t="s">
        <v>159</v>
      </c>
      <c r="AT200" s="149" t="s">
        <v>155</v>
      </c>
      <c r="AU200" s="149" t="s">
        <v>136</v>
      </c>
      <c r="AY200" s="16" t="s">
        <v>129</v>
      </c>
      <c r="BE200" s="150">
        <f t="shared" si="24"/>
        <v>0</v>
      </c>
      <c r="BF200" s="150">
        <f t="shared" si="25"/>
        <v>0</v>
      </c>
      <c r="BG200" s="150">
        <f t="shared" si="26"/>
        <v>0</v>
      </c>
      <c r="BH200" s="150">
        <f t="shared" si="27"/>
        <v>0</v>
      </c>
      <c r="BI200" s="150">
        <f t="shared" si="28"/>
        <v>0</v>
      </c>
      <c r="BJ200" s="16" t="s">
        <v>136</v>
      </c>
      <c r="BK200" s="150">
        <f t="shared" si="29"/>
        <v>0</v>
      </c>
      <c r="BL200" s="16" t="s">
        <v>135</v>
      </c>
      <c r="BM200" s="149" t="s">
        <v>857</v>
      </c>
    </row>
    <row r="201" spans="2:65" s="1" customFormat="1" ht="24.2" customHeight="1" x14ac:dyDescent="0.2">
      <c r="B201" s="31"/>
      <c r="C201" s="165" t="s">
        <v>500</v>
      </c>
      <c r="D201" s="165" t="s">
        <v>155</v>
      </c>
      <c r="E201" s="166" t="s">
        <v>858</v>
      </c>
      <c r="F201" s="167" t="s">
        <v>859</v>
      </c>
      <c r="G201" s="168" t="s">
        <v>737</v>
      </c>
      <c r="H201" s="169">
        <v>1</v>
      </c>
      <c r="I201" s="170"/>
      <c r="J201" s="169">
        <f t="shared" si="20"/>
        <v>0</v>
      </c>
      <c r="K201" s="171"/>
      <c r="L201" s="172"/>
      <c r="M201" s="173" t="s">
        <v>1</v>
      </c>
      <c r="N201" s="174" t="s">
        <v>40</v>
      </c>
      <c r="P201" s="147">
        <f t="shared" si="21"/>
        <v>0</v>
      </c>
      <c r="Q201" s="147">
        <v>0</v>
      </c>
      <c r="R201" s="147">
        <f t="shared" si="22"/>
        <v>0</v>
      </c>
      <c r="S201" s="147">
        <v>0</v>
      </c>
      <c r="T201" s="148">
        <f t="shared" si="23"/>
        <v>0</v>
      </c>
      <c r="AR201" s="149" t="s">
        <v>159</v>
      </c>
      <c r="AT201" s="149" t="s">
        <v>155</v>
      </c>
      <c r="AU201" s="149" t="s">
        <v>136</v>
      </c>
      <c r="AY201" s="16" t="s">
        <v>129</v>
      </c>
      <c r="BE201" s="150">
        <f t="shared" si="24"/>
        <v>0</v>
      </c>
      <c r="BF201" s="150">
        <f t="shared" si="25"/>
        <v>0</v>
      </c>
      <c r="BG201" s="150">
        <f t="shared" si="26"/>
        <v>0</v>
      </c>
      <c r="BH201" s="150">
        <f t="shared" si="27"/>
        <v>0</v>
      </c>
      <c r="BI201" s="150">
        <f t="shared" si="28"/>
        <v>0</v>
      </c>
      <c r="BJ201" s="16" t="s">
        <v>136</v>
      </c>
      <c r="BK201" s="150">
        <f t="shared" si="29"/>
        <v>0</v>
      </c>
      <c r="BL201" s="16" t="s">
        <v>135</v>
      </c>
      <c r="BM201" s="149" t="s">
        <v>860</v>
      </c>
    </row>
    <row r="202" spans="2:65" s="1" customFormat="1" ht="24.2" customHeight="1" x14ac:dyDescent="0.2">
      <c r="B202" s="31"/>
      <c r="C202" s="165" t="s">
        <v>505</v>
      </c>
      <c r="D202" s="165" t="s">
        <v>155</v>
      </c>
      <c r="E202" s="166" t="s">
        <v>861</v>
      </c>
      <c r="F202" s="167" t="s">
        <v>862</v>
      </c>
      <c r="G202" s="168" t="s">
        <v>737</v>
      </c>
      <c r="H202" s="169">
        <v>7</v>
      </c>
      <c r="I202" s="170"/>
      <c r="J202" s="169">
        <f t="shared" si="20"/>
        <v>0</v>
      </c>
      <c r="K202" s="171"/>
      <c r="L202" s="172"/>
      <c r="M202" s="173" t="s">
        <v>1</v>
      </c>
      <c r="N202" s="174" t="s">
        <v>40</v>
      </c>
      <c r="P202" s="147">
        <f t="shared" si="21"/>
        <v>0</v>
      </c>
      <c r="Q202" s="147">
        <v>0</v>
      </c>
      <c r="R202" s="147">
        <f t="shared" si="22"/>
        <v>0</v>
      </c>
      <c r="S202" s="147">
        <v>0</v>
      </c>
      <c r="T202" s="148">
        <f t="shared" si="23"/>
        <v>0</v>
      </c>
      <c r="AR202" s="149" t="s">
        <v>159</v>
      </c>
      <c r="AT202" s="149" t="s">
        <v>155</v>
      </c>
      <c r="AU202" s="149" t="s">
        <v>136</v>
      </c>
      <c r="AY202" s="16" t="s">
        <v>129</v>
      </c>
      <c r="BE202" s="150">
        <f t="shared" si="24"/>
        <v>0</v>
      </c>
      <c r="BF202" s="150">
        <f t="shared" si="25"/>
        <v>0</v>
      </c>
      <c r="BG202" s="150">
        <f t="shared" si="26"/>
        <v>0</v>
      </c>
      <c r="BH202" s="150">
        <f t="shared" si="27"/>
        <v>0</v>
      </c>
      <c r="BI202" s="150">
        <f t="shared" si="28"/>
        <v>0</v>
      </c>
      <c r="BJ202" s="16" t="s">
        <v>136</v>
      </c>
      <c r="BK202" s="150">
        <f t="shared" si="29"/>
        <v>0</v>
      </c>
      <c r="BL202" s="16" t="s">
        <v>135</v>
      </c>
      <c r="BM202" s="149" t="s">
        <v>863</v>
      </c>
    </row>
    <row r="203" spans="2:65" s="1" customFormat="1" ht="16.5" customHeight="1" x14ac:dyDescent="0.2">
      <c r="B203" s="31"/>
      <c r="C203" s="165" t="s">
        <v>512</v>
      </c>
      <c r="D203" s="165" t="s">
        <v>155</v>
      </c>
      <c r="E203" s="166" t="s">
        <v>864</v>
      </c>
      <c r="F203" s="167" t="s">
        <v>865</v>
      </c>
      <c r="G203" s="168" t="s">
        <v>737</v>
      </c>
      <c r="H203" s="169">
        <v>4</v>
      </c>
      <c r="I203" s="170"/>
      <c r="J203" s="169">
        <f t="shared" si="20"/>
        <v>0</v>
      </c>
      <c r="K203" s="171"/>
      <c r="L203" s="172"/>
      <c r="M203" s="173" t="s">
        <v>1</v>
      </c>
      <c r="N203" s="174" t="s">
        <v>40</v>
      </c>
      <c r="P203" s="147">
        <f t="shared" si="21"/>
        <v>0</v>
      </c>
      <c r="Q203" s="147">
        <v>3.6999999999999999E-4</v>
      </c>
      <c r="R203" s="147">
        <f t="shared" si="22"/>
        <v>1.48E-3</v>
      </c>
      <c r="S203" s="147">
        <v>0</v>
      </c>
      <c r="T203" s="148">
        <f t="shared" si="23"/>
        <v>0</v>
      </c>
      <c r="AR203" s="149" t="s">
        <v>159</v>
      </c>
      <c r="AT203" s="149" t="s">
        <v>155</v>
      </c>
      <c r="AU203" s="149" t="s">
        <v>136</v>
      </c>
      <c r="AY203" s="16" t="s">
        <v>129</v>
      </c>
      <c r="BE203" s="150">
        <f t="shared" si="24"/>
        <v>0</v>
      </c>
      <c r="BF203" s="150">
        <f t="shared" si="25"/>
        <v>0</v>
      </c>
      <c r="BG203" s="150">
        <f t="shared" si="26"/>
        <v>0</v>
      </c>
      <c r="BH203" s="150">
        <f t="shared" si="27"/>
        <v>0</v>
      </c>
      <c r="BI203" s="150">
        <f t="shared" si="28"/>
        <v>0</v>
      </c>
      <c r="BJ203" s="16" t="s">
        <v>136</v>
      </c>
      <c r="BK203" s="150">
        <f t="shared" si="29"/>
        <v>0</v>
      </c>
      <c r="BL203" s="16" t="s">
        <v>135</v>
      </c>
      <c r="BM203" s="149" t="s">
        <v>866</v>
      </c>
    </row>
    <row r="204" spans="2:65" s="1" customFormat="1" ht="24.2" customHeight="1" x14ac:dyDescent="0.2">
      <c r="B204" s="31"/>
      <c r="C204" s="138" t="s">
        <v>867</v>
      </c>
      <c r="D204" s="138" t="s">
        <v>131</v>
      </c>
      <c r="E204" s="139" t="s">
        <v>868</v>
      </c>
      <c r="F204" s="140" t="s">
        <v>869</v>
      </c>
      <c r="G204" s="141" t="s">
        <v>737</v>
      </c>
      <c r="H204" s="142">
        <v>2</v>
      </c>
      <c r="I204" s="143"/>
      <c r="J204" s="142">
        <f t="shared" si="20"/>
        <v>0</v>
      </c>
      <c r="K204" s="144"/>
      <c r="L204" s="31"/>
      <c r="M204" s="145" t="s">
        <v>1</v>
      </c>
      <c r="N204" s="146" t="s">
        <v>40</v>
      </c>
      <c r="P204" s="147">
        <f t="shared" si="21"/>
        <v>0</v>
      </c>
      <c r="Q204" s="147">
        <v>4.6800000000000001E-3</v>
      </c>
      <c r="R204" s="147">
        <f t="shared" si="22"/>
        <v>9.3600000000000003E-3</v>
      </c>
      <c r="S204" s="147">
        <v>0</v>
      </c>
      <c r="T204" s="148">
        <f t="shared" si="23"/>
        <v>0</v>
      </c>
      <c r="AR204" s="149" t="s">
        <v>135</v>
      </c>
      <c r="AT204" s="149" t="s">
        <v>131</v>
      </c>
      <c r="AU204" s="149" t="s">
        <v>136</v>
      </c>
      <c r="AY204" s="16" t="s">
        <v>129</v>
      </c>
      <c r="BE204" s="150">
        <f t="shared" si="24"/>
        <v>0</v>
      </c>
      <c r="BF204" s="150">
        <f t="shared" si="25"/>
        <v>0</v>
      </c>
      <c r="BG204" s="150">
        <f t="shared" si="26"/>
        <v>0</v>
      </c>
      <c r="BH204" s="150">
        <f t="shared" si="27"/>
        <v>0</v>
      </c>
      <c r="BI204" s="150">
        <f t="shared" si="28"/>
        <v>0</v>
      </c>
      <c r="BJ204" s="16" t="s">
        <v>136</v>
      </c>
      <c r="BK204" s="150">
        <f t="shared" si="29"/>
        <v>0</v>
      </c>
      <c r="BL204" s="16" t="s">
        <v>135</v>
      </c>
      <c r="BM204" s="149" t="s">
        <v>870</v>
      </c>
    </row>
    <row r="205" spans="2:65" s="1" customFormat="1" ht="16.5" customHeight="1" x14ac:dyDescent="0.2">
      <c r="B205" s="31"/>
      <c r="C205" s="165" t="s">
        <v>758</v>
      </c>
      <c r="D205" s="165" t="s">
        <v>155</v>
      </c>
      <c r="E205" s="166" t="s">
        <v>871</v>
      </c>
      <c r="F205" s="167" t="s">
        <v>872</v>
      </c>
      <c r="G205" s="168" t="s">
        <v>737</v>
      </c>
      <c r="H205" s="169">
        <v>2</v>
      </c>
      <c r="I205" s="170"/>
      <c r="J205" s="169">
        <f t="shared" si="20"/>
        <v>0</v>
      </c>
      <c r="K205" s="171"/>
      <c r="L205" s="172"/>
      <c r="M205" s="173" t="s">
        <v>1</v>
      </c>
      <c r="N205" s="174" t="s">
        <v>40</v>
      </c>
      <c r="P205" s="147">
        <f t="shared" si="21"/>
        <v>0</v>
      </c>
      <c r="Q205" s="147">
        <v>4.054E-2</v>
      </c>
      <c r="R205" s="147">
        <f t="shared" si="22"/>
        <v>8.1079999999999999E-2</v>
      </c>
      <c r="S205" s="147">
        <v>0</v>
      </c>
      <c r="T205" s="148">
        <f t="shared" si="23"/>
        <v>0</v>
      </c>
      <c r="AR205" s="149" t="s">
        <v>159</v>
      </c>
      <c r="AT205" s="149" t="s">
        <v>155</v>
      </c>
      <c r="AU205" s="149" t="s">
        <v>136</v>
      </c>
      <c r="AY205" s="16" t="s">
        <v>129</v>
      </c>
      <c r="BE205" s="150">
        <f t="shared" si="24"/>
        <v>0</v>
      </c>
      <c r="BF205" s="150">
        <f t="shared" si="25"/>
        <v>0</v>
      </c>
      <c r="BG205" s="150">
        <f t="shared" si="26"/>
        <v>0</v>
      </c>
      <c r="BH205" s="150">
        <f t="shared" si="27"/>
        <v>0</v>
      </c>
      <c r="BI205" s="150">
        <f t="shared" si="28"/>
        <v>0</v>
      </c>
      <c r="BJ205" s="16" t="s">
        <v>136</v>
      </c>
      <c r="BK205" s="150">
        <f t="shared" si="29"/>
        <v>0</v>
      </c>
      <c r="BL205" s="16" t="s">
        <v>135</v>
      </c>
      <c r="BM205" s="149" t="s">
        <v>873</v>
      </c>
    </row>
    <row r="206" spans="2:65" s="1" customFormat="1" ht="16.5" customHeight="1" x14ac:dyDescent="0.2">
      <c r="B206" s="31"/>
      <c r="C206" s="138" t="s">
        <v>874</v>
      </c>
      <c r="D206" s="138" t="s">
        <v>131</v>
      </c>
      <c r="E206" s="139" t="s">
        <v>875</v>
      </c>
      <c r="F206" s="140" t="s">
        <v>876</v>
      </c>
      <c r="G206" s="141" t="s">
        <v>737</v>
      </c>
      <c r="H206" s="142">
        <v>114</v>
      </c>
      <c r="I206" s="143"/>
      <c r="J206" s="142">
        <f t="shared" si="20"/>
        <v>0</v>
      </c>
      <c r="K206" s="144"/>
      <c r="L206" s="31"/>
      <c r="M206" s="145" t="s">
        <v>1</v>
      </c>
      <c r="N206" s="146" t="s">
        <v>40</v>
      </c>
      <c r="P206" s="147">
        <f t="shared" si="21"/>
        <v>0</v>
      </c>
      <c r="Q206" s="147">
        <v>4.6800000000000001E-3</v>
      </c>
      <c r="R206" s="147">
        <f t="shared" si="22"/>
        <v>0.53351999999999999</v>
      </c>
      <c r="S206" s="147">
        <v>0</v>
      </c>
      <c r="T206" s="148">
        <f t="shared" si="23"/>
        <v>0</v>
      </c>
      <c r="AR206" s="149" t="s">
        <v>135</v>
      </c>
      <c r="AT206" s="149" t="s">
        <v>131</v>
      </c>
      <c r="AU206" s="149" t="s">
        <v>136</v>
      </c>
      <c r="AY206" s="16" t="s">
        <v>129</v>
      </c>
      <c r="BE206" s="150">
        <f t="shared" si="24"/>
        <v>0</v>
      </c>
      <c r="BF206" s="150">
        <f t="shared" si="25"/>
        <v>0</v>
      </c>
      <c r="BG206" s="150">
        <f t="shared" si="26"/>
        <v>0</v>
      </c>
      <c r="BH206" s="150">
        <f t="shared" si="27"/>
        <v>0</v>
      </c>
      <c r="BI206" s="150">
        <f t="shared" si="28"/>
        <v>0</v>
      </c>
      <c r="BJ206" s="16" t="s">
        <v>136</v>
      </c>
      <c r="BK206" s="150">
        <f t="shared" si="29"/>
        <v>0</v>
      </c>
      <c r="BL206" s="16" t="s">
        <v>135</v>
      </c>
      <c r="BM206" s="149" t="s">
        <v>877</v>
      </c>
    </row>
    <row r="207" spans="2:65" s="1" customFormat="1" ht="24.2" customHeight="1" x14ac:dyDescent="0.2">
      <c r="B207" s="31"/>
      <c r="C207" s="165" t="s">
        <v>761</v>
      </c>
      <c r="D207" s="165" t="s">
        <v>155</v>
      </c>
      <c r="E207" s="166" t="s">
        <v>878</v>
      </c>
      <c r="F207" s="167" t="s">
        <v>879</v>
      </c>
      <c r="G207" s="168" t="s">
        <v>737</v>
      </c>
      <c r="H207" s="169">
        <v>114</v>
      </c>
      <c r="I207" s="170"/>
      <c r="J207" s="169">
        <f t="shared" si="20"/>
        <v>0</v>
      </c>
      <c r="K207" s="171"/>
      <c r="L207" s="172"/>
      <c r="M207" s="173" t="s">
        <v>1</v>
      </c>
      <c r="N207" s="174" t="s">
        <v>40</v>
      </c>
      <c r="P207" s="147">
        <f t="shared" si="21"/>
        <v>0</v>
      </c>
      <c r="Q207" s="147">
        <v>8.2000000000000007E-3</v>
      </c>
      <c r="R207" s="147">
        <f t="shared" si="22"/>
        <v>0.93480000000000008</v>
      </c>
      <c r="S207" s="147">
        <v>0</v>
      </c>
      <c r="T207" s="148">
        <f t="shared" si="23"/>
        <v>0</v>
      </c>
      <c r="AR207" s="149" t="s">
        <v>159</v>
      </c>
      <c r="AT207" s="149" t="s">
        <v>155</v>
      </c>
      <c r="AU207" s="149" t="s">
        <v>136</v>
      </c>
      <c r="AY207" s="16" t="s">
        <v>129</v>
      </c>
      <c r="BE207" s="150">
        <f t="shared" si="24"/>
        <v>0</v>
      </c>
      <c r="BF207" s="150">
        <f t="shared" si="25"/>
        <v>0</v>
      </c>
      <c r="BG207" s="150">
        <f t="shared" si="26"/>
        <v>0</v>
      </c>
      <c r="BH207" s="150">
        <f t="shared" si="27"/>
        <v>0</v>
      </c>
      <c r="BI207" s="150">
        <f t="shared" si="28"/>
        <v>0</v>
      </c>
      <c r="BJ207" s="16" t="s">
        <v>136</v>
      </c>
      <c r="BK207" s="150">
        <f t="shared" si="29"/>
        <v>0</v>
      </c>
      <c r="BL207" s="16" t="s">
        <v>135</v>
      </c>
      <c r="BM207" s="149" t="s">
        <v>880</v>
      </c>
    </row>
    <row r="208" spans="2:65" s="1" customFormat="1" ht="21.75" customHeight="1" x14ac:dyDescent="0.2">
      <c r="B208" s="31"/>
      <c r="C208" s="165" t="s">
        <v>881</v>
      </c>
      <c r="D208" s="165" t="s">
        <v>155</v>
      </c>
      <c r="E208" s="166" t="s">
        <v>882</v>
      </c>
      <c r="F208" s="167" t="s">
        <v>883</v>
      </c>
      <c r="G208" s="168" t="s">
        <v>737</v>
      </c>
      <c r="H208" s="169">
        <v>114</v>
      </c>
      <c r="I208" s="170"/>
      <c r="J208" s="169">
        <f t="shared" si="20"/>
        <v>0</v>
      </c>
      <c r="K208" s="171"/>
      <c r="L208" s="172"/>
      <c r="M208" s="173" t="s">
        <v>1</v>
      </c>
      <c r="N208" s="174" t="s">
        <v>40</v>
      </c>
      <c r="P208" s="147">
        <f t="shared" si="21"/>
        <v>0</v>
      </c>
      <c r="Q208" s="147">
        <v>2.9999999999999997E-4</v>
      </c>
      <c r="R208" s="147">
        <f t="shared" si="22"/>
        <v>3.4199999999999994E-2</v>
      </c>
      <c r="S208" s="147">
        <v>0</v>
      </c>
      <c r="T208" s="148">
        <f t="shared" si="23"/>
        <v>0</v>
      </c>
      <c r="AR208" s="149" t="s">
        <v>159</v>
      </c>
      <c r="AT208" s="149" t="s">
        <v>155</v>
      </c>
      <c r="AU208" s="149" t="s">
        <v>136</v>
      </c>
      <c r="AY208" s="16" t="s">
        <v>129</v>
      </c>
      <c r="BE208" s="150">
        <f t="shared" si="24"/>
        <v>0</v>
      </c>
      <c r="BF208" s="150">
        <f t="shared" si="25"/>
        <v>0</v>
      </c>
      <c r="BG208" s="150">
        <f t="shared" si="26"/>
        <v>0</v>
      </c>
      <c r="BH208" s="150">
        <f t="shared" si="27"/>
        <v>0</v>
      </c>
      <c r="BI208" s="150">
        <f t="shared" si="28"/>
        <v>0</v>
      </c>
      <c r="BJ208" s="16" t="s">
        <v>136</v>
      </c>
      <c r="BK208" s="150">
        <f t="shared" si="29"/>
        <v>0</v>
      </c>
      <c r="BL208" s="16" t="s">
        <v>135</v>
      </c>
      <c r="BM208" s="149" t="s">
        <v>884</v>
      </c>
    </row>
    <row r="209" spans="2:65" s="1" customFormat="1" ht="24.2" customHeight="1" x14ac:dyDescent="0.2">
      <c r="B209" s="31"/>
      <c r="C209" s="138" t="s">
        <v>765</v>
      </c>
      <c r="D209" s="138" t="s">
        <v>131</v>
      </c>
      <c r="E209" s="139" t="s">
        <v>885</v>
      </c>
      <c r="F209" s="140" t="s">
        <v>886</v>
      </c>
      <c r="G209" s="141" t="s">
        <v>142</v>
      </c>
      <c r="H209" s="142">
        <v>0.63</v>
      </c>
      <c r="I209" s="143"/>
      <c r="J209" s="142">
        <f t="shared" si="20"/>
        <v>0</v>
      </c>
      <c r="K209" s="144"/>
      <c r="L209" s="31"/>
      <c r="M209" s="145" t="s">
        <v>1</v>
      </c>
      <c r="N209" s="146" t="s">
        <v>40</v>
      </c>
      <c r="P209" s="147">
        <f t="shared" si="21"/>
        <v>0</v>
      </c>
      <c r="Q209" s="147">
        <v>2.4364699999999999</v>
      </c>
      <c r="R209" s="147">
        <f t="shared" si="22"/>
        <v>1.5349761</v>
      </c>
      <c r="S209" s="147">
        <v>0</v>
      </c>
      <c r="T209" s="148">
        <f t="shared" si="23"/>
        <v>0</v>
      </c>
      <c r="AR209" s="149" t="s">
        <v>135</v>
      </c>
      <c r="AT209" s="149" t="s">
        <v>131</v>
      </c>
      <c r="AU209" s="149" t="s">
        <v>136</v>
      </c>
      <c r="AY209" s="16" t="s">
        <v>129</v>
      </c>
      <c r="BE209" s="150">
        <f t="shared" si="24"/>
        <v>0</v>
      </c>
      <c r="BF209" s="150">
        <f t="shared" si="25"/>
        <v>0</v>
      </c>
      <c r="BG209" s="150">
        <f t="shared" si="26"/>
        <v>0</v>
      </c>
      <c r="BH209" s="150">
        <f t="shared" si="27"/>
        <v>0</v>
      </c>
      <c r="BI209" s="150">
        <f t="shared" si="28"/>
        <v>0</v>
      </c>
      <c r="BJ209" s="16" t="s">
        <v>136</v>
      </c>
      <c r="BK209" s="150">
        <f t="shared" si="29"/>
        <v>0</v>
      </c>
      <c r="BL209" s="16" t="s">
        <v>135</v>
      </c>
      <c r="BM209" s="149" t="s">
        <v>887</v>
      </c>
    </row>
    <row r="210" spans="2:65" s="1" customFormat="1" ht="24.2" customHeight="1" x14ac:dyDescent="0.2">
      <c r="B210" s="31"/>
      <c r="C210" s="138" t="s">
        <v>888</v>
      </c>
      <c r="D210" s="138" t="s">
        <v>131</v>
      </c>
      <c r="E210" s="139" t="s">
        <v>889</v>
      </c>
      <c r="F210" s="140" t="s">
        <v>890</v>
      </c>
      <c r="G210" s="141" t="s">
        <v>166</v>
      </c>
      <c r="H210" s="142">
        <v>2.5</v>
      </c>
      <c r="I210" s="143"/>
      <c r="J210" s="142">
        <f t="shared" si="20"/>
        <v>0</v>
      </c>
      <c r="K210" s="144"/>
      <c r="L210" s="31"/>
      <c r="M210" s="145" t="s">
        <v>1</v>
      </c>
      <c r="N210" s="146" t="s">
        <v>40</v>
      </c>
      <c r="P210" s="147">
        <f t="shared" si="21"/>
        <v>0</v>
      </c>
      <c r="Q210" s="147">
        <v>5.1999999999999995E-4</v>
      </c>
      <c r="R210" s="147">
        <f t="shared" si="22"/>
        <v>1.2999999999999999E-3</v>
      </c>
      <c r="S210" s="147">
        <v>0</v>
      </c>
      <c r="T210" s="148">
        <f t="shared" si="23"/>
        <v>0</v>
      </c>
      <c r="AR210" s="149" t="s">
        <v>135</v>
      </c>
      <c r="AT210" s="149" t="s">
        <v>131</v>
      </c>
      <c r="AU210" s="149" t="s">
        <v>136</v>
      </c>
      <c r="AY210" s="16" t="s">
        <v>129</v>
      </c>
      <c r="BE210" s="150">
        <f t="shared" si="24"/>
        <v>0</v>
      </c>
      <c r="BF210" s="150">
        <f t="shared" si="25"/>
        <v>0</v>
      </c>
      <c r="BG210" s="150">
        <f t="shared" si="26"/>
        <v>0</v>
      </c>
      <c r="BH210" s="150">
        <f t="shared" si="27"/>
        <v>0</v>
      </c>
      <c r="BI210" s="150">
        <f t="shared" si="28"/>
        <v>0</v>
      </c>
      <c r="BJ210" s="16" t="s">
        <v>136</v>
      </c>
      <c r="BK210" s="150">
        <f t="shared" si="29"/>
        <v>0</v>
      </c>
      <c r="BL210" s="16" t="s">
        <v>135</v>
      </c>
      <c r="BM210" s="149" t="s">
        <v>891</v>
      </c>
    </row>
    <row r="211" spans="2:65" s="1" customFormat="1" ht="21.75" customHeight="1" x14ac:dyDescent="0.2">
      <c r="B211" s="31"/>
      <c r="C211" s="138" t="s">
        <v>768</v>
      </c>
      <c r="D211" s="138" t="s">
        <v>131</v>
      </c>
      <c r="E211" s="139" t="s">
        <v>892</v>
      </c>
      <c r="F211" s="140" t="s">
        <v>893</v>
      </c>
      <c r="G211" s="141" t="s">
        <v>134</v>
      </c>
      <c r="H211" s="142">
        <v>9</v>
      </c>
      <c r="I211" s="143"/>
      <c r="J211" s="142">
        <f t="shared" si="20"/>
        <v>0</v>
      </c>
      <c r="K211" s="144"/>
      <c r="L211" s="31"/>
      <c r="M211" s="145" t="s">
        <v>1</v>
      </c>
      <c r="N211" s="146" t="s">
        <v>40</v>
      </c>
      <c r="P211" s="147">
        <f t="shared" si="21"/>
        <v>0</v>
      </c>
      <c r="Q211" s="147">
        <v>2.0570000000000001E-2</v>
      </c>
      <c r="R211" s="147">
        <f t="shared" si="22"/>
        <v>0.18513000000000002</v>
      </c>
      <c r="S211" s="147">
        <v>0</v>
      </c>
      <c r="T211" s="148">
        <f t="shared" si="23"/>
        <v>0</v>
      </c>
      <c r="AR211" s="149" t="s">
        <v>135</v>
      </c>
      <c r="AT211" s="149" t="s">
        <v>131</v>
      </c>
      <c r="AU211" s="149" t="s">
        <v>136</v>
      </c>
      <c r="AY211" s="16" t="s">
        <v>129</v>
      </c>
      <c r="BE211" s="150">
        <f t="shared" si="24"/>
        <v>0</v>
      </c>
      <c r="BF211" s="150">
        <f t="shared" si="25"/>
        <v>0</v>
      </c>
      <c r="BG211" s="150">
        <f t="shared" si="26"/>
        <v>0</v>
      </c>
      <c r="BH211" s="150">
        <f t="shared" si="27"/>
        <v>0</v>
      </c>
      <c r="BI211" s="150">
        <f t="shared" si="28"/>
        <v>0</v>
      </c>
      <c r="BJ211" s="16" t="s">
        <v>136</v>
      </c>
      <c r="BK211" s="150">
        <f t="shared" si="29"/>
        <v>0</v>
      </c>
      <c r="BL211" s="16" t="s">
        <v>135</v>
      </c>
      <c r="BM211" s="149" t="s">
        <v>894</v>
      </c>
    </row>
    <row r="212" spans="2:65" s="1" customFormat="1" ht="16.5" customHeight="1" x14ac:dyDescent="0.2">
      <c r="B212" s="31"/>
      <c r="C212" s="165" t="s">
        <v>895</v>
      </c>
      <c r="D212" s="165" t="s">
        <v>155</v>
      </c>
      <c r="E212" s="166" t="s">
        <v>896</v>
      </c>
      <c r="F212" s="167" t="s">
        <v>897</v>
      </c>
      <c r="G212" s="168" t="s">
        <v>737</v>
      </c>
      <c r="H212" s="169">
        <v>2</v>
      </c>
      <c r="I212" s="170"/>
      <c r="J212" s="169">
        <f t="shared" si="20"/>
        <v>0</v>
      </c>
      <c r="K212" s="171"/>
      <c r="L212" s="172"/>
      <c r="M212" s="173" t="s">
        <v>1</v>
      </c>
      <c r="N212" s="174" t="s">
        <v>40</v>
      </c>
      <c r="P212" s="147">
        <f t="shared" si="21"/>
        <v>0</v>
      </c>
      <c r="Q212" s="147">
        <v>0</v>
      </c>
      <c r="R212" s="147">
        <f t="shared" si="22"/>
        <v>0</v>
      </c>
      <c r="S212" s="147">
        <v>0</v>
      </c>
      <c r="T212" s="148">
        <f t="shared" si="23"/>
        <v>0</v>
      </c>
      <c r="AR212" s="149" t="s">
        <v>159</v>
      </c>
      <c r="AT212" s="149" t="s">
        <v>155</v>
      </c>
      <c r="AU212" s="149" t="s">
        <v>136</v>
      </c>
      <c r="AY212" s="16" t="s">
        <v>129</v>
      </c>
      <c r="BE212" s="150">
        <f t="shared" si="24"/>
        <v>0</v>
      </c>
      <c r="BF212" s="150">
        <f t="shared" si="25"/>
        <v>0</v>
      </c>
      <c r="BG212" s="150">
        <f t="shared" si="26"/>
        <v>0</v>
      </c>
      <c r="BH212" s="150">
        <f t="shared" si="27"/>
        <v>0</v>
      </c>
      <c r="BI212" s="150">
        <f t="shared" si="28"/>
        <v>0</v>
      </c>
      <c r="BJ212" s="16" t="s">
        <v>136</v>
      </c>
      <c r="BK212" s="150">
        <f t="shared" si="29"/>
        <v>0</v>
      </c>
      <c r="BL212" s="16" t="s">
        <v>135</v>
      </c>
      <c r="BM212" s="149" t="s">
        <v>898</v>
      </c>
    </row>
    <row r="213" spans="2:65" s="1" customFormat="1" ht="16.5" customHeight="1" x14ac:dyDescent="0.2">
      <c r="B213" s="31"/>
      <c r="C213" s="138" t="s">
        <v>771</v>
      </c>
      <c r="D213" s="138" t="s">
        <v>131</v>
      </c>
      <c r="E213" s="139" t="s">
        <v>899</v>
      </c>
      <c r="F213" s="140" t="s">
        <v>900</v>
      </c>
      <c r="G213" s="141" t="s">
        <v>737</v>
      </c>
      <c r="H213" s="142">
        <v>9</v>
      </c>
      <c r="I213" s="143"/>
      <c r="J213" s="142">
        <f t="shared" si="20"/>
        <v>0</v>
      </c>
      <c r="K213" s="144"/>
      <c r="L213" s="31"/>
      <c r="M213" s="145" t="s">
        <v>1</v>
      </c>
      <c r="N213" s="146" t="s">
        <v>40</v>
      </c>
      <c r="P213" s="147">
        <f t="shared" si="21"/>
        <v>0</v>
      </c>
      <c r="Q213" s="147">
        <v>0</v>
      </c>
      <c r="R213" s="147">
        <f t="shared" si="22"/>
        <v>0</v>
      </c>
      <c r="S213" s="147">
        <v>0</v>
      </c>
      <c r="T213" s="148">
        <f t="shared" si="23"/>
        <v>0</v>
      </c>
      <c r="AR213" s="149" t="s">
        <v>135</v>
      </c>
      <c r="AT213" s="149" t="s">
        <v>131</v>
      </c>
      <c r="AU213" s="149" t="s">
        <v>136</v>
      </c>
      <c r="AY213" s="16" t="s">
        <v>129</v>
      </c>
      <c r="BE213" s="150">
        <f t="shared" si="24"/>
        <v>0</v>
      </c>
      <c r="BF213" s="150">
        <f t="shared" si="25"/>
        <v>0</v>
      </c>
      <c r="BG213" s="150">
        <f t="shared" si="26"/>
        <v>0</v>
      </c>
      <c r="BH213" s="150">
        <f t="shared" si="27"/>
        <v>0</v>
      </c>
      <c r="BI213" s="150">
        <f t="shared" si="28"/>
        <v>0</v>
      </c>
      <c r="BJ213" s="16" t="s">
        <v>136</v>
      </c>
      <c r="BK213" s="150">
        <f t="shared" si="29"/>
        <v>0</v>
      </c>
      <c r="BL213" s="16" t="s">
        <v>135</v>
      </c>
      <c r="BM213" s="149" t="s">
        <v>901</v>
      </c>
    </row>
    <row r="214" spans="2:65" s="1" customFormat="1" ht="16.5" customHeight="1" x14ac:dyDescent="0.2">
      <c r="B214" s="31"/>
      <c r="C214" s="165" t="s">
        <v>902</v>
      </c>
      <c r="D214" s="165" t="s">
        <v>155</v>
      </c>
      <c r="E214" s="166" t="s">
        <v>903</v>
      </c>
      <c r="F214" s="167" t="s">
        <v>904</v>
      </c>
      <c r="G214" s="168" t="s">
        <v>737</v>
      </c>
      <c r="H214" s="169">
        <v>9</v>
      </c>
      <c r="I214" s="170"/>
      <c r="J214" s="169">
        <f t="shared" si="20"/>
        <v>0</v>
      </c>
      <c r="K214" s="171"/>
      <c r="L214" s="172"/>
      <c r="M214" s="173" t="s">
        <v>1</v>
      </c>
      <c r="N214" s="174" t="s">
        <v>40</v>
      </c>
      <c r="P214" s="147">
        <f t="shared" si="21"/>
        <v>0</v>
      </c>
      <c r="Q214" s="147">
        <v>0</v>
      </c>
      <c r="R214" s="147">
        <f t="shared" si="22"/>
        <v>0</v>
      </c>
      <c r="S214" s="147">
        <v>0</v>
      </c>
      <c r="T214" s="148">
        <f t="shared" si="23"/>
        <v>0</v>
      </c>
      <c r="AR214" s="149" t="s">
        <v>159</v>
      </c>
      <c r="AT214" s="149" t="s">
        <v>155</v>
      </c>
      <c r="AU214" s="149" t="s">
        <v>136</v>
      </c>
      <c r="AY214" s="16" t="s">
        <v>129</v>
      </c>
      <c r="BE214" s="150">
        <f t="shared" si="24"/>
        <v>0</v>
      </c>
      <c r="BF214" s="150">
        <f t="shared" si="25"/>
        <v>0</v>
      </c>
      <c r="BG214" s="150">
        <f t="shared" si="26"/>
        <v>0</v>
      </c>
      <c r="BH214" s="150">
        <f t="shared" si="27"/>
        <v>0</v>
      </c>
      <c r="BI214" s="150">
        <f t="shared" si="28"/>
        <v>0</v>
      </c>
      <c r="BJ214" s="16" t="s">
        <v>136</v>
      </c>
      <c r="BK214" s="150">
        <f t="shared" si="29"/>
        <v>0</v>
      </c>
      <c r="BL214" s="16" t="s">
        <v>135</v>
      </c>
      <c r="BM214" s="149" t="s">
        <v>905</v>
      </c>
    </row>
    <row r="215" spans="2:65" s="1" customFormat="1" ht="33" customHeight="1" x14ac:dyDescent="0.2">
      <c r="B215" s="31"/>
      <c r="C215" s="138" t="s">
        <v>774</v>
      </c>
      <c r="D215" s="138" t="s">
        <v>131</v>
      </c>
      <c r="E215" s="139" t="s">
        <v>906</v>
      </c>
      <c r="F215" s="140" t="s">
        <v>907</v>
      </c>
      <c r="G215" s="141" t="s">
        <v>134</v>
      </c>
      <c r="H215" s="142">
        <v>55.5</v>
      </c>
      <c r="I215" s="143"/>
      <c r="J215" s="142">
        <f t="shared" si="20"/>
        <v>0</v>
      </c>
      <c r="K215" s="144"/>
      <c r="L215" s="31"/>
      <c r="M215" s="145" t="s">
        <v>1</v>
      </c>
      <c r="N215" s="146" t="s">
        <v>40</v>
      </c>
      <c r="P215" s="147">
        <f t="shared" si="21"/>
        <v>0</v>
      </c>
      <c r="Q215" s="147">
        <v>0</v>
      </c>
      <c r="R215" s="147">
        <f t="shared" si="22"/>
        <v>0</v>
      </c>
      <c r="S215" s="147">
        <v>0</v>
      </c>
      <c r="T215" s="148">
        <f t="shared" si="23"/>
        <v>0</v>
      </c>
      <c r="AR215" s="149" t="s">
        <v>135</v>
      </c>
      <c r="AT215" s="149" t="s">
        <v>131</v>
      </c>
      <c r="AU215" s="149" t="s">
        <v>136</v>
      </c>
      <c r="AY215" s="16" t="s">
        <v>129</v>
      </c>
      <c r="BE215" s="150">
        <f t="shared" si="24"/>
        <v>0</v>
      </c>
      <c r="BF215" s="150">
        <f t="shared" si="25"/>
        <v>0</v>
      </c>
      <c r="BG215" s="150">
        <f t="shared" si="26"/>
        <v>0</v>
      </c>
      <c r="BH215" s="150">
        <f t="shared" si="27"/>
        <v>0</v>
      </c>
      <c r="BI215" s="150">
        <f t="shared" si="28"/>
        <v>0</v>
      </c>
      <c r="BJ215" s="16" t="s">
        <v>136</v>
      </c>
      <c r="BK215" s="150">
        <f t="shared" si="29"/>
        <v>0</v>
      </c>
      <c r="BL215" s="16" t="s">
        <v>135</v>
      </c>
      <c r="BM215" s="149" t="s">
        <v>908</v>
      </c>
    </row>
    <row r="216" spans="2:65" s="1" customFormat="1" ht="16.5" customHeight="1" x14ac:dyDescent="0.2">
      <c r="B216" s="31"/>
      <c r="C216" s="138" t="s">
        <v>909</v>
      </c>
      <c r="D216" s="138" t="s">
        <v>131</v>
      </c>
      <c r="E216" s="139" t="s">
        <v>910</v>
      </c>
      <c r="F216" s="140" t="s">
        <v>911</v>
      </c>
      <c r="G216" s="141" t="s">
        <v>737</v>
      </c>
      <c r="H216" s="142">
        <v>1</v>
      </c>
      <c r="I216" s="143"/>
      <c r="J216" s="142">
        <f t="shared" si="20"/>
        <v>0</v>
      </c>
      <c r="K216" s="144"/>
      <c r="L216" s="31"/>
      <c r="M216" s="145" t="s">
        <v>1</v>
      </c>
      <c r="N216" s="146" t="s">
        <v>40</v>
      </c>
      <c r="P216" s="147">
        <f t="shared" si="21"/>
        <v>0</v>
      </c>
      <c r="Q216" s="147">
        <v>0</v>
      </c>
      <c r="R216" s="147">
        <f t="shared" si="22"/>
        <v>0</v>
      </c>
      <c r="S216" s="147">
        <v>0</v>
      </c>
      <c r="T216" s="148">
        <f t="shared" si="23"/>
        <v>0</v>
      </c>
      <c r="AR216" s="149" t="s">
        <v>135</v>
      </c>
      <c r="AT216" s="149" t="s">
        <v>131</v>
      </c>
      <c r="AU216" s="149" t="s">
        <v>136</v>
      </c>
      <c r="AY216" s="16" t="s">
        <v>129</v>
      </c>
      <c r="BE216" s="150">
        <f t="shared" si="24"/>
        <v>0</v>
      </c>
      <c r="BF216" s="150">
        <f t="shared" si="25"/>
        <v>0</v>
      </c>
      <c r="BG216" s="150">
        <f t="shared" si="26"/>
        <v>0</v>
      </c>
      <c r="BH216" s="150">
        <f t="shared" si="27"/>
        <v>0</v>
      </c>
      <c r="BI216" s="150">
        <f t="shared" si="28"/>
        <v>0</v>
      </c>
      <c r="BJ216" s="16" t="s">
        <v>136</v>
      </c>
      <c r="BK216" s="150">
        <f t="shared" si="29"/>
        <v>0</v>
      </c>
      <c r="BL216" s="16" t="s">
        <v>135</v>
      </c>
      <c r="BM216" s="149" t="s">
        <v>912</v>
      </c>
    </row>
    <row r="217" spans="2:65" s="11" customFormat="1" ht="22.9" customHeight="1" x14ac:dyDescent="0.2">
      <c r="B217" s="126"/>
      <c r="D217" s="127" t="s">
        <v>73</v>
      </c>
      <c r="E217" s="136" t="s">
        <v>178</v>
      </c>
      <c r="F217" s="136" t="s">
        <v>913</v>
      </c>
      <c r="I217" s="129"/>
      <c r="J217" s="137">
        <f>BK217</f>
        <v>0</v>
      </c>
      <c r="L217" s="126"/>
      <c r="M217" s="131"/>
      <c r="P217" s="132">
        <f>SUM(P218:P226)</f>
        <v>0</v>
      </c>
      <c r="R217" s="132">
        <f>SUM(R218:R226)</f>
        <v>1.1387999999999998</v>
      </c>
      <c r="T217" s="133">
        <f>SUM(T218:T226)</f>
        <v>3.8040000000000003</v>
      </c>
      <c r="AR217" s="127" t="s">
        <v>82</v>
      </c>
      <c r="AT217" s="134" t="s">
        <v>73</v>
      </c>
      <c r="AU217" s="134" t="s">
        <v>82</v>
      </c>
      <c r="AY217" s="127" t="s">
        <v>129</v>
      </c>
      <c r="BK217" s="135">
        <f>SUM(BK218:BK226)</f>
        <v>0</v>
      </c>
    </row>
    <row r="218" spans="2:65" s="1" customFormat="1" ht="21.75" customHeight="1" x14ac:dyDescent="0.2">
      <c r="B218" s="31"/>
      <c r="C218" s="138" t="s">
        <v>777</v>
      </c>
      <c r="D218" s="138" t="s">
        <v>131</v>
      </c>
      <c r="E218" s="139" t="s">
        <v>914</v>
      </c>
      <c r="F218" s="140" t="s">
        <v>915</v>
      </c>
      <c r="G218" s="141" t="s">
        <v>134</v>
      </c>
      <c r="H218" s="142">
        <v>28</v>
      </c>
      <c r="I218" s="143"/>
      <c r="J218" s="142">
        <f t="shared" ref="J218:J226" si="30">ROUND(I218*H218,2)</f>
        <v>0</v>
      </c>
      <c r="K218" s="144"/>
      <c r="L218" s="31"/>
      <c r="M218" s="145" t="s">
        <v>1</v>
      </c>
      <c r="N218" s="146" t="s">
        <v>40</v>
      </c>
      <c r="P218" s="147">
        <f t="shared" ref="P218:P226" si="31">O218*H218</f>
        <v>0</v>
      </c>
      <c r="Q218" s="147">
        <v>5.9999999999999995E-4</v>
      </c>
      <c r="R218" s="147">
        <f t="shared" ref="R218:R226" si="32">Q218*H218</f>
        <v>1.6799999999999999E-2</v>
      </c>
      <c r="S218" s="147">
        <v>9.2999999999999999E-2</v>
      </c>
      <c r="T218" s="148">
        <f t="shared" ref="T218:T226" si="33">S218*H218</f>
        <v>2.6040000000000001</v>
      </c>
      <c r="AR218" s="149" t="s">
        <v>135</v>
      </c>
      <c r="AT218" s="149" t="s">
        <v>131</v>
      </c>
      <c r="AU218" s="149" t="s">
        <v>136</v>
      </c>
      <c r="AY218" s="16" t="s">
        <v>129</v>
      </c>
      <c r="BE218" s="150">
        <f t="shared" ref="BE218:BE226" si="34">IF(N218="základná",J218,0)</f>
        <v>0</v>
      </c>
      <c r="BF218" s="150">
        <f t="shared" ref="BF218:BF226" si="35">IF(N218="znížená",J218,0)</f>
        <v>0</v>
      </c>
      <c r="BG218" s="150">
        <f t="shared" ref="BG218:BG226" si="36">IF(N218="zákl. prenesená",J218,0)</f>
        <v>0</v>
      </c>
      <c r="BH218" s="150">
        <f t="shared" ref="BH218:BH226" si="37">IF(N218="zníž. prenesená",J218,0)</f>
        <v>0</v>
      </c>
      <c r="BI218" s="150">
        <f t="shared" ref="BI218:BI226" si="38">IF(N218="nulová",J218,0)</f>
        <v>0</v>
      </c>
      <c r="BJ218" s="16" t="s">
        <v>136</v>
      </c>
      <c r="BK218" s="150">
        <f t="shared" ref="BK218:BK226" si="39">ROUND(I218*H218,2)</f>
        <v>0</v>
      </c>
      <c r="BL218" s="16" t="s">
        <v>135</v>
      </c>
      <c r="BM218" s="149" t="s">
        <v>916</v>
      </c>
    </row>
    <row r="219" spans="2:65" s="1" customFormat="1" ht="24.2" customHeight="1" x14ac:dyDescent="0.2">
      <c r="B219" s="31"/>
      <c r="C219" s="138" t="s">
        <v>917</v>
      </c>
      <c r="D219" s="138" t="s">
        <v>131</v>
      </c>
      <c r="E219" s="139" t="s">
        <v>918</v>
      </c>
      <c r="F219" s="140" t="s">
        <v>919</v>
      </c>
      <c r="G219" s="141" t="s">
        <v>421</v>
      </c>
      <c r="H219" s="142">
        <v>600</v>
      </c>
      <c r="I219" s="143"/>
      <c r="J219" s="142">
        <f t="shared" si="30"/>
        <v>0</v>
      </c>
      <c r="K219" s="144"/>
      <c r="L219" s="31"/>
      <c r="M219" s="145" t="s">
        <v>1</v>
      </c>
      <c r="N219" s="146" t="s">
        <v>40</v>
      </c>
      <c r="P219" s="147">
        <f t="shared" si="31"/>
        <v>0</v>
      </c>
      <c r="Q219" s="147">
        <v>1.8699999999999999E-3</v>
      </c>
      <c r="R219" s="147">
        <f t="shared" si="32"/>
        <v>1.1219999999999999</v>
      </c>
      <c r="S219" s="147">
        <v>2E-3</v>
      </c>
      <c r="T219" s="148">
        <f t="shared" si="33"/>
        <v>1.2</v>
      </c>
      <c r="AR219" s="149" t="s">
        <v>135</v>
      </c>
      <c r="AT219" s="149" t="s">
        <v>131</v>
      </c>
      <c r="AU219" s="149" t="s">
        <v>136</v>
      </c>
      <c r="AY219" s="16" t="s">
        <v>129</v>
      </c>
      <c r="BE219" s="150">
        <f t="shared" si="34"/>
        <v>0</v>
      </c>
      <c r="BF219" s="150">
        <f t="shared" si="35"/>
        <v>0</v>
      </c>
      <c r="BG219" s="150">
        <f t="shared" si="36"/>
        <v>0</v>
      </c>
      <c r="BH219" s="150">
        <f t="shared" si="37"/>
        <v>0</v>
      </c>
      <c r="BI219" s="150">
        <f t="shared" si="38"/>
        <v>0</v>
      </c>
      <c r="BJ219" s="16" t="s">
        <v>136</v>
      </c>
      <c r="BK219" s="150">
        <f t="shared" si="39"/>
        <v>0</v>
      </c>
      <c r="BL219" s="16" t="s">
        <v>135</v>
      </c>
      <c r="BM219" s="149" t="s">
        <v>920</v>
      </c>
    </row>
    <row r="220" spans="2:65" s="1" customFormat="1" ht="21.75" customHeight="1" x14ac:dyDescent="0.2">
      <c r="B220" s="31"/>
      <c r="C220" s="138" t="s">
        <v>780</v>
      </c>
      <c r="D220" s="138" t="s">
        <v>131</v>
      </c>
      <c r="E220" s="139" t="s">
        <v>921</v>
      </c>
      <c r="F220" s="140" t="s">
        <v>922</v>
      </c>
      <c r="G220" s="141" t="s">
        <v>158</v>
      </c>
      <c r="H220" s="142">
        <v>7.48</v>
      </c>
      <c r="I220" s="143"/>
      <c r="J220" s="142">
        <f t="shared" si="30"/>
        <v>0</v>
      </c>
      <c r="K220" s="144"/>
      <c r="L220" s="31"/>
      <c r="M220" s="145" t="s">
        <v>1</v>
      </c>
      <c r="N220" s="146" t="s">
        <v>40</v>
      </c>
      <c r="P220" s="147">
        <f t="shared" si="31"/>
        <v>0</v>
      </c>
      <c r="Q220" s="147">
        <v>0</v>
      </c>
      <c r="R220" s="147">
        <f t="shared" si="32"/>
        <v>0</v>
      </c>
      <c r="S220" s="147">
        <v>0</v>
      </c>
      <c r="T220" s="148">
        <f t="shared" si="33"/>
        <v>0</v>
      </c>
      <c r="AR220" s="149" t="s">
        <v>135</v>
      </c>
      <c r="AT220" s="149" t="s">
        <v>131</v>
      </c>
      <c r="AU220" s="149" t="s">
        <v>136</v>
      </c>
      <c r="AY220" s="16" t="s">
        <v>129</v>
      </c>
      <c r="BE220" s="150">
        <f t="shared" si="34"/>
        <v>0</v>
      </c>
      <c r="BF220" s="150">
        <f t="shared" si="35"/>
        <v>0</v>
      </c>
      <c r="BG220" s="150">
        <f t="shared" si="36"/>
        <v>0</v>
      </c>
      <c r="BH220" s="150">
        <f t="shared" si="37"/>
        <v>0</v>
      </c>
      <c r="BI220" s="150">
        <f t="shared" si="38"/>
        <v>0</v>
      </c>
      <c r="BJ220" s="16" t="s">
        <v>136</v>
      </c>
      <c r="BK220" s="150">
        <f t="shared" si="39"/>
        <v>0</v>
      </c>
      <c r="BL220" s="16" t="s">
        <v>135</v>
      </c>
      <c r="BM220" s="149" t="s">
        <v>923</v>
      </c>
    </row>
    <row r="221" spans="2:65" s="1" customFormat="1" ht="24.2" customHeight="1" x14ac:dyDescent="0.2">
      <c r="B221" s="31"/>
      <c r="C221" s="138" t="s">
        <v>924</v>
      </c>
      <c r="D221" s="138" t="s">
        <v>131</v>
      </c>
      <c r="E221" s="139" t="s">
        <v>925</v>
      </c>
      <c r="F221" s="140" t="s">
        <v>926</v>
      </c>
      <c r="G221" s="141" t="s">
        <v>158</v>
      </c>
      <c r="H221" s="142">
        <v>179.42</v>
      </c>
      <c r="I221" s="143"/>
      <c r="J221" s="142">
        <f t="shared" si="30"/>
        <v>0</v>
      </c>
      <c r="K221" s="144"/>
      <c r="L221" s="31"/>
      <c r="M221" s="145" t="s">
        <v>1</v>
      </c>
      <c r="N221" s="146" t="s">
        <v>40</v>
      </c>
      <c r="P221" s="147">
        <f t="shared" si="31"/>
        <v>0</v>
      </c>
      <c r="Q221" s="147">
        <v>0</v>
      </c>
      <c r="R221" s="147">
        <f t="shared" si="32"/>
        <v>0</v>
      </c>
      <c r="S221" s="147">
        <v>0</v>
      </c>
      <c r="T221" s="148">
        <f t="shared" si="33"/>
        <v>0</v>
      </c>
      <c r="AR221" s="149" t="s">
        <v>135</v>
      </c>
      <c r="AT221" s="149" t="s">
        <v>131</v>
      </c>
      <c r="AU221" s="149" t="s">
        <v>136</v>
      </c>
      <c r="AY221" s="16" t="s">
        <v>129</v>
      </c>
      <c r="BE221" s="150">
        <f t="shared" si="34"/>
        <v>0</v>
      </c>
      <c r="BF221" s="150">
        <f t="shared" si="35"/>
        <v>0</v>
      </c>
      <c r="BG221" s="150">
        <f t="shared" si="36"/>
        <v>0</v>
      </c>
      <c r="BH221" s="150">
        <f t="shared" si="37"/>
        <v>0</v>
      </c>
      <c r="BI221" s="150">
        <f t="shared" si="38"/>
        <v>0</v>
      </c>
      <c r="BJ221" s="16" t="s">
        <v>136</v>
      </c>
      <c r="BK221" s="150">
        <f t="shared" si="39"/>
        <v>0</v>
      </c>
      <c r="BL221" s="16" t="s">
        <v>135</v>
      </c>
      <c r="BM221" s="149" t="s">
        <v>927</v>
      </c>
    </row>
    <row r="222" spans="2:65" s="1" customFormat="1" ht="24.2" customHeight="1" x14ac:dyDescent="0.2">
      <c r="B222" s="31"/>
      <c r="C222" s="138" t="s">
        <v>783</v>
      </c>
      <c r="D222" s="138" t="s">
        <v>131</v>
      </c>
      <c r="E222" s="139" t="s">
        <v>928</v>
      </c>
      <c r="F222" s="140" t="s">
        <v>929</v>
      </c>
      <c r="G222" s="141" t="s">
        <v>158</v>
      </c>
      <c r="H222" s="142">
        <v>7.48</v>
      </c>
      <c r="I222" s="143"/>
      <c r="J222" s="142">
        <f t="shared" si="30"/>
        <v>0</v>
      </c>
      <c r="K222" s="144"/>
      <c r="L222" s="31"/>
      <c r="M222" s="145" t="s">
        <v>1</v>
      </c>
      <c r="N222" s="146" t="s">
        <v>40</v>
      </c>
      <c r="P222" s="147">
        <f t="shared" si="31"/>
        <v>0</v>
      </c>
      <c r="Q222" s="147">
        <v>0</v>
      </c>
      <c r="R222" s="147">
        <f t="shared" si="32"/>
        <v>0</v>
      </c>
      <c r="S222" s="147">
        <v>0</v>
      </c>
      <c r="T222" s="148">
        <f t="shared" si="33"/>
        <v>0</v>
      </c>
      <c r="AR222" s="149" t="s">
        <v>135</v>
      </c>
      <c r="AT222" s="149" t="s">
        <v>131</v>
      </c>
      <c r="AU222" s="149" t="s">
        <v>136</v>
      </c>
      <c r="AY222" s="16" t="s">
        <v>129</v>
      </c>
      <c r="BE222" s="150">
        <f t="shared" si="34"/>
        <v>0</v>
      </c>
      <c r="BF222" s="150">
        <f t="shared" si="35"/>
        <v>0</v>
      </c>
      <c r="BG222" s="150">
        <f t="shared" si="36"/>
        <v>0</v>
      </c>
      <c r="BH222" s="150">
        <f t="shared" si="37"/>
        <v>0</v>
      </c>
      <c r="BI222" s="150">
        <f t="shared" si="38"/>
        <v>0</v>
      </c>
      <c r="BJ222" s="16" t="s">
        <v>136</v>
      </c>
      <c r="BK222" s="150">
        <f t="shared" si="39"/>
        <v>0</v>
      </c>
      <c r="BL222" s="16" t="s">
        <v>135</v>
      </c>
      <c r="BM222" s="149" t="s">
        <v>930</v>
      </c>
    </row>
    <row r="223" spans="2:65" s="1" customFormat="1" ht="21.75" customHeight="1" x14ac:dyDescent="0.2">
      <c r="B223" s="31"/>
      <c r="C223" s="138" t="s">
        <v>931</v>
      </c>
      <c r="D223" s="138" t="s">
        <v>131</v>
      </c>
      <c r="E223" s="139" t="s">
        <v>932</v>
      </c>
      <c r="F223" s="140" t="s">
        <v>933</v>
      </c>
      <c r="G223" s="141" t="s">
        <v>158</v>
      </c>
      <c r="H223" s="142">
        <v>7.48</v>
      </c>
      <c r="I223" s="143"/>
      <c r="J223" s="142">
        <f t="shared" si="30"/>
        <v>0</v>
      </c>
      <c r="K223" s="144"/>
      <c r="L223" s="31"/>
      <c r="M223" s="145" t="s">
        <v>1</v>
      </c>
      <c r="N223" s="146" t="s">
        <v>40</v>
      </c>
      <c r="P223" s="147">
        <f t="shared" si="31"/>
        <v>0</v>
      </c>
      <c r="Q223" s="147">
        <v>0</v>
      </c>
      <c r="R223" s="147">
        <f t="shared" si="32"/>
        <v>0</v>
      </c>
      <c r="S223" s="147">
        <v>0</v>
      </c>
      <c r="T223" s="148">
        <f t="shared" si="33"/>
        <v>0</v>
      </c>
      <c r="AR223" s="149" t="s">
        <v>135</v>
      </c>
      <c r="AT223" s="149" t="s">
        <v>131</v>
      </c>
      <c r="AU223" s="149" t="s">
        <v>136</v>
      </c>
      <c r="AY223" s="16" t="s">
        <v>129</v>
      </c>
      <c r="BE223" s="150">
        <f t="shared" si="34"/>
        <v>0</v>
      </c>
      <c r="BF223" s="150">
        <f t="shared" si="35"/>
        <v>0</v>
      </c>
      <c r="BG223" s="150">
        <f t="shared" si="36"/>
        <v>0</v>
      </c>
      <c r="BH223" s="150">
        <f t="shared" si="37"/>
        <v>0</v>
      </c>
      <c r="BI223" s="150">
        <f t="shared" si="38"/>
        <v>0</v>
      </c>
      <c r="BJ223" s="16" t="s">
        <v>136</v>
      </c>
      <c r="BK223" s="150">
        <f t="shared" si="39"/>
        <v>0</v>
      </c>
      <c r="BL223" s="16" t="s">
        <v>135</v>
      </c>
      <c r="BM223" s="149" t="s">
        <v>934</v>
      </c>
    </row>
    <row r="224" spans="2:65" s="1" customFormat="1" ht="24.2" customHeight="1" x14ac:dyDescent="0.2">
      <c r="B224" s="31"/>
      <c r="C224" s="138" t="s">
        <v>786</v>
      </c>
      <c r="D224" s="138" t="s">
        <v>131</v>
      </c>
      <c r="E224" s="139" t="s">
        <v>935</v>
      </c>
      <c r="F224" s="140" t="s">
        <v>936</v>
      </c>
      <c r="G224" s="141" t="s">
        <v>158</v>
      </c>
      <c r="H224" s="142">
        <v>7.48</v>
      </c>
      <c r="I224" s="143"/>
      <c r="J224" s="142">
        <f t="shared" si="30"/>
        <v>0</v>
      </c>
      <c r="K224" s="144"/>
      <c r="L224" s="31"/>
      <c r="M224" s="145" t="s">
        <v>1</v>
      </c>
      <c r="N224" s="146" t="s">
        <v>40</v>
      </c>
      <c r="P224" s="147">
        <f t="shared" si="31"/>
        <v>0</v>
      </c>
      <c r="Q224" s="147">
        <v>0</v>
      </c>
      <c r="R224" s="147">
        <f t="shared" si="32"/>
        <v>0</v>
      </c>
      <c r="S224" s="147">
        <v>0</v>
      </c>
      <c r="T224" s="148">
        <f t="shared" si="33"/>
        <v>0</v>
      </c>
      <c r="AR224" s="149" t="s">
        <v>135</v>
      </c>
      <c r="AT224" s="149" t="s">
        <v>131</v>
      </c>
      <c r="AU224" s="149" t="s">
        <v>136</v>
      </c>
      <c r="AY224" s="16" t="s">
        <v>129</v>
      </c>
      <c r="BE224" s="150">
        <f t="shared" si="34"/>
        <v>0</v>
      </c>
      <c r="BF224" s="150">
        <f t="shared" si="35"/>
        <v>0</v>
      </c>
      <c r="BG224" s="150">
        <f t="shared" si="36"/>
        <v>0</v>
      </c>
      <c r="BH224" s="150">
        <f t="shared" si="37"/>
        <v>0</v>
      </c>
      <c r="BI224" s="150">
        <f t="shared" si="38"/>
        <v>0</v>
      </c>
      <c r="BJ224" s="16" t="s">
        <v>136</v>
      </c>
      <c r="BK224" s="150">
        <f t="shared" si="39"/>
        <v>0</v>
      </c>
      <c r="BL224" s="16" t="s">
        <v>135</v>
      </c>
      <c r="BM224" s="149" t="s">
        <v>937</v>
      </c>
    </row>
    <row r="225" spans="2:65" s="1" customFormat="1" ht="16.5" customHeight="1" x14ac:dyDescent="0.2">
      <c r="B225" s="31"/>
      <c r="C225" s="138" t="s">
        <v>938</v>
      </c>
      <c r="D225" s="138" t="s">
        <v>131</v>
      </c>
      <c r="E225" s="139" t="s">
        <v>939</v>
      </c>
      <c r="F225" s="140" t="s">
        <v>940</v>
      </c>
      <c r="G225" s="141" t="s">
        <v>142</v>
      </c>
      <c r="H225" s="142">
        <v>32.54</v>
      </c>
      <c r="I225" s="143"/>
      <c r="J225" s="142">
        <f t="shared" si="30"/>
        <v>0</v>
      </c>
      <c r="K225" s="144"/>
      <c r="L225" s="31"/>
      <c r="M225" s="145" t="s">
        <v>1</v>
      </c>
      <c r="N225" s="146" t="s">
        <v>40</v>
      </c>
      <c r="P225" s="147">
        <f t="shared" si="31"/>
        <v>0</v>
      </c>
      <c r="Q225" s="147">
        <v>0</v>
      </c>
      <c r="R225" s="147">
        <f t="shared" si="32"/>
        <v>0</v>
      </c>
      <c r="S225" s="147">
        <v>0</v>
      </c>
      <c r="T225" s="148">
        <f t="shared" si="33"/>
        <v>0</v>
      </c>
      <c r="AR225" s="149" t="s">
        <v>135</v>
      </c>
      <c r="AT225" s="149" t="s">
        <v>131</v>
      </c>
      <c r="AU225" s="149" t="s">
        <v>136</v>
      </c>
      <c r="AY225" s="16" t="s">
        <v>129</v>
      </c>
      <c r="BE225" s="150">
        <f t="shared" si="34"/>
        <v>0</v>
      </c>
      <c r="BF225" s="150">
        <f t="shared" si="35"/>
        <v>0</v>
      </c>
      <c r="BG225" s="150">
        <f t="shared" si="36"/>
        <v>0</v>
      </c>
      <c r="BH225" s="150">
        <f t="shared" si="37"/>
        <v>0</v>
      </c>
      <c r="BI225" s="150">
        <f t="shared" si="38"/>
        <v>0</v>
      </c>
      <c r="BJ225" s="16" t="s">
        <v>136</v>
      </c>
      <c r="BK225" s="150">
        <f t="shared" si="39"/>
        <v>0</v>
      </c>
      <c r="BL225" s="16" t="s">
        <v>135</v>
      </c>
      <c r="BM225" s="149" t="s">
        <v>941</v>
      </c>
    </row>
    <row r="226" spans="2:65" s="1" customFormat="1" ht="24.2" customHeight="1" x14ac:dyDescent="0.2">
      <c r="B226" s="31"/>
      <c r="C226" s="138" t="s">
        <v>789</v>
      </c>
      <c r="D226" s="138" t="s">
        <v>131</v>
      </c>
      <c r="E226" s="139" t="s">
        <v>942</v>
      </c>
      <c r="F226" s="140" t="s">
        <v>943</v>
      </c>
      <c r="G226" s="141" t="s">
        <v>158</v>
      </c>
      <c r="H226" s="142">
        <v>85.21</v>
      </c>
      <c r="I226" s="143"/>
      <c r="J226" s="142">
        <f t="shared" si="30"/>
        <v>0</v>
      </c>
      <c r="K226" s="144"/>
      <c r="L226" s="31"/>
      <c r="M226" s="145" t="s">
        <v>1</v>
      </c>
      <c r="N226" s="146" t="s">
        <v>40</v>
      </c>
      <c r="P226" s="147">
        <f t="shared" si="31"/>
        <v>0</v>
      </c>
      <c r="Q226" s="147">
        <v>0</v>
      </c>
      <c r="R226" s="147">
        <f t="shared" si="32"/>
        <v>0</v>
      </c>
      <c r="S226" s="147">
        <v>0</v>
      </c>
      <c r="T226" s="148">
        <f t="shared" si="33"/>
        <v>0</v>
      </c>
      <c r="AR226" s="149" t="s">
        <v>135</v>
      </c>
      <c r="AT226" s="149" t="s">
        <v>131</v>
      </c>
      <c r="AU226" s="149" t="s">
        <v>136</v>
      </c>
      <c r="AY226" s="16" t="s">
        <v>129</v>
      </c>
      <c r="BE226" s="150">
        <f t="shared" si="34"/>
        <v>0</v>
      </c>
      <c r="BF226" s="150">
        <f t="shared" si="35"/>
        <v>0</v>
      </c>
      <c r="BG226" s="150">
        <f t="shared" si="36"/>
        <v>0</v>
      </c>
      <c r="BH226" s="150">
        <f t="shared" si="37"/>
        <v>0</v>
      </c>
      <c r="BI226" s="150">
        <f t="shared" si="38"/>
        <v>0</v>
      </c>
      <c r="BJ226" s="16" t="s">
        <v>136</v>
      </c>
      <c r="BK226" s="150">
        <f t="shared" si="39"/>
        <v>0</v>
      </c>
      <c r="BL226" s="16" t="s">
        <v>135</v>
      </c>
      <c r="BM226" s="149" t="s">
        <v>944</v>
      </c>
    </row>
    <row r="227" spans="2:65" s="11" customFormat="1" ht="25.9" customHeight="1" x14ac:dyDescent="0.2">
      <c r="B227" s="126"/>
      <c r="D227" s="127" t="s">
        <v>73</v>
      </c>
      <c r="E227" s="128" t="s">
        <v>945</v>
      </c>
      <c r="F227" s="128" t="s">
        <v>946</v>
      </c>
      <c r="I227" s="129"/>
      <c r="J227" s="130">
        <f>BK227</f>
        <v>0</v>
      </c>
      <c r="L227" s="126"/>
      <c r="M227" s="131"/>
      <c r="P227" s="132">
        <f>P228</f>
        <v>0</v>
      </c>
      <c r="R227" s="132">
        <f>R228</f>
        <v>0.64290000000000003</v>
      </c>
      <c r="T227" s="133">
        <f>T228</f>
        <v>0</v>
      </c>
      <c r="AR227" s="127" t="s">
        <v>82</v>
      </c>
      <c r="AT227" s="134" t="s">
        <v>73</v>
      </c>
      <c r="AU227" s="134" t="s">
        <v>74</v>
      </c>
      <c r="AY227" s="127" t="s">
        <v>129</v>
      </c>
      <c r="BK227" s="135">
        <f>BK228</f>
        <v>0</v>
      </c>
    </row>
    <row r="228" spans="2:65" s="11" customFormat="1" ht="22.9" customHeight="1" x14ac:dyDescent="0.2">
      <c r="B228" s="126"/>
      <c r="D228" s="127" t="s">
        <v>73</v>
      </c>
      <c r="E228" s="136" t="s">
        <v>947</v>
      </c>
      <c r="F228" s="136" t="s">
        <v>948</v>
      </c>
      <c r="I228" s="129"/>
      <c r="J228" s="137">
        <f>BK228</f>
        <v>0</v>
      </c>
      <c r="L228" s="126"/>
      <c r="M228" s="131"/>
      <c r="P228" s="132">
        <f>SUM(P229:P232)</f>
        <v>0</v>
      </c>
      <c r="R228" s="132">
        <f>SUM(R229:R232)</f>
        <v>0.64290000000000003</v>
      </c>
      <c r="T228" s="133">
        <f>SUM(T229:T232)</f>
        <v>0</v>
      </c>
      <c r="AR228" s="127" t="s">
        <v>136</v>
      </c>
      <c r="AT228" s="134" t="s">
        <v>73</v>
      </c>
      <c r="AU228" s="134" t="s">
        <v>82</v>
      </c>
      <c r="AY228" s="127" t="s">
        <v>129</v>
      </c>
      <c r="BK228" s="135">
        <f>SUM(BK229:BK232)</f>
        <v>0</v>
      </c>
    </row>
    <row r="229" spans="2:65" s="1" customFormat="1" ht="24.2" customHeight="1" x14ac:dyDescent="0.2">
      <c r="B229" s="31"/>
      <c r="C229" s="138" t="s">
        <v>949</v>
      </c>
      <c r="D229" s="138" t="s">
        <v>131</v>
      </c>
      <c r="E229" s="139" t="s">
        <v>950</v>
      </c>
      <c r="F229" s="140" t="s">
        <v>951</v>
      </c>
      <c r="G229" s="141" t="s">
        <v>737</v>
      </c>
      <c r="H229" s="142">
        <v>2</v>
      </c>
      <c r="I229" s="143"/>
      <c r="J229" s="142">
        <f>ROUND(I229*H229,2)</f>
        <v>0</v>
      </c>
      <c r="K229" s="144"/>
      <c r="L229" s="31"/>
      <c r="M229" s="145" t="s">
        <v>1</v>
      </c>
      <c r="N229" s="146" t="s">
        <v>40</v>
      </c>
      <c r="P229" s="147">
        <f>O229*H229</f>
        <v>0</v>
      </c>
      <c r="Q229" s="147">
        <v>0</v>
      </c>
      <c r="R229" s="147">
        <f>Q229*H229</f>
        <v>0</v>
      </c>
      <c r="S229" s="147">
        <v>0</v>
      </c>
      <c r="T229" s="148">
        <f>S229*H229</f>
        <v>0</v>
      </c>
      <c r="AR229" s="149" t="s">
        <v>218</v>
      </c>
      <c r="AT229" s="149" t="s">
        <v>131</v>
      </c>
      <c r="AU229" s="149" t="s">
        <v>136</v>
      </c>
      <c r="AY229" s="16" t="s">
        <v>129</v>
      </c>
      <c r="BE229" s="150">
        <f>IF(N229="základná",J229,0)</f>
        <v>0</v>
      </c>
      <c r="BF229" s="150">
        <f>IF(N229="znížená",J229,0)</f>
        <v>0</v>
      </c>
      <c r="BG229" s="150">
        <f>IF(N229="zákl. prenesená",J229,0)</f>
        <v>0</v>
      </c>
      <c r="BH229" s="150">
        <f>IF(N229="zníž. prenesená",J229,0)</f>
        <v>0</v>
      </c>
      <c r="BI229" s="150">
        <f>IF(N229="nulová",J229,0)</f>
        <v>0</v>
      </c>
      <c r="BJ229" s="16" t="s">
        <v>136</v>
      </c>
      <c r="BK229" s="150">
        <f>ROUND(I229*H229,2)</f>
        <v>0</v>
      </c>
      <c r="BL229" s="16" t="s">
        <v>218</v>
      </c>
      <c r="BM229" s="149" t="s">
        <v>952</v>
      </c>
    </row>
    <row r="230" spans="2:65" s="1" customFormat="1" ht="16.5" customHeight="1" x14ac:dyDescent="0.2">
      <c r="B230" s="31"/>
      <c r="C230" s="138" t="s">
        <v>792</v>
      </c>
      <c r="D230" s="138" t="s">
        <v>131</v>
      </c>
      <c r="E230" s="139" t="s">
        <v>953</v>
      </c>
      <c r="F230" s="140" t="s">
        <v>962</v>
      </c>
      <c r="G230" s="141" t="s">
        <v>134</v>
      </c>
      <c r="H230" s="142">
        <v>15</v>
      </c>
      <c r="I230" s="143"/>
      <c r="J230" s="142">
        <f>ROUND(I230*H230,2)</f>
        <v>0</v>
      </c>
      <c r="K230" s="144"/>
      <c r="L230" s="31"/>
      <c r="M230" s="145" t="s">
        <v>1</v>
      </c>
      <c r="N230" s="146" t="s">
        <v>40</v>
      </c>
      <c r="P230" s="147">
        <f>O230*H230</f>
        <v>0</v>
      </c>
      <c r="Q230" s="147">
        <v>4.2860000000000002E-2</v>
      </c>
      <c r="R230" s="147">
        <f>Q230*H230</f>
        <v>0.64290000000000003</v>
      </c>
      <c r="S230" s="147">
        <v>0</v>
      </c>
      <c r="T230" s="148">
        <f>S230*H230</f>
        <v>0</v>
      </c>
      <c r="AR230" s="149" t="s">
        <v>218</v>
      </c>
      <c r="AT230" s="149" t="s">
        <v>131</v>
      </c>
      <c r="AU230" s="149" t="s">
        <v>136</v>
      </c>
      <c r="AY230" s="16" t="s">
        <v>129</v>
      </c>
      <c r="BE230" s="150">
        <f>IF(N230="základná",J230,0)</f>
        <v>0</v>
      </c>
      <c r="BF230" s="150">
        <f>IF(N230="znížená",J230,0)</f>
        <v>0</v>
      </c>
      <c r="BG230" s="150">
        <f>IF(N230="zákl. prenesená",J230,0)</f>
        <v>0</v>
      </c>
      <c r="BH230" s="150">
        <f>IF(N230="zníž. prenesená",J230,0)</f>
        <v>0</v>
      </c>
      <c r="BI230" s="150">
        <f>IF(N230="nulová",J230,0)</f>
        <v>0</v>
      </c>
      <c r="BJ230" s="16" t="s">
        <v>136</v>
      </c>
      <c r="BK230" s="150">
        <f>ROUND(I230*H230,2)</f>
        <v>0</v>
      </c>
      <c r="BL230" s="16" t="s">
        <v>218</v>
      </c>
      <c r="BM230" s="149" t="s">
        <v>954</v>
      </c>
    </row>
    <row r="231" spans="2:65" s="1" customFormat="1" ht="16.5" customHeight="1" x14ac:dyDescent="0.2">
      <c r="B231" s="31"/>
      <c r="C231" s="138" t="s">
        <v>448</v>
      </c>
      <c r="D231" s="138" t="s">
        <v>131</v>
      </c>
      <c r="E231" s="139" t="s">
        <v>955</v>
      </c>
      <c r="F231" s="140" t="s">
        <v>956</v>
      </c>
      <c r="G231" s="141" t="s">
        <v>134</v>
      </c>
      <c r="H231" s="142">
        <v>15</v>
      </c>
      <c r="I231" s="143"/>
      <c r="J231" s="142">
        <f>ROUND(I231*H231,2)</f>
        <v>0</v>
      </c>
      <c r="K231" s="144"/>
      <c r="L231" s="31"/>
      <c r="M231" s="145" t="s">
        <v>1</v>
      </c>
      <c r="N231" s="146" t="s">
        <v>40</v>
      </c>
      <c r="P231" s="147">
        <f>O231*H231</f>
        <v>0</v>
      </c>
      <c r="Q231" s="147">
        <v>0</v>
      </c>
      <c r="R231" s="147">
        <f>Q231*H231</f>
        <v>0</v>
      </c>
      <c r="S231" s="147">
        <v>0</v>
      </c>
      <c r="T231" s="148">
        <f>S231*H231</f>
        <v>0</v>
      </c>
      <c r="AR231" s="149" t="s">
        <v>218</v>
      </c>
      <c r="AT231" s="149" t="s">
        <v>131</v>
      </c>
      <c r="AU231" s="149" t="s">
        <v>136</v>
      </c>
      <c r="AY231" s="16" t="s">
        <v>129</v>
      </c>
      <c r="BE231" s="150">
        <f>IF(N231="základná",J231,0)</f>
        <v>0</v>
      </c>
      <c r="BF231" s="150">
        <f>IF(N231="znížená",J231,0)</f>
        <v>0</v>
      </c>
      <c r="BG231" s="150">
        <f>IF(N231="zákl. prenesená",J231,0)</f>
        <v>0</v>
      </c>
      <c r="BH231" s="150">
        <f>IF(N231="zníž. prenesená",J231,0)</f>
        <v>0</v>
      </c>
      <c r="BI231" s="150">
        <f>IF(N231="nulová",J231,0)</f>
        <v>0</v>
      </c>
      <c r="BJ231" s="16" t="s">
        <v>136</v>
      </c>
      <c r="BK231" s="150">
        <f>ROUND(I231*H231,2)</f>
        <v>0</v>
      </c>
      <c r="BL231" s="16" t="s">
        <v>218</v>
      </c>
      <c r="BM231" s="149" t="s">
        <v>957</v>
      </c>
    </row>
    <row r="232" spans="2:65" s="1" customFormat="1" ht="24.2" customHeight="1" x14ac:dyDescent="0.2">
      <c r="B232" s="31"/>
      <c r="C232" s="138" t="s">
        <v>795</v>
      </c>
      <c r="D232" s="138" t="s">
        <v>131</v>
      </c>
      <c r="E232" s="139" t="s">
        <v>958</v>
      </c>
      <c r="F232" s="140" t="s">
        <v>959</v>
      </c>
      <c r="G232" s="141" t="s">
        <v>960</v>
      </c>
      <c r="H232" s="143"/>
      <c r="I232" s="143"/>
      <c r="J232" s="142">
        <f>ROUND(I232*H232,2)</f>
        <v>0</v>
      </c>
      <c r="K232" s="144"/>
      <c r="L232" s="31"/>
      <c r="M232" s="182" t="s">
        <v>1</v>
      </c>
      <c r="N232" s="183" t="s">
        <v>40</v>
      </c>
      <c r="O232" s="184"/>
      <c r="P232" s="185">
        <f>O232*H232</f>
        <v>0</v>
      </c>
      <c r="Q232" s="185">
        <v>0</v>
      </c>
      <c r="R232" s="185">
        <f>Q232*H232</f>
        <v>0</v>
      </c>
      <c r="S232" s="185">
        <v>0</v>
      </c>
      <c r="T232" s="186">
        <f>S232*H232</f>
        <v>0</v>
      </c>
      <c r="AR232" s="149" t="s">
        <v>218</v>
      </c>
      <c r="AT232" s="149" t="s">
        <v>131</v>
      </c>
      <c r="AU232" s="149" t="s">
        <v>136</v>
      </c>
      <c r="AY232" s="16" t="s">
        <v>129</v>
      </c>
      <c r="BE232" s="150">
        <f>IF(N232="základná",J232,0)</f>
        <v>0</v>
      </c>
      <c r="BF232" s="150">
        <f>IF(N232="znížená",J232,0)</f>
        <v>0</v>
      </c>
      <c r="BG232" s="150">
        <f>IF(N232="zákl. prenesená",J232,0)</f>
        <v>0</v>
      </c>
      <c r="BH232" s="150">
        <f>IF(N232="zníž. prenesená",J232,0)</f>
        <v>0</v>
      </c>
      <c r="BI232" s="150">
        <f>IF(N232="nulová",J232,0)</f>
        <v>0</v>
      </c>
      <c r="BJ232" s="16" t="s">
        <v>136</v>
      </c>
      <c r="BK232" s="150">
        <f>ROUND(I232*H232,2)</f>
        <v>0</v>
      </c>
      <c r="BL232" s="16" t="s">
        <v>218</v>
      </c>
      <c r="BM232" s="149" t="s">
        <v>961</v>
      </c>
    </row>
    <row r="233" spans="2:65" s="1" customFormat="1" ht="6.95" customHeight="1" x14ac:dyDescent="0.2">
      <c r="B233" s="45"/>
      <c r="C233" s="46"/>
      <c r="D233" s="46"/>
      <c r="E233" s="46"/>
      <c r="F233" s="46"/>
      <c r="G233" s="46"/>
      <c r="H233" s="46"/>
      <c r="I233" s="46"/>
      <c r="J233" s="46"/>
      <c r="K233" s="46"/>
      <c r="L233" s="31"/>
    </row>
  </sheetData>
  <sheetProtection formatColumns="0" formatRows="0" autoFilter="0"/>
  <autoFilter ref="C123:K232" xr:uid="{00000000-0009-0000-0000-000003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_x00e1_tum xmlns="f5989147-848d-48d2-ae59-80d800a8233c">2023-03-29T07:01:42+00:00</D_x00e1_tum>
    <Kraj xmlns="f5989147-848d-48d2-ae59-80d800a8233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E6A42C0D2D2B42B23C0DBEC6690C7A" ma:contentTypeVersion="4" ma:contentTypeDescription="Umožňuje vytvoriť nový dokument." ma:contentTypeScope="" ma:versionID="5b44f5c671b0ac3daf538c78b7f43218">
  <xsd:schema xmlns:xsd="http://www.w3.org/2001/XMLSchema" xmlns:xs="http://www.w3.org/2001/XMLSchema" xmlns:p="http://schemas.microsoft.com/office/2006/metadata/properties" xmlns:ns2="f5989147-848d-48d2-ae59-80d800a8233c" xmlns:ns3="7d7cdc55-6ebe-4ecb-a43c-ecb324da520f" targetNamespace="http://schemas.microsoft.com/office/2006/metadata/properties" ma:root="true" ma:fieldsID="ed75ac4093697e70359f64ec070ca2a1" ns2:_="" ns3:_="">
    <xsd:import namespace="f5989147-848d-48d2-ae59-80d800a8233c"/>
    <xsd:import namespace="7d7cdc55-6ebe-4ecb-a43c-ecb324da520f"/>
    <xsd:element name="properties">
      <xsd:complexType>
        <xsd:sequence>
          <xsd:element name="documentManagement">
            <xsd:complexType>
              <xsd:all>
                <xsd:element ref="ns2:Kraj" minOccurs="0"/>
                <xsd:element ref="ns3:SharedWithUsers" minOccurs="0"/>
                <xsd:element ref="ns3:SharedWithDetails" minOccurs="0"/>
                <xsd:element ref="ns2:D_x00e1_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89147-848d-48d2-ae59-80d800a8233c" elementFormDefault="qualified">
    <xsd:import namespace="http://schemas.microsoft.com/office/2006/documentManagement/types"/>
    <xsd:import namespace="http://schemas.microsoft.com/office/infopath/2007/PartnerControls"/>
    <xsd:element name="Kraj" ma:index="8" nillable="true" ma:displayName="Kraj" ma:internalName="Kraj">
      <xsd:simpleType>
        <xsd:restriction base="dms:Text">
          <xsd:maxLength value="255"/>
        </xsd:restriction>
      </xsd:simpleType>
    </xsd:element>
    <xsd:element name="D_x00e1_tum" ma:index="11" nillable="true" ma:displayName="Dátum" ma:default="[today]" ma:format="DateOnly" ma:internalName="D_x00e1_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cdc55-6ebe-4ecb-a43c-ecb324da520f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4DD9F1-677F-4D5D-B9E0-6CC86777B56B}">
  <ds:schemaRefs>
    <ds:schemaRef ds:uri="http://schemas.microsoft.com/office/2006/metadata/properties"/>
    <ds:schemaRef ds:uri="http://schemas.microsoft.com/office/infopath/2007/PartnerControls"/>
    <ds:schemaRef ds:uri="f5989147-848d-48d2-ae59-80d800a8233c"/>
  </ds:schemaRefs>
</ds:datastoreItem>
</file>

<file path=customXml/itemProps2.xml><?xml version="1.0" encoding="utf-8"?>
<ds:datastoreItem xmlns:ds="http://schemas.openxmlformats.org/officeDocument/2006/customXml" ds:itemID="{EE7D6447-B139-43A6-9138-16CDC587DC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989147-848d-48d2-ae59-80d800a8233c"/>
    <ds:schemaRef ds:uri="7d7cdc55-6ebe-4ecb-a43c-ecb324da52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F60F18-7F73-48DF-BE49-8E5764BC2C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SO 01 - Sanácia oporných ...</vt:lpstr>
      <vt:lpstr>SO 02 - Rekonštrukcia spe...</vt:lpstr>
      <vt:lpstr>SO 03 - Rekonštrukcia daž...</vt:lpstr>
      <vt:lpstr>'Rekapitulácia stavby'!Názvy_tlače</vt:lpstr>
      <vt:lpstr>'SO 01 - Sanácia oporných ...'!Názvy_tlače</vt:lpstr>
      <vt:lpstr>'SO 02 - Rekonštrukcia spe...'!Názvy_tlače</vt:lpstr>
      <vt:lpstr>'SO 03 - Rekonštrukcia daž...'!Názvy_tlače</vt:lpstr>
      <vt:lpstr>'Rekapitulácia stavby'!Oblasť_tlače</vt:lpstr>
      <vt:lpstr>'SO 01 - Sanácia oporných ...'!Oblasť_tlače</vt:lpstr>
      <vt:lpstr>'SO 02 - Rekonštrukcia spe...'!Oblasť_tlače</vt:lpstr>
      <vt:lpstr>'SO 03 - Rekonštrukcia daž...'!Oblasť_tlače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Orbanova</dc:creator>
  <cp:lastModifiedBy>Antol Jozef, Ing.</cp:lastModifiedBy>
  <dcterms:created xsi:type="dcterms:W3CDTF">2022-04-05T11:04:04Z</dcterms:created>
  <dcterms:modified xsi:type="dcterms:W3CDTF">2023-09-28T12:37:57Z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0x010100ABE6A42C0D2D2B42B23C0DBEC6690C7A</vt:lpwstr>
  </property>
</Properties>
</file>