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ezakova2732253\Desktop\Výzvy\OOPZ RK\Projekcia\PD\Polícia RK\2023-02-08\G. VÝKAZ VÝMER\"/>
    </mc:Choice>
  </mc:AlternateContent>
  <bookViews>
    <workbookView xWindow="0" yWindow="0" windowWidth="28800" windowHeight="12435"/>
  </bookViews>
  <sheets>
    <sheet name="Rekapitulácia stavby" sheetId="1" r:id="rId1"/>
    <sheet name="A1.01 - Výmena otvorových kci" sheetId="3" r:id="rId2"/>
    <sheet name="A1.02 - Zateplenie strechy" sheetId="4" r:id="rId3"/>
    <sheet name="A1.03 - Zateplenie fasády" sheetId="5" r:id="rId4"/>
    <sheet name="A1.04 - Elektroinštalácia " sheetId="9" r:id="rId5"/>
    <sheet name="A1.05 - Vykurovanie, vetra..." sheetId="8" r:id="rId6"/>
    <sheet name="A1.05.01 Tepelné čerpadlo" sheetId="15" r:id="rId7"/>
    <sheet name="A1.05.02 Plynový kondenzač..." sheetId="16" r:id="rId8"/>
    <sheet name="A1.05.03 Výmena vykurovaci..." sheetId="17" r:id="rId9"/>
    <sheet name="A1.05.04- Tepelné čerpadlo ..." sheetId="18" r:id="rId10"/>
    <sheet name="A1.05.05- Systém distribúci..." sheetId="27" r:id="rId11"/>
    <sheet name="A1.05.06 - System núteného v..." sheetId="20" r:id="rId12"/>
    <sheet name="A1.05.07 - Komínové teleso" sheetId="21" r:id="rId13"/>
    <sheet name="A1.05.08 - Vnútorné rozvod..." sheetId="22" r:id="rId14"/>
    <sheet name="A2.01 - Búracie práce" sheetId="2" r:id="rId15"/>
    <sheet name="A2.02 - Chodník a zákla..." sheetId="6" r:id="rId16"/>
    <sheet name="A2.03 - Stav.úpravy ostatné" sheetId="7" r:id="rId17"/>
    <sheet name="A2.04 Bleskozvod" sheetId="26" r:id="rId18"/>
    <sheet name="B.01 - NP Búracie práce" sheetId="10" r:id="rId19"/>
    <sheet name="B.02 - NP SÚ - interierové" sheetId="11" r:id="rId20"/>
    <sheet name="B.03 - NP Vstupné schodisko" sheetId="12" r:id="rId21"/>
    <sheet name="B.04 NP VZT " sheetId="23" r:id="rId22"/>
    <sheet name="B.05 NP ZTI " sheetId="24" r:id="rId23"/>
  </sheets>
  <externalReferences>
    <externalReference r:id="rId24"/>
    <externalReference r:id="rId25"/>
  </externalReferences>
  <definedNames>
    <definedName name="_xlnm._FilterDatabase" localSheetId="1" hidden="1">'A1.01 - Výmena otvorových kci'!$C$132:$K$209</definedName>
    <definedName name="_xlnm._FilterDatabase" localSheetId="2" hidden="1">'A1.02 - Zateplenie strechy'!$C$131:$K$174</definedName>
    <definedName name="_xlnm._FilterDatabase" localSheetId="3" hidden="1">'A1.03 - Zateplenie fasády'!$C$139:$K$250</definedName>
    <definedName name="_xlnm._FilterDatabase" localSheetId="4" hidden="1">'A1.04 - Elektroinštalácia '!$C$123:$K$127</definedName>
    <definedName name="_xlnm._FilterDatabase" localSheetId="6" hidden="1">'A1.05.01 Tepelné čerpadlo'!$C$125:$K$174</definedName>
    <definedName name="_xlnm._FilterDatabase" localSheetId="7" hidden="1">'A1.05.02 Plynový kondenzač...'!$C$125:$K$165</definedName>
    <definedName name="_xlnm._FilterDatabase" localSheetId="8" hidden="1">'A1.05.03 Výmena vykurovaci...'!$C$124:$K$248</definedName>
    <definedName name="_xlnm._FilterDatabase" localSheetId="9" hidden="1">'A1.05.04- Tepelné čerpadlo ...'!$C$126:$K$173</definedName>
    <definedName name="_xlnm._FilterDatabase" localSheetId="10" hidden="1">'A1.05.05- Systém distribúci...'!$C$123:$K$158</definedName>
    <definedName name="_xlnm._FilterDatabase" localSheetId="11" hidden="1">'A1.05.06 - System núteného v...'!$C$122:$K$144</definedName>
    <definedName name="_xlnm._FilterDatabase" localSheetId="12" hidden="1">'A1.05.07 - Komínové teleso'!$C$123:$K$170</definedName>
    <definedName name="_xlnm._FilterDatabase" localSheetId="13" hidden="1">'A1.05.08 - Vnútorné rozvod...'!$C$122:$K$151</definedName>
    <definedName name="_xlnm._FilterDatabase" localSheetId="14" hidden="1">'A2.01 - Búracie práce'!$C$139:$K$223</definedName>
    <definedName name="_xlnm._FilterDatabase" localSheetId="15" hidden="1">'A2.02 - Chodník a zákla...'!$C$133:$K$180</definedName>
    <definedName name="_xlnm._FilterDatabase" localSheetId="16" hidden="1">'A2.03 - Stav.úpravy ostatné'!$C$136:$K$205</definedName>
    <definedName name="_xlnm._FilterDatabase" localSheetId="17" hidden="1">'A2.04 Bleskozvod'!$C$123:$K$172</definedName>
    <definedName name="_xlnm._FilterDatabase" localSheetId="18" hidden="1">'B.01 - NP Búracie práce'!$C$128:$K$149</definedName>
    <definedName name="_xlnm._FilterDatabase" localSheetId="19" hidden="1">'B.02 - NP SÚ - interierové'!$C$132:$K$183</definedName>
    <definedName name="_xlnm._FilterDatabase" localSheetId="20" hidden="1">'B.03 - NP Vstupné schodisko'!$C$132:$K$174</definedName>
    <definedName name="_xlnm._FilterDatabase" localSheetId="21" hidden="1">'B.04 NP VZT '!$C$122:$K$186</definedName>
    <definedName name="_xlnm._FilterDatabase" localSheetId="22" hidden="1">'B.05 NP ZTI '!$C$116:$K$135</definedName>
    <definedName name="_xlnm.Print_Titles" localSheetId="1">'A1.01 - Výmena otvorových kci'!$132:$132</definedName>
    <definedName name="_xlnm.Print_Titles" localSheetId="2">'A1.02 - Zateplenie strechy'!$131:$131</definedName>
    <definedName name="_xlnm.Print_Titles" localSheetId="3">'A1.03 - Zateplenie fasády'!$139:$139</definedName>
    <definedName name="_xlnm.Print_Titles" localSheetId="4">'A1.04 - Elektroinštalácia '!$123:$123</definedName>
    <definedName name="_xlnm.Print_Titles" localSheetId="5">'A1.05 - Vykurovanie, vetra...'!#REF!</definedName>
    <definedName name="_xlnm.Print_Titles" localSheetId="6">'A1.05.01 Tepelné čerpadlo'!$125:$125</definedName>
    <definedName name="_xlnm.Print_Titles" localSheetId="7">'A1.05.02 Plynový kondenzač...'!$125:$125</definedName>
    <definedName name="_xlnm.Print_Titles" localSheetId="8">'A1.05.03 Výmena vykurovaci...'!$124:$124</definedName>
    <definedName name="_xlnm.Print_Titles" localSheetId="9">'A1.05.04- Tepelné čerpadlo ...'!$126:$126</definedName>
    <definedName name="_xlnm.Print_Titles" localSheetId="10">'A1.05.05- Systém distribúci...'!$123:$123</definedName>
    <definedName name="_xlnm.Print_Titles" localSheetId="11">'A1.05.06 - System núteného v...'!$122:$122</definedName>
    <definedName name="_xlnm.Print_Titles" localSheetId="12">'A1.05.07 - Komínové teleso'!$123:$123</definedName>
    <definedName name="_xlnm.Print_Titles" localSheetId="13">'A1.05.08 - Vnútorné rozvod...'!$122:$122</definedName>
    <definedName name="_xlnm.Print_Titles" localSheetId="14">'A2.01 - Búracie práce'!$139:$139</definedName>
    <definedName name="_xlnm.Print_Titles" localSheetId="15">'A2.02 - Chodník a zákla...'!$133:$133</definedName>
    <definedName name="_xlnm.Print_Titles" localSheetId="16">'A2.03 - Stav.úpravy ostatné'!$136:$136</definedName>
    <definedName name="_xlnm.Print_Titles" localSheetId="17">'A2.04 Bleskozvod'!$123:$123</definedName>
    <definedName name="_xlnm.Print_Titles" localSheetId="18">'B.01 - NP Búracie práce'!$128:$128</definedName>
    <definedName name="_xlnm.Print_Titles" localSheetId="19">'B.02 - NP SÚ - interierové'!$132:$132</definedName>
    <definedName name="_xlnm.Print_Titles" localSheetId="20">'B.03 - NP Vstupné schodisko'!$132:$132</definedName>
    <definedName name="_xlnm.Print_Titles" localSheetId="21">'B.04 NP VZT '!$122:$122</definedName>
    <definedName name="_xlnm.Print_Titles" localSheetId="22">'B.05 NP ZTI '!$116:$116</definedName>
    <definedName name="_xlnm.Print_Titles" localSheetId="0">'Rekapitulácia stavby'!$92:$92</definedName>
    <definedName name="_xlnm.Print_Area" localSheetId="1">'A1.01 - Výmena otvorových kci'!$C$4:$J$76,'A1.01 - Výmena otvorových kci'!$C$82:$J$110,'A1.01 - Výmena otvorových kci'!$C$116:$J$209</definedName>
    <definedName name="_xlnm.Print_Area" localSheetId="2">'A1.02 - Zateplenie strechy'!$C$4:$J$76,'A1.02 - Zateplenie strechy'!$C$82:$J$109,'A1.02 - Zateplenie strechy'!$C$115:$J$174</definedName>
    <definedName name="_xlnm.Print_Area" localSheetId="3">'A1.03 - Zateplenie fasády'!$C$4:$J$76,'A1.03 - Zateplenie fasády'!$C$82:$J$117,'A1.03 - Zateplenie fasády'!$C$123:$J$250</definedName>
    <definedName name="_xlnm.Print_Area" localSheetId="4">'A1.04 - Elektroinštalácia '!$C$4:$J$76,'A1.04 - Elektroinštalácia '!$C$82:$J$103,'A1.04 - Elektroinštalácia '!$C$109:$J$236</definedName>
    <definedName name="_xlnm.Print_Area" localSheetId="5">'A1.05 - Vykurovanie, vetra...'!$C$4:$J$76,'A1.05 - Vykurovanie, vetra...'!$C$82:$J$108,'A1.05 - Vykurovanie, vetra...'!#REF!</definedName>
    <definedName name="_xlnm.Print_Area" localSheetId="6">'A1.05.01 Tepelné čerpadlo'!$C$4:$J$76,'A1.05.01 Tepelné čerpadlo'!$C$82:$J$107,'A1.05.01 Tepelné čerpadlo'!$C$113:$J$174</definedName>
    <definedName name="_xlnm.Print_Area" localSheetId="7">'A1.05.02 Plynový kondenzač...'!$C$4:$J$76,'A1.05.02 Plynový kondenzač...'!$C$82:$J$107,'A1.05.02 Plynový kondenzač...'!$C$113:$J$165</definedName>
    <definedName name="_xlnm.Print_Area" localSheetId="8">'A1.05.03 Výmena vykurovaci...'!$C$4:$J$76,'A1.05.03 Výmena vykurovaci...'!$C$82:$J$106,'A1.05.03 Výmena vykurovaci...'!$C$112:$J$248</definedName>
    <definedName name="_xlnm.Print_Area" localSheetId="9">'A1.05.04- Tepelné čerpadlo ...'!$C$4:$J$76,'A1.05.04- Tepelné čerpadlo ...'!$C$82:$J$108,'A1.05.04- Tepelné čerpadlo ...'!$C$114:$J$173</definedName>
    <definedName name="_xlnm.Print_Area" localSheetId="10">'A1.05.05- Systém distribúci...'!$C$4:$J$76,'A1.05.05- Systém distribúci...'!$C$82:$J$105,'A1.05.05- Systém distribúci...'!$C$111:$J$158</definedName>
    <definedName name="_xlnm.Print_Area" localSheetId="11">'A1.05.06 - System núteného v...'!$C$4:$J$76,'A1.05.06 - System núteného v...'!$C$82:$J$104,'A1.05.06 - System núteného v...'!$C$110:$J$144</definedName>
    <definedName name="_xlnm.Print_Area" localSheetId="12">'A1.05.07 - Komínové teleso'!$C$4:$J$76,'A1.05.07 - Komínové teleso'!$C$82:$J$105,'A1.05.07 - Komínové teleso'!$C$111:$J$170</definedName>
    <definedName name="_xlnm.Print_Area" localSheetId="13">'A1.05.08 - Vnútorné rozvod...'!$C$4:$J$76,'A1.05.08 - Vnútorné rozvod...'!$C$82:$J$104,'A1.05.08 - Vnútorné rozvod...'!$C$110:$J$151</definedName>
    <definedName name="_xlnm.Print_Area" localSheetId="14">'A2.01 - Búracie práce'!$C$4:$J$76,'A2.01 - Búracie práce'!$C$82:$J$117,'A2.01 - Búracie práce'!$C$123:$J$223</definedName>
    <definedName name="_xlnm.Print_Area" localSheetId="15">'A2.02 - Chodník a zákla...'!$C$4:$J$76,'A2.02 - Chodník a zákla...'!$C$82:$J$111,'A2.02 - Chodník a zákla...'!$C$117:$J$180</definedName>
    <definedName name="_xlnm.Print_Area" localSheetId="16">'A2.03 - Stav.úpravy ostatné'!$C$4:$J$76,'A2.03 - Stav.úpravy ostatné'!$C$82:$J$114,'A2.03 - Stav.úpravy ostatné'!$C$120:$J$205</definedName>
    <definedName name="_xlnm.Print_Area" localSheetId="17">'A2.04 Bleskozvod'!$C$4:$J$76,'A2.04 Bleskozvod'!$C$82:$J$103,'A2.04 Bleskozvod'!$C$109:$J$172</definedName>
    <definedName name="_xlnm.Print_Area" localSheetId="18">'B.01 - NP Búracie práce'!$C$4:$J$76,'B.01 - NP Búracie práce'!$C$82:$J$106,'B.01 - NP Búracie práce'!$C$112:$J$149</definedName>
    <definedName name="_xlnm.Print_Area" localSheetId="19">'B.02 - NP SÚ - interierové'!$C$4:$J$76,'B.02 - NP SÚ - interierové'!$C$82:$J$110,'B.02 - NP SÚ - interierové'!$C$116:$J$183</definedName>
    <definedName name="_xlnm.Print_Area" localSheetId="20">'B.03 - NP Vstupné schodisko'!$C$4:$J$76,'B.03 - NP Vstupné schodisko'!$C$82:$J$110,'B.03 - NP Vstupné schodisko'!$C$116:$J$174</definedName>
    <definedName name="_xlnm.Print_Area" localSheetId="21">'B.04 NP VZT '!$C$4:$J$76,'B.04 NP VZT '!$C$82:$J$104,'B.04 NP VZT '!$C$110:$J$186</definedName>
    <definedName name="_xlnm.Print_Area" localSheetId="22">'B.05 NP ZTI '!$C$4:$J$76,'B.05 NP ZTI '!$C$82:$J$98,'B.05 NP ZTI '!$C$104:$J$135</definedName>
    <definedName name="_xlnm.Print_Area" localSheetId="0">'Rekapitulácia stavby'!$D$4:$AO$76,'Rekapitulácia stavby'!$C$82:$AQ$122</definedName>
  </definedNames>
  <calcPr calcId="152511" calcMode="manual"/>
</workbook>
</file>

<file path=xl/calcChain.xml><?xml version="1.0" encoding="utf-8"?>
<calcChain xmlns="http://schemas.openxmlformats.org/spreadsheetml/2006/main">
  <c r="E116" i="21" l="1"/>
  <c r="E87" i="21"/>
  <c r="E118" i="16" l="1"/>
  <c r="E118" i="15"/>
  <c r="E115" i="23"/>
  <c r="E87" i="23"/>
  <c r="E109" i="24"/>
  <c r="E87" i="24"/>
  <c r="E116" i="27" l="1"/>
  <c r="E87" i="27"/>
  <c r="BK158" i="27"/>
  <c r="BI158" i="27"/>
  <c r="BH158" i="27"/>
  <c r="BG158" i="27"/>
  <c r="BE158" i="27"/>
  <c r="T158" i="27"/>
  <c r="T157" i="27" s="1"/>
  <c r="R158" i="27"/>
  <c r="P158" i="27"/>
  <c r="BF158" i="27"/>
  <c r="BK157" i="27"/>
  <c r="R157" i="27"/>
  <c r="P157" i="27"/>
  <c r="BK155" i="27"/>
  <c r="BI155" i="27"/>
  <c r="BH155" i="27"/>
  <c r="BG155" i="27"/>
  <c r="BE155" i="27"/>
  <c r="T155" i="27"/>
  <c r="R155" i="27"/>
  <c r="P155" i="27"/>
  <c r="BF155" i="27"/>
  <c r="BK154" i="27"/>
  <c r="BI154" i="27"/>
  <c r="BH154" i="27"/>
  <c r="BG154" i="27"/>
  <c r="BE154" i="27"/>
  <c r="T154" i="27"/>
  <c r="R154" i="27"/>
  <c r="P154" i="27"/>
  <c r="BF154" i="27"/>
  <c r="BK153" i="27"/>
  <c r="BI153" i="27"/>
  <c r="BH153" i="27"/>
  <c r="BG153" i="27"/>
  <c r="BE153" i="27"/>
  <c r="T153" i="27"/>
  <c r="R153" i="27"/>
  <c r="P153" i="27"/>
  <c r="BF153" i="27"/>
  <c r="BK152" i="27"/>
  <c r="BI152" i="27"/>
  <c r="BH152" i="27"/>
  <c r="BG152" i="27"/>
  <c r="BE152" i="27"/>
  <c r="T152" i="27"/>
  <c r="R152" i="27"/>
  <c r="P152" i="27"/>
  <c r="BF152" i="27"/>
  <c r="BK151" i="27"/>
  <c r="BI151" i="27"/>
  <c r="BH151" i="27"/>
  <c r="BG151" i="27"/>
  <c r="BE151" i="27"/>
  <c r="T151" i="27"/>
  <c r="R151" i="27"/>
  <c r="P151" i="27"/>
  <c r="BF151" i="27"/>
  <c r="BK150" i="27"/>
  <c r="BK148" i="27" s="1"/>
  <c r="BI150" i="27"/>
  <c r="BH150" i="27"/>
  <c r="BG150" i="27"/>
  <c r="BF150" i="27"/>
  <c r="BE150" i="27"/>
  <c r="T150" i="27"/>
  <c r="R150" i="27"/>
  <c r="P150" i="27"/>
  <c r="P148" i="27" s="1"/>
  <c r="BK149" i="27"/>
  <c r="BI149" i="27"/>
  <c r="BH149" i="27"/>
  <c r="BG149" i="27"/>
  <c r="BE149" i="27"/>
  <c r="T149" i="27"/>
  <c r="R149" i="27"/>
  <c r="P149" i="27"/>
  <c r="BF149" i="27"/>
  <c r="BK147" i="27"/>
  <c r="BI147" i="27"/>
  <c r="BH147" i="27"/>
  <c r="BG147" i="27"/>
  <c r="BE147" i="27"/>
  <c r="T147" i="27"/>
  <c r="R147" i="27"/>
  <c r="P147" i="27"/>
  <c r="BF147" i="27"/>
  <c r="BK146" i="27"/>
  <c r="BI146" i="27"/>
  <c r="BH146" i="27"/>
  <c r="BG146" i="27"/>
  <c r="BE146" i="27"/>
  <c r="T146" i="27"/>
  <c r="R146" i="27"/>
  <c r="P146" i="27"/>
  <c r="BF146" i="27"/>
  <c r="BK145" i="27"/>
  <c r="BI145" i="27"/>
  <c r="BH145" i="27"/>
  <c r="BG145" i="27"/>
  <c r="BE145" i="27"/>
  <c r="T145" i="27"/>
  <c r="R145" i="27"/>
  <c r="P145" i="27"/>
  <c r="BF145" i="27"/>
  <c r="BK144" i="27"/>
  <c r="BI144" i="27"/>
  <c r="BH144" i="27"/>
  <c r="BG144" i="27"/>
  <c r="BE144" i="27"/>
  <c r="T144" i="27"/>
  <c r="R144" i="27"/>
  <c r="P144" i="27"/>
  <c r="BF144" i="27"/>
  <c r="BK143" i="27"/>
  <c r="BI143" i="27"/>
  <c r="BH143" i="27"/>
  <c r="BG143" i="27"/>
  <c r="BE143" i="27"/>
  <c r="T143" i="27"/>
  <c r="R143" i="27"/>
  <c r="P143" i="27"/>
  <c r="BF143" i="27"/>
  <c r="BK142" i="27"/>
  <c r="BI142" i="27"/>
  <c r="BH142" i="27"/>
  <c r="BG142" i="27"/>
  <c r="BE142" i="27"/>
  <c r="T142" i="27"/>
  <c r="R142" i="27"/>
  <c r="P142" i="27"/>
  <c r="BF142" i="27"/>
  <c r="BK141" i="27"/>
  <c r="BI141" i="27"/>
  <c r="BH141" i="27"/>
  <c r="BG141" i="27"/>
  <c r="BE141" i="27"/>
  <c r="T141" i="27"/>
  <c r="T139" i="27" s="1"/>
  <c r="R141" i="27"/>
  <c r="P141" i="27"/>
  <c r="BF141" i="27"/>
  <c r="BK140" i="27"/>
  <c r="BI140" i="27"/>
  <c r="BH140" i="27"/>
  <c r="BG140" i="27"/>
  <c r="BE140" i="27"/>
  <c r="T140" i="27"/>
  <c r="R140" i="27"/>
  <c r="P140" i="27"/>
  <c r="P139" i="27" s="1"/>
  <c r="BF140" i="27"/>
  <c r="BK138" i="27"/>
  <c r="BI138" i="27"/>
  <c r="BH138" i="27"/>
  <c r="BG138" i="27"/>
  <c r="BE138" i="27"/>
  <c r="T138" i="27"/>
  <c r="R138" i="27"/>
  <c r="P138" i="27"/>
  <c r="BF138" i="27"/>
  <c r="BK137" i="27"/>
  <c r="BI137" i="27"/>
  <c r="BH137" i="27"/>
  <c r="BG137" i="27"/>
  <c r="BE137" i="27"/>
  <c r="T137" i="27"/>
  <c r="R137" i="27"/>
  <c r="P137" i="27"/>
  <c r="BF137" i="27"/>
  <c r="BK136" i="27"/>
  <c r="BI136" i="27"/>
  <c r="BH136" i="27"/>
  <c r="BG136" i="27"/>
  <c r="BE136" i="27"/>
  <c r="T136" i="27"/>
  <c r="R136" i="27"/>
  <c r="P136" i="27"/>
  <c r="BF136" i="27"/>
  <c r="BK135" i="27"/>
  <c r="BI135" i="27"/>
  <c r="BH135" i="27"/>
  <c r="BG135" i="27"/>
  <c r="BE135" i="27"/>
  <c r="T135" i="27"/>
  <c r="R135" i="27"/>
  <c r="P135" i="27"/>
  <c r="BF135" i="27"/>
  <c r="BK134" i="27"/>
  <c r="BI134" i="27"/>
  <c r="BH134" i="27"/>
  <c r="BG134" i="27"/>
  <c r="BE134" i="27"/>
  <c r="T134" i="27"/>
  <c r="R134" i="27"/>
  <c r="P134" i="27"/>
  <c r="BF134" i="27"/>
  <c r="BK133" i="27"/>
  <c r="BI133" i="27"/>
  <c r="BH133" i="27"/>
  <c r="BG133" i="27"/>
  <c r="BE133" i="27"/>
  <c r="T133" i="27"/>
  <c r="R133" i="27"/>
  <c r="R132" i="27" s="1"/>
  <c r="P133" i="27"/>
  <c r="BF133" i="27"/>
  <c r="BK130" i="27"/>
  <c r="BI130" i="27"/>
  <c r="BH130" i="27"/>
  <c r="BG130" i="27"/>
  <c r="BF130" i="27"/>
  <c r="BE130" i="27"/>
  <c r="T130" i="27"/>
  <c r="R130" i="27"/>
  <c r="P130" i="27"/>
  <c r="BK129" i="27"/>
  <c r="BI129" i="27"/>
  <c r="BH129" i="27"/>
  <c r="BG129" i="27"/>
  <c r="BE129" i="27"/>
  <c r="T129" i="27"/>
  <c r="R129" i="27"/>
  <c r="P129" i="27"/>
  <c r="BF129" i="27"/>
  <c r="BK128" i="27"/>
  <c r="BI128" i="27"/>
  <c r="BH128" i="27"/>
  <c r="BG128" i="27"/>
  <c r="BE128" i="27"/>
  <c r="T128" i="27"/>
  <c r="R128" i="27"/>
  <c r="P128" i="27"/>
  <c r="BF128" i="27"/>
  <c r="BK127" i="27"/>
  <c r="BI127" i="27"/>
  <c r="F37" i="27" s="1"/>
  <c r="BH127" i="27"/>
  <c r="BG127" i="27"/>
  <c r="BE127" i="27"/>
  <c r="F33" i="27" s="1"/>
  <c r="T127" i="27"/>
  <c r="R127" i="27"/>
  <c r="P127" i="27"/>
  <c r="BF127" i="27"/>
  <c r="F121" i="27"/>
  <c r="F120" i="27"/>
  <c r="F118" i="27"/>
  <c r="F92" i="27"/>
  <c r="F91" i="27"/>
  <c r="F89" i="27"/>
  <c r="J37" i="27"/>
  <c r="J36" i="27"/>
  <c r="J35" i="27"/>
  <c r="E7" i="27"/>
  <c r="E114" i="27" s="1"/>
  <c r="BK126" i="27" l="1"/>
  <c r="F35" i="27"/>
  <c r="BK139" i="27"/>
  <c r="BK125" i="27"/>
  <c r="BK124" i="27" s="1"/>
  <c r="J33" i="27"/>
  <c r="F36" i="27"/>
  <c r="P126" i="27"/>
  <c r="P125" i="27" s="1"/>
  <c r="P124" i="27" s="1"/>
  <c r="T148" i="27"/>
  <c r="R148" i="27"/>
  <c r="T126" i="27"/>
  <c r="T125" i="27" s="1"/>
  <c r="T124" i="27" s="1"/>
  <c r="R126" i="27"/>
  <c r="R125" i="27" s="1"/>
  <c r="P132" i="27"/>
  <c r="P131" i="27" s="1"/>
  <c r="BK132" i="27"/>
  <c r="T132" i="27"/>
  <c r="T131" i="27" s="1"/>
  <c r="R139" i="27"/>
  <c r="R131" i="27" s="1"/>
  <c r="BK131" i="27"/>
  <c r="E85" i="27"/>
  <c r="R124" i="27" l="1"/>
  <c r="E115" i="22" l="1"/>
  <c r="E87" i="22"/>
  <c r="E87" i="20"/>
  <c r="E115" i="20"/>
  <c r="E119" i="18"/>
  <c r="E87" i="18"/>
  <c r="E117" i="17"/>
  <c r="E87" i="17"/>
  <c r="E87" i="16"/>
  <c r="E87" i="15"/>
  <c r="E125" i="11" l="1"/>
  <c r="E91" i="11"/>
  <c r="E91" i="10"/>
  <c r="L85" i="1"/>
  <c r="E7" i="7"/>
  <c r="E123" i="7" s="1"/>
  <c r="E132" i="2"/>
  <c r="E129" i="7"/>
  <c r="BK172" i="26" l="1"/>
  <c r="BI172" i="26"/>
  <c r="BH172" i="26"/>
  <c r="BG172" i="26"/>
  <c r="BE172" i="26"/>
  <c r="BF172" i="26"/>
  <c r="BK171" i="26"/>
  <c r="BK170" i="26" s="1"/>
  <c r="BI171" i="26"/>
  <c r="BH171" i="26"/>
  <c r="BG171" i="26"/>
  <c r="BF171" i="26"/>
  <c r="BE171" i="26"/>
  <c r="BK169" i="26"/>
  <c r="BI169" i="26"/>
  <c r="BH169" i="26"/>
  <c r="BG169" i="26"/>
  <c r="BE169" i="26"/>
  <c r="BF169" i="26"/>
  <c r="BK168" i="26"/>
  <c r="BI168" i="26"/>
  <c r="BH168" i="26"/>
  <c r="BG168" i="26"/>
  <c r="BE168" i="26"/>
  <c r="BF168" i="26"/>
  <c r="BK167" i="26"/>
  <c r="BI167" i="26"/>
  <c r="BH167" i="26"/>
  <c r="BG167" i="26"/>
  <c r="BE167" i="26"/>
  <c r="BK165" i="26"/>
  <c r="BI165" i="26"/>
  <c r="BH165" i="26"/>
  <c r="BG165" i="26"/>
  <c r="BE165" i="26"/>
  <c r="BF165" i="26"/>
  <c r="BK164" i="26"/>
  <c r="BI164" i="26"/>
  <c r="BH164" i="26"/>
  <c r="BG164" i="26"/>
  <c r="BE164" i="26"/>
  <c r="BF164" i="26"/>
  <c r="BK163" i="26"/>
  <c r="BI163" i="26"/>
  <c r="BH163" i="26"/>
  <c r="BG163" i="26"/>
  <c r="BE163" i="26"/>
  <c r="BF163" i="26"/>
  <c r="BK162" i="26"/>
  <c r="BI162" i="26"/>
  <c r="BH162" i="26"/>
  <c r="BG162" i="26"/>
  <c r="BE162" i="26"/>
  <c r="BF162" i="26"/>
  <c r="BK161" i="26"/>
  <c r="BI161" i="26"/>
  <c r="BH161" i="26"/>
  <c r="BG161" i="26"/>
  <c r="BE161" i="26"/>
  <c r="BF161" i="26"/>
  <c r="BK160" i="26"/>
  <c r="BI160" i="26"/>
  <c r="BH160" i="26"/>
  <c r="BG160" i="26"/>
  <c r="BE160" i="26"/>
  <c r="BF160" i="26"/>
  <c r="BK159" i="26"/>
  <c r="BI159" i="26"/>
  <c r="BH159" i="26"/>
  <c r="BG159" i="26"/>
  <c r="BE159" i="26"/>
  <c r="BF159" i="26"/>
  <c r="BK158" i="26"/>
  <c r="BI158" i="26"/>
  <c r="BH158" i="26"/>
  <c r="BG158" i="26"/>
  <c r="BE158" i="26"/>
  <c r="BF158" i="26"/>
  <c r="BK157" i="26"/>
  <c r="BI157" i="26"/>
  <c r="BH157" i="26"/>
  <c r="BG157" i="26"/>
  <c r="BE157" i="26"/>
  <c r="BF157" i="26"/>
  <c r="BK156" i="26"/>
  <c r="BI156" i="26"/>
  <c r="BH156" i="26"/>
  <c r="BG156" i="26"/>
  <c r="BE156" i="26"/>
  <c r="BF156" i="26"/>
  <c r="BK155" i="26"/>
  <c r="BI155" i="26"/>
  <c r="BH155" i="26"/>
  <c r="BG155" i="26"/>
  <c r="BE155" i="26"/>
  <c r="BF155" i="26"/>
  <c r="BK154" i="26"/>
  <c r="BI154" i="26"/>
  <c r="BH154" i="26"/>
  <c r="BG154" i="26"/>
  <c r="BE154" i="26"/>
  <c r="BF154" i="26"/>
  <c r="BK153" i="26"/>
  <c r="BI153" i="26"/>
  <c r="BH153" i="26"/>
  <c r="BG153" i="26"/>
  <c r="BE153" i="26"/>
  <c r="BF153" i="26"/>
  <c r="BK152" i="26"/>
  <c r="BI152" i="26"/>
  <c r="BH152" i="26"/>
  <c r="BG152" i="26"/>
  <c r="BE152" i="26"/>
  <c r="BF152" i="26"/>
  <c r="BK151" i="26"/>
  <c r="BI151" i="26"/>
  <c r="BH151" i="26"/>
  <c r="BG151" i="26"/>
  <c r="BE151" i="26"/>
  <c r="BF151" i="26"/>
  <c r="BK150" i="26"/>
  <c r="BI150" i="26"/>
  <c r="BH150" i="26"/>
  <c r="BG150" i="26"/>
  <c r="BE150" i="26"/>
  <c r="BF150" i="26"/>
  <c r="BK149" i="26"/>
  <c r="BI149" i="26"/>
  <c r="BH149" i="26"/>
  <c r="BG149" i="26"/>
  <c r="BE149" i="26"/>
  <c r="BF149" i="26"/>
  <c r="BK148" i="26"/>
  <c r="BI148" i="26"/>
  <c r="BH148" i="26"/>
  <c r="BG148" i="26"/>
  <c r="BE148" i="26"/>
  <c r="BF148" i="26"/>
  <c r="BK147" i="26"/>
  <c r="BI147" i="26"/>
  <c r="BH147" i="26"/>
  <c r="BG147" i="26"/>
  <c r="BE147" i="26"/>
  <c r="BF147" i="26"/>
  <c r="BK146" i="26"/>
  <c r="BI146" i="26"/>
  <c r="BH146" i="26"/>
  <c r="BG146" i="26"/>
  <c r="BE146" i="26"/>
  <c r="BF146" i="26"/>
  <c r="BK145" i="26"/>
  <c r="BI145" i="26"/>
  <c r="BH145" i="26"/>
  <c r="BG145" i="26"/>
  <c r="BE145" i="26"/>
  <c r="BF145" i="26"/>
  <c r="BK144" i="26"/>
  <c r="BI144" i="26"/>
  <c r="BH144" i="26"/>
  <c r="BG144" i="26"/>
  <c r="BE144" i="26"/>
  <c r="BF144" i="26"/>
  <c r="BK143" i="26"/>
  <c r="BI143" i="26"/>
  <c r="BH143" i="26"/>
  <c r="BG143" i="26"/>
  <c r="BE143" i="26"/>
  <c r="BF143" i="26"/>
  <c r="BK142" i="26"/>
  <c r="BI142" i="26"/>
  <c r="BH142" i="26"/>
  <c r="BG142" i="26"/>
  <c r="BE142" i="26"/>
  <c r="BF142" i="26"/>
  <c r="BK141" i="26"/>
  <c r="BI141" i="26"/>
  <c r="BH141" i="26"/>
  <c r="BG141" i="26"/>
  <c r="BE141" i="26"/>
  <c r="BF141" i="26"/>
  <c r="BK140" i="26"/>
  <c r="BI140" i="26"/>
  <c r="BH140" i="26"/>
  <c r="BG140" i="26"/>
  <c r="BE140" i="26"/>
  <c r="BF140" i="26"/>
  <c r="BK139" i="26"/>
  <c r="BI139" i="26"/>
  <c r="BH139" i="26"/>
  <c r="BG139" i="26"/>
  <c r="BE139" i="26"/>
  <c r="BF139" i="26"/>
  <c r="BK138" i="26"/>
  <c r="BI138" i="26"/>
  <c r="BH138" i="26"/>
  <c r="BG138" i="26"/>
  <c r="BE138" i="26"/>
  <c r="BF138" i="26"/>
  <c r="BK137" i="26"/>
  <c r="BI137" i="26"/>
  <c r="BH137" i="26"/>
  <c r="BG137" i="26"/>
  <c r="BE137" i="26"/>
  <c r="BF137" i="26"/>
  <c r="BK136" i="26"/>
  <c r="BI136" i="26"/>
  <c r="BH136" i="26"/>
  <c r="BG136" i="26"/>
  <c r="BE136" i="26"/>
  <c r="BF136" i="26"/>
  <c r="BK135" i="26"/>
  <c r="BI135" i="26"/>
  <c r="BH135" i="26"/>
  <c r="BG135" i="26"/>
  <c r="BE135" i="26"/>
  <c r="BF135" i="26"/>
  <c r="BK134" i="26"/>
  <c r="BI134" i="26"/>
  <c r="BH134" i="26"/>
  <c r="BG134" i="26"/>
  <c r="BE134" i="26"/>
  <c r="BF134" i="26"/>
  <c r="BK133" i="26"/>
  <c r="BI133" i="26"/>
  <c r="BH133" i="26"/>
  <c r="BG133" i="26"/>
  <c r="BE133" i="26"/>
  <c r="BF133" i="26"/>
  <c r="BK132" i="26"/>
  <c r="BI132" i="26"/>
  <c r="BH132" i="26"/>
  <c r="BG132" i="26"/>
  <c r="BE132" i="26"/>
  <c r="BF132" i="26"/>
  <c r="BK131" i="26"/>
  <c r="BI131" i="26"/>
  <c r="BH131" i="26"/>
  <c r="BG131" i="26"/>
  <c r="BE131" i="26"/>
  <c r="BF131" i="26"/>
  <c r="BK130" i="26"/>
  <c r="BI130" i="26"/>
  <c r="BH130" i="26"/>
  <c r="BG130" i="26"/>
  <c r="BE130" i="26"/>
  <c r="BF130" i="26"/>
  <c r="BK129" i="26"/>
  <c r="BI129" i="26"/>
  <c r="BH129" i="26"/>
  <c r="BG129" i="26"/>
  <c r="BE129" i="26"/>
  <c r="BF129" i="26"/>
  <c r="BK128" i="26"/>
  <c r="BI128" i="26"/>
  <c r="BH128" i="26"/>
  <c r="BG128" i="26"/>
  <c r="BE128" i="26"/>
  <c r="BF128" i="26"/>
  <c r="BK127" i="26"/>
  <c r="BI127" i="26"/>
  <c r="BH127" i="26"/>
  <c r="BG127" i="26"/>
  <c r="BE127" i="26"/>
  <c r="F118" i="26"/>
  <c r="F91" i="26"/>
  <c r="J39" i="26"/>
  <c r="J38" i="26"/>
  <c r="J37" i="26"/>
  <c r="F121" i="26"/>
  <c r="F120" i="26"/>
  <c r="BK126" i="26" l="1"/>
  <c r="F39" i="26"/>
  <c r="F35" i="26"/>
  <c r="BF127" i="26"/>
  <c r="J35" i="26"/>
  <c r="BF167" i="26"/>
  <c r="BK166" i="26"/>
  <c r="BK125" i="26" s="1"/>
  <c r="F37" i="26"/>
  <c r="F38" i="26"/>
  <c r="BK124" i="26" l="1"/>
  <c r="BK135" i="24" l="1"/>
  <c r="BI135" i="24"/>
  <c r="BH135" i="24"/>
  <c r="BG135" i="24"/>
  <c r="BE135" i="24"/>
  <c r="T135" i="24"/>
  <c r="R135" i="24"/>
  <c r="P135" i="24"/>
  <c r="BF135" i="24"/>
  <c r="BK134" i="24"/>
  <c r="BI134" i="24"/>
  <c r="BH134" i="24"/>
  <c r="BG134" i="24"/>
  <c r="BE134" i="24"/>
  <c r="T134" i="24"/>
  <c r="R134" i="24"/>
  <c r="P134" i="24"/>
  <c r="BF134" i="24"/>
  <c r="BK133" i="24"/>
  <c r="BI133" i="24"/>
  <c r="BH133" i="24"/>
  <c r="BG133" i="24"/>
  <c r="BE133" i="24"/>
  <c r="T133" i="24"/>
  <c r="R133" i="24"/>
  <c r="P133" i="24"/>
  <c r="BF133" i="24"/>
  <c r="BK132" i="24"/>
  <c r="BI132" i="24"/>
  <c r="BH132" i="24"/>
  <c r="BG132" i="24"/>
  <c r="BF132" i="24"/>
  <c r="BE132" i="24"/>
  <c r="T132" i="24"/>
  <c r="R132" i="24"/>
  <c r="P132" i="24"/>
  <c r="BK131" i="24"/>
  <c r="BI131" i="24"/>
  <c r="BH131" i="24"/>
  <c r="BG131" i="24"/>
  <c r="BE131" i="24"/>
  <c r="T131" i="24"/>
  <c r="R131" i="24"/>
  <c r="P131" i="24"/>
  <c r="BF131" i="24"/>
  <c r="BK130" i="24"/>
  <c r="BI130" i="24"/>
  <c r="BH130" i="24"/>
  <c r="BG130" i="24"/>
  <c r="BE130" i="24"/>
  <c r="T130" i="24"/>
  <c r="R130" i="24"/>
  <c r="P130" i="24"/>
  <c r="BF130" i="24"/>
  <c r="BK129" i="24"/>
  <c r="BI129" i="24"/>
  <c r="BH129" i="24"/>
  <c r="BG129" i="24"/>
  <c r="BE129" i="24"/>
  <c r="T129" i="24"/>
  <c r="R129" i="24"/>
  <c r="P129" i="24"/>
  <c r="BF129" i="24"/>
  <c r="BK128" i="24"/>
  <c r="BI128" i="24"/>
  <c r="BH128" i="24"/>
  <c r="BG128" i="24"/>
  <c r="BE128" i="24"/>
  <c r="T128" i="24"/>
  <c r="R128" i="24"/>
  <c r="P128" i="24"/>
  <c r="BF128" i="24"/>
  <c r="BK127" i="24"/>
  <c r="BI127" i="24"/>
  <c r="BH127" i="24"/>
  <c r="BG127" i="24"/>
  <c r="BE127" i="24"/>
  <c r="T127" i="24"/>
  <c r="R127" i="24"/>
  <c r="P127" i="24"/>
  <c r="BF127" i="24"/>
  <c r="BK126" i="24"/>
  <c r="BI126" i="24"/>
  <c r="BH126" i="24"/>
  <c r="BG126" i="24"/>
  <c r="BE126" i="24"/>
  <c r="T126" i="24"/>
  <c r="R126" i="24"/>
  <c r="P126" i="24"/>
  <c r="BF126" i="24"/>
  <c r="BK125" i="24"/>
  <c r="BI125" i="24"/>
  <c r="BH125" i="24"/>
  <c r="BG125" i="24"/>
  <c r="BE125" i="24"/>
  <c r="T125" i="24"/>
  <c r="R125" i="24"/>
  <c r="P125" i="24"/>
  <c r="BF125" i="24"/>
  <c r="BK124" i="24"/>
  <c r="BI124" i="24"/>
  <c r="BH124" i="24"/>
  <c r="BG124" i="24"/>
  <c r="BE124" i="24"/>
  <c r="T124" i="24"/>
  <c r="R124" i="24"/>
  <c r="P124" i="24"/>
  <c r="BF124" i="24"/>
  <c r="BK123" i="24"/>
  <c r="BI123" i="24"/>
  <c r="BH123" i="24"/>
  <c r="BG123" i="24"/>
  <c r="BE123" i="24"/>
  <c r="T123" i="24"/>
  <c r="R123" i="24"/>
  <c r="P123" i="24"/>
  <c r="BF123" i="24"/>
  <c r="BK122" i="24"/>
  <c r="BI122" i="24"/>
  <c r="BH122" i="24"/>
  <c r="BG122" i="24"/>
  <c r="BE122" i="24"/>
  <c r="T122" i="24"/>
  <c r="R122" i="24"/>
  <c r="P122" i="24"/>
  <c r="BF122" i="24"/>
  <c r="BK121" i="24"/>
  <c r="BI121" i="24"/>
  <c r="BH121" i="24"/>
  <c r="BG121" i="24"/>
  <c r="BE121" i="24"/>
  <c r="T121" i="24"/>
  <c r="R121" i="24"/>
  <c r="P121" i="24"/>
  <c r="BF121" i="24"/>
  <c r="BK120" i="24"/>
  <c r="BI120" i="24"/>
  <c r="BH120" i="24"/>
  <c r="BG120" i="24"/>
  <c r="BE120" i="24"/>
  <c r="T120" i="24"/>
  <c r="R120" i="24"/>
  <c r="P120" i="24"/>
  <c r="BF120" i="24"/>
  <c r="BK119" i="24"/>
  <c r="BI119" i="24"/>
  <c r="BH119" i="24"/>
  <c r="BG119" i="24"/>
  <c r="BE119" i="24"/>
  <c r="T119" i="24"/>
  <c r="R119" i="24"/>
  <c r="P119" i="24"/>
  <c r="BF119" i="24"/>
  <c r="F114" i="24"/>
  <c r="F113" i="24"/>
  <c r="F111" i="24"/>
  <c r="F92" i="24"/>
  <c r="F91" i="24"/>
  <c r="F89" i="24"/>
  <c r="J37" i="24"/>
  <c r="J36" i="24"/>
  <c r="J35" i="24"/>
  <c r="E7" i="24"/>
  <c r="E85" i="24" s="1"/>
  <c r="BK186" i="23"/>
  <c r="BI186" i="23"/>
  <c r="BH186" i="23"/>
  <c r="BG186" i="23"/>
  <c r="BE186" i="23"/>
  <c r="T186" i="23"/>
  <c r="R186" i="23"/>
  <c r="P186" i="23"/>
  <c r="BF186" i="23"/>
  <c r="BK185" i="23"/>
  <c r="BI185" i="23"/>
  <c r="BH185" i="23"/>
  <c r="BG185" i="23"/>
  <c r="BE185" i="23"/>
  <c r="T185" i="23"/>
  <c r="R185" i="23"/>
  <c r="R182" i="23" s="1"/>
  <c r="P185" i="23"/>
  <c r="BF185" i="23"/>
  <c r="BK184" i="23"/>
  <c r="BI184" i="23"/>
  <c r="BH184" i="23"/>
  <c r="BG184" i="23"/>
  <c r="BE184" i="23"/>
  <c r="T184" i="23"/>
  <c r="T182" i="23" s="1"/>
  <c r="R184" i="23"/>
  <c r="P184" i="23"/>
  <c r="BF184" i="23"/>
  <c r="BK183" i="23"/>
  <c r="BI183" i="23"/>
  <c r="BH183" i="23"/>
  <c r="BG183" i="23"/>
  <c r="BF183" i="23"/>
  <c r="BE183" i="23"/>
  <c r="T183" i="23"/>
  <c r="R183" i="23"/>
  <c r="P183" i="23"/>
  <c r="BK181" i="23"/>
  <c r="BI181" i="23"/>
  <c r="BH181" i="23"/>
  <c r="BG181" i="23"/>
  <c r="BE181" i="23"/>
  <c r="T181" i="23"/>
  <c r="R181" i="23"/>
  <c r="P181" i="23"/>
  <c r="BF181" i="23"/>
  <c r="BK180" i="23"/>
  <c r="BI180" i="23"/>
  <c r="BH180" i="23"/>
  <c r="BG180" i="23"/>
  <c r="BE180" i="23"/>
  <c r="T180" i="23"/>
  <c r="R180" i="23"/>
  <c r="P180" i="23"/>
  <c r="BF180" i="23"/>
  <c r="BK179" i="23"/>
  <c r="BI179" i="23"/>
  <c r="BH179" i="23"/>
  <c r="BG179" i="23"/>
  <c r="BE179" i="23"/>
  <c r="T179" i="23"/>
  <c r="R179" i="23"/>
  <c r="P179" i="23"/>
  <c r="BF179" i="23"/>
  <c r="BK178" i="23"/>
  <c r="BI178" i="23"/>
  <c r="BH178" i="23"/>
  <c r="BG178" i="23"/>
  <c r="BE178" i="23"/>
  <c r="T178" i="23"/>
  <c r="R178" i="23"/>
  <c r="P178" i="23"/>
  <c r="BF178" i="23"/>
  <c r="BK177" i="23"/>
  <c r="BI177" i="23"/>
  <c r="BH177" i="23"/>
  <c r="BG177" i="23"/>
  <c r="BE177" i="23"/>
  <c r="T177" i="23"/>
  <c r="R177" i="23"/>
  <c r="P177" i="23"/>
  <c r="BF177" i="23"/>
  <c r="BK176" i="23"/>
  <c r="BI176" i="23"/>
  <c r="BH176" i="23"/>
  <c r="BG176" i="23"/>
  <c r="BE176" i="23"/>
  <c r="T176" i="23"/>
  <c r="R176" i="23"/>
  <c r="P176" i="23"/>
  <c r="BF176" i="23"/>
  <c r="BK175" i="23"/>
  <c r="BI175" i="23"/>
  <c r="BH175" i="23"/>
  <c r="BG175" i="23"/>
  <c r="BE175" i="23"/>
  <c r="T175" i="23"/>
  <c r="R175" i="23"/>
  <c r="P175" i="23"/>
  <c r="BF175" i="23"/>
  <c r="BK174" i="23"/>
  <c r="BI174" i="23"/>
  <c r="BH174" i="23"/>
  <c r="BG174" i="23"/>
  <c r="BE174" i="23"/>
  <c r="T174" i="23"/>
  <c r="R174" i="23"/>
  <c r="P174" i="23"/>
  <c r="BF174" i="23"/>
  <c r="BK173" i="23"/>
  <c r="BI173" i="23"/>
  <c r="BH173" i="23"/>
  <c r="BG173" i="23"/>
  <c r="BE173" i="23"/>
  <c r="T173" i="23"/>
  <c r="R173" i="23"/>
  <c r="P173" i="23"/>
  <c r="BF173" i="23"/>
  <c r="BK172" i="23"/>
  <c r="BI172" i="23"/>
  <c r="BH172" i="23"/>
  <c r="BG172" i="23"/>
  <c r="BE172" i="23"/>
  <c r="T172" i="23"/>
  <c r="R172" i="23"/>
  <c r="P172" i="23"/>
  <c r="BF172" i="23"/>
  <c r="BK171" i="23"/>
  <c r="BI171" i="23"/>
  <c r="BH171" i="23"/>
  <c r="BG171" i="23"/>
  <c r="BE171" i="23"/>
  <c r="T171" i="23"/>
  <c r="R171" i="23"/>
  <c r="P171" i="23"/>
  <c r="BF171" i="23"/>
  <c r="BK170" i="23"/>
  <c r="BI170" i="23"/>
  <c r="BH170" i="23"/>
  <c r="BG170" i="23"/>
  <c r="BE170" i="23"/>
  <c r="T170" i="23"/>
  <c r="R170" i="23"/>
  <c r="P170" i="23"/>
  <c r="BF170" i="23"/>
  <c r="BK169" i="23"/>
  <c r="BI169" i="23"/>
  <c r="BH169" i="23"/>
  <c r="BG169" i="23"/>
  <c r="BE169" i="23"/>
  <c r="T169" i="23"/>
  <c r="R169" i="23"/>
  <c r="P169" i="23"/>
  <c r="BF169" i="23"/>
  <c r="BK168" i="23"/>
  <c r="BI168" i="23"/>
  <c r="BH168" i="23"/>
  <c r="BG168" i="23"/>
  <c r="BE168" i="23"/>
  <c r="T168" i="23"/>
  <c r="R168" i="23"/>
  <c r="P168" i="23"/>
  <c r="BF168" i="23"/>
  <c r="BK167" i="23"/>
  <c r="BI167" i="23"/>
  <c r="BH167" i="23"/>
  <c r="BG167" i="23"/>
  <c r="BE167" i="23"/>
  <c r="T167" i="23"/>
  <c r="R167" i="23"/>
  <c r="P167" i="23"/>
  <c r="BF167" i="23"/>
  <c r="BK166" i="23"/>
  <c r="BI166" i="23"/>
  <c r="BH166" i="23"/>
  <c r="BG166" i="23"/>
  <c r="BE166" i="23"/>
  <c r="T166" i="23"/>
  <c r="R166" i="23"/>
  <c r="P166" i="23"/>
  <c r="BF166" i="23"/>
  <c r="BK165" i="23"/>
  <c r="BI165" i="23"/>
  <c r="BH165" i="23"/>
  <c r="BG165" i="23"/>
  <c r="BE165" i="23"/>
  <c r="T165" i="23"/>
  <c r="R165" i="23"/>
  <c r="P165" i="23"/>
  <c r="BF165" i="23"/>
  <c r="BK164" i="23"/>
  <c r="BI164" i="23"/>
  <c r="BH164" i="23"/>
  <c r="BG164" i="23"/>
  <c r="BE164" i="23"/>
  <c r="T164" i="23"/>
  <c r="R164" i="23"/>
  <c r="P164" i="23"/>
  <c r="BF164" i="23"/>
  <c r="BK163" i="23"/>
  <c r="BI163" i="23"/>
  <c r="BH163" i="23"/>
  <c r="BG163" i="23"/>
  <c r="BE163" i="23"/>
  <c r="T163" i="23"/>
  <c r="R163" i="23"/>
  <c r="P163" i="23"/>
  <c r="BF163" i="23"/>
  <c r="BK162" i="23"/>
  <c r="BI162" i="23"/>
  <c r="BH162" i="23"/>
  <c r="BG162" i="23"/>
  <c r="BE162" i="23"/>
  <c r="T162" i="23"/>
  <c r="R162" i="23"/>
  <c r="P162" i="23"/>
  <c r="BF162" i="23"/>
  <c r="BK161" i="23"/>
  <c r="BI161" i="23"/>
  <c r="BH161" i="23"/>
  <c r="BG161" i="23"/>
  <c r="BE161" i="23"/>
  <c r="T161" i="23"/>
  <c r="R161" i="23"/>
  <c r="P161" i="23"/>
  <c r="BF161" i="23"/>
  <c r="BK160" i="23"/>
  <c r="BI160" i="23"/>
  <c r="BH160" i="23"/>
  <c r="BG160" i="23"/>
  <c r="BE160" i="23"/>
  <c r="T160" i="23"/>
  <c r="R160" i="23"/>
  <c r="P160" i="23"/>
  <c r="BF160" i="23"/>
  <c r="BK159" i="23"/>
  <c r="BI159" i="23"/>
  <c r="BH159" i="23"/>
  <c r="BG159" i="23"/>
  <c r="BE159" i="23"/>
  <c r="T159" i="23"/>
  <c r="R159" i="23"/>
  <c r="P159" i="23"/>
  <c r="BF159" i="23"/>
  <c r="BK158" i="23"/>
  <c r="BI158" i="23"/>
  <c r="BH158" i="23"/>
  <c r="BG158" i="23"/>
  <c r="BE158" i="23"/>
  <c r="T158" i="23"/>
  <c r="R158" i="23"/>
  <c r="P158" i="23"/>
  <c r="BF158" i="23"/>
  <c r="BK157" i="23"/>
  <c r="BI157" i="23"/>
  <c r="BH157" i="23"/>
  <c r="BG157" i="23"/>
  <c r="BE157" i="23"/>
  <c r="T157" i="23"/>
  <c r="R157" i="23"/>
  <c r="P157" i="23"/>
  <c r="BF157" i="23"/>
  <c r="BK156" i="23"/>
  <c r="BI156" i="23"/>
  <c r="BH156" i="23"/>
  <c r="BG156" i="23"/>
  <c r="BE156" i="23"/>
  <c r="T156" i="23"/>
  <c r="R156" i="23"/>
  <c r="P156" i="23"/>
  <c r="BF156" i="23"/>
  <c r="BK155" i="23"/>
  <c r="BI155" i="23"/>
  <c r="BH155" i="23"/>
  <c r="BG155" i="23"/>
  <c r="BE155" i="23"/>
  <c r="T155" i="23"/>
  <c r="R155" i="23"/>
  <c r="P155" i="23"/>
  <c r="BF155" i="23"/>
  <c r="BK154" i="23"/>
  <c r="BI154" i="23"/>
  <c r="BH154" i="23"/>
  <c r="BG154" i="23"/>
  <c r="BE154" i="23"/>
  <c r="T154" i="23"/>
  <c r="R154" i="23"/>
  <c r="P154" i="23"/>
  <c r="BF154" i="23"/>
  <c r="BK153" i="23"/>
  <c r="BI153" i="23"/>
  <c r="BH153" i="23"/>
  <c r="BG153" i="23"/>
  <c r="BE153" i="23"/>
  <c r="T153" i="23"/>
  <c r="R153" i="23"/>
  <c r="P153" i="23"/>
  <c r="BF153" i="23"/>
  <c r="BK152" i="23"/>
  <c r="BI152" i="23"/>
  <c r="BH152" i="23"/>
  <c r="BG152" i="23"/>
  <c r="BE152" i="23"/>
  <c r="T152" i="23"/>
  <c r="R152" i="23"/>
  <c r="P152" i="23"/>
  <c r="BF152" i="23"/>
  <c r="BK151" i="23"/>
  <c r="BI151" i="23"/>
  <c r="BH151" i="23"/>
  <c r="BG151" i="23"/>
  <c r="BE151" i="23"/>
  <c r="T151" i="23"/>
  <c r="R151" i="23"/>
  <c r="P151" i="23"/>
  <c r="BF151" i="23"/>
  <c r="BK150" i="23"/>
  <c r="BI150" i="23"/>
  <c r="BH150" i="23"/>
  <c r="BG150" i="23"/>
  <c r="BE150" i="23"/>
  <c r="T150" i="23"/>
  <c r="R150" i="23"/>
  <c r="P150" i="23"/>
  <c r="BF150" i="23"/>
  <c r="BK149" i="23"/>
  <c r="BI149" i="23"/>
  <c r="BH149" i="23"/>
  <c r="BG149" i="23"/>
  <c r="BE149" i="23"/>
  <c r="T149" i="23"/>
  <c r="R149" i="23"/>
  <c r="P149" i="23"/>
  <c r="BF149" i="23"/>
  <c r="BK148" i="23"/>
  <c r="BI148" i="23"/>
  <c r="BH148" i="23"/>
  <c r="BG148" i="23"/>
  <c r="BE148" i="23"/>
  <c r="T148" i="23"/>
  <c r="R148" i="23"/>
  <c r="P148" i="23"/>
  <c r="BF148" i="23"/>
  <c r="BK147" i="23"/>
  <c r="BI147" i="23"/>
  <c r="BH147" i="23"/>
  <c r="BG147" i="23"/>
  <c r="BF147" i="23"/>
  <c r="BE147" i="23"/>
  <c r="T147" i="23"/>
  <c r="R147" i="23"/>
  <c r="P147" i="23"/>
  <c r="BK146" i="23"/>
  <c r="BI146" i="23"/>
  <c r="BH146" i="23"/>
  <c r="BG146" i="23"/>
  <c r="BE146" i="23"/>
  <c r="T146" i="23"/>
  <c r="R146" i="23"/>
  <c r="P146" i="23"/>
  <c r="BF146" i="23"/>
  <c r="BK145" i="23"/>
  <c r="BI145" i="23"/>
  <c r="BH145" i="23"/>
  <c r="BG145" i="23"/>
  <c r="BE145" i="23"/>
  <c r="T145" i="23"/>
  <c r="R145" i="23"/>
  <c r="P145" i="23"/>
  <c r="BF145" i="23"/>
  <c r="BK144" i="23"/>
  <c r="BI144" i="23"/>
  <c r="BH144" i="23"/>
  <c r="BG144" i="23"/>
  <c r="BE144" i="23"/>
  <c r="T144" i="23"/>
  <c r="R144" i="23"/>
  <c r="P144" i="23"/>
  <c r="BF144" i="23"/>
  <c r="BK143" i="23"/>
  <c r="BI143" i="23"/>
  <c r="BH143" i="23"/>
  <c r="BG143" i="23"/>
  <c r="BE143" i="23"/>
  <c r="T143" i="23"/>
  <c r="R143" i="23"/>
  <c r="P143" i="23"/>
  <c r="BF143" i="23"/>
  <c r="BK142" i="23"/>
  <c r="BI142" i="23"/>
  <c r="BH142" i="23"/>
  <c r="BG142" i="23"/>
  <c r="BE142" i="23"/>
  <c r="T142" i="23"/>
  <c r="R142" i="23"/>
  <c r="P142" i="23"/>
  <c r="BF142" i="23"/>
  <c r="BK141" i="23"/>
  <c r="BI141" i="23"/>
  <c r="BH141" i="23"/>
  <c r="BG141" i="23"/>
  <c r="BE141" i="23"/>
  <c r="T141" i="23"/>
  <c r="R141" i="23"/>
  <c r="P141" i="23"/>
  <c r="BF141" i="23"/>
  <c r="BK140" i="23"/>
  <c r="BI140" i="23"/>
  <c r="BH140" i="23"/>
  <c r="BG140" i="23"/>
  <c r="BE140" i="23"/>
  <c r="T140" i="23"/>
  <c r="R140" i="23"/>
  <c r="P140" i="23"/>
  <c r="BF140" i="23"/>
  <c r="BK137" i="23"/>
  <c r="BI137" i="23"/>
  <c r="BH137" i="23"/>
  <c r="BG137" i="23"/>
  <c r="BE137" i="23"/>
  <c r="T137" i="23"/>
  <c r="R137" i="23"/>
  <c r="P137" i="23"/>
  <c r="BF137" i="23"/>
  <c r="BK136" i="23"/>
  <c r="BI136" i="23"/>
  <c r="BH136" i="23"/>
  <c r="BG136" i="23"/>
  <c r="BE136" i="23"/>
  <c r="T136" i="23"/>
  <c r="R136" i="23"/>
  <c r="P136" i="23"/>
  <c r="BF136" i="23"/>
  <c r="BK135" i="23"/>
  <c r="BI135" i="23"/>
  <c r="BH135" i="23"/>
  <c r="BG135" i="23"/>
  <c r="BE135" i="23"/>
  <c r="T135" i="23"/>
  <c r="R135" i="23"/>
  <c r="P135" i="23"/>
  <c r="BF135" i="23"/>
  <c r="BK134" i="23"/>
  <c r="BI134" i="23"/>
  <c r="BH134" i="23"/>
  <c r="BG134" i="23"/>
  <c r="BE134" i="23"/>
  <c r="T134" i="23"/>
  <c r="R134" i="23"/>
  <c r="P134" i="23"/>
  <c r="BF134" i="23"/>
  <c r="BK131" i="23"/>
  <c r="BI131" i="23"/>
  <c r="BH131" i="23"/>
  <c r="BG131" i="23"/>
  <c r="BE131" i="23"/>
  <c r="T131" i="23"/>
  <c r="R131" i="23"/>
  <c r="P131" i="23"/>
  <c r="BF131" i="23"/>
  <c r="BK130" i="23"/>
  <c r="BI130" i="23"/>
  <c r="BH130" i="23"/>
  <c r="BG130" i="23"/>
  <c r="BE130" i="23"/>
  <c r="T130" i="23"/>
  <c r="R130" i="23"/>
  <c r="P130" i="23"/>
  <c r="BF130" i="23"/>
  <c r="BK129" i="23"/>
  <c r="BI129" i="23"/>
  <c r="BH129" i="23"/>
  <c r="BG129" i="23"/>
  <c r="BE129" i="23"/>
  <c r="T129" i="23"/>
  <c r="R129" i="23"/>
  <c r="P129" i="23"/>
  <c r="BF129" i="23"/>
  <c r="BK128" i="23"/>
  <c r="BK125" i="23" s="1"/>
  <c r="BI128" i="23"/>
  <c r="BH128" i="23"/>
  <c r="BG128" i="23"/>
  <c r="BE128" i="23"/>
  <c r="T128" i="23"/>
  <c r="R128" i="23"/>
  <c r="P128" i="23"/>
  <c r="BF128" i="23"/>
  <c r="BK127" i="23"/>
  <c r="BI127" i="23"/>
  <c r="BH127" i="23"/>
  <c r="BG127" i="23"/>
  <c r="BE127" i="23"/>
  <c r="T127" i="23"/>
  <c r="R127" i="23"/>
  <c r="P127" i="23"/>
  <c r="BF127" i="23"/>
  <c r="BK126" i="23"/>
  <c r="BI126" i="23"/>
  <c r="BH126" i="23"/>
  <c r="BG126" i="23"/>
  <c r="BE126" i="23"/>
  <c r="T126" i="23"/>
  <c r="T125" i="23" s="1"/>
  <c r="T124" i="23" s="1"/>
  <c r="R126" i="23"/>
  <c r="P126" i="23"/>
  <c r="BF126" i="23"/>
  <c r="F120" i="23"/>
  <c r="F119" i="23"/>
  <c r="F117" i="23"/>
  <c r="F92" i="23"/>
  <c r="F91" i="23"/>
  <c r="F89" i="23"/>
  <c r="J37" i="23"/>
  <c r="J36" i="23"/>
  <c r="J35" i="23"/>
  <c r="E7" i="23"/>
  <c r="BK151" i="22"/>
  <c r="BI151" i="22"/>
  <c r="BH151" i="22"/>
  <c r="BG151" i="22"/>
  <c r="BF151" i="22"/>
  <c r="BE151" i="22"/>
  <c r="T151" i="22"/>
  <c r="R151" i="22"/>
  <c r="P151" i="22"/>
  <c r="BK150" i="22"/>
  <c r="BI150" i="22"/>
  <c r="BH150" i="22"/>
  <c r="BG150" i="22"/>
  <c r="BE150" i="22"/>
  <c r="T150" i="22"/>
  <c r="R150" i="22"/>
  <c r="P150" i="22"/>
  <c r="BF150" i="22"/>
  <c r="R149" i="22"/>
  <c r="BK147" i="22"/>
  <c r="BI147" i="22"/>
  <c r="BH147" i="22"/>
  <c r="BG147" i="22"/>
  <c r="BE147" i="22"/>
  <c r="T147" i="22"/>
  <c r="R147" i="22"/>
  <c r="P147" i="22"/>
  <c r="BF147" i="22"/>
  <c r="BK146" i="22"/>
  <c r="BI146" i="22"/>
  <c r="BH146" i="22"/>
  <c r="BG146" i="22"/>
  <c r="BF146" i="22"/>
  <c r="BE146" i="22"/>
  <c r="T146" i="22"/>
  <c r="R146" i="22"/>
  <c r="P146" i="22"/>
  <c r="BK145" i="22"/>
  <c r="BI145" i="22"/>
  <c r="BH145" i="22"/>
  <c r="BG145" i="22"/>
  <c r="BE145" i="22"/>
  <c r="T145" i="22"/>
  <c r="R145" i="22"/>
  <c r="P145" i="22"/>
  <c r="BF145" i="22"/>
  <c r="BK144" i="22"/>
  <c r="BI144" i="22"/>
  <c r="BH144" i="22"/>
  <c r="BG144" i="22"/>
  <c r="BF144" i="22"/>
  <c r="BE144" i="22"/>
  <c r="T144" i="22"/>
  <c r="R144" i="22"/>
  <c r="P144" i="22"/>
  <c r="BK143" i="22"/>
  <c r="BI143" i="22"/>
  <c r="BH143" i="22"/>
  <c r="BG143" i="22"/>
  <c r="BE143" i="22"/>
  <c r="T143" i="22"/>
  <c r="R143" i="22"/>
  <c r="P143" i="22"/>
  <c r="BF143" i="22"/>
  <c r="BK142" i="22"/>
  <c r="BI142" i="22"/>
  <c r="BH142" i="22"/>
  <c r="BG142" i="22"/>
  <c r="BF142" i="22"/>
  <c r="BE142" i="22"/>
  <c r="T142" i="22"/>
  <c r="R142" i="22"/>
  <c r="P142" i="22"/>
  <c r="BK141" i="22"/>
  <c r="BI141" i="22"/>
  <c r="BH141" i="22"/>
  <c r="BG141" i="22"/>
  <c r="BE141" i="22"/>
  <c r="T141" i="22"/>
  <c r="R141" i="22"/>
  <c r="P141" i="22"/>
  <c r="BF141" i="22"/>
  <c r="BK140" i="22"/>
  <c r="BI140" i="22"/>
  <c r="BH140" i="22"/>
  <c r="BG140" i="22"/>
  <c r="BF140" i="22"/>
  <c r="BE140" i="22"/>
  <c r="T140" i="22"/>
  <c r="R140" i="22"/>
  <c r="P140" i="22"/>
  <c r="BK139" i="22"/>
  <c r="BI139" i="22"/>
  <c r="BH139" i="22"/>
  <c r="BG139" i="22"/>
  <c r="BE139" i="22"/>
  <c r="T139" i="22"/>
  <c r="R139" i="22"/>
  <c r="P139" i="22"/>
  <c r="BF139" i="22"/>
  <c r="BK138" i="22"/>
  <c r="BI138" i="22"/>
  <c r="BH138" i="22"/>
  <c r="BG138" i="22"/>
  <c r="BF138" i="22"/>
  <c r="BE138" i="22"/>
  <c r="T138" i="22"/>
  <c r="R138" i="22"/>
  <c r="P138" i="22"/>
  <c r="BK136" i="22"/>
  <c r="BI136" i="22"/>
  <c r="BH136" i="22"/>
  <c r="BG136" i="22"/>
  <c r="BE136" i="22"/>
  <c r="T136" i="22"/>
  <c r="R136" i="22"/>
  <c r="P136" i="22"/>
  <c r="BF136" i="22"/>
  <c r="BK135" i="22"/>
  <c r="BI135" i="22"/>
  <c r="BH135" i="22"/>
  <c r="BG135" i="22"/>
  <c r="BE135" i="22"/>
  <c r="T135" i="22"/>
  <c r="R135" i="22"/>
  <c r="P135" i="22"/>
  <c r="BF135" i="22"/>
  <c r="BK134" i="22"/>
  <c r="BI134" i="22"/>
  <c r="BH134" i="22"/>
  <c r="BG134" i="22"/>
  <c r="BE134" i="22"/>
  <c r="T134" i="22"/>
  <c r="R134" i="22"/>
  <c r="P134" i="22"/>
  <c r="BF134" i="22"/>
  <c r="BK133" i="22"/>
  <c r="BI133" i="22"/>
  <c r="BH133" i="22"/>
  <c r="BG133" i="22"/>
  <c r="BE133" i="22"/>
  <c r="T133" i="22"/>
  <c r="T131" i="22" s="1"/>
  <c r="R133" i="22"/>
  <c r="P133" i="22"/>
  <c r="BF133" i="22"/>
  <c r="BK132" i="22"/>
  <c r="BI132" i="22"/>
  <c r="BH132" i="22"/>
  <c r="BG132" i="22"/>
  <c r="BE132" i="22"/>
  <c r="T132" i="22"/>
  <c r="R132" i="22"/>
  <c r="P132" i="22"/>
  <c r="BF132" i="22"/>
  <c r="BK129" i="22"/>
  <c r="BI129" i="22"/>
  <c r="BH129" i="22"/>
  <c r="BG129" i="22"/>
  <c r="BE129" i="22"/>
  <c r="T129" i="22"/>
  <c r="R129" i="22"/>
  <c r="P129" i="22"/>
  <c r="BF129" i="22"/>
  <c r="BK128" i="22"/>
  <c r="BI128" i="22"/>
  <c r="BH128" i="22"/>
  <c r="BG128" i="22"/>
  <c r="BE128" i="22"/>
  <c r="T128" i="22"/>
  <c r="R128" i="22"/>
  <c r="P128" i="22"/>
  <c r="BF128" i="22"/>
  <c r="BK127" i="22"/>
  <c r="BI127" i="22"/>
  <c r="BH127" i="22"/>
  <c r="BG127" i="22"/>
  <c r="BE127" i="22"/>
  <c r="T127" i="22"/>
  <c r="R127" i="22"/>
  <c r="P127" i="22"/>
  <c r="BF127" i="22"/>
  <c r="BK126" i="22"/>
  <c r="BI126" i="22"/>
  <c r="BH126" i="22"/>
  <c r="BG126" i="22"/>
  <c r="BE126" i="22"/>
  <c r="T126" i="22"/>
  <c r="R126" i="22"/>
  <c r="P126" i="22"/>
  <c r="P125" i="22" s="1"/>
  <c r="P124" i="22" s="1"/>
  <c r="BF126" i="22"/>
  <c r="F120" i="22"/>
  <c r="F119" i="22"/>
  <c r="F117" i="22"/>
  <c r="F92" i="22"/>
  <c r="F91" i="22"/>
  <c r="F89" i="22"/>
  <c r="J37" i="22"/>
  <c r="J36" i="22"/>
  <c r="J35" i="22"/>
  <c r="E7" i="22"/>
  <c r="BK170" i="21"/>
  <c r="BI170" i="21"/>
  <c r="BH170" i="21"/>
  <c r="BG170" i="21"/>
  <c r="BE170" i="21"/>
  <c r="T170" i="21"/>
  <c r="R170" i="21"/>
  <c r="P170" i="21"/>
  <c r="BF170" i="21"/>
  <c r="BK169" i="21"/>
  <c r="BI169" i="21"/>
  <c r="BH169" i="21"/>
  <c r="BG169" i="21"/>
  <c r="BE169" i="21"/>
  <c r="T169" i="21"/>
  <c r="R169" i="21"/>
  <c r="R168" i="21" s="1"/>
  <c r="P169" i="21"/>
  <c r="BF169" i="21"/>
  <c r="BK167" i="21"/>
  <c r="BI167" i="21"/>
  <c r="BH167" i="21"/>
  <c r="BG167" i="21"/>
  <c r="BE167" i="21"/>
  <c r="T167" i="21"/>
  <c r="R167" i="21"/>
  <c r="P167" i="21"/>
  <c r="BF167" i="21"/>
  <c r="BK166" i="21"/>
  <c r="BK165" i="21" s="1"/>
  <c r="BI166" i="21"/>
  <c r="BH166" i="21"/>
  <c r="BG166" i="21"/>
  <c r="BE166" i="21"/>
  <c r="T166" i="21"/>
  <c r="R166" i="21"/>
  <c r="P166" i="21"/>
  <c r="P165" i="21" s="1"/>
  <c r="BF166" i="21"/>
  <c r="BK163" i="21"/>
  <c r="BI163" i="21"/>
  <c r="BH163" i="21"/>
  <c r="BG163" i="21"/>
  <c r="BE163" i="21"/>
  <c r="T163" i="21"/>
  <c r="R163" i="21"/>
  <c r="P163" i="21"/>
  <c r="BF163" i="21"/>
  <c r="BK162" i="21"/>
  <c r="BI162" i="21"/>
  <c r="BH162" i="21"/>
  <c r="BG162" i="21"/>
  <c r="BE162" i="21"/>
  <c r="T162" i="21"/>
  <c r="R162" i="21"/>
  <c r="P162" i="21"/>
  <c r="BF162" i="21"/>
  <c r="BK161" i="21"/>
  <c r="BI161" i="21"/>
  <c r="BH161" i="21"/>
  <c r="BG161" i="21"/>
  <c r="BE161" i="21"/>
  <c r="T161" i="21"/>
  <c r="R161" i="21"/>
  <c r="P161" i="21"/>
  <c r="BF161" i="21"/>
  <c r="BK160" i="21"/>
  <c r="BI160" i="21"/>
  <c r="BH160" i="21"/>
  <c r="BG160" i="21"/>
  <c r="BE160" i="21"/>
  <c r="T160" i="21"/>
  <c r="R160" i="21"/>
  <c r="P160" i="21"/>
  <c r="BF160" i="21"/>
  <c r="BK159" i="21"/>
  <c r="BI159" i="21"/>
  <c r="BH159" i="21"/>
  <c r="BG159" i="21"/>
  <c r="BE159" i="21"/>
  <c r="T159" i="21"/>
  <c r="R159" i="21"/>
  <c r="P159" i="21"/>
  <c r="BF159" i="21"/>
  <c r="BK158" i="21"/>
  <c r="BI158" i="21"/>
  <c r="BH158" i="21"/>
  <c r="BG158" i="21"/>
  <c r="BE158" i="21"/>
  <c r="T158" i="21"/>
  <c r="R158" i="21"/>
  <c r="P158" i="21"/>
  <c r="BF158" i="21"/>
  <c r="BK157" i="21"/>
  <c r="BI157" i="21"/>
  <c r="BH157" i="21"/>
  <c r="BG157" i="21"/>
  <c r="BE157" i="21"/>
  <c r="T157" i="21"/>
  <c r="R157" i="21"/>
  <c r="P157" i="21"/>
  <c r="BF157" i="21"/>
  <c r="BK156" i="21"/>
  <c r="BI156" i="21"/>
  <c r="BH156" i="21"/>
  <c r="BG156" i="21"/>
  <c r="BE156" i="21"/>
  <c r="T156" i="21"/>
  <c r="R156" i="21"/>
  <c r="P156" i="21"/>
  <c r="BF156" i="21"/>
  <c r="BK155" i="21"/>
  <c r="BI155" i="21"/>
  <c r="BH155" i="21"/>
  <c r="BG155" i="21"/>
  <c r="BE155" i="21"/>
  <c r="T155" i="21"/>
  <c r="R155" i="21"/>
  <c r="P155" i="21"/>
  <c r="BF155" i="21"/>
  <c r="BK154" i="21"/>
  <c r="BI154" i="21"/>
  <c r="BH154" i="21"/>
  <c r="BG154" i="21"/>
  <c r="BE154" i="21"/>
  <c r="T154" i="21"/>
  <c r="R154" i="21"/>
  <c r="P154" i="21"/>
  <c r="BF154" i="21"/>
  <c r="BK153" i="21"/>
  <c r="BI153" i="21"/>
  <c r="BH153" i="21"/>
  <c r="BG153" i="21"/>
  <c r="BE153" i="21"/>
  <c r="T153" i="21"/>
  <c r="R153" i="21"/>
  <c r="P153" i="21"/>
  <c r="BF153" i="21"/>
  <c r="BK152" i="21"/>
  <c r="BI152" i="21"/>
  <c r="BH152" i="21"/>
  <c r="BG152" i="21"/>
  <c r="BE152" i="21"/>
  <c r="T152" i="21"/>
  <c r="R152" i="21"/>
  <c r="P152" i="21"/>
  <c r="BF152" i="21"/>
  <c r="BK151" i="21"/>
  <c r="BI151" i="21"/>
  <c r="BH151" i="21"/>
  <c r="BG151" i="21"/>
  <c r="BE151" i="21"/>
  <c r="T151" i="21"/>
  <c r="R151" i="21"/>
  <c r="P151" i="21"/>
  <c r="BF151" i="21"/>
  <c r="BK150" i="21"/>
  <c r="BI150" i="21"/>
  <c r="BH150" i="21"/>
  <c r="BG150" i="21"/>
  <c r="BE150" i="21"/>
  <c r="T150" i="21"/>
  <c r="R150" i="21"/>
  <c r="P150" i="21"/>
  <c r="BF150" i="21"/>
  <c r="BK149" i="21"/>
  <c r="BI149" i="21"/>
  <c r="BH149" i="21"/>
  <c r="BG149" i="21"/>
  <c r="BE149" i="21"/>
  <c r="T149" i="21"/>
  <c r="R149" i="21"/>
  <c r="P149" i="21"/>
  <c r="BF149" i="21"/>
  <c r="BK148" i="21"/>
  <c r="BI148" i="21"/>
  <c r="BH148" i="21"/>
  <c r="BG148" i="21"/>
  <c r="BE148" i="21"/>
  <c r="T148" i="21"/>
  <c r="R148" i="21"/>
  <c r="P148" i="21"/>
  <c r="BF148" i="21"/>
  <c r="BK147" i="21"/>
  <c r="BI147" i="21"/>
  <c r="BH147" i="21"/>
  <c r="BG147" i="21"/>
  <c r="BE147" i="21"/>
  <c r="T147" i="21"/>
  <c r="R147" i="21"/>
  <c r="P147" i="21"/>
  <c r="BF147" i="21"/>
  <c r="BK146" i="21"/>
  <c r="BI146" i="21"/>
  <c r="BH146" i="21"/>
  <c r="BG146" i="21"/>
  <c r="BE146" i="21"/>
  <c r="T146" i="21"/>
  <c r="R146" i="21"/>
  <c r="P146" i="21"/>
  <c r="BF146" i="21"/>
  <c r="BK145" i="21"/>
  <c r="BI145" i="21"/>
  <c r="BH145" i="21"/>
  <c r="BG145" i="21"/>
  <c r="BE145" i="21"/>
  <c r="T145" i="21"/>
  <c r="R145" i="21"/>
  <c r="P145" i="21"/>
  <c r="BF145" i="21"/>
  <c r="BK144" i="21"/>
  <c r="BI144" i="21"/>
  <c r="BH144" i="21"/>
  <c r="BG144" i="21"/>
  <c r="BE144" i="21"/>
  <c r="T144" i="21"/>
  <c r="R144" i="21"/>
  <c r="P144" i="21"/>
  <c r="BF144" i="21"/>
  <c r="BK143" i="21"/>
  <c r="BI143" i="21"/>
  <c r="BH143" i="21"/>
  <c r="BG143" i="21"/>
  <c r="BE143" i="21"/>
  <c r="T143" i="21"/>
  <c r="R143" i="21"/>
  <c r="P143" i="21"/>
  <c r="BF143" i="21"/>
  <c r="BK142" i="21"/>
  <c r="BI142" i="21"/>
  <c r="BH142" i="21"/>
  <c r="BG142" i="21"/>
  <c r="BE142" i="21"/>
  <c r="T142" i="21"/>
  <c r="R142" i="21"/>
  <c r="P142" i="21"/>
  <c r="BF142" i="21"/>
  <c r="BK141" i="21"/>
  <c r="BI141" i="21"/>
  <c r="BH141" i="21"/>
  <c r="BG141" i="21"/>
  <c r="BE141" i="21"/>
  <c r="T141" i="21"/>
  <c r="R141" i="21"/>
  <c r="P141" i="21"/>
  <c r="BF141" i="21"/>
  <c r="BK140" i="21"/>
  <c r="BI140" i="21"/>
  <c r="BH140" i="21"/>
  <c r="BG140" i="21"/>
  <c r="BE140" i="21"/>
  <c r="T140" i="21"/>
  <c r="R140" i="21"/>
  <c r="P140" i="21"/>
  <c r="BF140" i="21"/>
  <c r="BK139" i="21"/>
  <c r="BI139" i="21"/>
  <c r="BH139" i="21"/>
  <c r="BG139" i="21"/>
  <c r="BE139" i="21"/>
  <c r="T139" i="21"/>
  <c r="R139" i="21"/>
  <c r="P139" i="21"/>
  <c r="BF139" i="21"/>
  <c r="BK138" i="21"/>
  <c r="BI138" i="21"/>
  <c r="BH138" i="21"/>
  <c r="BG138" i="21"/>
  <c r="BE138" i="21"/>
  <c r="T138" i="21"/>
  <c r="R138" i="21"/>
  <c r="P138" i="21"/>
  <c r="BF138" i="21"/>
  <c r="BK137" i="21"/>
  <c r="BI137" i="21"/>
  <c r="BH137" i="21"/>
  <c r="BG137" i="21"/>
  <c r="BE137" i="21"/>
  <c r="T137" i="21"/>
  <c r="R137" i="21"/>
  <c r="P137" i="21"/>
  <c r="BF137" i="21"/>
  <c r="BK136" i="21"/>
  <c r="BI136" i="21"/>
  <c r="BH136" i="21"/>
  <c r="BG136" i="21"/>
  <c r="BE136" i="21"/>
  <c r="T136" i="21"/>
  <c r="R136" i="21"/>
  <c r="P136" i="21"/>
  <c r="BF136" i="21"/>
  <c r="BK133" i="21"/>
  <c r="BI133" i="21"/>
  <c r="BH133" i="21"/>
  <c r="BG133" i="21"/>
  <c r="BE133" i="21"/>
  <c r="T133" i="21"/>
  <c r="R133" i="21"/>
  <c r="P133" i="21"/>
  <c r="BF133" i="21"/>
  <c r="BK132" i="21"/>
  <c r="BI132" i="21"/>
  <c r="BH132" i="21"/>
  <c r="BG132" i="21"/>
  <c r="BE132" i="21"/>
  <c r="T132" i="21"/>
  <c r="R132" i="21"/>
  <c r="P132" i="21"/>
  <c r="BF132" i="21"/>
  <c r="BK131" i="21"/>
  <c r="BI131" i="21"/>
  <c r="BH131" i="21"/>
  <c r="BG131" i="21"/>
  <c r="BE131" i="21"/>
  <c r="T131" i="21"/>
  <c r="R131" i="21"/>
  <c r="P131" i="21"/>
  <c r="BF131" i="21"/>
  <c r="BK130" i="21"/>
  <c r="BI130" i="21"/>
  <c r="BH130" i="21"/>
  <c r="BG130" i="21"/>
  <c r="BE130" i="21"/>
  <c r="T130" i="21"/>
  <c r="R130" i="21"/>
  <c r="P130" i="21"/>
  <c r="BF130" i="21"/>
  <c r="BK129" i="21"/>
  <c r="BK128" i="21" s="1"/>
  <c r="BI129" i="21"/>
  <c r="BH129" i="21"/>
  <c r="BG129" i="21"/>
  <c r="BE129" i="21"/>
  <c r="T129" i="21"/>
  <c r="R129" i="21"/>
  <c r="P129" i="21"/>
  <c r="BF129" i="21"/>
  <c r="BK127" i="21"/>
  <c r="BK126" i="21" s="1"/>
  <c r="BI127" i="21"/>
  <c r="BH127" i="21"/>
  <c r="BG127" i="21"/>
  <c r="BE127" i="21"/>
  <c r="T127" i="21"/>
  <c r="T126" i="21" s="1"/>
  <c r="R127" i="21"/>
  <c r="R126" i="21" s="1"/>
  <c r="P127" i="21"/>
  <c r="P126" i="21" s="1"/>
  <c r="BF127" i="21"/>
  <c r="F121" i="21"/>
  <c r="F120" i="21"/>
  <c r="F118" i="21"/>
  <c r="F92" i="21"/>
  <c r="F91" i="21"/>
  <c r="F89" i="21"/>
  <c r="J37" i="21"/>
  <c r="J36" i="21"/>
  <c r="J35" i="21"/>
  <c r="E7" i="21"/>
  <c r="E114" i="21" s="1"/>
  <c r="BK144" i="20"/>
  <c r="BI144" i="20"/>
  <c r="BH144" i="20"/>
  <c r="BG144" i="20"/>
  <c r="BE144" i="20"/>
  <c r="T144" i="20"/>
  <c r="R144" i="20"/>
  <c r="P144" i="20"/>
  <c r="BF144" i="20"/>
  <c r="BK143" i="20"/>
  <c r="BI143" i="20"/>
  <c r="BH143" i="20"/>
  <c r="BG143" i="20"/>
  <c r="BE143" i="20"/>
  <c r="T143" i="20"/>
  <c r="R143" i="20"/>
  <c r="P143" i="20"/>
  <c r="BF143" i="20"/>
  <c r="BK142" i="20"/>
  <c r="BI142" i="20"/>
  <c r="BH142" i="20"/>
  <c r="BG142" i="20"/>
  <c r="BE142" i="20"/>
  <c r="T142" i="20"/>
  <c r="R142" i="20"/>
  <c r="P142" i="20"/>
  <c r="BF142" i="20"/>
  <c r="BK141" i="20"/>
  <c r="BI141" i="20"/>
  <c r="BH141" i="20"/>
  <c r="BG141" i="20"/>
  <c r="BE141" i="20"/>
  <c r="T141" i="20"/>
  <c r="R141" i="20"/>
  <c r="P141" i="20"/>
  <c r="BF141" i="20"/>
  <c r="BK139" i="20"/>
  <c r="BI139" i="20"/>
  <c r="BH139" i="20"/>
  <c r="BG139" i="20"/>
  <c r="BE139" i="20"/>
  <c r="T139" i="20"/>
  <c r="R139" i="20"/>
  <c r="P139" i="20"/>
  <c r="BF139" i="20"/>
  <c r="BK138" i="20"/>
  <c r="BI138" i="20"/>
  <c r="BH138" i="20"/>
  <c r="BG138" i="20"/>
  <c r="BE138" i="20"/>
  <c r="T138" i="20"/>
  <c r="R138" i="20"/>
  <c r="P138" i="20"/>
  <c r="BF138" i="20"/>
  <c r="BK137" i="20"/>
  <c r="BI137" i="20"/>
  <c r="BH137" i="20"/>
  <c r="BG137" i="20"/>
  <c r="BE137" i="20"/>
  <c r="T137" i="20"/>
  <c r="R137" i="20"/>
  <c r="P137" i="20"/>
  <c r="BF137" i="20"/>
  <c r="R136" i="20"/>
  <c r="R135" i="20" s="1"/>
  <c r="BK134" i="20"/>
  <c r="BI134" i="20"/>
  <c r="BH134" i="20"/>
  <c r="BG134" i="20"/>
  <c r="BE134" i="20"/>
  <c r="T134" i="20"/>
  <c r="R134" i="20"/>
  <c r="P134" i="20"/>
  <c r="BF134" i="20"/>
  <c r="BK133" i="20"/>
  <c r="BI133" i="20"/>
  <c r="BH133" i="20"/>
  <c r="BG133" i="20"/>
  <c r="BF133" i="20"/>
  <c r="BE133" i="20"/>
  <c r="T133" i="20"/>
  <c r="R133" i="20"/>
  <c r="P133" i="20"/>
  <c r="P131" i="20" s="1"/>
  <c r="P130" i="20" s="1"/>
  <c r="BK132" i="20"/>
  <c r="BI132" i="20"/>
  <c r="BH132" i="20"/>
  <c r="BG132" i="20"/>
  <c r="BE132" i="20"/>
  <c r="T132" i="20"/>
  <c r="R132" i="20"/>
  <c r="P132" i="20"/>
  <c r="BF132" i="20"/>
  <c r="BK129" i="20"/>
  <c r="BI129" i="20"/>
  <c r="BH129" i="20"/>
  <c r="BG129" i="20"/>
  <c r="BE129" i="20"/>
  <c r="T129" i="20"/>
  <c r="R129" i="20"/>
  <c r="P129" i="20"/>
  <c r="BF129" i="20"/>
  <c r="BK128" i="20"/>
  <c r="BI128" i="20"/>
  <c r="BH128" i="20"/>
  <c r="BG128" i="20"/>
  <c r="BE128" i="20"/>
  <c r="T128" i="20"/>
  <c r="R128" i="20"/>
  <c r="P128" i="20"/>
  <c r="BF128" i="20"/>
  <c r="BK127" i="20"/>
  <c r="BI127" i="20"/>
  <c r="BH127" i="20"/>
  <c r="BG127" i="20"/>
  <c r="BE127" i="20"/>
  <c r="T127" i="20"/>
  <c r="R127" i="20"/>
  <c r="P127" i="20"/>
  <c r="BF127" i="20"/>
  <c r="BK126" i="20"/>
  <c r="BI126" i="20"/>
  <c r="BH126" i="20"/>
  <c r="BG126" i="20"/>
  <c r="BE126" i="20"/>
  <c r="T126" i="20"/>
  <c r="R126" i="20"/>
  <c r="P126" i="20"/>
  <c r="BF126" i="20"/>
  <c r="F120" i="20"/>
  <c r="F119" i="20"/>
  <c r="F117" i="20"/>
  <c r="F92" i="20"/>
  <c r="F91" i="20"/>
  <c r="F89" i="20"/>
  <c r="J37" i="20"/>
  <c r="J36" i="20"/>
  <c r="J35" i="20"/>
  <c r="E7" i="20"/>
  <c r="E113" i="20" s="1"/>
  <c r="BK173" i="18"/>
  <c r="BI173" i="18"/>
  <c r="BH173" i="18"/>
  <c r="BG173" i="18"/>
  <c r="BE173" i="18"/>
  <c r="T173" i="18"/>
  <c r="R173" i="18"/>
  <c r="P173" i="18"/>
  <c r="BF173" i="18"/>
  <c r="BK172" i="18"/>
  <c r="BK171" i="18" s="1"/>
  <c r="BI172" i="18"/>
  <c r="BH172" i="18"/>
  <c r="BG172" i="18"/>
  <c r="BE172" i="18"/>
  <c r="T172" i="18"/>
  <c r="T171" i="18" s="1"/>
  <c r="R172" i="18"/>
  <c r="P172" i="18"/>
  <c r="P171" i="18" s="1"/>
  <c r="BF172" i="18"/>
  <c r="BK170" i="18"/>
  <c r="BI170" i="18"/>
  <c r="BH170" i="18"/>
  <c r="BG170" i="18"/>
  <c r="BE170" i="18"/>
  <c r="T170" i="18"/>
  <c r="R170" i="18"/>
  <c r="P170" i="18"/>
  <c r="BF170" i="18"/>
  <c r="BK169" i="18"/>
  <c r="BI169" i="18"/>
  <c r="BH169" i="18"/>
  <c r="BG169" i="18"/>
  <c r="BE169" i="18"/>
  <c r="T169" i="18"/>
  <c r="R169" i="18"/>
  <c r="P169" i="18"/>
  <c r="BF169" i="18"/>
  <c r="BK166" i="18"/>
  <c r="BI166" i="18"/>
  <c r="BH166" i="18"/>
  <c r="BG166" i="18"/>
  <c r="BE166" i="18"/>
  <c r="T166" i="18"/>
  <c r="R166" i="18"/>
  <c r="P166" i="18"/>
  <c r="BF166" i="18"/>
  <c r="BK165" i="18"/>
  <c r="BI165" i="18"/>
  <c r="BH165" i="18"/>
  <c r="BG165" i="18"/>
  <c r="BE165" i="18"/>
  <c r="T165" i="18"/>
  <c r="R165" i="18"/>
  <c r="P165" i="18"/>
  <c r="BF165" i="18"/>
  <c r="BK164" i="18"/>
  <c r="BI164" i="18"/>
  <c r="BH164" i="18"/>
  <c r="BG164" i="18"/>
  <c r="BE164" i="18"/>
  <c r="T164" i="18"/>
  <c r="R164" i="18"/>
  <c r="P164" i="18"/>
  <c r="BF164" i="18"/>
  <c r="BK163" i="18"/>
  <c r="BI163" i="18"/>
  <c r="BH163" i="18"/>
  <c r="BG163" i="18"/>
  <c r="BF163" i="18"/>
  <c r="BE163" i="18"/>
  <c r="T163" i="18"/>
  <c r="R163" i="18"/>
  <c r="P163" i="18"/>
  <c r="BK160" i="18"/>
  <c r="BI160" i="18"/>
  <c r="BH160" i="18"/>
  <c r="BG160" i="18"/>
  <c r="BF160" i="18"/>
  <c r="BE160" i="18"/>
  <c r="T160" i="18"/>
  <c r="R160" i="18"/>
  <c r="P160" i="18"/>
  <c r="BK159" i="18"/>
  <c r="BI159" i="18"/>
  <c r="BH159" i="18"/>
  <c r="BG159" i="18"/>
  <c r="BE159" i="18"/>
  <c r="T159" i="18"/>
  <c r="R159" i="18"/>
  <c r="P159" i="18"/>
  <c r="BF159" i="18"/>
  <c r="BK158" i="18"/>
  <c r="BI158" i="18"/>
  <c r="BH158" i="18"/>
  <c r="BG158" i="18"/>
  <c r="BF158" i="18"/>
  <c r="BE158" i="18"/>
  <c r="T158" i="18"/>
  <c r="R158" i="18"/>
  <c r="P158" i="18"/>
  <c r="BK157" i="18"/>
  <c r="BI157" i="18"/>
  <c r="BH157" i="18"/>
  <c r="BG157" i="18"/>
  <c r="BE157" i="18"/>
  <c r="T157" i="18"/>
  <c r="R157" i="18"/>
  <c r="P157" i="18"/>
  <c r="BF157" i="18"/>
  <c r="BK156" i="18"/>
  <c r="BI156" i="18"/>
  <c r="BH156" i="18"/>
  <c r="BG156" i="18"/>
  <c r="BF156" i="18"/>
  <c r="BE156" i="18"/>
  <c r="T156" i="18"/>
  <c r="R156" i="18"/>
  <c r="P156" i="18"/>
  <c r="BK155" i="18"/>
  <c r="BI155" i="18"/>
  <c r="BH155" i="18"/>
  <c r="BG155" i="18"/>
  <c r="BE155" i="18"/>
  <c r="T155" i="18"/>
  <c r="R155" i="18"/>
  <c r="P155" i="18"/>
  <c r="BF155" i="18"/>
  <c r="BK154" i="18"/>
  <c r="BI154" i="18"/>
  <c r="BH154" i="18"/>
  <c r="BG154" i="18"/>
  <c r="BF154" i="18"/>
  <c r="BE154" i="18"/>
  <c r="T154" i="18"/>
  <c r="R154" i="18"/>
  <c r="R153" i="18" s="1"/>
  <c r="P154" i="18"/>
  <c r="BK152" i="18"/>
  <c r="BI152" i="18"/>
  <c r="BH152" i="18"/>
  <c r="BG152" i="18"/>
  <c r="BF152" i="18"/>
  <c r="BE152" i="18"/>
  <c r="T152" i="18"/>
  <c r="R152" i="18"/>
  <c r="P152" i="18"/>
  <c r="BK151" i="18"/>
  <c r="BI151" i="18"/>
  <c r="BH151" i="18"/>
  <c r="BG151" i="18"/>
  <c r="BE151" i="18"/>
  <c r="T151" i="18"/>
  <c r="R151" i="18"/>
  <c r="P151" i="18"/>
  <c r="BF151" i="18"/>
  <c r="BK150" i="18"/>
  <c r="BI150" i="18"/>
  <c r="BH150" i="18"/>
  <c r="BG150" i="18"/>
  <c r="BE150" i="18"/>
  <c r="T150" i="18"/>
  <c r="R150" i="18"/>
  <c r="P150" i="18"/>
  <c r="BF150" i="18"/>
  <c r="BK149" i="18"/>
  <c r="BI149" i="18"/>
  <c r="BH149" i="18"/>
  <c r="BG149" i="18"/>
  <c r="BE149" i="18"/>
  <c r="T149" i="18"/>
  <c r="R149" i="18"/>
  <c r="P149" i="18"/>
  <c r="BF149" i="18"/>
  <c r="BK148" i="18"/>
  <c r="BI148" i="18"/>
  <c r="BH148" i="18"/>
  <c r="BG148" i="18"/>
  <c r="BE148" i="18"/>
  <c r="T148" i="18"/>
  <c r="R148" i="18"/>
  <c r="P148" i="18"/>
  <c r="BF148" i="18"/>
  <c r="BK147" i="18"/>
  <c r="BI147" i="18"/>
  <c r="BH147" i="18"/>
  <c r="BG147" i="18"/>
  <c r="BE147" i="18"/>
  <c r="T147" i="18"/>
  <c r="R147" i="18"/>
  <c r="P147" i="18"/>
  <c r="BF147" i="18"/>
  <c r="BK146" i="18"/>
  <c r="BI146" i="18"/>
  <c r="BH146" i="18"/>
  <c r="BG146" i="18"/>
  <c r="BE146" i="18"/>
  <c r="T146" i="18"/>
  <c r="R146" i="18"/>
  <c r="P146" i="18"/>
  <c r="BF146" i="18"/>
  <c r="BK145" i="18"/>
  <c r="BI145" i="18"/>
  <c r="BH145" i="18"/>
  <c r="BG145" i="18"/>
  <c r="BE145" i="18"/>
  <c r="T145" i="18"/>
  <c r="R145" i="18"/>
  <c r="P145" i="18"/>
  <c r="BF145" i="18"/>
  <c r="BK144" i="18"/>
  <c r="BI144" i="18"/>
  <c r="BH144" i="18"/>
  <c r="BG144" i="18"/>
  <c r="BE144" i="18"/>
  <c r="T144" i="18"/>
  <c r="R144" i="18"/>
  <c r="P144" i="18"/>
  <c r="BF144" i="18"/>
  <c r="BK143" i="18"/>
  <c r="BI143" i="18"/>
  <c r="BH143" i="18"/>
  <c r="BG143" i="18"/>
  <c r="BE143" i="18"/>
  <c r="T143" i="18"/>
  <c r="R143" i="18"/>
  <c r="P143" i="18"/>
  <c r="BF143" i="18"/>
  <c r="BK142" i="18"/>
  <c r="BI142" i="18"/>
  <c r="BH142" i="18"/>
  <c r="BG142" i="18"/>
  <c r="BE142" i="18"/>
  <c r="T142" i="18"/>
  <c r="R142" i="18"/>
  <c r="P142" i="18"/>
  <c r="BF142" i="18"/>
  <c r="BK139" i="18"/>
  <c r="BI139" i="18"/>
  <c r="BH139" i="18"/>
  <c r="BG139" i="18"/>
  <c r="BE139" i="18"/>
  <c r="T139" i="18"/>
  <c r="R139" i="18"/>
  <c r="P139" i="18"/>
  <c r="BF139" i="18"/>
  <c r="BK138" i="18"/>
  <c r="BK137" i="18" s="1"/>
  <c r="BI138" i="18"/>
  <c r="BH138" i="18"/>
  <c r="BG138" i="18"/>
  <c r="BE138" i="18"/>
  <c r="T138" i="18"/>
  <c r="R138" i="18"/>
  <c r="P138" i="18"/>
  <c r="BF138" i="18"/>
  <c r="BK136" i="18"/>
  <c r="BI136" i="18"/>
  <c r="BH136" i="18"/>
  <c r="BG136" i="18"/>
  <c r="BF136" i="18"/>
  <c r="BE136" i="18"/>
  <c r="T136" i="18"/>
  <c r="R136" i="18"/>
  <c r="P136" i="18"/>
  <c r="BK135" i="18"/>
  <c r="BI135" i="18"/>
  <c r="BH135" i="18"/>
  <c r="BG135" i="18"/>
  <c r="BE135" i="18"/>
  <c r="T135" i="18"/>
  <c r="R135" i="18"/>
  <c r="P135" i="18"/>
  <c r="BF135" i="18"/>
  <c r="BK134" i="18"/>
  <c r="BI134" i="18"/>
  <c r="BH134" i="18"/>
  <c r="BG134" i="18"/>
  <c r="BE134" i="18"/>
  <c r="T134" i="18"/>
  <c r="R134" i="18"/>
  <c r="P134" i="18"/>
  <c r="BF134" i="18"/>
  <c r="BK133" i="18"/>
  <c r="BI133" i="18"/>
  <c r="BH133" i="18"/>
  <c r="BG133" i="18"/>
  <c r="BE133" i="18"/>
  <c r="T133" i="18"/>
  <c r="R133" i="18"/>
  <c r="P133" i="18"/>
  <c r="BF133" i="18"/>
  <c r="BK132" i="18"/>
  <c r="BI132" i="18"/>
  <c r="BH132" i="18"/>
  <c r="BG132" i="18"/>
  <c r="BE132" i="18"/>
  <c r="T132" i="18"/>
  <c r="R132" i="18"/>
  <c r="P132" i="18"/>
  <c r="BF132" i="18"/>
  <c r="BK131" i="18"/>
  <c r="BI131" i="18"/>
  <c r="BH131" i="18"/>
  <c r="BG131" i="18"/>
  <c r="BE131" i="18"/>
  <c r="T131" i="18"/>
  <c r="R131" i="18"/>
  <c r="P131" i="18"/>
  <c r="BF131" i="18"/>
  <c r="BK130" i="18"/>
  <c r="BI130" i="18"/>
  <c r="BH130" i="18"/>
  <c r="BG130" i="18"/>
  <c r="BE130" i="18"/>
  <c r="T130" i="18"/>
  <c r="R130" i="18"/>
  <c r="P130" i="18"/>
  <c r="BF130" i="18"/>
  <c r="F124" i="18"/>
  <c r="F123" i="18"/>
  <c r="F121" i="18"/>
  <c r="F92" i="18"/>
  <c r="F91" i="18"/>
  <c r="F89" i="18"/>
  <c r="J37" i="18"/>
  <c r="J36" i="18"/>
  <c r="J35" i="18"/>
  <c r="E7" i="18"/>
  <c r="E117" i="18" s="1"/>
  <c r="BK248" i="17"/>
  <c r="BI248" i="17"/>
  <c r="BH248" i="17"/>
  <c r="BG248" i="17"/>
  <c r="BE248" i="17"/>
  <c r="T248" i="17"/>
  <c r="R248" i="17"/>
  <c r="P248" i="17"/>
  <c r="BF248" i="17"/>
  <c r="BK247" i="17"/>
  <c r="BI247" i="17"/>
  <c r="BH247" i="17"/>
  <c r="BG247" i="17"/>
  <c r="BE247" i="17"/>
  <c r="T247" i="17"/>
  <c r="R247" i="17"/>
  <c r="P247" i="17"/>
  <c r="BF247" i="17"/>
  <c r="BK246" i="17"/>
  <c r="BI246" i="17"/>
  <c r="BH246" i="17"/>
  <c r="BG246" i="17"/>
  <c r="BE246" i="17"/>
  <c r="T246" i="17"/>
  <c r="R246" i="17"/>
  <c r="P246" i="17"/>
  <c r="BF246" i="17"/>
  <c r="BK245" i="17"/>
  <c r="BI245" i="17"/>
  <c r="BH245" i="17"/>
  <c r="BG245" i="17"/>
  <c r="BE245" i="17"/>
  <c r="T245" i="17"/>
  <c r="R245" i="17"/>
  <c r="P245" i="17"/>
  <c r="BF245" i="17"/>
  <c r="BK243" i="17"/>
  <c r="BI243" i="17"/>
  <c r="BH243" i="17"/>
  <c r="BG243" i="17"/>
  <c r="BE243" i="17"/>
  <c r="T243" i="17"/>
  <c r="R243" i="17"/>
  <c r="P243" i="17"/>
  <c r="BF243" i="17"/>
  <c r="BK242" i="17"/>
  <c r="BI242" i="17"/>
  <c r="BH242" i="17"/>
  <c r="BG242" i="17"/>
  <c r="BE242" i="17"/>
  <c r="T242" i="17"/>
  <c r="R242" i="17"/>
  <c r="P242" i="17"/>
  <c r="BF242" i="17"/>
  <c r="BK241" i="17"/>
  <c r="BI241" i="17"/>
  <c r="BH241" i="17"/>
  <c r="BG241" i="17"/>
  <c r="BE241" i="17"/>
  <c r="T241" i="17"/>
  <c r="R241" i="17"/>
  <c r="P241" i="17"/>
  <c r="BF241" i="17"/>
  <c r="BK240" i="17"/>
  <c r="BI240" i="17"/>
  <c r="BH240" i="17"/>
  <c r="BG240" i="17"/>
  <c r="BE240" i="17"/>
  <c r="T240" i="17"/>
  <c r="R240" i="17"/>
  <c r="P240" i="17"/>
  <c r="BF240" i="17"/>
  <c r="BK239" i="17"/>
  <c r="BI239" i="17"/>
  <c r="BH239" i="17"/>
  <c r="BG239" i="17"/>
  <c r="BE239" i="17"/>
  <c r="T239" i="17"/>
  <c r="R239" i="17"/>
  <c r="P239" i="17"/>
  <c r="BF239" i="17"/>
  <c r="BK238" i="17"/>
  <c r="BI238" i="17"/>
  <c r="BH238" i="17"/>
  <c r="BG238" i="17"/>
  <c r="BE238" i="17"/>
  <c r="T238" i="17"/>
  <c r="R238" i="17"/>
  <c r="P238" i="17"/>
  <c r="BF238" i="17"/>
  <c r="BK237" i="17"/>
  <c r="BI237" i="17"/>
  <c r="BH237" i="17"/>
  <c r="BG237" i="17"/>
  <c r="BE237" i="17"/>
  <c r="T237" i="17"/>
  <c r="R237" i="17"/>
  <c r="P237" i="17"/>
  <c r="BF237" i="17"/>
  <c r="BK236" i="17"/>
  <c r="BI236" i="17"/>
  <c r="BH236" i="17"/>
  <c r="BG236" i="17"/>
  <c r="BE236" i="17"/>
  <c r="T236" i="17"/>
  <c r="R236" i="17"/>
  <c r="P236" i="17"/>
  <c r="BF236" i="17"/>
  <c r="BK235" i="17"/>
  <c r="BI235" i="17"/>
  <c r="BH235" i="17"/>
  <c r="BG235" i="17"/>
  <c r="BE235" i="17"/>
  <c r="T235" i="17"/>
  <c r="R235" i="17"/>
  <c r="P235" i="17"/>
  <c r="BF235" i="17"/>
  <c r="BK234" i="17"/>
  <c r="BI234" i="17"/>
  <c r="BH234" i="17"/>
  <c r="BG234" i="17"/>
  <c r="BE234" i="17"/>
  <c r="T234" i="17"/>
  <c r="R234" i="17"/>
  <c r="P234" i="17"/>
  <c r="BF234" i="17"/>
  <c r="BK233" i="17"/>
  <c r="BI233" i="17"/>
  <c r="BH233" i="17"/>
  <c r="BG233" i="17"/>
  <c r="BE233" i="17"/>
  <c r="T233" i="17"/>
  <c r="R233" i="17"/>
  <c r="P233" i="17"/>
  <c r="BF233" i="17"/>
  <c r="BK232" i="17"/>
  <c r="BI232" i="17"/>
  <c r="BH232" i="17"/>
  <c r="BG232" i="17"/>
  <c r="BE232" i="17"/>
  <c r="T232" i="17"/>
  <c r="R232" i="17"/>
  <c r="P232" i="17"/>
  <c r="BF232" i="17"/>
  <c r="BK231" i="17"/>
  <c r="BI231" i="17"/>
  <c r="BH231" i="17"/>
  <c r="BG231" i="17"/>
  <c r="BE231" i="17"/>
  <c r="T231" i="17"/>
  <c r="R231" i="17"/>
  <c r="P231" i="17"/>
  <c r="BF231" i="17"/>
  <c r="BK230" i="17"/>
  <c r="BI230" i="17"/>
  <c r="BH230" i="17"/>
  <c r="BG230" i="17"/>
  <c r="BE230" i="17"/>
  <c r="T230" i="17"/>
  <c r="R230" i="17"/>
  <c r="P230" i="17"/>
  <c r="BF230" i="17"/>
  <c r="BK229" i="17"/>
  <c r="BI229" i="17"/>
  <c r="BH229" i="17"/>
  <c r="BG229" i="17"/>
  <c r="BE229" i="17"/>
  <c r="T229" i="17"/>
  <c r="R229" i="17"/>
  <c r="P229" i="17"/>
  <c r="BF229" i="17"/>
  <c r="BK228" i="17"/>
  <c r="BI228" i="17"/>
  <c r="BH228" i="17"/>
  <c r="BG228" i="17"/>
  <c r="BE228" i="17"/>
  <c r="T228" i="17"/>
  <c r="R228" i="17"/>
  <c r="P228" i="17"/>
  <c r="BF228" i="17"/>
  <c r="BK226" i="17"/>
  <c r="BI226" i="17"/>
  <c r="BH226" i="17"/>
  <c r="BG226" i="17"/>
  <c r="BE226" i="17"/>
  <c r="T226" i="17"/>
  <c r="R226" i="17"/>
  <c r="P226" i="17"/>
  <c r="BF226" i="17"/>
  <c r="BK225" i="17"/>
  <c r="BI225" i="17"/>
  <c r="BH225" i="17"/>
  <c r="BG225" i="17"/>
  <c r="BE225" i="17"/>
  <c r="T225" i="17"/>
  <c r="R225" i="17"/>
  <c r="P225" i="17"/>
  <c r="BF225" i="17"/>
  <c r="BK224" i="17"/>
  <c r="BI224" i="17"/>
  <c r="BH224" i="17"/>
  <c r="BG224" i="17"/>
  <c r="BE224" i="17"/>
  <c r="T224" i="17"/>
  <c r="R224" i="17"/>
  <c r="P224" i="17"/>
  <c r="BF224" i="17"/>
  <c r="BK223" i="17"/>
  <c r="BI223" i="17"/>
  <c r="BH223" i="17"/>
  <c r="BG223" i="17"/>
  <c r="BE223" i="17"/>
  <c r="T223" i="17"/>
  <c r="R223" i="17"/>
  <c r="P223" i="17"/>
  <c r="BF223" i="17"/>
  <c r="BK222" i="17"/>
  <c r="BI222" i="17"/>
  <c r="BH222" i="17"/>
  <c r="BG222" i="17"/>
  <c r="BE222" i="17"/>
  <c r="T222" i="17"/>
  <c r="R222" i="17"/>
  <c r="P222" i="17"/>
  <c r="BF222" i="17"/>
  <c r="BK221" i="17"/>
  <c r="BI221" i="17"/>
  <c r="BH221" i="17"/>
  <c r="BG221" i="17"/>
  <c r="BE221" i="17"/>
  <c r="T221" i="17"/>
  <c r="R221" i="17"/>
  <c r="P221" i="17"/>
  <c r="BF221" i="17"/>
  <c r="BK220" i="17"/>
  <c r="BI220" i="17"/>
  <c r="BH220" i="17"/>
  <c r="BG220" i="17"/>
  <c r="BE220" i="17"/>
  <c r="T220" i="17"/>
  <c r="R220" i="17"/>
  <c r="P220" i="17"/>
  <c r="BF220" i="17"/>
  <c r="BK219" i="17"/>
  <c r="BI219" i="17"/>
  <c r="BH219" i="17"/>
  <c r="BG219" i="17"/>
  <c r="BE219" i="17"/>
  <c r="T219" i="17"/>
  <c r="R219" i="17"/>
  <c r="P219" i="17"/>
  <c r="BF219" i="17"/>
  <c r="BK218" i="17"/>
  <c r="BI218" i="17"/>
  <c r="BH218" i="17"/>
  <c r="BG218" i="17"/>
  <c r="BE218" i="17"/>
  <c r="T218" i="17"/>
  <c r="R218" i="17"/>
  <c r="P218" i="17"/>
  <c r="BF218" i="17"/>
  <c r="BK217" i="17"/>
  <c r="BI217" i="17"/>
  <c r="BH217" i="17"/>
  <c r="BG217" i="17"/>
  <c r="BE217" i="17"/>
  <c r="T217" i="17"/>
  <c r="R217" i="17"/>
  <c r="P217" i="17"/>
  <c r="BF217" i="17"/>
  <c r="BK216" i="17"/>
  <c r="BI216" i="17"/>
  <c r="BH216" i="17"/>
  <c r="BG216" i="17"/>
  <c r="BE216" i="17"/>
  <c r="T216" i="17"/>
  <c r="R216" i="17"/>
  <c r="P216" i="17"/>
  <c r="BF216" i="17"/>
  <c r="BK215" i="17"/>
  <c r="BI215" i="17"/>
  <c r="BH215" i="17"/>
  <c r="BG215" i="17"/>
  <c r="BE215" i="17"/>
  <c r="T215" i="17"/>
  <c r="R215" i="17"/>
  <c r="P215" i="17"/>
  <c r="BF215" i="17"/>
  <c r="BK214" i="17"/>
  <c r="BI214" i="17"/>
  <c r="BH214" i="17"/>
  <c r="BG214" i="17"/>
  <c r="BE214" i="17"/>
  <c r="T214" i="17"/>
  <c r="R214" i="17"/>
  <c r="P214" i="17"/>
  <c r="BF214" i="17"/>
  <c r="BK213" i="17"/>
  <c r="BI213" i="17"/>
  <c r="BH213" i="17"/>
  <c r="BG213" i="17"/>
  <c r="BE213" i="17"/>
  <c r="T213" i="17"/>
  <c r="R213" i="17"/>
  <c r="P213" i="17"/>
  <c r="BF213" i="17"/>
  <c r="BK212" i="17"/>
  <c r="BI212" i="17"/>
  <c r="BH212" i="17"/>
  <c r="BG212" i="17"/>
  <c r="BE212" i="17"/>
  <c r="T212" i="17"/>
  <c r="R212" i="17"/>
  <c r="P212" i="17"/>
  <c r="BF212" i="17"/>
  <c r="BK211" i="17"/>
  <c r="BI211" i="17"/>
  <c r="BH211" i="17"/>
  <c r="BG211" i="17"/>
  <c r="BE211" i="17"/>
  <c r="T211" i="17"/>
  <c r="R211" i="17"/>
  <c r="P211" i="17"/>
  <c r="BF211" i="17"/>
  <c r="BK210" i="17"/>
  <c r="BI210" i="17"/>
  <c r="BH210" i="17"/>
  <c r="BG210" i="17"/>
  <c r="BE210" i="17"/>
  <c r="T210" i="17"/>
  <c r="R210" i="17"/>
  <c r="P210" i="17"/>
  <c r="BF210" i="17"/>
  <c r="BK209" i="17"/>
  <c r="BI209" i="17"/>
  <c r="BH209" i="17"/>
  <c r="BG209" i="17"/>
  <c r="BE209" i="17"/>
  <c r="T209" i="17"/>
  <c r="R209" i="17"/>
  <c r="P209" i="17"/>
  <c r="BF209" i="17"/>
  <c r="BK208" i="17"/>
  <c r="BI208" i="17"/>
  <c r="BH208" i="17"/>
  <c r="BG208" i="17"/>
  <c r="BE208" i="17"/>
  <c r="T208" i="17"/>
  <c r="R208" i="17"/>
  <c r="P208" i="17"/>
  <c r="BF208" i="17"/>
  <c r="BK207" i="17"/>
  <c r="BI207" i="17"/>
  <c r="BH207" i="17"/>
  <c r="BG207" i="17"/>
  <c r="BE207" i="17"/>
  <c r="T207" i="17"/>
  <c r="R207" i="17"/>
  <c r="P207" i="17"/>
  <c r="BF207" i="17"/>
  <c r="BK206" i="17"/>
  <c r="BI206" i="17"/>
  <c r="BH206" i="17"/>
  <c r="BG206" i="17"/>
  <c r="BE206" i="17"/>
  <c r="T206" i="17"/>
  <c r="R206" i="17"/>
  <c r="P206" i="17"/>
  <c r="BF206" i="17"/>
  <c r="BK205" i="17"/>
  <c r="BI205" i="17"/>
  <c r="BH205" i="17"/>
  <c r="BG205" i="17"/>
  <c r="BE205" i="17"/>
  <c r="T205" i="17"/>
  <c r="R205" i="17"/>
  <c r="P205" i="17"/>
  <c r="BF205" i="17"/>
  <c r="BK204" i="17"/>
  <c r="BI204" i="17"/>
  <c r="BH204" i="17"/>
  <c r="BG204" i="17"/>
  <c r="BE204" i="17"/>
  <c r="T204" i="17"/>
  <c r="R204" i="17"/>
  <c r="P204" i="17"/>
  <c r="BF204" i="17"/>
  <c r="BK202" i="17"/>
  <c r="BI202" i="17"/>
  <c r="BH202" i="17"/>
  <c r="BG202" i="17"/>
  <c r="BE202" i="17"/>
  <c r="T202" i="17"/>
  <c r="R202" i="17"/>
  <c r="P202" i="17"/>
  <c r="BF202" i="17"/>
  <c r="BK201" i="17"/>
  <c r="BI201" i="17"/>
  <c r="BH201" i="17"/>
  <c r="BG201" i="17"/>
  <c r="BE201" i="17"/>
  <c r="T201" i="17"/>
  <c r="R201" i="17"/>
  <c r="P201" i="17"/>
  <c r="BF201" i="17"/>
  <c r="BK200" i="17"/>
  <c r="BI200" i="17"/>
  <c r="BH200" i="17"/>
  <c r="BG200" i="17"/>
  <c r="BE200" i="17"/>
  <c r="T200" i="17"/>
  <c r="R200" i="17"/>
  <c r="P200" i="17"/>
  <c r="BF200" i="17"/>
  <c r="BK199" i="17"/>
  <c r="BI199" i="17"/>
  <c r="BH199" i="17"/>
  <c r="BG199" i="17"/>
  <c r="BE199" i="17"/>
  <c r="T199" i="17"/>
  <c r="R199" i="17"/>
  <c r="P199" i="17"/>
  <c r="BF199" i="17"/>
  <c r="BK198" i="17"/>
  <c r="BI198" i="17"/>
  <c r="BH198" i="17"/>
  <c r="BG198" i="17"/>
  <c r="BE198" i="17"/>
  <c r="T198" i="17"/>
  <c r="R198" i="17"/>
  <c r="P198" i="17"/>
  <c r="BF198" i="17"/>
  <c r="BK197" i="17"/>
  <c r="BI197" i="17"/>
  <c r="BH197" i="17"/>
  <c r="BG197" i="17"/>
  <c r="BE197" i="17"/>
  <c r="T197" i="17"/>
  <c r="R197" i="17"/>
  <c r="P197" i="17"/>
  <c r="BF197" i="17"/>
  <c r="BK196" i="17"/>
  <c r="BI196" i="17"/>
  <c r="BH196" i="17"/>
  <c r="BG196" i="17"/>
  <c r="BE196" i="17"/>
  <c r="T196" i="17"/>
  <c r="R196" i="17"/>
  <c r="P196" i="17"/>
  <c r="BF196" i="17"/>
  <c r="BK195" i="17"/>
  <c r="BI195" i="17"/>
  <c r="BH195" i="17"/>
  <c r="BG195" i="17"/>
  <c r="BE195" i="17"/>
  <c r="T195" i="17"/>
  <c r="R195" i="17"/>
  <c r="P195" i="17"/>
  <c r="BF195" i="17"/>
  <c r="BK194" i="17"/>
  <c r="BI194" i="17"/>
  <c r="BH194" i="17"/>
  <c r="BG194" i="17"/>
  <c r="BE194" i="17"/>
  <c r="T194" i="17"/>
  <c r="R194" i="17"/>
  <c r="P194" i="17"/>
  <c r="BF194" i="17"/>
  <c r="BK193" i="17"/>
  <c r="BI193" i="17"/>
  <c r="BH193" i="17"/>
  <c r="BG193" i="17"/>
  <c r="BE193" i="17"/>
  <c r="T193" i="17"/>
  <c r="R193" i="17"/>
  <c r="P193" i="17"/>
  <c r="BF193" i="17"/>
  <c r="BK192" i="17"/>
  <c r="BI192" i="17"/>
  <c r="BH192" i="17"/>
  <c r="BG192" i="17"/>
  <c r="BE192" i="17"/>
  <c r="T192" i="17"/>
  <c r="R192" i="17"/>
  <c r="P192" i="17"/>
  <c r="BF192" i="17"/>
  <c r="BK191" i="17"/>
  <c r="BI191" i="17"/>
  <c r="BH191" i="17"/>
  <c r="BG191" i="17"/>
  <c r="BF191" i="17"/>
  <c r="BE191" i="17"/>
  <c r="T191" i="17"/>
  <c r="R191" i="17"/>
  <c r="P191" i="17"/>
  <c r="BK190" i="17"/>
  <c r="BI190" i="17"/>
  <c r="BH190" i="17"/>
  <c r="BG190" i="17"/>
  <c r="BE190" i="17"/>
  <c r="T190" i="17"/>
  <c r="R190" i="17"/>
  <c r="P190" i="17"/>
  <c r="BF190" i="17"/>
  <c r="BK189" i="17"/>
  <c r="BI189" i="17"/>
  <c r="BH189" i="17"/>
  <c r="BG189" i="17"/>
  <c r="BE189" i="17"/>
  <c r="T189" i="17"/>
  <c r="R189" i="17"/>
  <c r="P189" i="17"/>
  <c r="BF189" i="17"/>
  <c r="BK188" i="17"/>
  <c r="BI188" i="17"/>
  <c r="BH188" i="17"/>
  <c r="BG188" i="17"/>
  <c r="BE188" i="17"/>
  <c r="T188" i="17"/>
  <c r="R188" i="17"/>
  <c r="P188" i="17"/>
  <c r="BF188" i="17"/>
  <c r="BK187" i="17"/>
  <c r="BI187" i="17"/>
  <c r="BH187" i="17"/>
  <c r="BG187" i="17"/>
  <c r="BE187" i="17"/>
  <c r="T187" i="17"/>
  <c r="R187" i="17"/>
  <c r="P187" i="17"/>
  <c r="BF187" i="17"/>
  <c r="BK186" i="17"/>
  <c r="BI186" i="17"/>
  <c r="BH186" i="17"/>
  <c r="BG186" i="17"/>
  <c r="BE186" i="17"/>
  <c r="T186" i="17"/>
  <c r="R186" i="17"/>
  <c r="P186" i="17"/>
  <c r="BF186" i="17"/>
  <c r="BK185" i="17"/>
  <c r="BI185" i="17"/>
  <c r="BH185" i="17"/>
  <c r="BG185" i="17"/>
  <c r="BE185" i="17"/>
  <c r="T185" i="17"/>
  <c r="R185" i="17"/>
  <c r="P185" i="17"/>
  <c r="BF185" i="17"/>
  <c r="BK184" i="17"/>
  <c r="BI184" i="17"/>
  <c r="BH184" i="17"/>
  <c r="BG184" i="17"/>
  <c r="BE184" i="17"/>
  <c r="T184" i="17"/>
  <c r="R184" i="17"/>
  <c r="P184" i="17"/>
  <c r="BF184" i="17"/>
  <c r="BK183" i="17"/>
  <c r="BI183" i="17"/>
  <c r="BH183" i="17"/>
  <c r="BG183" i="17"/>
  <c r="BE183" i="17"/>
  <c r="T183" i="17"/>
  <c r="R183" i="17"/>
  <c r="P183" i="17"/>
  <c r="BF183" i="17"/>
  <c r="BK182" i="17"/>
  <c r="BI182" i="17"/>
  <c r="BH182" i="17"/>
  <c r="BG182" i="17"/>
  <c r="BE182" i="17"/>
  <c r="T182" i="17"/>
  <c r="R182" i="17"/>
  <c r="P182" i="17"/>
  <c r="BF182" i="17"/>
  <c r="BK181" i="17"/>
  <c r="BI181" i="17"/>
  <c r="BH181" i="17"/>
  <c r="BG181" i="17"/>
  <c r="BE181" i="17"/>
  <c r="T181" i="17"/>
  <c r="R181" i="17"/>
  <c r="P181" i="17"/>
  <c r="BF181" i="17"/>
  <c r="BK180" i="17"/>
  <c r="BI180" i="17"/>
  <c r="BH180" i="17"/>
  <c r="BG180" i="17"/>
  <c r="BE180" i="17"/>
  <c r="T180" i="17"/>
  <c r="R180" i="17"/>
  <c r="P180" i="17"/>
  <c r="BF180" i="17"/>
  <c r="BK178" i="17"/>
  <c r="BI178" i="17"/>
  <c r="BH178" i="17"/>
  <c r="BG178" i="17"/>
  <c r="BE178" i="17"/>
  <c r="T178" i="17"/>
  <c r="R178" i="17"/>
  <c r="P178" i="17"/>
  <c r="BF178" i="17"/>
  <c r="BK177" i="17"/>
  <c r="BI177" i="17"/>
  <c r="BH177" i="17"/>
  <c r="BG177" i="17"/>
  <c r="BE177" i="17"/>
  <c r="T177" i="17"/>
  <c r="R177" i="17"/>
  <c r="P177" i="17"/>
  <c r="BF177" i="17"/>
  <c r="BK176" i="17"/>
  <c r="BI176" i="17"/>
  <c r="BH176" i="17"/>
  <c r="BG176" i="17"/>
  <c r="BE176" i="17"/>
  <c r="T176" i="17"/>
  <c r="R176" i="17"/>
  <c r="P176" i="17"/>
  <c r="BF176" i="17"/>
  <c r="BK175" i="17"/>
  <c r="BI175" i="17"/>
  <c r="BH175" i="17"/>
  <c r="BG175" i="17"/>
  <c r="BE175" i="17"/>
  <c r="T175" i="17"/>
  <c r="R175" i="17"/>
  <c r="P175" i="17"/>
  <c r="BF175" i="17"/>
  <c r="BK174" i="17"/>
  <c r="BI174" i="17"/>
  <c r="BH174" i="17"/>
  <c r="BG174" i="17"/>
  <c r="BE174" i="17"/>
  <c r="T174" i="17"/>
  <c r="R174" i="17"/>
  <c r="P174" i="17"/>
  <c r="BF174" i="17"/>
  <c r="BK173" i="17"/>
  <c r="BI173" i="17"/>
  <c r="BH173" i="17"/>
  <c r="BG173" i="17"/>
  <c r="BE173" i="17"/>
  <c r="T173" i="17"/>
  <c r="R173" i="17"/>
  <c r="P173" i="17"/>
  <c r="BF173" i="17"/>
  <c r="BK172" i="17"/>
  <c r="BI172" i="17"/>
  <c r="BH172" i="17"/>
  <c r="BG172" i="17"/>
  <c r="BE172" i="17"/>
  <c r="T172" i="17"/>
  <c r="R172" i="17"/>
  <c r="P172" i="17"/>
  <c r="BF172" i="17"/>
  <c r="BK171" i="17"/>
  <c r="BI171" i="17"/>
  <c r="BH171" i="17"/>
  <c r="BG171" i="17"/>
  <c r="BE171" i="17"/>
  <c r="T171" i="17"/>
  <c r="R171" i="17"/>
  <c r="P171" i="17"/>
  <c r="BF171" i="17"/>
  <c r="BK170" i="17"/>
  <c r="BI170" i="17"/>
  <c r="BH170" i="17"/>
  <c r="BG170" i="17"/>
  <c r="BE170" i="17"/>
  <c r="T170" i="17"/>
  <c r="R170" i="17"/>
  <c r="P170" i="17"/>
  <c r="BF170" i="17"/>
  <c r="BK169" i="17"/>
  <c r="BI169" i="17"/>
  <c r="BH169" i="17"/>
  <c r="BG169" i="17"/>
  <c r="BE169" i="17"/>
  <c r="T169" i="17"/>
  <c r="R169" i="17"/>
  <c r="P169" i="17"/>
  <c r="BF169" i="17"/>
  <c r="BK168" i="17"/>
  <c r="BI168" i="17"/>
  <c r="BH168" i="17"/>
  <c r="BG168" i="17"/>
  <c r="BE168" i="17"/>
  <c r="T168" i="17"/>
  <c r="R168" i="17"/>
  <c r="P168" i="17"/>
  <c r="BF168" i="17"/>
  <c r="BK167" i="17"/>
  <c r="BI167" i="17"/>
  <c r="BH167" i="17"/>
  <c r="BG167" i="17"/>
  <c r="BE167" i="17"/>
  <c r="T167" i="17"/>
  <c r="R167" i="17"/>
  <c r="P167" i="17"/>
  <c r="BF167" i="17"/>
  <c r="BK166" i="17"/>
  <c r="BI166" i="17"/>
  <c r="BH166" i="17"/>
  <c r="BG166" i="17"/>
  <c r="BE166" i="17"/>
  <c r="T166" i="17"/>
  <c r="R166" i="17"/>
  <c r="P166" i="17"/>
  <c r="BF166" i="17"/>
  <c r="BK165" i="17"/>
  <c r="BI165" i="17"/>
  <c r="BH165" i="17"/>
  <c r="BG165" i="17"/>
  <c r="BE165" i="17"/>
  <c r="T165" i="17"/>
  <c r="R165" i="17"/>
  <c r="P165" i="17"/>
  <c r="BF165" i="17"/>
  <c r="BK164" i="17"/>
  <c r="BI164" i="17"/>
  <c r="BH164" i="17"/>
  <c r="BG164" i="17"/>
  <c r="BE164" i="17"/>
  <c r="T164" i="17"/>
  <c r="R164" i="17"/>
  <c r="P164" i="17"/>
  <c r="BF164" i="17"/>
  <c r="BK163" i="17"/>
  <c r="BI163" i="17"/>
  <c r="BH163" i="17"/>
  <c r="BG163" i="17"/>
  <c r="BE163" i="17"/>
  <c r="T163" i="17"/>
  <c r="R163" i="17"/>
  <c r="P163" i="17"/>
  <c r="BF163" i="17"/>
  <c r="BK162" i="17"/>
  <c r="BI162" i="17"/>
  <c r="BH162" i="17"/>
  <c r="BG162" i="17"/>
  <c r="BE162" i="17"/>
  <c r="T162" i="17"/>
  <c r="R162" i="17"/>
  <c r="P162" i="17"/>
  <c r="BF162" i="17"/>
  <c r="BK161" i="17"/>
  <c r="BI161" i="17"/>
  <c r="BH161" i="17"/>
  <c r="BG161" i="17"/>
  <c r="BE161" i="17"/>
  <c r="T161" i="17"/>
  <c r="R161" i="17"/>
  <c r="P161" i="17"/>
  <c r="BF161" i="17"/>
  <c r="BK160" i="17"/>
  <c r="BI160" i="17"/>
  <c r="BH160" i="17"/>
  <c r="BG160" i="17"/>
  <c r="BE160" i="17"/>
  <c r="T160" i="17"/>
  <c r="R160" i="17"/>
  <c r="P160" i="17"/>
  <c r="BF160" i="17"/>
  <c r="BK159" i="17"/>
  <c r="BI159" i="17"/>
  <c r="BH159" i="17"/>
  <c r="BG159" i="17"/>
  <c r="BE159" i="17"/>
  <c r="T159" i="17"/>
  <c r="R159" i="17"/>
  <c r="P159" i="17"/>
  <c r="BF159" i="17"/>
  <c r="BK158" i="17"/>
  <c r="BI158" i="17"/>
  <c r="BH158" i="17"/>
  <c r="BG158" i="17"/>
  <c r="BE158" i="17"/>
  <c r="T158" i="17"/>
  <c r="R158" i="17"/>
  <c r="P158" i="17"/>
  <c r="BF158" i="17"/>
  <c r="BK157" i="17"/>
  <c r="BI157" i="17"/>
  <c r="BH157" i="17"/>
  <c r="BG157" i="17"/>
  <c r="BE157" i="17"/>
  <c r="T157" i="17"/>
  <c r="R157" i="17"/>
  <c r="P157" i="17"/>
  <c r="BF157" i="17"/>
  <c r="BK156" i="17"/>
  <c r="BI156" i="17"/>
  <c r="BH156" i="17"/>
  <c r="BG156" i="17"/>
  <c r="BE156" i="17"/>
  <c r="T156" i="17"/>
  <c r="R156" i="17"/>
  <c r="P156" i="17"/>
  <c r="BF156" i="17"/>
  <c r="BK155" i="17"/>
  <c r="BI155" i="17"/>
  <c r="BH155" i="17"/>
  <c r="BG155" i="17"/>
  <c r="BE155" i="17"/>
  <c r="T155" i="17"/>
  <c r="R155" i="17"/>
  <c r="P155" i="17"/>
  <c r="BF155" i="17"/>
  <c r="BK154" i="17"/>
  <c r="BI154" i="17"/>
  <c r="BH154" i="17"/>
  <c r="BG154" i="17"/>
  <c r="BE154" i="17"/>
  <c r="T154" i="17"/>
  <c r="R154" i="17"/>
  <c r="P154" i="17"/>
  <c r="BF154" i="17"/>
  <c r="BK153" i="17"/>
  <c r="BI153" i="17"/>
  <c r="BH153" i="17"/>
  <c r="BG153" i="17"/>
  <c r="BE153" i="17"/>
  <c r="T153" i="17"/>
  <c r="R153" i="17"/>
  <c r="P153" i="17"/>
  <c r="BF153" i="17"/>
  <c r="BK152" i="17"/>
  <c r="BI152" i="17"/>
  <c r="BH152" i="17"/>
  <c r="BG152" i="17"/>
  <c r="BE152" i="17"/>
  <c r="T152" i="17"/>
  <c r="R152" i="17"/>
  <c r="P152" i="17"/>
  <c r="BF152" i="17"/>
  <c r="BK151" i="17"/>
  <c r="BI151" i="17"/>
  <c r="BH151" i="17"/>
  <c r="BG151" i="17"/>
  <c r="BE151" i="17"/>
  <c r="T151" i="17"/>
  <c r="R151" i="17"/>
  <c r="P151" i="17"/>
  <c r="BF151" i="17"/>
  <c r="BK150" i="17"/>
  <c r="BI150" i="17"/>
  <c r="BH150" i="17"/>
  <c r="BG150" i="17"/>
  <c r="BE150" i="17"/>
  <c r="T150" i="17"/>
  <c r="R150" i="17"/>
  <c r="P150" i="17"/>
  <c r="BF150" i="17"/>
  <c r="BK149" i="17"/>
  <c r="BI149" i="17"/>
  <c r="BH149" i="17"/>
  <c r="BG149" i="17"/>
  <c r="BE149" i="17"/>
  <c r="T149" i="17"/>
  <c r="R149" i="17"/>
  <c r="P149" i="17"/>
  <c r="BF149" i="17"/>
  <c r="BK148" i="17"/>
  <c r="BI148" i="17"/>
  <c r="BH148" i="17"/>
  <c r="BG148" i="17"/>
  <c r="BE148" i="17"/>
  <c r="T148" i="17"/>
  <c r="R148" i="17"/>
  <c r="P148" i="17"/>
  <c r="BF148" i="17"/>
  <c r="BK147" i="17"/>
  <c r="BI147" i="17"/>
  <c r="BH147" i="17"/>
  <c r="BG147" i="17"/>
  <c r="BE147" i="17"/>
  <c r="T147" i="17"/>
  <c r="R147" i="17"/>
  <c r="P147" i="17"/>
  <c r="BF147" i="17"/>
  <c r="BK144" i="17"/>
  <c r="BI144" i="17"/>
  <c r="BH144" i="17"/>
  <c r="BG144" i="17"/>
  <c r="BF144" i="17"/>
  <c r="BE144" i="17"/>
  <c r="T144" i="17"/>
  <c r="R144" i="17"/>
  <c r="P144" i="17"/>
  <c r="BK143" i="17"/>
  <c r="BI143" i="17"/>
  <c r="BH143" i="17"/>
  <c r="BG143" i="17"/>
  <c r="BE143" i="17"/>
  <c r="T143" i="17"/>
  <c r="R143" i="17"/>
  <c r="P143" i="17"/>
  <c r="BF143" i="17"/>
  <c r="BK142" i="17"/>
  <c r="BI142" i="17"/>
  <c r="BH142" i="17"/>
  <c r="BG142" i="17"/>
  <c r="BE142" i="17"/>
  <c r="T142" i="17"/>
  <c r="R142" i="17"/>
  <c r="P142" i="17"/>
  <c r="BF142" i="17"/>
  <c r="BK141" i="17"/>
  <c r="BI141" i="17"/>
  <c r="BH141" i="17"/>
  <c r="BG141" i="17"/>
  <c r="BE141" i="17"/>
  <c r="T141" i="17"/>
  <c r="R141" i="17"/>
  <c r="P141" i="17"/>
  <c r="BF141" i="17"/>
  <c r="BK140" i="17"/>
  <c r="BI140" i="17"/>
  <c r="BH140" i="17"/>
  <c r="BG140" i="17"/>
  <c r="BE140" i="17"/>
  <c r="T140" i="17"/>
  <c r="R140" i="17"/>
  <c r="P140" i="17"/>
  <c r="BF140" i="17"/>
  <c r="BK138" i="17"/>
  <c r="BI138" i="17"/>
  <c r="BH138" i="17"/>
  <c r="BG138" i="17"/>
  <c r="BE138" i="17"/>
  <c r="T138" i="17"/>
  <c r="R138" i="17"/>
  <c r="P138" i="17"/>
  <c r="BF138" i="17"/>
  <c r="BK137" i="17"/>
  <c r="BI137" i="17"/>
  <c r="BH137" i="17"/>
  <c r="BG137" i="17"/>
  <c r="BE137" i="17"/>
  <c r="T137" i="17"/>
  <c r="R137" i="17"/>
  <c r="P137" i="17"/>
  <c r="BF137" i="17"/>
  <c r="BK136" i="17"/>
  <c r="BI136" i="17"/>
  <c r="BH136" i="17"/>
  <c r="BG136" i="17"/>
  <c r="BE136" i="17"/>
  <c r="T136" i="17"/>
  <c r="R136" i="17"/>
  <c r="P136" i="17"/>
  <c r="BF136" i="17"/>
  <c r="BK135" i="17"/>
  <c r="BI135" i="17"/>
  <c r="BH135" i="17"/>
  <c r="BG135" i="17"/>
  <c r="BE135" i="17"/>
  <c r="T135" i="17"/>
  <c r="R135" i="17"/>
  <c r="P135" i="17"/>
  <c r="BF135" i="17"/>
  <c r="BK134" i="17"/>
  <c r="BI134" i="17"/>
  <c r="BH134" i="17"/>
  <c r="BG134" i="17"/>
  <c r="BE134" i="17"/>
  <c r="T134" i="17"/>
  <c r="R134" i="17"/>
  <c r="P134" i="17"/>
  <c r="BF134" i="17"/>
  <c r="BK133" i="17"/>
  <c r="BI133" i="17"/>
  <c r="BH133" i="17"/>
  <c r="BG133" i="17"/>
  <c r="BE133" i="17"/>
  <c r="T133" i="17"/>
  <c r="R133" i="17"/>
  <c r="P133" i="17"/>
  <c r="BF133" i="17"/>
  <c r="BK132" i="17"/>
  <c r="BI132" i="17"/>
  <c r="BH132" i="17"/>
  <c r="BG132" i="17"/>
  <c r="BE132" i="17"/>
  <c r="T132" i="17"/>
  <c r="R132" i="17"/>
  <c r="P132" i="17"/>
  <c r="BF132" i="17"/>
  <c r="BK131" i="17"/>
  <c r="BI131" i="17"/>
  <c r="BH131" i="17"/>
  <c r="BG131" i="17"/>
  <c r="BE131" i="17"/>
  <c r="T131" i="17"/>
  <c r="R131" i="17"/>
  <c r="P131" i="17"/>
  <c r="BF131" i="17"/>
  <c r="BK130" i="17"/>
  <c r="BI130" i="17"/>
  <c r="BH130" i="17"/>
  <c r="BG130" i="17"/>
  <c r="BE130" i="17"/>
  <c r="T130" i="17"/>
  <c r="R130" i="17"/>
  <c r="P130" i="17"/>
  <c r="BF130" i="17"/>
  <c r="BK129" i="17"/>
  <c r="BI129" i="17"/>
  <c r="BH129" i="17"/>
  <c r="BG129" i="17"/>
  <c r="BE129" i="17"/>
  <c r="T129" i="17"/>
  <c r="R129" i="17"/>
  <c r="P129" i="17"/>
  <c r="BF129" i="17"/>
  <c r="BK128" i="17"/>
  <c r="BI128" i="17"/>
  <c r="BH128" i="17"/>
  <c r="BG128" i="17"/>
  <c r="BE128" i="17"/>
  <c r="T128" i="17"/>
  <c r="R128" i="17"/>
  <c r="P128" i="17"/>
  <c r="BF128" i="17"/>
  <c r="J122" i="17"/>
  <c r="F122" i="17"/>
  <c r="J121" i="17"/>
  <c r="F121" i="17"/>
  <c r="F119" i="17"/>
  <c r="F92" i="17"/>
  <c r="F91" i="17"/>
  <c r="F89" i="17"/>
  <c r="J37" i="17"/>
  <c r="J36" i="17"/>
  <c r="J35" i="17"/>
  <c r="E7" i="17"/>
  <c r="E85" i="17" s="1"/>
  <c r="BK165" i="16"/>
  <c r="BI165" i="16"/>
  <c r="BH165" i="16"/>
  <c r="BG165" i="16"/>
  <c r="BE165" i="16"/>
  <c r="T165" i="16"/>
  <c r="R165" i="16"/>
  <c r="P165" i="16"/>
  <c r="BF165" i="16"/>
  <c r="BK164" i="16"/>
  <c r="BI164" i="16"/>
  <c r="BH164" i="16"/>
  <c r="BG164" i="16"/>
  <c r="BE164" i="16"/>
  <c r="T164" i="16"/>
  <c r="R164" i="16"/>
  <c r="R163" i="16" s="1"/>
  <c r="P164" i="16"/>
  <c r="P163" i="16" s="1"/>
  <c r="BF164" i="16"/>
  <c r="BK162" i="16"/>
  <c r="BK161" i="16" s="1"/>
  <c r="BI162" i="16"/>
  <c r="BH162" i="16"/>
  <c r="BG162" i="16"/>
  <c r="BE162" i="16"/>
  <c r="T162" i="16"/>
  <c r="T161" i="16" s="1"/>
  <c r="R162" i="16"/>
  <c r="R161" i="16" s="1"/>
  <c r="P162" i="16"/>
  <c r="BF162" i="16"/>
  <c r="P161" i="16"/>
  <c r="BK160" i="16"/>
  <c r="BI160" i="16"/>
  <c r="BH160" i="16"/>
  <c r="BG160" i="16"/>
  <c r="BE160" i="16"/>
  <c r="T160" i="16"/>
  <c r="R160" i="16"/>
  <c r="P160" i="16"/>
  <c r="BF160" i="16"/>
  <c r="BK159" i="16"/>
  <c r="BI159" i="16"/>
  <c r="BH159" i="16"/>
  <c r="BG159" i="16"/>
  <c r="BE159" i="16"/>
  <c r="T159" i="16"/>
  <c r="R159" i="16"/>
  <c r="P159" i="16"/>
  <c r="BF159" i="16"/>
  <c r="BK158" i="16"/>
  <c r="BI158" i="16"/>
  <c r="BH158" i="16"/>
  <c r="BG158" i="16"/>
  <c r="BE158" i="16"/>
  <c r="T158" i="16"/>
  <c r="R158" i="16"/>
  <c r="P158" i="16"/>
  <c r="BF158" i="16"/>
  <c r="BK157" i="16"/>
  <c r="BI157" i="16"/>
  <c r="BH157" i="16"/>
  <c r="BG157" i="16"/>
  <c r="BE157" i="16"/>
  <c r="T157" i="16"/>
  <c r="R157" i="16"/>
  <c r="P157" i="16"/>
  <c r="BF157" i="16"/>
  <c r="BK156" i="16"/>
  <c r="BI156" i="16"/>
  <c r="BH156" i="16"/>
  <c r="BG156" i="16"/>
  <c r="BE156" i="16"/>
  <c r="T156" i="16"/>
  <c r="R156" i="16"/>
  <c r="P156" i="16"/>
  <c r="BF156" i="16"/>
  <c r="BK155" i="16"/>
  <c r="BI155" i="16"/>
  <c r="BH155" i="16"/>
  <c r="BG155" i="16"/>
  <c r="BE155" i="16"/>
  <c r="T155" i="16"/>
  <c r="R155" i="16"/>
  <c r="P155" i="16"/>
  <c r="BF155" i="16"/>
  <c r="BK154" i="16"/>
  <c r="BI154" i="16"/>
  <c r="BH154" i="16"/>
  <c r="BG154" i="16"/>
  <c r="BE154" i="16"/>
  <c r="T154" i="16"/>
  <c r="R154" i="16"/>
  <c r="P154" i="16"/>
  <c r="BF154" i="16"/>
  <c r="BK153" i="16"/>
  <c r="BI153" i="16"/>
  <c r="BH153" i="16"/>
  <c r="BG153" i="16"/>
  <c r="BE153" i="16"/>
  <c r="T153" i="16"/>
  <c r="R153" i="16"/>
  <c r="P153" i="16"/>
  <c r="BF153" i="16"/>
  <c r="BK152" i="16"/>
  <c r="BI152" i="16"/>
  <c r="BH152" i="16"/>
  <c r="BG152" i="16"/>
  <c r="BE152" i="16"/>
  <c r="T152" i="16"/>
  <c r="R152" i="16"/>
  <c r="P152" i="16"/>
  <c r="BF152" i="16"/>
  <c r="BK151" i="16"/>
  <c r="BI151" i="16"/>
  <c r="BH151" i="16"/>
  <c r="BG151" i="16"/>
  <c r="BE151" i="16"/>
  <c r="T151" i="16"/>
  <c r="R151" i="16"/>
  <c r="P151" i="16"/>
  <c r="BF151" i="16"/>
  <c r="BK150" i="16"/>
  <c r="BI150" i="16"/>
  <c r="BH150" i="16"/>
  <c r="BG150" i="16"/>
  <c r="BE150" i="16"/>
  <c r="T150" i="16"/>
  <c r="R150" i="16"/>
  <c r="P150" i="16"/>
  <c r="BF150" i="16"/>
  <c r="BK148" i="16"/>
  <c r="BI148" i="16"/>
  <c r="BH148" i="16"/>
  <c r="BG148" i="16"/>
  <c r="BE148" i="16"/>
  <c r="T148" i="16"/>
  <c r="R148" i="16"/>
  <c r="P148" i="16"/>
  <c r="BF148" i="16"/>
  <c r="BK147" i="16"/>
  <c r="BI147" i="16"/>
  <c r="BH147" i="16"/>
  <c r="BG147" i="16"/>
  <c r="BE147" i="16"/>
  <c r="T147" i="16"/>
  <c r="R147" i="16"/>
  <c r="P147" i="16"/>
  <c r="BF147" i="16"/>
  <c r="BK146" i="16"/>
  <c r="BI146" i="16"/>
  <c r="BH146" i="16"/>
  <c r="BG146" i="16"/>
  <c r="BE146" i="16"/>
  <c r="T146" i="16"/>
  <c r="R146" i="16"/>
  <c r="P146" i="16"/>
  <c r="BF146" i="16"/>
  <c r="BK145" i="16"/>
  <c r="BI145" i="16"/>
  <c r="BH145" i="16"/>
  <c r="BG145" i="16"/>
  <c r="BE145" i="16"/>
  <c r="T145" i="16"/>
  <c r="R145" i="16"/>
  <c r="P145" i="16"/>
  <c r="BF145" i="16"/>
  <c r="BK142" i="16"/>
  <c r="BI142" i="16"/>
  <c r="BH142" i="16"/>
  <c r="BG142" i="16"/>
  <c r="BE142" i="16"/>
  <c r="T142" i="16"/>
  <c r="R142" i="16"/>
  <c r="P142" i="16"/>
  <c r="BF142" i="16"/>
  <c r="BK141" i="16"/>
  <c r="BI141" i="16"/>
  <c r="BH141" i="16"/>
  <c r="BG141" i="16"/>
  <c r="BE141" i="16"/>
  <c r="T141" i="16"/>
  <c r="R141" i="16"/>
  <c r="P141" i="16"/>
  <c r="BF141" i="16"/>
  <c r="BK140" i="16"/>
  <c r="BI140" i="16"/>
  <c r="BH140" i="16"/>
  <c r="BG140" i="16"/>
  <c r="BE140" i="16"/>
  <c r="T140" i="16"/>
  <c r="R140" i="16"/>
  <c r="P140" i="16"/>
  <c r="BF140" i="16"/>
  <c r="BK139" i="16"/>
  <c r="BI139" i="16"/>
  <c r="BH139" i="16"/>
  <c r="BG139" i="16"/>
  <c r="BE139" i="16"/>
  <c r="T139" i="16"/>
  <c r="R139" i="16"/>
  <c r="P139" i="16"/>
  <c r="BF139" i="16"/>
  <c r="BK138" i="16"/>
  <c r="BI138" i="16"/>
  <c r="BH138" i="16"/>
  <c r="BG138" i="16"/>
  <c r="BE138" i="16"/>
  <c r="T138" i="16"/>
  <c r="R138" i="16"/>
  <c r="P138" i="16"/>
  <c r="BF138" i="16"/>
  <c r="BK137" i="16"/>
  <c r="BI137" i="16"/>
  <c r="BH137" i="16"/>
  <c r="BG137" i="16"/>
  <c r="BE137" i="16"/>
  <c r="T137" i="16"/>
  <c r="R137" i="16"/>
  <c r="P137" i="16"/>
  <c r="BF137" i="16"/>
  <c r="BK136" i="16"/>
  <c r="BI136" i="16"/>
  <c r="BH136" i="16"/>
  <c r="BG136" i="16"/>
  <c r="BE136" i="16"/>
  <c r="T136" i="16"/>
  <c r="R136" i="16"/>
  <c r="P136" i="16"/>
  <c r="BF136" i="16"/>
  <c r="BK135" i="16"/>
  <c r="BI135" i="16"/>
  <c r="BH135" i="16"/>
  <c r="BG135" i="16"/>
  <c r="BE135" i="16"/>
  <c r="T135" i="16"/>
  <c r="R135" i="16"/>
  <c r="P135" i="16"/>
  <c r="BF135" i="16"/>
  <c r="BK132" i="16"/>
  <c r="BI132" i="16"/>
  <c r="BH132" i="16"/>
  <c r="BG132" i="16"/>
  <c r="BF132" i="16"/>
  <c r="BE132" i="16"/>
  <c r="T132" i="16"/>
  <c r="R132" i="16"/>
  <c r="P132" i="16"/>
  <c r="P130" i="16" s="1"/>
  <c r="BK131" i="16"/>
  <c r="BI131" i="16"/>
  <c r="BH131" i="16"/>
  <c r="BG131" i="16"/>
  <c r="BE131" i="16"/>
  <c r="T131" i="16"/>
  <c r="R131" i="16"/>
  <c r="P131" i="16"/>
  <c r="BF131" i="16"/>
  <c r="BK129" i="16"/>
  <c r="BK128" i="16" s="1"/>
  <c r="BI129" i="16"/>
  <c r="BH129" i="16"/>
  <c r="BG129" i="16"/>
  <c r="BE129" i="16"/>
  <c r="T129" i="16"/>
  <c r="R129" i="16"/>
  <c r="R128" i="16" s="1"/>
  <c r="R127" i="16" s="1"/>
  <c r="P129" i="16"/>
  <c r="P128" i="16" s="1"/>
  <c r="P127" i="16" s="1"/>
  <c r="BF129" i="16"/>
  <c r="T128" i="16"/>
  <c r="T127" i="16" s="1"/>
  <c r="F123" i="16"/>
  <c r="F122" i="16"/>
  <c r="F120" i="16"/>
  <c r="F92" i="16"/>
  <c r="F91" i="16"/>
  <c r="F89" i="16"/>
  <c r="J37" i="16"/>
  <c r="J36" i="16"/>
  <c r="J35" i="16"/>
  <c r="E7" i="16"/>
  <c r="E116" i="16" s="1"/>
  <c r="BK174" i="15"/>
  <c r="BI174" i="15"/>
  <c r="BH174" i="15"/>
  <c r="BG174" i="15"/>
  <c r="BE174" i="15"/>
  <c r="T174" i="15"/>
  <c r="R174" i="15"/>
  <c r="P174" i="15"/>
  <c r="BF174" i="15"/>
  <c r="BK173" i="15"/>
  <c r="BI173" i="15"/>
  <c r="BH173" i="15"/>
  <c r="BG173" i="15"/>
  <c r="BE173" i="15"/>
  <c r="T173" i="15"/>
  <c r="R173" i="15"/>
  <c r="P173" i="15"/>
  <c r="BF173" i="15"/>
  <c r="BK172" i="15"/>
  <c r="BI172" i="15"/>
  <c r="BH172" i="15"/>
  <c r="BG172" i="15"/>
  <c r="BE172" i="15"/>
  <c r="T172" i="15"/>
  <c r="R172" i="15"/>
  <c r="R171" i="15" s="1"/>
  <c r="P172" i="15"/>
  <c r="P171" i="15" s="1"/>
  <c r="BF172" i="15"/>
  <c r="BK170" i="15"/>
  <c r="BI170" i="15"/>
  <c r="BH170" i="15"/>
  <c r="BG170" i="15"/>
  <c r="BE170" i="15"/>
  <c r="T170" i="15"/>
  <c r="T168" i="15" s="1"/>
  <c r="R170" i="15"/>
  <c r="P170" i="15"/>
  <c r="BF170" i="15"/>
  <c r="BK169" i="15"/>
  <c r="BI169" i="15"/>
  <c r="BH169" i="15"/>
  <c r="BG169" i="15"/>
  <c r="BF169" i="15"/>
  <c r="BE169" i="15"/>
  <c r="T169" i="15"/>
  <c r="R169" i="15"/>
  <c r="R168" i="15" s="1"/>
  <c r="P169" i="15"/>
  <c r="P168" i="15" s="1"/>
  <c r="BK167" i="15"/>
  <c r="BI167" i="15"/>
  <c r="BH167" i="15"/>
  <c r="BG167" i="15"/>
  <c r="BE167" i="15"/>
  <c r="T167" i="15"/>
  <c r="R167" i="15"/>
  <c r="P167" i="15"/>
  <c r="BF167" i="15"/>
  <c r="BK166" i="15"/>
  <c r="BI166" i="15"/>
  <c r="BH166" i="15"/>
  <c r="BG166" i="15"/>
  <c r="BE166" i="15"/>
  <c r="T166" i="15"/>
  <c r="R166" i="15"/>
  <c r="P166" i="15"/>
  <c r="P164" i="15" s="1"/>
  <c r="BF166" i="15"/>
  <c r="BK165" i="15"/>
  <c r="BI165" i="15"/>
  <c r="BH165" i="15"/>
  <c r="BG165" i="15"/>
  <c r="BE165" i="15"/>
  <c r="T165" i="15"/>
  <c r="R165" i="15"/>
  <c r="R164" i="15" s="1"/>
  <c r="P165" i="15"/>
  <c r="BF165" i="15"/>
  <c r="BK162" i="15"/>
  <c r="BI162" i="15"/>
  <c r="BH162" i="15"/>
  <c r="BG162" i="15"/>
  <c r="BE162" i="15"/>
  <c r="T162" i="15"/>
  <c r="R162" i="15"/>
  <c r="P162" i="15"/>
  <c r="BF162" i="15"/>
  <c r="BK161" i="15"/>
  <c r="BI161" i="15"/>
  <c r="BH161" i="15"/>
  <c r="BG161" i="15"/>
  <c r="BE161" i="15"/>
  <c r="T161" i="15"/>
  <c r="R161" i="15"/>
  <c r="P161" i="15"/>
  <c r="BF161" i="15"/>
  <c r="BK160" i="15"/>
  <c r="BI160" i="15"/>
  <c r="BH160" i="15"/>
  <c r="BG160" i="15"/>
  <c r="BE160" i="15"/>
  <c r="T160" i="15"/>
  <c r="R160" i="15"/>
  <c r="P160" i="15"/>
  <c r="BF160" i="15"/>
  <c r="BK159" i="15"/>
  <c r="BI159" i="15"/>
  <c r="BH159" i="15"/>
  <c r="BG159" i="15"/>
  <c r="BE159" i="15"/>
  <c r="T159" i="15"/>
  <c r="R159" i="15"/>
  <c r="P159" i="15"/>
  <c r="BF159" i="15"/>
  <c r="BK158" i="15"/>
  <c r="BI158" i="15"/>
  <c r="BH158" i="15"/>
  <c r="BG158" i="15"/>
  <c r="BE158" i="15"/>
  <c r="T158" i="15"/>
  <c r="R158" i="15"/>
  <c r="P158" i="15"/>
  <c r="BF158" i="15"/>
  <c r="BK157" i="15"/>
  <c r="BI157" i="15"/>
  <c r="BH157" i="15"/>
  <c r="BG157" i="15"/>
  <c r="BE157" i="15"/>
  <c r="T157" i="15"/>
  <c r="R157" i="15"/>
  <c r="P157" i="15"/>
  <c r="BF157" i="15"/>
  <c r="BK156" i="15"/>
  <c r="BI156" i="15"/>
  <c r="BH156" i="15"/>
  <c r="BG156" i="15"/>
  <c r="BE156" i="15"/>
  <c r="T156" i="15"/>
  <c r="R156" i="15"/>
  <c r="P156" i="15"/>
  <c r="BF156" i="15"/>
  <c r="BK155" i="15"/>
  <c r="BI155" i="15"/>
  <c r="BH155" i="15"/>
  <c r="BG155" i="15"/>
  <c r="BE155" i="15"/>
  <c r="T155" i="15"/>
  <c r="R155" i="15"/>
  <c r="P155" i="15"/>
  <c r="BF155" i="15"/>
  <c r="BK154" i="15"/>
  <c r="BI154" i="15"/>
  <c r="BH154" i="15"/>
  <c r="BG154" i="15"/>
  <c r="BE154" i="15"/>
  <c r="T154" i="15"/>
  <c r="R154" i="15"/>
  <c r="P154" i="15"/>
  <c r="BF154" i="15"/>
  <c r="BK153" i="15"/>
  <c r="BI153" i="15"/>
  <c r="BH153" i="15"/>
  <c r="BG153" i="15"/>
  <c r="BE153" i="15"/>
  <c r="T153" i="15"/>
  <c r="R153" i="15"/>
  <c r="P153" i="15"/>
  <c r="BF153" i="15"/>
  <c r="BK152" i="15"/>
  <c r="BI152" i="15"/>
  <c r="BH152" i="15"/>
  <c r="BG152" i="15"/>
  <c r="BE152" i="15"/>
  <c r="T152" i="15"/>
  <c r="R152" i="15"/>
  <c r="P152" i="15"/>
  <c r="BF152" i="15"/>
  <c r="BK151" i="15"/>
  <c r="BI151" i="15"/>
  <c r="BH151" i="15"/>
  <c r="BG151" i="15"/>
  <c r="BE151" i="15"/>
  <c r="T151" i="15"/>
  <c r="R151" i="15"/>
  <c r="P151" i="15"/>
  <c r="BF151" i="15"/>
  <c r="BK150" i="15"/>
  <c r="BI150" i="15"/>
  <c r="BH150" i="15"/>
  <c r="BG150" i="15"/>
  <c r="BE150" i="15"/>
  <c r="T150" i="15"/>
  <c r="R150" i="15"/>
  <c r="P150" i="15"/>
  <c r="BF150" i="15"/>
  <c r="BK147" i="15"/>
  <c r="BI147" i="15"/>
  <c r="BH147" i="15"/>
  <c r="BG147" i="15"/>
  <c r="BE147" i="15"/>
  <c r="T147" i="15"/>
  <c r="R147" i="15"/>
  <c r="P147" i="15"/>
  <c r="BF147" i="15"/>
  <c r="BK146" i="15"/>
  <c r="BI146" i="15"/>
  <c r="BH146" i="15"/>
  <c r="BG146" i="15"/>
  <c r="BE146" i="15"/>
  <c r="T146" i="15"/>
  <c r="R146" i="15"/>
  <c r="P146" i="15"/>
  <c r="BF146" i="15"/>
  <c r="BK145" i="15"/>
  <c r="BI145" i="15"/>
  <c r="BH145" i="15"/>
  <c r="BG145" i="15"/>
  <c r="BE145" i="15"/>
  <c r="T145" i="15"/>
  <c r="R145" i="15"/>
  <c r="P145" i="15"/>
  <c r="BF145" i="15"/>
  <c r="BK144" i="15"/>
  <c r="BI144" i="15"/>
  <c r="BH144" i="15"/>
  <c r="BG144" i="15"/>
  <c r="BE144" i="15"/>
  <c r="T144" i="15"/>
  <c r="R144" i="15"/>
  <c r="P144" i="15"/>
  <c r="BF144" i="15"/>
  <c r="BK143" i="15"/>
  <c r="BI143" i="15"/>
  <c r="BH143" i="15"/>
  <c r="BG143" i="15"/>
  <c r="BE143" i="15"/>
  <c r="T143" i="15"/>
  <c r="R143" i="15"/>
  <c r="P143" i="15"/>
  <c r="BF143" i="15"/>
  <c r="BK141" i="15"/>
  <c r="BI141" i="15"/>
  <c r="BH141" i="15"/>
  <c r="BG141" i="15"/>
  <c r="BE141" i="15"/>
  <c r="T141" i="15"/>
  <c r="R141" i="15"/>
  <c r="P141" i="15"/>
  <c r="BF141" i="15"/>
  <c r="BK140" i="15"/>
  <c r="BI140" i="15"/>
  <c r="BH140" i="15"/>
  <c r="BG140" i="15"/>
  <c r="BE140" i="15"/>
  <c r="T140" i="15"/>
  <c r="R140" i="15"/>
  <c r="P140" i="15"/>
  <c r="BF140" i="15"/>
  <c r="BK139" i="15"/>
  <c r="BI139" i="15"/>
  <c r="BH139" i="15"/>
  <c r="BG139" i="15"/>
  <c r="BE139" i="15"/>
  <c r="T139" i="15"/>
  <c r="R139" i="15"/>
  <c r="P139" i="15"/>
  <c r="BF139" i="15"/>
  <c r="BK138" i="15"/>
  <c r="BI138" i="15"/>
  <c r="BH138" i="15"/>
  <c r="BG138" i="15"/>
  <c r="BE138" i="15"/>
  <c r="T138" i="15"/>
  <c r="R138" i="15"/>
  <c r="P138" i="15"/>
  <c r="BF138" i="15"/>
  <c r="BK136" i="15"/>
  <c r="BI136" i="15"/>
  <c r="BH136" i="15"/>
  <c r="BG136" i="15"/>
  <c r="BE136" i="15"/>
  <c r="T136" i="15"/>
  <c r="R136" i="15"/>
  <c r="P136" i="15"/>
  <c r="BF136" i="15"/>
  <c r="BK135" i="15"/>
  <c r="BI135" i="15"/>
  <c r="BH135" i="15"/>
  <c r="BG135" i="15"/>
  <c r="BE135" i="15"/>
  <c r="T135" i="15"/>
  <c r="R135" i="15"/>
  <c r="P135" i="15"/>
  <c r="BF135" i="15"/>
  <c r="BK134" i="15"/>
  <c r="BI134" i="15"/>
  <c r="BH134" i="15"/>
  <c r="BG134" i="15"/>
  <c r="BE134" i="15"/>
  <c r="T134" i="15"/>
  <c r="R134" i="15"/>
  <c r="P134" i="15"/>
  <c r="BF134" i="15"/>
  <c r="BK133" i="15"/>
  <c r="BI133" i="15"/>
  <c r="BH133" i="15"/>
  <c r="BG133" i="15"/>
  <c r="BE133" i="15"/>
  <c r="T133" i="15"/>
  <c r="R133" i="15"/>
  <c r="P133" i="15"/>
  <c r="BF133" i="15"/>
  <c r="BK132" i="15"/>
  <c r="BI132" i="15"/>
  <c r="BH132" i="15"/>
  <c r="BG132" i="15"/>
  <c r="BE132" i="15"/>
  <c r="T132" i="15"/>
  <c r="R132" i="15"/>
  <c r="P132" i="15"/>
  <c r="BF132" i="15"/>
  <c r="BK131" i="15"/>
  <c r="BI131" i="15"/>
  <c r="BH131" i="15"/>
  <c r="BG131" i="15"/>
  <c r="BE131" i="15"/>
  <c r="T131" i="15"/>
  <c r="R131" i="15"/>
  <c r="P131" i="15"/>
  <c r="BF131" i="15"/>
  <c r="BK130" i="15"/>
  <c r="BI130" i="15"/>
  <c r="BH130" i="15"/>
  <c r="BG130" i="15"/>
  <c r="BE130" i="15"/>
  <c r="T130" i="15"/>
  <c r="R130" i="15"/>
  <c r="P130" i="15"/>
  <c r="BF130" i="15"/>
  <c r="BK129" i="15"/>
  <c r="BK128" i="15" s="1"/>
  <c r="BI129" i="15"/>
  <c r="BH129" i="15"/>
  <c r="BG129" i="15"/>
  <c r="BE129" i="15"/>
  <c r="T129" i="15"/>
  <c r="R129" i="15"/>
  <c r="P129" i="15"/>
  <c r="BF129" i="15"/>
  <c r="F123" i="15"/>
  <c r="F122" i="15"/>
  <c r="F120" i="15"/>
  <c r="F92" i="15"/>
  <c r="F91" i="15"/>
  <c r="F89" i="15"/>
  <c r="J37" i="15"/>
  <c r="J36" i="15"/>
  <c r="J35" i="15"/>
  <c r="E7" i="15"/>
  <c r="E116" i="15" s="1"/>
  <c r="BK168" i="21" l="1"/>
  <c r="T244" i="17"/>
  <c r="R227" i="17"/>
  <c r="P139" i="17"/>
  <c r="BK139" i="17"/>
  <c r="BK153" i="18"/>
  <c r="T125" i="20"/>
  <c r="T124" i="20" s="1"/>
  <c r="T123" i="20" s="1"/>
  <c r="P142" i="15"/>
  <c r="BK142" i="15"/>
  <c r="R139" i="17"/>
  <c r="R162" i="18"/>
  <c r="BK137" i="22"/>
  <c r="T128" i="15"/>
  <c r="T127" i="15" s="1"/>
  <c r="R142" i="15"/>
  <c r="BK168" i="15"/>
  <c r="F35" i="16"/>
  <c r="F36" i="17"/>
  <c r="R146" i="17"/>
  <c r="R145" i="17" s="1"/>
  <c r="R203" i="17"/>
  <c r="P141" i="18"/>
  <c r="BK141" i="18"/>
  <c r="BK136" i="20"/>
  <c r="BK135" i="20" s="1"/>
  <c r="T128" i="21"/>
  <c r="R128" i="21"/>
  <c r="R125" i="21" s="1"/>
  <c r="BK125" i="22"/>
  <c r="R137" i="22"/>
  <c r="T133" i="23"/>
  <c r="F36" i="24"/>
  <c r="P118" i="24"/>
  <c r="P117" i="24" s="1"/>
  <c r="T164" i="15"/>
  <c r="P134" i="16"/>
  <c r="BK134" i="16"/>
  <c r="T134" i="16"/>
  <c r="R134" i="16"/>
  <c r="J33" i="17"/>
  <c r="P146" i="17"/>
  <c r="P227" i="17"/>
  <c r="R129" i="18"/>
  <c r="R128" i="18" s="1"/>
  <c r="T153" i="18"/>
  <c r="P140" i="20"/>
  <c r="BK140" i="20"/>
  <c r="R140" i="20"/>
  <c r="R165" i="21"/>
  <c r="P168" i="21"/>
  <c r="T137" i="22"/>
  <c r="P149" i="22"/>
  <c r="BK149" i="22"/>
  <c r="F35" i="15"/>
  <c r="T171" i="15"/>
  <c r="BK203" i="17"/>
  <c r="P137" i="18"/>
  <c r="P168" i="18"/>
  <c r="BK125" i="20"/>
  <c r="BK124" i="20" s="1"/>
  <c r="F37" i="20"/>
  <c r="BK131" i="20"/>
  <c r="BK130" i="20" s="1"/>
  <c r="P136" i="20"/>
  <c r="P135" i="20" s="1"/>
  <c r="BK127" i="16"/>
  <c r="BK125" i="21"/>
  <c r="T142" i="15"/>
  <c r="T141" i="18"/>
  <c r="F33" i="18"/>
  <c r="BK168" i="18"/>
  <c r="J33" i="21"/>
  <c r="R131" i="22"/>
  <c r="R130" i="22" s="1"/>
  <c r="F36" i="22"/>
  <c r="P133" i="23"/>
  <c r="BK118" i="24"/>
  <c r="BK117" i="24" s="1"/>
  <c r="P137" i="15"/>
  <c r="BK137" i="15"/>
  <c r="T137" i="15"/>
  <c r="T126" i="15" s="1"/>
  <c r="R137" i="15"/>
  <c r="F33" i="16"/>
  <c r="P144" i="16"/>
  <c r="T149" i="16"/>
  <c r="BK163" i="16"/>
  <c r="T163" i="16"/>
  <c r="BK146" i="17"/>
  <c r="T203" i="17"/>
  <c r="P244" i="17"/>
  <c r="T168" i="18"/>
  <c r="R168" i="18"/>
  <c r="P128" i="21"/>
  <c r="P125" i="21" s="1"/>
  <c r="F36" i="21"/>
  <c r="P135" i="21"/>
  <c r="P134" i="21" s="1"/>
  <c r="T168" i="21"/>
  <c r="T125" i="22"/>
  <c r="T124" i="22" s="1"/>
  <c r="F37" i="22"/>
  <c r="F33" i="15"/>
  <c r="R149" i="15"/>
  <c r="R148" i="15" s="1"/>
  <c r="BK130" i="16"/>
  <c r="BK144" i="16"/>
  <c r="P127" i="17"/>
  <c r="P126" i="17" s="1"/>
  <c r="P179" i="17"/>
  <c r="T140" i="20"/>
  <c r="T165" i="21"/>
  <c r="P131" i="22"/>
  <c r="R133" i="23"/>
  <c r="F37" i="15"/>
  <c r="P149" i="15"/>
  <c r="P148" i="15" s="1"/>
  <c r="BK149" i="15"/>
  <c r="T149" i="15"/>
  <c r="T148" i="15" s="1"/>
  <c r="T130" i="16"/>
  <c r="F37" i="16"/>
  <c r="R130" i="16"/>
  <c r="BK149" i="16"/>
  <c r="F35" i="17"/>
  <c r="F33" i="17"/>
  <c r="T127" i="17"/>
  <c r="T126" i="17" s="1"/>
  <c r="T137" i="18"/>
  <c r="F35" i="18"/>
  <c r="T131" i="20"/>
  <c r="T130" i="20" s="1"/>
  <c r="R131" i="20"/>
  <c r="R130" i="20" s="1"/>
  <c r="T136" i="20"/>
  <c r="T135" i="20" s="1"/>
  <c r="T125" i="21"/>
  <c r="P125" i="23"/>
  <c r="P124" i="23" s="1"/>
  <c r="E85" i="20"/>
  <c r="E85" i="21"/>
  <c r="E107" i="24"/>
  <c r="E85" i="15"/>
  <c r="E85" i="16"/>
  <c r="E115" i="17"/>
  <c r="E85" i="18"/>
  <c r="T133" i="16"/>
  <c r="BK127" i="15"/>
  <c r="T126" i="16"/>
  <c r="F36" i="16"/>
  <c r="R127" i="17"/>
  <c r="R126" i="17" s="1"/>
  <c r="BK127" i="17"/>
  <c r="P129" i="18"/>
  <c r="P128" i="18" s="1"/>
  <c r="BK129" i="18"/>
  <c r="T129" i="18"/>
  <c r="T128" i="18" s="1"/>
  <c r="F37" i="18"/>
  <c r="BK124" i="22"/>
  <c r="J33" i="15"/>
  <c r="T144" i="16"/>
  <c r="R144" i="16"/>
  <c r="R149" i="16"/>
  <c r="P149" i="16"/>
  <c r="F37" i="17"/>
  <c r="T179" i="17"/>
  <c r="BK227" i="17"/>
  <c r="T227" i="17"/>
  <c r="BK244" i="17"/>
  <c r="F37" i="21"/>
  <c r="BK135" i="21"/>
  <c r="F33" i="22"/>
  <c r="T130" i="22"/>
  <c r="BK124" i="23"/>
  <c r="F37" i="23"/>
  <c r="F35" i="23"/>
  <c r="J33" i="23"/>
  <c r="F33" i="23"/>
  <c r="BK139" i="23"/>
  <c r="R128" i="15"/>
  <c r="R127" i="15" s="1"/>
  <c r="F36" i="15"/>
  <c r="P128" i="15"/>
  <c r="P127" i="15" s="1"/>
  <c r="P126" i="15" s="1"/>
  <c r="BK164" i="15"/>
  <c r="BK171" i="15"/>
  <c r="J33" i="16"/>
  <c r="BK179" i="17"/>
  <c r="P203" i="17"/>
  <c r="R137" i="18"/>
  <c r="J33" i="18"/>
  <c r="R141" i="18"/>
  <c r="P162" i="18"/>
  <c r="BK162" i="18"/>
  <c r="T162" i="18"/>
  <c r="R125" i="20"/>
  <c r="R124" i="20" s="1"/>
  <c r="F35" i="20"/>
  <c r="J33" i="20"/>
  <c r="F33" i="20"/>
  <c r="F36" i="20"/>
  <c r="F33" i="21"/>
  <c r="P139" i="23"/>
  <c r="P132" i="23" s="1"/>
  <c r="T118" i="24"/>
  <c r="T117" i="24" s="1"/>
  <c r="F37" i="24"/>
  <c r="R118" i="24"/>
  <c r="R117" i="24" s="1"/>
  <c r="F35" i="24"/>
  <c r="T139" i="17"/>
  <c r="R179" i="17"/>
  <c r="R244" i="17"/>
  <c r="P153" i="18"/>
  <c r="F35" i="21"/>
  <c r="T135" i="21"/>
  <c r="T134" i="21" s="1"/>
  <c r="T146" i="17"/>
  <c r="F36" i="18"/>
  <c r="R171" i="18"/>
  <c r="P125" i="20"/>
  <c r="P124" i="20" s="1"/>
  <c r="J33" i="22"/>
  <c r="R125" i="23"/>
  <c r="R124" i="23" s="1"/>
  <c r="F36" i="23"/>
  <c r="F35" i="22"/>
  <c r="T139" i="23"/>
  <c r="R135" i="21"/>
  <c r="R134" i="21" s="1"/>
  <c r="R125" i="22"/>
  <c r="R124" i="22" s="1"/>
  <c r="BK131" i="22"/>
  <c r="P137" i="22"/>
  <c r="P130" i="22" s="1"/>
  <c r="P123" i="22" s="1"/>
  <c r="E113" i="23"/>
  <c r="E85" i="23"/>
  <c r="BK133" i="23"/>
  <c r="R139" i="23"/>
  <c r="P182" i="23"/>
  <c r="BK182" i="23"/>
  <c r="E113" i="22"/>
  <c r="E85" i="22"/>
  <c r="T149" i="22"/>
  <c r="F33" i="24"/>
  <c r="J33" i="24"/>
  <c r="T140" i="18" l="1"/>
  <c r="T127" i="18" s="1"/>
  <c r="P140" i="18"/>
  <c r="P124" i="21"/>
  <c r="R123" i="22"/>
  <c r="P123" i="20"/>
  <c r="T124" i="21"/>
  <c r="P145" i="17"/>
  <c r="P125" i="17" s="1"/>
  <c r="R126" i="15"/>
  <c r="R124" i="21"/>
  <c r="T132" i="23"/>
  <c r="T123" i="23" s="1"/>
  <c r="R123" i="20"/>
  <c r="R140" i="18"/>
  <c r="R127" i="18" s="1"/>
  <c r="P133" i="16"/>
  <c r="P126" i="16" s="1"/>
  <c r="T145" i="17"/>
  <c r="T125" i="17" s="1"/>
  <c r="P123" i="23"/>
  <c r="BK133" i="16"/>
  <c r="T123" i="22"/>
  <c r="BK140" i="18"/>
  <c r="R132" i="23"/>
  <c r="R123" i="23" s="1"/>
  <c r="R133" i="16"/>
  <c r="R126" i="16" s="1"/>
  <c r="P127" i="18"/>
  <c r="BK128" i="18"/>
  <c r="BK145" i="17"/>
  <c r="BK132" i="23"/>
  <c r="BK130" i="22"/>
  <c r="BK134" i="21"/>
  <c r="BK126" i="17"/>
  <c r="BK123" i="20"/>
  <c r="R125" i="17"/>
  <c r="BK148" i="15"/>
  <c r="BK126" i="15" l="1"/>
  <c r="BK123" i="22"/>
  <c r="BK126" i="16"/>
  <c r="BK124" i="21"/>
  <c r="BK127" i="18"/>
  <c r="BK123" i="23"/>
  <c r="BK125" i="17"/>
  <c r="AY121" i="1" l="1"/>
  <c r="AX121" i="1"/>
  <c r="J41" i="12"/>
  <c r="J40" i="12"/>
  <c r="AY119" i="1" s="1"/>
  <c r="J39" i="12"/>
  <c r="AX119" i="1" s="1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0" i="12"/>
  <c r="BH160" i="12"/>
  <c r="BG160" i="12"/>
  <c r="BE160" i="12"/>
  <c r="T160" i="12"/>
  <c r="T159" i="12" s="1"/>
  <c r="R160" i="12"/>
  <c r="R159" i="12" s="1"/>
  <c r="P160" i="12"/>
  <c r="P159" i="12" s="1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F129" i="12"/>
  <c r="F127" i="12"/>
  <c r="E125" i="12"/>
  <c r="F95" i="12"/>
  <c r="F93" i="12"/>
  <c r="E91" i="12"/>
  <c r="E7" i="12"/>
  <c r="E85" i="12" s="1"/>
  <c r="J41" i="11"/>
  <c r="J40" i="11"/>
  <c r="AY118" i="1"/>
  <c r="J39" i="11"/>
  <c r="AX118" i="1" s="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5" i="11"/>
  <c r="BH145" i="11"/>
  <c r="BG145" i="11"/>
  <c r="BE145" i="11"/>
  <c r="T145" i="11"/>
  <c r="T144" i="11"/>
  <c r="R145" i="11"/>
  <c r="R144" i="11" s="1"/>
  <c r="P145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F129" i="11"/>
  <c r="F127" i="11"/>
  <c r="F95" i="11"/>
  <c r="F93" i="11"/>
  <c r="E7" i="11"/>
  <c r="E119" i="11" s="1"/>
  <c r="J41" i="10"/>
  <c r="J40" i="10"/>
  <c r="AY117" i="1" s="1"/>
  <c r="J39" i="10"/>
  <c r="AX117" i="1" s="1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6" i="10"/>
  <c r="BH146" i="10"/>
  <c r="BG146" i="10"/>
  <c r="BE146" i="10"/>
  <c r="T146" i="10"/>
  <c r="T145" i="10" s="1"/>
  <c r="R146" i="10"/>
  <c r="R145" i="10" s="1"/>
  <c r="P146" i="10"/>
  <c r="P145" i="10" s="1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F126" i="10"/>
  <c r="F125" i="10"/>
  <c r="F123" i="10"/>
  <c r="E121" i="10"/>
  <c r="F96" i="10"/>
  <c r="F95" i="10"/>
  <c r="F93" i="10"/>
  <c r="E7" i="10"/>
  <c r="E85" i="10" s="1"/>
  <c r="J39" i="9"/>
  <c r="J38" i="9"/>
  <c r="AY114" i="1" s="1"/>
  <c r="J37" i="9"/>
  <c r="AX114" i="1"/>
  <c r="BI127" i="9"/>
  <c r="F39" i="9" s="1"/>
  <c r="BD114" i="1" s="1"/>
  <c r="BH127" i="9"/>
  <c r="F38" i="9" s="1"/>
  <c r="BC114" i="1" s="1"/>
  <c r="BG127" i="9"/>
  <c r="BE127" i="9"/>
  <c r="J35" i="9" s="1"/>
  <c r="AV114" i="1" s="1"/>
  <c r="T127" i="9"/>
  <c r="T126" i="9" s="1"/>
  <c r="T125" i="9" s="1"/>
  <c r="T124" i="9" s="1"/>
  <c r="R127" i="9"/>
  <c r="R126" i="9" s="1"/>
  <c r="R125" i="9" s="1"/>
  <c r="R124" i="9" s="1"/>
  <c r="P127" i="9"/>
  <c r="P126" i="9"/>
  <c r="P125" i="9" s="1"/>
  <c r="P124" i="9" s="1"/>
  <c r="AU114" i="1" s="1"/>
  <c r="F120" i="9"/>
  <c r="F118" i="9"/>
  <c r="F94" i="9"/>
  <c r="F93" i="9"/>
  <c r="F91" i="9"/>
  <c r="E7" i="9"/>
  <c r="E112" i="9" s="1"/>
  <c r="J39" i="8"/>
  <c r="J38" i="8"/>
  <c r="J37" i="8"/>
  <c r="F93" i="8"/>
  <c r="F91" i="8"/>
  <c r="E7" i="8"/>
  <c r="J41" i="7"/>
  <c r="J40" i="7"/>
  <c r="AY113" i="1" s="1"/>
  <c r="J39" i="7"/>
  <c r="AX113" i="1" s="1"/>
  <c r="BI205" i="7"/>
  <c r="BH205" i="7"/>
  <c r="BG205" i="7"/>
  <c r="BE205" i="7"/>
  <c r="T205" i="7"/>
  <c r="T204" i="7"/>
  <c r="R205" i="7"/>
  <c r="R204" i="7" s="1"/>
  <c r="P205" i="7"/>
  <c r="P204" i="7" s="1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1" i="7"/>
  <c r="BH171" i="7"/>
  <c r="BG171" i="7"/>
  <c r="BE171" i="7"/>
  <c r="T171" i="7"/>
  <c r="T170" i="7"/>
  <c r="R171" i="7"/>
  <c r="R170" i="7"/>
  <c r="P171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2" i="7"/>
  <c r="BH162" i="7"/>
  <c r="BG162" i="7"/>
  <c r="BE162" i="7"/>
  <c r="T162" i="7"/>
  <c r="T161" i="7" s="1"/>
  <c r="R162" i="7"/>
  <c r="R161" i="7" s="1"/>
  <c r="P162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F133" i="7"/>
  <c r="F131" i="7"/>
  <c r="F95" i="7"/>
  <c r="F93" i="7"/>
  <c r="E91" i="7"/>
  <c r="J41" i="6"/>
  <c r="J40" i="6"/>
  <c r="AY112" i="1" s="1"/>
  <c r="J39" i="6"/>
  <c r="AX112" i="1" s="1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0" i="6"/>
  <c r="BH170" i="6"/>
  <c r="BG170" i="6"/>
  <c r="BE170" i="6"/>
  <c r="T170" i="6"/>
  <c r="T169" i="6"/>
  <c r="R170" i="6"/>
  <c r="R169" i="6" s="1"/>
  <c r="P170" i="6"/>
  <c r="P169" i="6" s="1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T164" i="6" s="1"/>
  <c r="R165" i="6"/>
  <c r="R164" i="6" s="1"/>
  <c r="P165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F131" i="6"/>
  <c r="F130" i="6"/>
  <c r="F128" i="6"/>
  <c r="E126" i="6"/>
  <c r="F95" i="6"/>
  <c r="F93" i="6"/>
  <c r="E91" i="6"/>
  <c r="E7" i="6"/>
  <c r="E85" i="6" s="1"/>
  <c r="J41" i="5"/>
  <c r="J40" i="5"/>
  <c r="AY99" i="1" s="1"/>
  <c r="J39" i="5"/>
  <c r="AX99" i="1" s="1"/>
  <c r="BI250" i="5"/>
  <c r="BH250" i="5"/>
  <c r="BG250" i="5"/>
  <c r="BE250" i="5"/>
  <c r="T250" i="5"/>
  <c r="R250" i="5"/>
  <c r="P250" i="5"/>
  <c r="BI248" i="5"/>
  <c r="BH248" i="5"/>
  <c r="BG248" i="5"/>
  <c r="BE248" i="5"/>
  <c r="T248" i="5"/>
  <c r="T247" i="5" s="1"/>
  <c r="R248" i="5"/>
  <c r="R247" i="5" s="1"/>
  <c r="P248" i="5"/>
  <c r="P247" i="5" s="1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79" i="5"/>
  <c r="BH179" i="5"/>
  <c r="BG179" i="5"/>
  <c r="BE179" i="5"/>
  <c r="T179" i="5"/>
  <c r="T178" i="5" s="1"/>
  <c r="R179" i="5"/>
  <c r="R178" i="5" s="1"/>
  <c r="P179" i="5"/>
  <c r="P178" i="5" s="1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F136" i="5"/>
  <c r="F134" i="5"/>
  <c r="F95" i="5"/>
  <c r="F93" i="5"/>
  <c r="E7" i="5"/>
  <c r="E126" i="5" s="1"/>
  <c r="J41" i="4"/>
  <c r="J40" i="4"/>
  <c r="AY98" i="1" s="1"/>
  <c r="J39" i="4"/>
  <c r="AX98" i="1" s="1"/>
  <c r="BI174" i="4"/>
  <c r="BH174" i="4"/>
  <c r="BG174" i="4"/>
  <c r="BE174" i="4"/>
  <c r="T174" i="4"/>
  <c r="T173" i="4" s="1"/>
  <c r="R174" i="4"/>
  <c r="R173" i="4" s="1"/>
  <c r="P174" i="4"/>
  <c r="P173" i="4" s="1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39" i="4"/>
  <c r="BH139" i="4"/>
  <c r="BG139" i="4"/>
  <c r="BE139" i="4"/>
  <c r="T139" i="4"/>
  <c r="T138" i="4" s="1"/>
  <c r="R139" i="4"/>
  <c r="R138" i="4"/>
  <c r="P139" i="4"/>
  <c r="P138" i="4" s="1"/>
  <c r="BI137" i="4"/>
  <c r="BH137" i="4"/>
  <c r="BG137" i="4"/>
  <c r="BE137" i="4"/>
  <c r="T137" i="4"/>
  <c r="T136" i="4" s="1"/>
  <c r="R137" i="4"/>
  <c r="R136" i="4" s="1"/>
  <c r="P137" i="4"/>
  <c r="P136" i="4"/>
  <c r="BI135" i="4"/>
  <c r="BH135" i="4"/>
  <c r="BG135" i="4"/>
  <c r="BE135" i="4"/>
  <c r="T135" i="4"/>
  <c r="T134" i="4" s="1"/>
  <c r="R135" i="4"/>
  <c r="R134" i="4" s="1"/>
  <c r="P135" i="4"/>
  <c r="P134" i="4" s="1"/>
  <c r="F128" i="4"/>
  <c r="F126" i="4"/>
  <c r="F95" i="4"/>
  <c r="F93" i="4"/>
  <c r="E7" i="4"/>
  <c r="E118" i="4" s="1"/>
  <c r="J41" i="3"/>
  <c r="J40" i="3"/>
  <c r="AY97" i="1"/>
  <c r="J39" i="3"/>
  <c r="AX97" i="1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7" i="3"/>
  <c r="BH157" i="3"/>
  <c r="BG157" i="3"/>
  <c r="BE157" i="3"/>
  <c r="T157" i="3"/>
  <c r="T156" i="3"/>
  <c r="R157" i="3"/>
  <c r="R156" i="3"/>
  <c r="P157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T135" i="3" s="1"/>
  <c r="R136" i="3"/>
  <c r="P136" i="3"/>
  <c r="F129" i="3"/>
  <c r="F127" i="3"/>
  <c r="E125" i="3"/>
  <c r="F95" i="3"/>
  <c r="F93" i="3"/>
  <c r="E91" i="3"/>
  <c r="E7" i="3"/>
  <c r="E85" i="3" s="1"/>
  <c r="J41" i="2"/>
  <c r="J40" i="2"/>
  <c r="J39" i="2"/>
  <c r="BI223" i="2"/>
  <c r="BH223" i="2"/>
  <c r="BG223" i="2"/>
  <c r="BE223" i="2"/>
  <c r="T223" i="2"/>
  <c r="T222" i="2" s="1"/>
  <c r="R223" i="2"/>
  <c r="R222" i="2" s="1"/>
  <c r="P223" i="2"/>
  <c r="P222" i="2" s="1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T209" i="2" s="1"/>
  <c r="R210" i="2"/>
  <c r="R209" i="2" s="1"/>
  <c r="P210" i="2"/>
  <c r="P209" i="2" s="1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F136" i="2"/>
  <c r="F134" i="2"/>
  <c r="F95" i="2"/>
  <c r="F93" i="2"/>
  <c r="E7" i="2"/>
  <c r="E85" i="2" s="1"/>
  <c r="L89" i="1"/>
  <c r="AM87" i="1"/>
  <c r="L87" i="1"/>
  <c r="L84" i="1"/>
  <c r="BK191" i="2"/>
  <c r="BK190" i="2"/>
  <c r="BK188" i="2"/>
  <c r="BK154" i="2"/>
  <c r="BK147" i="2"/>
  <c r="BK205" i="2"/>
  <c r="BK168" i="2"/>
  <c r="BK158" i="2"/>
  <c r="BK151" i="2"/>
  <c r="BK223" i="2"/>
  <c r="BK198" i="2"/>
  <c r="BK193" i="2"/>
  <c r="BK178" i="2"/>
  <c r="BK166" i="2"/>
  <c r="BK162" i="2"/>
  <c r="BK155" i="2"/>
  <c r="BK149" i="2"/>
  <c r="BK187" i="3"/>
  <c r="BK170" i="3"/>
  <c r="BK147" i="3"/>
  <c r="BK207" i="3"/>
  <c r="BK203" i="3"/>
  <c r="BK195" i="3"/>
  <c r="BK180" i="3"/>
  <c r="BK169" i="3"/>
  <c r="BK209" i="3"/>
  <c r="BK198" i="3"/>
  <c r="BK193" i="3"/>
  <c r="BK188" i="3"/>
  <c r="BK182" i="3"/>
  <c r="BK176" i="3"/>
  <c r="BK173" i="3"/>
  <c r="BK168" i="3"/>
  <c r="BK151" i="3"/>
  <c r="BK142" i="3"/>
  <c r="BK139" i="3"/>
  <c r="BK166" i="4"/>
  <c r="BK160" i="4"/>
  <c r="BK152" i="4"/>
  <c r="BK171" i="4"/>
  <c r="BK162" i="4"/>
  <c r="BK147" i="4"/>
  <c r="BK248" i="5"/>
  <c r="BK220" i="5"/>
  <c r="BK207" i="5"/>
  <c r="BK186" i="5"/>
  <c r="BK229" i="5"/>
  <c r="BK177" i="5"/>
  <c r="BK173" i="5"/>
  <c r="BK169" i="5"/>
  <c r="BK166" i="5"/>
  <c r="BK164" i="5"/>
  <c r="BK159" i="5"/>
  <c r="BK155" i="5"/>
  <c r="BK154" i="5"/>
  <c r="BK244" i="5"/>
  <c r="BK232" i="5"/>
  <c r="BK227" i="5"/>
  <c r="BK221" i="5"/>
  <c r="BK217" i="5"/>
  <c r="BK182" i="5"/>
  <c r="BK213" i="5"/>
  <c r="BK206" i="5"/>
  <c r="BK193" i="5"/>
  <c r="BK184" i="5"/>
  <c r="BK156" i="5"/>
  <c r="BK148" i="5"/>
  <c r="BK146" i="6"/>
  <c r="BK140" i="6"/>
  <c r="BK158" i="6"/>
  <c r="BK175" i="6"/>
  <c r="BK165" i="6"/>
  <c r="BK157" i="6"/>
  <c r="BK202" i="7"/>
  <c r="BK184" i="7"/>
  <c r="BK174" i="7"/>
  <c r="BK151" i="7"/>
  <c r="BK201" i="7"/>
  <c r="BK189" i="7"/>
  <c r="BK159" i="7"/>
  <c r="BK145" i="7"/>
  <c r="BK141" i="7"/>
  <c r="BK143" i="7"/>
  <c r="BK199" i="7"/>
  <c r="BK188" i="7"/>
  <c r="BK181" i="7"/>
  <c r="BK165" i="7"/>
  <c r="BK148" i="10"/>
  <c r="BK138" i="10"/>
  <c r="BK133" i="10"/>
  <c r="BK141" i="10"/>
  <c r="BK180" i="11"/>
  <c r="BK168" i="11"/>
  <c r="BK152" i="11"/>
  <c r="BK142" i="11"/>
  <c r="BK173" i="11"/>
  <c r="BK178" i="11"/>
  <c r="BK138" i="11"/>
  <c r="BK177" i="11"/>
  <c r="BK139" i="11"/>
  <c r="BK165" i="12"/>
  <c r="BK151" i="12"/>
  <c r="BK144" i="12"/>
  <c r="BK163" i="12"/>
  <c r="BK148" i="12"/>
  <c r="BK141" i="12"/>
  <c r="BK171" i="12"/>
  <c r="BK166" i="12"/>
  <c r="BK153" i="12"/>
  <c r="BK140" i="12"/>
  <c r="BK203" i="2"/>
  <c r="BK185" i="2"/>
  <c r="BK176" i="2"/>
  <c r="BK170" i="2"/>
  <c r="BK153" i="2"/>
  <c r="BK146" i="2"/>
  <c r="BK220" i="2"/>
  <c r="BK216" i="2"/>
  <c r="BK213" i="2"/>
  <c r="BK171" i="2"/>
  <c r="BK165" i="2"/>
  <c r="BK161" i="2"/>
  <c r="BK215" i="2"/>
  <c r="BK200" i="2"/>
  <c r="BK195" i="2"/>
  <c r="BK183" i="2"/>
  <c r="BK172" i="2"/>
  <c r="BK143" i="2"/>
  <c r="BK206" i="3"/>
  <c r="BK201" i="3"/>
  <c r="BK190" i="3"/>
  <c r="BK155" i="3"/>
  <c r="BK179" i="3"/>
  <c r="BK174" i="3"/>
  <c r="BK157" i="3"/>
  <c r="BK197" i="3"/>
  <c r="BK192" i="3"/>
  <c r="BK185" i="3"/>
  <c r="BK161" i="3"/>
  <c r="BK149" i="3"/>
  <c r="BK137" i="3"/>
  <c r="BK150" i="3"/>
  <c r="BK138" i="3"/>
  <c r="BK155" i="4"/>
  <c r="BK151" i="4"/>
  <c r="BK143" i="4"/>
  <c r="BK174" i="4"/>
  <c r="BK156" i="4"/>
  <c r="BK149" i="4"/>
  <c r="BK145" i="4"/>
  <c r="BK139" i="4"/>
  <c r="BK234" i="5"/>
  <c r="BK209" i="5"/>
  <c r="BK200" i="5"/>
  <c r="BK167" i="5"/>
  <c r="BK149" i="5"/>
  <c r="BK250" i="5"/>
  <c r="BK237" i="5"/>
  <c r="BK228" i="5"/>
  <c r="BK196" i="5"/>
  <c r="BK245" i="5"/>
  <c r="BK225" i="5"/>
  <c r="BK215" i="5"/>
  <c r="BK208" i="5"/>
  <c r="BK190" i="5"/>
  <c r="BK158" i="5"/>
  <c r="BK150" i="5"/>
  <c r="BK212" i="5"/>
  <c r="BK199" i="5"/>
  <c r="BK179" i="5"/>
  <c r="BK171" i="5"/>
  <c r="BK162" i="5"/>
  <c r="BK146" i="5"/>
  <c r="BK174" i="6"/>
  <c r="BK161" i="6"/>
  <c r="BK145" i="6"/>
  <c r="BK141" i="6"/>
  <c r="BK180" i="6"/>
  <c r="BK168" i="6"/>
  <c r="BK142" i="6"/>
  <c r="BK178" i="6"/>
  <c r="BK160" i="6"/>
  <c r="BK190" i="7"/>
  <c r="BK154" i="7"/>
  <c r="BK193" i="7"/>
  <c r="BK180" i="7"/>
  <c r="BK152" i="7"/>
  <c r="BK148" i="7"/>
  <c r="BK195" i="7"/>
  <c r="BK140" i="7"/>
  <c r="BK196" i="7"/>
  <c r="BK185" i="7"/>
  <c r="BK169" i="7"/>
  <c r="BK162" i="7"/>
  <c r="BK127" i="9"/>
  <c r="BK137" i="10"/>
  <c r="BK132" i="10"/>
  <c r="BK135" i="10"/>
  <c r="BK149" i="10"/>
  <c r="BK136" i="10"/>
  <c r="BK182" i="11"/>
  <c r="BK166" i="11"/>
  <c r="BK148" i="11"/>
  <c r="BK161" i="11"/>
  <c r="BK153" i="11"/>
  <c r="BK149" i="11"/>
  <c r="BK140" i="11"/>
  <c r="BK170" i="11"/>
  <c r="BK158" i="11"/>
  <c r="BK150" i="11"/>
  <c r="BK173" i="12"/>
  <c r="BK156" i="12"/>
  <c r="BK172" i="12"/>
  <c r="BK157" i="12"/>
  <c r="BK137" i="12"/>
  <c r="BK180" i="2"/>
  <c r="BK175" i="2"/>
  <c r="BK148" i="2"/>
  <c r="BK207" i="2"/>
  <c r="BK179" i="2"/>
  <c r="BK174" i="2"/>
  <c r="BK169" i="2"/>
  <c r="BK156" i="2"/>
  <c r="BK144" i="2"/>
  <c r="BK208" i="2"/>
  <c r="BK199" i="2"/>
  <c r="BK194" i="2"/>
  <c r="BK187" i="2"/>
  <c r="BK167" i="2"/>
  <c r="BK160" i="2"/>
  <c r="BK152" i="2"/>
  <c r="BK150" i="2"/>
  <c r="BK205" i="3"/>
  <c r="BK160" i="3"/>
  <c r="BK143" i="3"/>
  <c r="BK199" i="3"/>
  <c r="BK196" i="3"/>
  <c r="BK189" i="3"/>
  <c r="BK183" i="3"/>
  <c r="BK178" i="3"/>
  <c r="BK171" i="3"/>
  <c r="BK164" i="3"/>
  <c r="BK154" i="3"/>
  <c r="BK162" i="3"/>
  <c r="BK140" i="3"/>
  <c r="BK167" i="4"/>
  <c r="BK158" i="4"/>
  <c r="BK154" i="4"/>
  <c r="BK150" i="4"/>
  <c r="BK146" i="4"/>
  <c r="BK142" i="4"/>
  <c r="BK135" i="4"/>
  <c r="BK170" i="4"/>
  <c r="BK164" i="4"/>
  <c r="BK157" i="4"/>
  <c r="BK223" i="5"/>
  <c r="BK202" i="5"/>
  <c r="BK185" i="5"/>
  <c r="BK152" i="5"/>
  <c r="BK145" i="5"/>
  <c r="BK243" i="5"/>
  <c r="BK236" i="5"/>
  <c r="BK189" i="5"/>
  <c r="BK241" i="5"/>
  <c r="BK230" i="5"/>
  <c r="BK226" i="5"/>
  <c r="BK222" i="5"/>
  <c r="BK214" i="5"/>
  <c r="BK210" i="5"/>
  <c r="BK205" i="5"/>
  <c r="BK174" i="5"/>
  <c r="BK160" i="5"/>
  <c r="BK201" i="5"/>
  <c r="BK197" i="5"/>
  <c r="BK175" i="5"/>
  <c r="BK168" i="5"/>
  <c r="BK163" i="6"/>
  <c r="BK150" i="6"/>
  <c r="BK138" i="6"/>
  <c r="BK159" i="6"/>
  <c r="BK152" i="6"/>
  <c r="BK143" i="6"/>
  <c r="BK137" i="6"/>
  <c r="BK173" i="6"/>
  <c r="BK155" i="6"/>
  <c r="BK149" i="6"/>
  <c r="BK179" i="7"/>
  <c r="BK156" i="7"/>
  <c r="BK149" i="7"/>
  <c r="BK192" i="7"/>
  <c r="BK178" i="7"/>
  <c r="BK147" i="7"/>
  <c r="BK142" i="7"/>
  <c r="BK198" i="7"/>
  <c r="BK183" i="7"/>
  <c r="BK175" i="7"/>
  <c r="BK144" i="7"/>
  <c r="BK200" i="7"/>
  <c r="BK187" i="7"/>
  <c r="BK176" i="7"/>
  <c r="BK168" i="7"/>
  <c r="F37" i="9"/>
  <c r="BB114" i="1" s="1"/>
  <c r="BK146" i="10"/>
  <c r="BK134" i="10"/>
  <c r="BK140" i="10"/>
  <c r="BK183" i="11"/>
  <c r="BK176" i="11"/>
  <c r="BK151" i="11"/>
  <c r="BK162" i="11"/>
  <c r="BK156" i="11"/>
  <c r="BK167" i="11"/>
  <c r="BK165" i="11"/>
  <c r="BK171" i="11"/>
  <c r="BK160" i="11"/>
  <c r="BK141" i="11"/>
  <c r="BK136" i="11"/>
  <c r="BK168" i="12"/>
  <c r="BK146" i="12"/>
  <c r="BK136" i="12"/>
  <c r="BK169" i="12"/>
  <c r="BK152" i="12"/>
  <c r="BK138" i="12"/>
  <c r="BK164" i="12"/>
  <c r="BK160" i="12"/>
  <c r="BK158" i="12"/>
  <c r="BK147" i="12"/>
  <c r="BK143" i="12"/>
  <c r="BK145" i="12"/>
  <c r="BK204" i="2"/>
  <c r="BK173" i="2"/>
  <c r="BK164" i="2"/>
  <c r="BK157" i="2"/>
  <c r="BK221" i="2"/>
  <c r="BK219" i="2"/>
  <c r="BK212" i="2"/>
  <c r="BK177" i="2"/>
  <c r="BK163" i="2"/>
  <c r="BK159" i="2"/>
  <c r="BK210" i="2"/>
  <c r="BK202" i="2"/>
  <c r="BK196" i="2"/>
  <c r="BK192" i="2"/>
  <c r="BK184" i="2"/>
  <c r="BK202" i="3"/>
  <c r="BK191" i="3"/>
  <c r="BK186" i="3"/>
  <c r="BK177" i="3"/>
  <c r="BK167" i="3"/>
  <c r="BK152" i="3"/>
  <c r="BK144" i="3"/>
  <c r="BK208" i="3"/>
  <c r="BK200" i="3"/>
  <c r="BK181" i="3"/>
  <c r="BK172" i="3"/>
  <c r="BK145" i="3"/>
  <c r="BK136" i="3"/>
  <c r="BK184" i="3"/>
  <c r="BK175" i="3"/>
  <c r="BK165" i="3"/>
  <c r="BK166" i="3"/>
  <c r="BK163" i="3"/>
  <c r="BK146" i="3"/>
  <c r="BK141" i="3"/>
  <c r="BK169" i="4"/>
  <c r="BK161" i="4"/>
  <c r="BK153" i="4"/>
  <c r="BK172" i="4"/>
  <c r="BK168" i="4"/>
  <c r="BK163" i="4"/>
  <c r="BK159" i="4"/>
  <c r="BK148" i="4"/>
  <c r="BK144" i="4"/>
  <c r="BK137" i="4"/>
  <c r="BK233" i="5"/>
  <c r="BK218" i="5"/>
  <c r="BK204" i="5"/>
  <c r="BK188" i="5"/>
  <c r="BK183" i="5"/>
  <c r="BK163" i="5"/>
  <c r="BK151" i="5"/>
  <c r="BK144" i="5"/>
  <c r="BK246" i="5"/>
  <c r="BK240" i="5"/>
  <c r="BK235" i="5"/>
  <c r="BK192" i="5"/>
  <c r="BK153" i="5"/>
  <c r="BK143" i="5"/>
  <c r="BK239" i="5"/>
  <c r="BK219" i="5"/>
  <c r="BK216" i="5"/>
  <c r="BK194" i="5"/>
  <c r="BK176" i="5"/>
  <c r="BK170" i="5"/>
  <c r="BK157" i="5"/>
  <c r="BK211" i="5"/>
  <c r="BK198" i="5"/>
  <c r="BK172" i="5"/>
  <c r="BK165" i="5"/>
  <c r="BK147" i="5"/>
  <c r="BK179" i="6"/>
  <c r="BK167" i="6"/>
  <c r="BK162" i="6"/>
  <c r="BK153" i="6"/>
  <c r="BK148" i="6"/>
  <c r="BK139" i="6"/>
  <c r="BK170" i="6"/>
  <c r="BK144" i="6"/>
  <c r="BK176" i="6"/>
  <c r="BK154" i="6"/>
  <c r="BK151" i="6"/>
  <c r="BK194" i="7"/>
  <c r="BK153" i="7"/>
  <c r="BK150" i="7"/>
  <c r="BK203" i="7"/>
  <c r="BK173" i="7"/>
  <c r="BK167" i="7"/>
  <c r="BK160" i="7"/>
  <c r="BK182" i="7"/>
  <c r="BK171" i="7"/>
  <c r="BK157" i="7"/>
  <c r="BK146" i="7"/>
  <c r="BK205" i="7"/>
  <c r="BK166" i="7"/>
  <c r="BK155" i="7"/>
  <c r="BK143" i="10"/>
  <c r="BK142" i="10"/>
  <c r="BK139" i="10"/>
  <c r="BK181" i="11"/>
  <c r="BK159" i="11"/>
  <c r="BK143" i="11"/>
  <c r="BK172" i="11"/>
  <c r="BK155" i="11"/>
  <c r="BK175" i="11"/>
  <c r="BK169" i="11"/>
  <c r="BK163" i="11"/>
  <c r="BK137" i="11"/>
  <c r="BK174" i="11"/>
  <c r="BK145" i="11"/>
  <c r="BK170" i="12"/>
  <c r="BK155" i="12"/>
  <c r="BK174" i="12"/>
  <c r="BK149" i="12"/>
  <c r="BK139" i="12"/>
  <c r="P133" i="4" l="1"/>
  <c r="T133" i="4"/>
  <c r="R133" i="4"/>
  <c r="T148" i="3"/>
  <c r="T134" i="3" s="1"/>
  <c r="T153" i="3"/>
  <c r="BK159" i="3"/>
  <c r="BK194" i="3"/>
  <c r="BK204" i="3"/>
  <c r="T141" i="4"/>
  <c r="R165" i="4"/>
  <c r="T142" i="5"/>
  <c r="R161" i="5"/>
  <c r="BK181" i="5"/>
  <c r="BK187" i="5"/>
  <c r="BK191" i="5"/>
  <c r="R195" i="5"/>
  <c r="R203" i="5"/>
  <c r="R224" i="5"/>
  <c r="R231" i="5"/>
  <c r="R238" i="5"/>
  <c r="R242" i="5"/>
  <c r="BK249" i="5"/>
  <c r="T136" i="6"/>
  <c r="P147" i="6"/>
  <c r="BK156" i="6"/>
  <c r="R166" i="6"/>
  <c r="BK172" i="6"/>
  <c r="BK177" i="6"/>
  <c r="R139" i="7"/>
  <c r="P158" i="7"/>
  <c r="BK164" i="7"/>
  <c r="R172" i="7"/>
  <c r="R177" i="7"/>
  <c r="T186" i="7"/>
  <c r="T191" i="7"/>
  <c r="T197" i="7"/>
  <c r="BK131" i="10"/>
  <c r="T147" i="10"/>
  <c r="T144" i="10" s="1"/>
  <c r="BK135" i="12"/>
  <c r="BK142" i="12"/>
  <c r="BK150" i="12"/>
  <c r="BK154" i="12"/>
  <c r="BK162" i="12"/>
  <c r="BK167" i="12"/>
  <c r="BK142" i="2"/>
  <c r="R142" i="2"/>
  <c r="T142" i="2"/>
  <c r="P145" i="2"/>
  <c r="R145" i="2"/>
  <c r="P182" i="2"/>
  <c r="T182" i="2"/>
  <c r="P186" i="2"/>
  <c r="R186" i="2"/>
  <c r="P189" i="2"/>
  <c r="BK197" i="2"/>
  <c r="BK201" i="2"/>
  <c r="T201" i="2"/>
  <c r="P206" i="2"/>
  <c r="BK214" i="2"/>
  <c r="T214" i="2"/>
  <c r="T218" i="2"/>
  <c r="T217" i="2" s="1"/>
  <c r="BK135" i="3"/>
  <c r="BK148" i="3"/>
  <c r="P153" i="3"/>
  <c r="R159" i="3"/>
  <c r="R194" i="3"/>
  <c r="T204" i="3"/>
  <c r="R141" i="4"/>
  <c r="R140" i="4" s="1"/>
  <c r="T165" i="4"/>
  <c r="R142" i="5"/>
  <c r="BK161" i="5"/>
  <c r="T181" i="5"/>
  <c r="T187" i="5"/>
  <c r="T191" i="5"/>
  <c r="T195" i="5"/>
  <c r="P203" i="5"/>
  <c r="P224" i="5"/>
  <c r="P231" i="5"/>
  <c r="P238" i="5"/>
  <c r="BK242" i="5"/>
  <c r="T249" i="5"/>
  <c r="R136" i="6"/>
  <c r="R147" i="6"/>
  <c r="R156" i="6"/>
  <c r="T166" i="6"/>
  <c r="T172" i="6"/>
  <c r="R177" i="6"/>
  <c r="BK139" i="7"/>
  <c r="R158" i="7"/>
  <c r="T164" i="7"/>
  <c r="T172" i="7"/>
  <c r="T177" i="7"/>
  <c r="R186" i="7"/>
  <c r="P191" i="7"/>
  <c r="P197" i="7"/>
  <c r="R131" i="10"/>
  <c r="R130" i="10" s="1"/>
  <c r="P147" i="10"/>
  <c r="P144" i="10" s="1"/>
  <c r="BK135" i="11"/>
  <c r="T135" i="11"/>
  <c r="T134" i="11" s="1"/>
  <c r="P147" i="11"/>
  <c r="T147" i="11"/>
  <c r="BK154" i="11"/>
  <c r="P154" i="11"/>
  <c r="BK157" i="11"/>
  <c r="P157" i="11"/>
  <c r="T157" i="11"/>
  <c r="P164" i="11"/>
  <c r="T164" i="11"/>
  <c r="P179" i="11"/>
  <c r="T179" i="11"/>
  <c r="T135" i="12"/>
  <c r="T142" i="12"/>
  <c r="R150" i="12"/>
  <c r="T154" i="12"/>
  <c r="P162" i="12"/>
  <c r="P167" i="12"/>
  <c r="AU121" i="1"/>
  <c r="P142" i="2"/>
  <c r="P141" i="2" s="1"/>
  <c r="BK145" i="2"/>
  <c r="T145" i="2"/>
  <c r="BK182" i="2"/>
  <c r="R182" i="2"/>
  <c r="BK186" i="2"/>
  <c r="T186" i="2"/>
  <c r="BK189" i="2"/>
  <c r="T189" i="2"/>
  <c r="R197" i="2"/>
  <c r="P201" i="2"/>
  <c r="BK206" i="2"/>
  <c r="T206" i="2"/>
  <c r="BK211" i="2"/>
  <c r="T211" i="2"/>
  <c r="P214" i="2"/>
  <c r="BK218" i="2"/>
  <c r="R218" i="2"/>
  <c r="R217" i="2" s="1"/>
  <c r="R135" i="3"/>
  <c r="P148" i="3"/>
  <c r="BK153" i="3"/>
  <c r="T159" i="3"/>
  <c r="T158" i="3" s="1"/>
  <c r="T133" i="3" s="1"/>
  <c r="T194" i="3"/>
  <c r="R204" i="3"/>
  <c r="P141" i="4"/>
  <c r="BK165" i="4"/>
  <c r="P142" i="5"/>
  <c r="T161" i="5"/>
  <c r="R181" i="5"/>
  <c r="R187" i="5"/>
  <c r="R191" i="5"/>
  <c r="P195" i="5"/>
  <c r="T203" i="5"/>
  <c r="T224" i="5"/>
  <c r="T231" i="5"/>
  <c r="T238" i="5"/>
  <c r="T242" i="5"/>
  <c r="R249" i="5"/>
  <c r="P136" i="6"/>
  <c r="BK147" i="6"/>
  <c r="P156" i="6"/>
  <c r="BK166" i="6"/>
  <c r="R172" i="6"/>
  <c r="R171" i="6" s="1"/>
  <c r="T177" i="6"/>
  <c r="T139" i="7"/>
  <c r="T158" i="7"/>
  <c r="R164" i="7"/>
  <c r="P172" i="7"/>
  <c r="BK177" i="7"/>
  <c r="BK186" i="7"/>
  <c r="R191" i="7"/>
  <c r="R197" i="7"/>
  <c r="P131" i="10"/>
  <c r="P130" i="10" s="1"/>
  <c r="R147" i="10"/>
  <c r="R144" i="10"/>
  <c r="P135" i="11"/>
  <c r="P134" i="11" s="1"/>
  <c r="R135" i="11"/>
  <c r="R134" i="11" s="1"/>
  <c r="BK147" i="11"/>
  <c r="R147" i="11"/>
  <c r="R154" i="11"/>
  <c r="T154" i="11"/>
  <c r="R157" i="11"/>
  <c r="BK164" i="11"/>
  <c r="R164" i="11"/>
  <c r="BK179" i="11"/>
  <c r="R179" i="11"/>
  <c r="R135" i="12"/>
  <c r="P142" i="12"/>
  <c r="T150" i="12"/>
  <c r="R154" i="12"/>
  <c r="R162" i="12"/>
  <c r="T167" i="12"/>
  <c r="R189" i="2"/>
  <c r="P197" i="2"/>
  <c r="T197" i="2"/>
  <c r="R201" i="2"/>
  <c r="R206" i="2"/>
  <c r="P211" i="2"/>
  <c r="R211" i="2"/>
  <c r="R214" i="2"/>
  <c r="P218" i="2"/>
  <c r="P217" i="2" s="1"/>
  <c r="P135" i="3"/>
  <c r="R148" i="3"/>
  <c r="R153" i="3"/>
  <c r="P159" i="3"/>
  <c r="P194" i="3"/>
  <c r="P204" i="3"/>
  <c r="BK141" i="4"/>
  <c r="P165" i="4"/>
  <c r="BK142" i="5"/>
  <c r="P161" i="5"/>
  <c r="P181" i="5"/>
  <c r="P187" i="5"/>
  <c r="P191" i="5"/>
  <c r="BK195" i="5"/>
  <c r="BK203" i="5"/>
  <c r="BK224" i="5"/>
  <c r="BK231" i="5"/>
  <c r="BK238" i="5"/>
  <c r="P242" i="5"/>
  <c r="P249" i="5"/>
  <c r="BK136" i="6"/>
  <c r="T147" i="6"/>
  <c r="T156" i="6"/>
  <c r="P166" i="6"/>
  <c r="P172" i="6"/>
  <c r="P177" i="6"/>
  <c r="P139" i="7"/>
  <c r="BK158" i="7"/>
  <c r="P164" i="7"/>
  <c r="BK172" i="7"/>
  <c r="P177" i="7"/>
  <c r="P186" i="7"/>
  <c r="BK191" i="7"/>
  <c r="BK197" i="7"/>
  <c r="T131" i="10"/>
  <c r="T130" i="10" s="1"/>
  <c r="BK147" i="10"/>
  <c r="P135" i="12"/>
  <c r="R142" i="12"/>
  <c r="P150" i="12"/>
  <c r="P154" i="12"/>
  <c r="T162" i="12"/>
  <c r="R167" i="12"/>
  <c r="BK161" i="7"/>
  <c r="BK170" i="7"/>
  <c r="BK145" i="10"/>
  <c r="BK209" i="2"/>
  <c r="BK178" i="5"/>
  <c r="BK247" i="5"/>
  <c r="BK164" i="6"/>
  <c r="BK156" i="3"/>
  <c r="BK169" i="6"/>
  <c r="BK204" i="7"/>
  <c r="BK144" i="11"/>
  <c r="BK222" i="2"/>
  <c r="BK134" i="4"/>
  <c r="BK136" i="4"/>
  <c r="BK138" i="4"/>
  <c r="BK173" i="4"/>
  <c r="BK126" i="9"/>
  <c r="BK159" i="12"/>
  <c r="BK134" i="11"/>
  <c r="E119" i="12"/>
  <c r="BF138" i="12"/>
  <c r="BF148" i="12"/>
  <c r="BF163" i="12"/>
  <c r="BF164" i="12"/>
  <c r="BF170" i="12"/>
  <c r="BF174" i="12"/>
  <c r="BF139" i="12"/>
  <c r="BF140" i="12"/>
  <c r="BF141" i="12"/>
  <c r="BF144" i="12"/>
  <c r="BF149" i="12"/>
  <c r="BF152" i="12"/>
  <c r="BF155" i="12"/>
  <c r="BF166" i="12"/>
  <c r="BF173" i="12"/>
  <c r="BF136" i="12"/>
  <c r="BF143" i="12"/>
  <c r="BF145" i="12"/>
  <c r="BF146" i="12"/>
  <c r="BF156" i="12"/>
  <c r="BF158" i="12"/>
  <c r="BF165" i="12"/>
  <c r="BF169" i="12"/>
  <c r="BF171" i="12"/>
  <c r="BF137" i="12"/>
  <c r="BF147" i="12"/>
  <c r="BF151" i="12"/>
  <c r="BF153" i="12"/>
  <c r="BF157" i="12"/>
  <c r="BF160" i="12"/>
  <c r="BF168" i="12"/>
  <c r="BF172" i="12"/>
  <c r="BF137" i="11"/>
  <c r="BF148" i="11"/>
  <c r="BF152" i="11"/>
  <c r="BF153" i="11"/>
  <c r="BF160" i="11"/>
  <c r="BF173" i="11"/>
  <c r="BF175" i="11"/>
  <c r="BF182" i="11"/>
  <c r="BF183" i="11"/>
  <c r="E85" i="11"/>
  <c r="BF138" i="11"/>
  <c r="BF145" i="11"/>
  <c r="BF149" i="11"/>
  <c r="BF156" i="11"/>
  <c r="BF158" i="11"/>
  <c r="BF161" i="11"/>
  <c r="BF163" i="11"/>
  <c r="BF168" i="11"/>
  <c r="BF170" i="11"/>
  <c r="BF171" i="11"/>
  <c r="BF150" i="11"/>
  <c r="BF151" i="11"/>
  <c r="BF155" i="11"/>
  <c r="BF159" i="11"/>
  <c r="BF162" i="11"/>
  <c r="BF165" i="11"/>
  <c r="BF166" i="11"/>
  <c r="BF174" i="11"/>
  <c r="BF176" i="11"/>
  <c r="BF177" i="11"/>
  <c r="BF181" i="11"/>
  <c r="BF136" i="11"/>
  <c r="BF139" i="11"/>
  <c r="BF140" i="11"/>
  <c r="BF141" i="11"/>
  <c r="BF142" i="11"/>
  <c r="BF143" i="11"/>
  <c r="BF167" i="11"/>
  <c r="BF169" i="11"/>
  <c r="BF172" i="11"/>
  <c r="BF178" i="11"/>
  <c r="BF180" i="11"/>
  <c r="BF139" i="10"/>
  <c r="BF146" i="10"/>
  <c r="BF133" i="10"/>
  <c r="BF135" i="10"/>
  <c r="BF137" i="10"/>
  <c r="BF142" i="10"/>
  <c r="BF143" i="10"/>
  <c r="E115" i="10"/>
  <c r="BF132" i="10"/>
  <c r="BF138" i="10"/>
  <c r="BF140" i="10"/>
  <c r="BF141" i="10"/>
  <c r="BF134" i="10"/>
  <c r="BF136" i="10"/>
  <c r="BF148" i="10"/>
  <c r="BF149" i="10"/>
  <c r="BF127" i="9"/>
  <c r="E85" i="9"/>
  <c r="E85" i="8"/>
  <c r="E85" i="7"/>
  <c r="BF140" i="7"/>
  <c r="BF141" i="7"/>
  <c r="BF143" i="7"/>
  <c r="BF144" i="7"/>
  <c r="BF154" i="7"/>
  <c r="BF156" i="7"/>
  <c r="BF182" i="7"/>
  <c r="BF190" i="7"/>
  <c r="BF193" i="7"/>
  <c r="BF203" i="7"/>
  <c r="BF205" i="7"/>
  <c r="BF145" i="7"/>
  <c r="BF152" i="7"/>
  <c r="BF155" i="7"/>
  <c r="BF157" i="7"/>
  <c r="BF165" i="7"/>
  <c r="BF181" i="7"/>
  <c r="BF183" i="7"/>
  <c r="BF185" i="7"/>
  <c r="BF188" i="7"/>
  <c r="BF189" i="7"/>
  <c r="BF192" i="7"/>
  <c r="BF195" i="7"/>
  <c r="BF196" i="7"/>
  <c r="BF198" i="7"/>
  <c r="BF200" i="7"/>
  <c r="BF202" i="7"/>
  <c r="BF142" i="7"/>
  <c r="BF146" i="7"/>
  <c r="BF147" i="7"/>
  <c r="BF148" i="7"/>
  <c r="BF149" i="7"/>
  <c r="BF159" i="7"/>
  <c r="BF160" i="7"/>
  <c r="BF167" i="7"/>
  <c r="BF169" i="7"/>
  <c r="BF174" i="7"/>
  <c r="BF176" i="7"/>
  <c r="BF180" i="7"/>
  <c r="BF194" i="7"/>
  <c r="BF199" i="7"/>
  <c r="BF201" i="7"/>
  <c r="BF150" i="7"/>
  <c r="BF151" i="7"/>
  <c r="BF153" i="7"/>
  <c r="BF162" i="7"/>
  <c r="BF166" i="7"/>
  <c r="BF168" i="7"/>
  <c r="BF171" i="7"/>
  <c r="BF173" i="7"/>
  <c r="BF175" i="7"/>
  <c r="BF178" i="7"/>
  <c r="BF179" i="7"/>
  <c r="BF184" i="7"/>
  <c r="BF187" i="7"/>
  <c r="BF139" i="6"/>
  <c r="BF143" i="6"/>
  <c r="BF144" i="6"/>
  <c r="BF151" i="6"/>
  <c r="BF155" i="6"/>
  <c r="BF162" i="6"/>
  <c r="BF179" i="6"/>
  <c r="BF146" i="6"/>
  <c r="BF153" i="6"/>
  <c r="BF157" i="6"/>
  <c r="BF159" i="6"/>
  <c r="BF160" i="6"/>
  <c r="BF174" i="6"/>
  <c r="BF175" i="6"/>
  <c r="BF178" i="6"/>
  <c r="BF180" i="6"/>
  <c r="E120" i="6"/>
  <c r="BF138" i="6"/>
  <c r="BF140" i="6"/>
  <c r="BF141" i="6"/>
  <c r="BF148" i="6"/>
  <c r="BF150" i="6"/>
  <c r="BF152" i="6"/>
  <c r="BF158" i="6"/>
  <c r="BF161" i="6"/>
  <c r="BF163" i="6"/>
  <c r="BF165" i="6"/>
  <c r="BF168" i="6"/>
  <c r="BF173" i="6"/>
  <c r="BF176" i="6"/>
  <c r="BF137" i="6"/>
  <c r="BF142" i="6"/>
  <c r="BF145" i="6"/>
  <c r="BF149" i="6"/>
  <c r="BF154" i="6"/>
  <c r="BF167" i="6"/>
  <c r="BF170" i="6"/>
  <c r="BF154" i="5"/>
  <c r="BF158" i="5"/>
  <c r="BF162" i="5"/>
  <c r="BF163" i="5"/>
  <c r="BF165" i="5"/>
  <c r="BF168" i="5"/>
  <c r="BF176" i="5"/>
  <c r="BF188" i="5"/>
  <c r="BF190" i="5"/>
  <c r="BF199" i="5"/>
  <c r="BF202" i="5"/>
  <c r="BF204" i="5"/>
  <c r="BF213" i="5"/>
  <c r="BF143" i="5"/>
  <c r="BF144" i="5"/>
  <c r="BF147" i="5"/>
  <c r="BF149" i="5"/>
  <c r="BF157" i="5"/>
  <c r="BF172" i="5"/>
  <c r="BF174" i="5"/>
  <c r="BF175" i="5"/>
  <c r="BF193" i="5"/>
  <c r="BF194" i="5"/>
  <c r="BF196" i="5"/>
  <c r="BF201" i="5"/>
  <c r="BF205" i="5"/>
  <c r="BF208" i="5"/>
  <c r="BF210" i="5"/>
  <c r="BF211" i="5"/>
  <c r="BF233" i="5"/>
  <c r="BF234" i="5"/>
  <c r="BF237" i="5"/>
  <c r="BF239" i="5"/>
  <c r="BF145" i="5"/>
  <c r="BF146" i="5"/>
  <c r="BF148" i="5"/>
  <c r="BF150" i="5"/>
  <c r="BF152" i="5"/>
  <c r="BF153" i="5"/>
  <c r="BF159" i="5"/>
  <c r="BF160" i="5"/>
  <c r="BF167" i="5"/>
  <c r="BF169" i="5"/>
  <c r="BF170" i="5"/>
  <c r="BF171" i="5"/>
  <c r="BF177" i="5"/>
  <c r="BF182" i="5"/>
  <c r="BF183" i="5"/>
  <c r="BF184" i="5"/>
  <c r="BF185" i="5"/>
  <c r="BF198" i="5"/>
  <c r="BF200" i="5"/>
  <c r="BF207" i="5"/>
  <c r="BF209" i="5"/>
  <c r="BF214" i="5"/>
  <c r="BF216" i="5"/>
  <c r="BF217" i="5"/>
  <c r="BF218" i="5"/>
  <c r="BF219" i="5"/>
  <c r="BF222" i="5"/>
  <c r="BF223" i="5"/>
  <c r="BF226" i="5"/>
  <c r="BF245" i="5"/>
  <c r="BF248" i="5"/>
  <c r="E85" i="5"/>
  <c r="BF151" i="5"/>
  <c r="BF155" i="5"/>
  <c r="BF156" i="5"/>
  <c r="BF164" i="5"/>
  <c r="BF166" i="5"/>
  <c r="BF173" i="5"/>
  <c r="BF179" i="5"/>
  <c r="BF186" i="5"/>
  <c r="BF189" i="5"/>
  <c r="BF192" i="5"/>
  <c r="BF197" i="5"/>
  <c r="BF206" i="5"/>
  <c r="BF212" i="5"/>
  <c r="BF215" i="5"/>
  <c r="BF220" i="5"/>
  <c r="BF221" i="5"/>
  <c r="BF225" i="5"/>
  <c r="BF227" i="5"/>
  <c r="BF228" i="5"/>
  <c r="BF229" i="5"/>
  <c r="BF230" i="5"/>
  <c r="BF232" i="5"/>
  <c r="BF235" i="5"/>
  <c r="BF236" i="5"/>
  <c r="BF240" i="5"/>
  <c r="BF241" i="5"/>
  <c r="BF243" i="5"/>
  <c r="BF244" i="5"/>
  <c r="BF246" i="5"/>
  <c r="BF250" i="5"/>
  <c r="E85" i="4"/>
  <c r="BF137" i="4"/>
  <c r="BF139" i="4"/>
  <c r="BF142" i="4"/>
  <c r="BF143" i="4"/>
  <c r="BF145" i="4"/>
  <c r="BF149" i="4"/>
  <c r="BF150" i="4"/>
  <c r="BF151" i="4"/>
  <c r="BF152" i="4"/>
  <c r="BF153" i="4"/>
  <c r="BF155" i="4"/>
  <c r="BF157" i="4"/>
  <c r="BF158" i="4"/>
  <c r="BF159" i="4"/>
  <c r="BF160" i="4"/>
  <c r="BF161" i="4"/>
  <c r="BF168" i="4"/>
  <c r="BF169" i="4"/>
  <c r="BF170" i="4"/>
  <c r="BF135" i="4"/>
  <c r="BF144" i="4"/>
  <c r="BF146" i="4"/>
  <c r="BF147" i="4"/>
  <c r="BF148" i="4"/>
  <c r="BF154" i="4"/>
  <c r="BF156" i="4"/>
  <c r="BF162" i="4"/>
  <c r="BF163" i="4"/>
  <c r="BF164" i="4"/>
  <c r="BF166" i="4"/>
  <c r="BF167" i="4"/>
  <c r="BF171" i="4"/>
  <c r="BF172" i="4"/>
  <c r="BF174" i="4"/>
  <c r="E119" i="3"/>
  <c r="BF136" i="3"/>
  <c r="BF142" i="3"/>
  <c r="BF144" i="3"/>
  <c r="BF147" i="3"/>
  <c r="BF151" i="3"/>
  <c r="BF152" i="3"/>
  <c r="BF154" i="3"/>
  <c r="BF162" i="3"/>
  <c r="BF163" i="3"/>
  <c r="BF164" i="3"/>
  <c r="BF165" i="3"/>
  <c r="BF197" i="3"/>
  <c r="BF141" i="3"/>
  <c r="BF143" i="3"/>
  <c r="BF146" i="3"/>
  <c r="BF161" i="3"/>
  <c r="BF168" i="3"/>
  <c r="BF169" i="3"/>
  <c r="BF171" i="3"/>
  <c r="BF176" i="3"/>
  <c r="BF178" i="3"/>
  <c r="BF180" i="3"/>
  <c r="BF185" i="3"/>
  <c r="BF186" i="3"/>
  <c r="BF189" i="3"/>
  <c r="BF195" i="3"/>
  <c r="BF198" i="3"/>
  <c r="BF199" i="3"/>
  <c r="BF201" i="3"/>
  <c r="BF202" i="3"/>
  <c r="BF203" i="3"/>
  <c r="BF208" i="3"/>
  <c r="BF209" i="3"/>
  <c r="BF137" i="3"/>
  <c r="BF138" i="3"/>
  <c r="BF139" i="3"/>
  <c r="BF140" i="3"/>
  <c r="BF150" i="3"/>
  <c r="BF155" i="3"/>
  <c r="BF157" i="3"/>
  <c r="BF160" i="3"/>
  <c r="BF166" i="3"/>
  <c r="BF167" i="3"/>
  <c r="BF170" i="3"/>
  <c r="BF174" i="3"/>
  <c r="BF181" i="3"/>
  <c r="BF188" i="3"/>
  <c r="BF190" i="3"/>
  <c r="BF200" i="3"/>
  <c r="BF145" i="3"/>
  <c r="BF149" i="3"/>
  <c r="BF172" i="3"/>
  <c r="BF173" i="3"/>
  <c r="BF175" i="3"/>
  <c r="BF177" i="3"/>
  <c r="BF179" i="3"/>
  <c r="BF182" i="3"/>
  <c r="BF183" i="3"/>
  <c r="BF184" i="3"/>
  <c r="BF187" i="3"/>
  <c r="BF191" i="3"/>
  <c r="BF192" i="3"/>
  <c r="BF193" i="3"/>
  <c r="BF196" i="3"/>
  <c r="BF205" i="3"/>
  <c r="BF206" i="3"/>
  <c r="BF207" i="3"/>
  <c r="BF143" i="2"/>
  <c r="BF147" i="2"/>
  <c r="BF146" i="2"/>
  <c r="BF150" i="2"/>
  <c r="BF152" i="2"/>
  <c r="BF153" i="2"/>
  <c r="BF155" i="2"/>
  <c r="BF156" i="2"/>
  <c r="BF157" i="2"/>
  <c r="BF160" i="2"/>
  <c r="BF163" i="2"/>
  <c r="BF166" i="2"/>
  <c r="BF172" i="2"/>
  <c r="BF174" i="2"/>
  <c r="BF175" i="2"/>
  <c r="BF176" i="2"/>
  <c r="BF178" i="2"/>
  <c r="BF179" i="2"/>
  <c r="BF184" i="2"/>
  <c r="BF190" i="2"/>
  <c r="BF200" i="2"/>
  <c r="BF202" i="2"/>
  <c r="BF212" i="2"/>
  <c r="BF215" i="2"/>
  <c r="BF219" i="2"/>
  <c r="BF220" i="2"/>
  <c r="E126" i="2"/>
  <c r="BF148" i="2"/>
  <c r="BF149" i="2"/>
  <c r="BF169" i="2"/>
  <c r="BF171" i="2"/>
  <c r="BF185" i="2"/>
  <c r="BF187" i="2"/>
  <c r="BF188" i="2"/>
  <c r="BF191" i="2"/>
  <c r="BF192" i="2"/>
  <c r="BF193" i="2"/>
  <c r="BF194" i="2"/>
  <c r="BF195" i="2"/>
  <c r="BF196" i="2"/>
  <c r="BF198" i="2"/>
  <c r="BF199" i="2"/>
  <c r="BF203" i="2"/>
  <c r="BF210" i="2"/>
  <c r="BF213" i="2"/>
  <c r="BF216" i="2"/>
  <c r="BF221" i="2"/>
  <c r="BF223" i="2"/>
  <c r="BF144" i="2"/>
  <c r="BF151" i="2"/>
  <c r="BF154" i="2"/>
  <c r="BF158" i="2"/>
  <c r="BF159" i="2"/>
  <c r="BF161" i="2"/>
  <c r="BF162" i="2"/>
  <c r="BF164" i="2"/>
  <c r="BF165" i="2"/>
  <c r="BF167" i="2"/>
  <c r="BF168" i="2"/>
  <c r="BF170" i="2"/>
  <c r="BF173" i="2"/>
  <c r="BF177" i="2"/>
  <c r="BF180" i="2"/>
  <c r="BF183" i="2"/>
  <c r="BF204" i="2"/>
  <c r="BF205" i="2"/>
  <c r="BF207" i="2"/>
  <c r="BF208" i="2"/>
  <c r="AS116" i="1"/>
  <c r="F37" i="2"/>
  <c r="AS95" i="1"/>
  <c r="F41" i="3"/>
  <c r="BD97" i="1"/>
  <c r="F37" i="4"/>
  <c r="AZ98" i="1" s="1"/>
  <c r="J37" i="4"/>
  <c r="AV98" i="1"/>
  <c r="F41" i="5"/>
  <c r="BD99" i="1" s="1"/>
  <c r="F41" i="6"/>
  <c r="BD112" i="1" s="1"/>
  <c r="F40" i="6"/>
  <c r="BC112" i="1" s="1"/>
  <c r="F39" i="7"/>
  <c r="BB113" i="1" s="1"/>
  <c r="J37" i="2"/>
  <c r="F40" i="3"/>
  <c r="BC97" i="1" s="1"/>
  <c r="F39" i="4"/>
  <c r="BB98" i="1" s="1"/>
  <c r="F40" i="4"/>
  <c r="BC98" i="1"/>
  <c r="F40" i="5"/>
  <c r="BC99" i="1" s="1"/>
  <c r="J37" i="6"/>
  <c r="AV112" i="1" s="1"/>
  <c r="F40" i="7"/>
  <c r="BC113" i="1" s="1"/>
  <c r="F39" i="2"/>
  <c r="F37" i="3"/>
  <c r="AZ97" i="1" s="1"/>
  <c r="F39" i="3"/>
  <c r="BB97" i="1" s="1"/>
  <c r="F39" i="5"/>
  <c r="BB99" i="1" s="1"/>
  <c r="F39" i="6"/>
  <c r="BB112" i="1" s="1"/>
  <c r="J37" i="7"/>
  <c r="AV113" i="1"/>
  <c r="F37" i="7"/>
  <c r="AZ113" i="1" s="1"/>
  <c r="F38" i="8"/>
  <c r="J35" i="8"/>
  <c r="F37" i="10"/>
  <c r="AZ117" i="1" s="1"/>
  <c r="F41" i="10"/>
  <c r="BD117" i="1" s="1"/>
  <c r="J37" i="10"/>
  <c r="AV117" i="1" s="1"/>
  <c r="F39" i="11"/>
  <c r="BB118" i="1" s="1"/>
  <c r="F41" i="11"/>
  <c r="BD118" i="1" s="1"/>
  <c r="F37" i="11"/>
  <c r="AZ118" i="1"/>
  <c r="F41" i="12"/>
  <c r="BD119" i="1" s="1"/>
  <c r="F39" i="12"/>
  <c r="BB119" i="1"/>
  <c r="BB121" i="1"/>
  <c r="BC121" i="1"/>
  <c r="AV121" i="1"/>
  <c r="BD121" i="1"/>
  <c r="F41" i="2"/>
  <c r="F40" i="2"/>
  <c r="J37" i="3"/>
  <c r="AV97" i="1" s="1"/>
  <c r="F41" i="4"/>
  <c r="BD98" i="1" s="1"/>
  <c r="F37" i="5"/>
  <c r="AZ99" i="1" s="1"/>
  <c r="J37" i="5"/>
  <c r="AV99" i="1" s="1"/>
  <c r="F37" i="6"/>
  <c r="AZ112" i="1"/>
  <c r="F41" i="7"/>
  <c r="BD113" i="1" s="1"/>
  <c r="F35" i="8"/>
  <c r="F37" i="8"/>
  <c r="F39" i="8"/>
  <c r="F35" i="9"/>
  <c r="AZ114" i="1" s="1"/>
  <c r="F40" i="10"/>
  <c r="BC117" i="1" s="1"/>
  <c r="F39" i="10"/>
  <c r="BB117" i="1" s="1"/>
  <c r="J37" i="11"/>
  <c r="AV118" i="1" s="1"/>
  <c r="F40" i="11"/>
  <c r="BC118" i="1" s="1"/>
  <c r="F37" i="12"/>
  <c r="AZ119" i="1"/>
  <c r="F40" i="12"/>
  <c r="BC119" i="1" s="1"/>
  <c r="J37" i="12"/>
  <c r="AV119" i="1"/>
  <c r="AZ121" i="1"/>
  <c r="R141" i="5" l="1"/>
  <c r="P158" i="3"/>
  <c r="T161" i="12"/>
  <c r="P138" i="7"/>
  <c r="R132" i="4"/>
  <c r="T138" i="7"/>
  <c r="BK135" i="6"/>
  <c r="T163" i="7"/>
  <c r="R135" i="6"/>
  <c r="R134" i="6" s="1"/>
  <c r="P134" i="3"/>
  <c r="P133" i="3" s="1"/>
  <c r="AU97" i="1" s="1"/>
  <c r="AS94" i="1"/>
  <c r="P140" i="4"/>
  <c r="P132" i="4"/>
  <c r="AU98" i="1" s="1"/>
  <c r="R134" i="3"/>
  <c r="P161" i="12"/>
  <c r="P146" i="11"/>
  <c r="P133" i="11" s="1"/>
  <c r="AU118" i="1" s="1"/>
  <c r="T181" i="2"/>
  <c r="T141" i="2"/>
  <c r="T140" i="2" s="1"/>
  <c r="T140" i="4"/>
  <c r="T132" i="4" s="1"/>
  <c r="R161" i="12"/>
  <c r="P129" i="10"/>
  <c r="AU117" i="1" s="1"/>
  <c r="R180" i="5"/>
  <c r="R181" i="2"/>
  <c r="T146" i="11"/>
  <c r="T133" i="11" s="1"/>
  <c r="T171" i="6"/>
  <c r="P171" i="6"/>
  <c r="R134" i="12"/>
  <c r="R146" i="11"/>
  <c r="R133" i="11" s="1"/>
  <c r="P135" i="6"/>
  <c r="T134" i="12"/>
  <c r="T133" i="12" s="1"/>
  <c r="R129" i="10"/>
  <c r="T180" i="5"/>
  <c r="T140" i="5" s="1"/>
  <c r="R158" i="3"/>
  <c r="P181" i="2"/>
  <c r="R141" i="2"/>
  <c r="R138" i="7"/>
  <c r="T135" i="6"/>
  <c r="T134" i="6" s="1"/>
  <c r="T141" i="5"/>
  <c r="P134" i="12"/>
  <c r="T129" i="10"/>
  <c r="P163" i="7"/>
  <c r="P137" i="7" s="1"/>
  <c r="AU113" i="1" s="1"/>
  <c r="P180" i="5"/>
  <c r="R163" i="7"/>
  <c r="P141" i="5"/>
  <c r="P140" i="5" s="1"/>
  <c r="AU99" i="1" s="1"/>
  <c r="P140" i="2"/>
  <c r="BK171" i="6"/>
  <c r="BK163" i="7"/>
  <c r="BK141" i="2"/>
  <c r="BK181" i="2"/>
  <c r="BK217" i="2"/>
  <c r="BK134" i="3"/>
  <c r="BK158" i="3"/>
  <c r="BK125" i="9"/>
  <c r="BK146" i="11"/>
  <c r="BK133" i="4"/>
  <c r="BK140" i="4"/>
  <c r="BK180" i="5"/>
  <c r="BK138" i="7"/>
  <c r="BK144" i="10"/>
  <c r="BK141" i="5"/>
  <c r="BK130" i="10"/>
  <c r="BK134" i="12"/>
  <c r="BK161" i="12"/>
  <c r="BK133" i="11"/>
  <c r="AW98" i="1"/>
  <c r="AT98" i="1" s="1"/>
  <c r="AW112" i="1"/>
  <c r="AT112" i="1" s="1"/>
  <c r="BA112" i="1"/>
  <c r="AW118" i="1"/>
  <c r="AT118" i="1" s="1"/>
  <c r="BA119" i="1"/>
  <c r="BA121" i="1"/>
  <c r="BA98" i="1"/>
  <c r="AW113" i="1"/>
  <c r="AT113" i="1" s="1"/>
  <c r="AW117" i="1"/>
  <c r="AT117" i="1" s="1"/>
  <c r="BA118" i="1"/>
  <c r="AW121" i="1"/>
  <c r="AT121" i="1" s="1"/>
  <c r="AW97" i="1"/>
  <c r="AT97" i="1" s="1"/>
  <c r="BA97" i="1"/>
  <c r="BA113" i="1"/>
  <c r="BA117" i="1"/>
  <c r="AW119" i="1"/>
  <c r="AT119" i="1" s="1"/>
  <c r="R140" i="5" l="1"/>
  <c r="P133" i="12"/>
  <c r="AU119" i="1" s="1"/>
  <c r="R133" i="12"/>
  <c r="T137" i="7"/>
  <c r="R140" i="2"/>
  <c r="BK134" i="6"/>
  <c r="P134" i="6"/>
  <c r="AU112" i="1" s="1"/>
  <c r="R137" i="7"/>
  <c r="R133" i="3"/>
  <c r="BK133" i="3"/>
  <c r="BK137" i="7"/>
  <c r="BK129" i="10"/>
  <c r="BK140" i="2"/>
  <c r="BK132" i="4"/>
  <c r="BK140" i="5"/>
  <c r="BK124" i="9"/>
  <c r="BK133" i="12"/>
  <c r="AU116" i="1"/>
  <c r="AU95" i="1"/>
  <c r="BD116" i="1"/>
  <c r="AZ116" i="1"/>
  <c r="AV116" i="1" s="1"/>
  <c r="BD95" i="1"/>
  <c r="BC95" i="1"/>
  <c r="AZ95" i="1"/>
  <c r="AV95" i="1" s="1"/>
  <c r="BC116" i="1"/>
  <c r="AY116" i="1" s="1"/>
  <c r="BB95" i="1"/>
  <c r="AX95" i="1" s="1"/>
  <c r="BB116" i="1"/>
  <c r="AX116" i="1" s="1"/>
  <c r="BA114" i="1" l="1"/>
  <c r="BA95" i="1" s="1"/>
  <c r="AW95" i="1" s="1"/>
  <c r="AT95" i="1" s="1"/>
  <c r="AU94" i="1"/>
  <c r="BD94" i="1"/>
  <c r="W33" i="1" s="1"/>
  <c r="AY95" i="1"/>
  <c r="BC94" i="1"/>
  <c r="W32" i="1" s="1"/>
  <c r="BB94" i="1"/>
  <c r="W31" i="1" s="1"/>
  <c r="BA116" i="1"/>
  <c r="AW116" i="1" s="1"/>
  <c r="AT116" i="1" s="1"/>
  <c r="AZ94" i="1"/>
  <c r="W29" i="1" s="1"/>
  <c r="BA99" i="1" l="1"/>
  <c r="AW114" i="1"/>
  <c r="AT114" i="1" s="1"/>
  <c r="AX94" i="1"/>
  <c r="BA94" i="1"/>
  <c r="AV94" i="1"/>
  <c r="AK29" i="1" s="1"/>
  <c r="AY94" i="1"/>
  <c r="AW99" i="1" l="1"/>
  <c r="AT99" i="1" s="1"/>
  <c r="AW94" i="1"/>
  <c r="AT94" i="1" l="1"/>
</calcChain>
</file>

<file path=xl/sharedStrings.xml><?xml version="1.0" encoding="utf-8"?>
<sst xmlns="http://schemas.openxmlformats.org/spreadsheetml/2006/main" count="16025" uniqueCount="3153">
  <si>
    <t>Export Komplet</t>
  </si>
  <si>
    <t/>
  </si>
  <si>
    <t>2.0</t>
  </si>
  <si>
    <t>False</t>
  </si>
  <si>
    <t>{ccc5e27a-8211-42be-b082-33b18da56b3f}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</si>
  <si>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</si>
  <si>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</si>
  <si>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</si>
  <si>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</si>
  <si>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</si>
  <si>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</si>
  <si>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</si>
  <si>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C101_2022</t>
  </si>
  <si>
    <t>Stavba:</t>
  </si>
  <si>
    <t>Ružomberok OO PZ, zateplenie objektu, Nám.A. Hlinku 1875 Ružomberok</t>
  </si>
  <si>
    <t>JKSO:</t>
  </si>
  <si>
    <t>KS:</t>
  </si>
  <si>
    <t>Miesto:</t>
  </si>
  <si>
    <t>p.č.1108;1109, k.ú. Ružomberok</t>
  </si>
  <si>
    <t>Dátum:</t>
  </si>
  <si>
    <t>Objednávateľ:</t>
  </si>
  <si>
    <t>IČO:</t>
  </si>
  <si>
    <t>Ministerstvo vnútra SR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</si>
  <si>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</si>
  <si>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</si>
  <si>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</si>
  <si>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</si>
  <si>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</si>
  <si>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</si>
  <si>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</si>
  <si>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</si>
  <si>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</si>
  <si>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</si>
  <si>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</si>
  <si>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</si>
  <si>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</si>
  <si>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</si>
  <si>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</si>
  <si>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</si>
  <si>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</si>
  <si>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</si>
  <si>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</si>
  <si>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</si>
  <si>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</si>
  <si>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</si>
  <si>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</si>
  <si>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</si>
  <si>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</si>
  <si>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</si>
  <si>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</si>
  <si>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</si>
  <si>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</si>
  <si>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</si>
  <si>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</si>
  <si>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</si>
  <si>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</si>
  <si>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</si>
  <si>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</si>
  <si>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</si>
  <si>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</si>
  <si>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</si>
  <si>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</si>
  <si>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</si>
  <si>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</si>
  <si>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</si>
  <si>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</si>
  <si>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</si>
  <si>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</si>
  <si>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</si>
  <si>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</si>
  <si>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</si>
  <si>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</si>
  <si>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</si>
  <si>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</si>
  <si>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STA</t>
  </si>
  <si>
    <t>1</t>
  </si>
  <si>
    <t>{8416a749-36d5-4ed1-903d-49a42fd7fa4d}</t>
  </si>
  <si>
    <t>Časť</t>
  </si>
  <si>
    <t>2</t>
  </si>
  <si>
    <t>{29f7edd7-af8b-40df-bccf-cfc43644dd4c}</t>
  </si>
  <si>
    <t>/</t>
  </si>
  <si>
    <t>Búracie práce</t>
  </si>
  <si>
    <t>3</t>
  </si>
  <si>
    <t>{40d0d34c-41c8-46d8-8f56-03a95548b5ea}</t>
  </si>
  <si>
    <t>{c916289b-7473-4f5f-8c63-38cff789a97d}</t>
  </si>
  <si>
    <t>{f4caa592-c296-49a8-9a51-9e36a2863118}</t>
  </si>
  <si>
    <t>Zateplenie fasády</t>
  </si>
  <si>
    <t>{099b49aa-0191-4acc-9852-a9181724ee8f}</t>
  </si>
  <si>
    <t>Chodník a základ pod tepelné čerpadlo</t>
  </si>
  <si>
    <t>{e92f27e8-bc0f-496f-9a3e-f9a9f33d98b1}</t>
  </si>
  <si>
    <t>{5d0a3ebf-ffa2-4fb6-9b4a-efd819a31533}</t>
  </si>
  <si>
    <t>Vykurovanie, vetranie a ZTI</t>
  </si>
  <si>
    <t>{6bfc4ba9-cfff-4963-9db6-390683207e23}</t>
  </si>
  <si>
    <t>{d6b0e99a-19b8-46ff-aa90-8a5dd85a0491}</t>
  </si>
  <si>
    <t>B</t>
  </si>
  <si>
    <t>{30369b58-997b-40e2-87c9-aa510d1cd078}</t>
  </si>
  <si>
    <t>B.01</t>
  </si>
  <si>
    <t>{3e7b1812-bb13-438e-bc53-7997dcd3dbe7}</t>
  </si>
  <si>
    <t>{2bcb7113-d611-48a2-8307-209bbe1780d3}</t>
  </si>
  <si>
    <t>{69353c28-30ed-48a1-ab75-a33997720262}</t>
  </si>
  <si>
    <t>Vstupné schodisko</t>
  </si>
  <si>
    <t>{22ab0a6c-7158-45e3-8ee3-3eaba263be28}</t>
  </si>
  <si>
    <t>B.02</t>
  </si>
  <si>
    <t>{2a2d87ba-593a-453b-9d18-af8ddbd695ca}</t>
  </si>
  <si>
    <t>KRYCÍ LIST ROZPOČTU</t>
  </si>
  <si>
    <t>Objekt:</t>
  </si>
  <si>
    <t>A - Oprávnené výdavky</t>
  </si>
  <si>
    <t>Časť:</t>
  </si>
  <si>
    <t>A.01 - SO01 Administratívne priestory OO PZ - stavebná časť</t>
  </si>
  <si>
    <t>Úroveň 3: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</si>
  <si>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</si>
  <si>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</si>
  <si>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</si>
  <si>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</si>
  <si>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</si>
  <si>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</si>
  <si>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</si>
  <si>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</si>
  <si>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</si>
  <si>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</si>
  <si>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721 - Zdravotechnika - vnútorná kanalizácia</t>
  </si>
  <si>
    <t xml:space="preserve">    725 - Zdravotechnika - zariaďovacie predmety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</si>
  <si>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</si>
  <si>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</si>
  <si>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</si>
  <si>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</si>
  <si>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776 - Podlahy povlakové</t>
  </si>
  <si>
    <t xml:space="preserve">    784 - Maľby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</si>
  <si>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</si>
  <si>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</si>
  <si>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</si>
  <si>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</si>
  <si>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</si>
  <si>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</si>
  <si>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</si>
  <si>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</si>
  <si>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</si>
  <si>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</si>
  <si>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</si>
  <si>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</si>
  <si>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</si>
  <si>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</si>
  <si>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</si>
  <si>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</si>
  <si>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</si>
  <si>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</si>
  <si>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</si>
  <si>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</si>
  <si>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</si>
  <si>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>Odstránenie krytu v ploche do 200 m2 z betónu prostého resp. asfaltu, hr. vrstvy do 150 mm,  -0,22500t</t>
  </si>
  <si>
    <t>m2</t>
  </si>
  <si>
    <t>4</t>
  </si>
  <si>
    <t>-1300567144</t>
  </si>
  <si>
    <t>113107132.S</t>
  </si>
  <si>
    <t>Odstránenie krytu v ploche do 200 m2 z betónu prostého, hr. vrstvy 150 do 300 mm,  -0,50000t</t>
  </si>
  <si>
    <t>-1993526800</t>
  </si>
  <si>
    <t>9</t>
  </si>
  <si>
    <t>Ostatné konštrukcie a práce-búranie</t>
  </si>
  <si>
    <t>961043111.S</t>
  </si>
  <si>
    <t>Búranie základov alebo vybúranie otvorov plochy nad 4 m2 z betónu prostého alebo preloženého kameňom,  -2,20000t</t>
  </si>
  <si>
    <t>m3</t>
  </si>
  <si>
    <t>-645586077</t>
  </si>
  <si>
    <t>962052211.S</t>
  </si>
  <si>
    <t>Búranie muriva alebo vybúranie otvorov plochy nad 4 m2 železobetonového nadzákladného,  -2,40000t</t>
  </si>
  <si>
    <t>-865784294</t>
  </si>
  <si>
    <t>5</t>
  </si>
  <si>
    <t>962031132.S</t>
  </si>
  <si>
    <t>Búranie priečok alebo vybúranie otvorov plochy nad 4 m2 z tehál pálených, plných alebo dutých hr. do 150 mm,  -0,19600t</t>
  </si>
  <si>
    <t>1003004681</t>
  </si>
  <si>
    <t>6</t>
  </si>
  <si>
    <t>962081141.S</t>
  </si>
  <si>
    <t>Búranie muriva priečok zo sklenených tvárnic, hr. do 150 mm,  -0,08200t</t>
  </si>
  <si>
    <t>157769190</t>
  </si>
  <si>
    <t>7</t>
  </si>
  <si>
    <t>965043321.S</t>
  </si>
  <si>
    <t>Búranie podkladov pod dlažby, liatych dlažieb a mazanín,betón s poterom,teracom hr.do 100 mm, plochy do 1 m2 -2,20000t</t>
  </si>
  <si>
    <t>720043680</t>
  </si>
  <si>
    <t>8</t>
  </si>
  <si>
    <t>965081812.S</t>
  </si>
  <si>
    <t>Búranie dlažieb, z kamen., cement., terazzových, čadičových alebo keramických, hr. nad 10 mm,  -0,06500t</t>
  </si>
  <si>
    <t>1544856530</t>
  </si>
  <si>
    <t>965044201.S</t>
  </si>
  <si>
    <t>Brúsenie existujúcich betónových podláh, zbrúsenie hrúbky do 3 mm -0,00600t</t>
  </si>
  <si>
    <t>463998211</t>
  </si>
  <si>
    <t>10</t>
  </si>
  <si>
    <t>968071115.S</t>
  </si>
  <si>
    <t>Demontáž okien drevených resp.kovových, 1 bm obvodu - 0,005t</t>
  </si>
  <si>
    <t>m</t>
  </si>
  <si>
    <t>1961731323</t>
  </si>
  <si>
    <t>11</t>
  </si>
  <si>
    <t>968081115.S</t>
  </si>
  <si>
    <t>Demontáž okien plastových, 1 bm obvodu - 0,007t, komplet</t>
  </si>
  <si>
    <t>1156249850</t>
  </si>
  <si>
    <t>12</t>
  </si>
  <si>
    <t>968071116.S</t>
  </si>
  <si>
    <t>Demontáž dverí, 1 bm obvodu - 0,005t, komplet</t>
  </si>
  <si>
    <t>-1307640774</t>
  </si>
  <si>
    <t>13</t>
  </si>
  <si>
    <t>968071136.S</t>
  </si>
  <si>
    <t xml:space="preserve">Vyvesenie kovového krídla vrát do suti plochy do 4 m2 </t>
  </si>
  <si>
    <t>ks</t>
  </si>
  <si>
    <t>864468639</t>
  </si>
  <si>
    <t>14</t>
  </si>
  <si>
    <t>968072559.S</t>
  </si>
  <si>
    <t>Vybúranie kovových vrát plochy nad 5 m2,  -0,06600t</t>
  </si>
  <si>
    <t>1714475120</t>
  </si>
  <si>
    <t>15</t>
  </si>
  <si>
    <t>968061126.S</t>
  </si>
  <si>
    <t>Vyvesenie dreveného dverného krídla do suti plochy nad 2 m2, -0,02700t</t>
  </si>
  <si>
    <t>-1588439688</t>
  </si>
  <si>
    <t>16</t>
  </si>
  <si>
    <t>968072455.S</t>
  </si>
  <si>
    <t>Vybúranie kovových dverových zárubní plochy do 2 m2,  -0,07600t</t>
  </si>
  <si>
    <t>-481235811</t>
  </si>
  <si>
    <t>17</t>
  </si>
  <si>
    <t>968072875.S</t>
  </si>
  <si>
    <t>Vybúranie a vybratie mreží,  -0,00600t</t>
  </si>
  <si>
    <t>2118894942</t>
  </si>
  <si>
    <t>18</t>
  </si>
  <si>
    <t>971033331.S</t>
  </si>
  <si>
    <t>Vybúranie otvoru v murive tehl. plochy do 0,09 m2 hr. do 150 mm,  -0,02600t</t>
  </si>
  <si>
    <t>1369149763</t>
  </si>
  <si>
    <t>19</t>
  </si>
  <si>
    <t>971033561.S</t>
  </si>
  <si>
    <t>Vybúranie otvorov v murive tehl. plochy do 1 m2 hr. do 600 mm,  -1,87500t</t>
  </si>
  <si>
    <t>1550946214</t>
  </si>
  <si>
    <t>971033631.S</t>
  </si>
  <si>
    <t>Vybúranie otvorov v murive tehl. plochy do 4 m2 hr. do 150 mm,  -0,27000t</t>
  </si>
  <si>
    <t>1858872612</t>
  </si>
  <si>
    <t>21</t>
  </si>
  <si>
    <t>967031132.S</t>
  </si>
  <si>
    <t>Prikresanie rovných ostení, bez odstupu, po hrubom vybúraní otvorov, v murive tehl. na maltu,  -0,05700t</t>
  </si>
  <si>
    <t>290344651</t>
  </si>
  <si>
    <t>22</t>
  </si>
  <si>
    <t>971036012.S</t>
  </si>
  <si>
    <t>Jadrové vrty diamantovými korunkami do D 130 mm do stien - murivo tehlové -0,00021t</t>
  </si>
  <si>
    <t>cm</t>
  </si>
  <si>
    <t>71766954</t>
  </si>
  <si>
    <t>23</t>
  </si>
  <si>
    <t>971036019.S</t>
  </si>
  <si>
    <t>Jadrové vrty diamantovými korunkami do D 225 mm do stien - murivo tehlové -0,00064t</t>
  </si>
  <si>
    <t>73162584</t>
  </si>
  <si>
    <t>24</t>
  </si>
  <si>
    <t>972056016.S</t>
  </si>
  <si>
    <t>Jadrové vrty diamantovými korunkami do D 170 mm do stropov - železobetónových -0,00054t</t>
  </si>
  <si>
    <t>1522604370</t>
  </si>
  <si>
    <t>25</t>
  </si>
  <si>
    <t>974031664.S</t>
  </si>
  <si>
    <t>Vysekávanie rýh v tehl. murive pre vťahov. nosníkov hĺbke do 150 mm,  -0,04200t</t>
  </si>
  <si>
    <t>-1501629952</t>
  </si>
  <si>
    <t>26</t>
  </si>
  <si>
    <t>976071111.S</t>
  </si>
  <si>
    <t>Vybúranie kovových madiel a zábradlí,  -0,03700t</t>
  </si>
  <si>
    <t>295099860</t>
  </si>
  <si>
    <t>27</t>
  </si>
  <si>
    <t>978013111.S</t>
  </si>
  <si>
    <t>Otlčenie omietok stien vnútorných vápenných alebo vápennocementových v rozsahu do 5 %,  -0,00200t</t>
  </si>
  <si>
    <t>955894212</t>
  </si>
  <si>
    <t>28</t>
  </si>
  <si>
    <t>978059531.S</t>
  </si>
  <si>
    <t>Odsekanie a odobratie obkladov stien z obkladačiek vnútorných vrátane podkladovej omietky nad 2 m2,  -0,06800t</t>
  </si>
  <si>
    <t>-870815185</t>
  </si>
  <si>
    <t>29</t>
  </si>
  <si>
    <t>978059631.S</t>
  </si>
  <si>
    <t>Odsekanie a odobratie obkladov stien z obkladačiek vonkajších vrátane podkladovej omietky nad 2 m2,  -0,08900t</t>
  </si>
  <si>
    <t>1418546728</t>
  </si>
  <si>
    <t>30</t>
  </si>
  <si>
    <t>979011111.S</t>
  </si>
  <si>
    <t>Zvislá doprava sutiny a vybúraných hmôt za prvé podlažie nad alebo pod základným podlažím</t>
  </si>
  <si>
    <t>t</t>
  </si>
  <si>
    <t>265490687</t>
  </si>
  <si>
    <t>31</t>
  </si>
  <si>
    <t>979011121.S</t>
  </si>
  <si>
    <t>Zvislá doprava sutiny a vybúraných hmôt za každé ďalšie podlažie</t>
  </si>
  <si>
    <t>443629849</t>
  </si>
  <si>
    <t>32</t>
  </si>
  <si>
    <t>979082111.S</t>
  </si>
  <si>
    <t>Vnútrostavenisková doprava sutiny a vybúraných hmôt do 10 m</t>
  </si>
  <si>
    <t>1055367611</t>
  </si>
  <si>
    <t>33</t>
  </si>
  <si>
    <t>979082121.S</t>
  </si>
  <si>
    <t>Vnútrostavenisková doprava sutiny a vybúraných hmôt za každých ďalších 5 m</t>
  </si>
  <si>
    <t>1677124337</t>
  </si>
  <si>
    <t>34</t>
  </si>
  <si>
    <t>979081111.S</t>
  </si>
  <si>
    <t>Odvoz sutiny a vybúraných hmôt na skládku do 1 km</t>
  </si>
  <si>
    <t>-107437277</t>
  </si>
  <si>
    <t>35</t>
  </si>
  <si>
    <t>979081121.S</t>
  </si>
  <si>
    <t>Odvoz sutiny a vybúraných hmôt na skládku za každý ďalší 1 km</t>
  </si>
  <si>
    <t>661303326</t>
  </si>
  <si>
    <t>36</t>
  </si>
  <si>
    <t>979089612.S</t>
  </si>
  <si>
    <t>Poplatok za skládku - odpady zo stavieb a demolácií</t>
  </si>
  <si>
    <t>-1454291181</t>
  </si>
  <si>
    <t>37</t>
  </si>
  <si>
    <t>979089712.S</t>
  </si>
  <si>
    <t>Prenájom kontajneru 5 m3</t>
  </si>
  <si>
    <t>-1796657453</t>
  </si>
  <si>
    <t>PSV</t>
  </si>
  <si>
    <t>Práce a dodávky PSV</t>
  </si>
  <si>
    <t>712</t>
  </si>
  <si>
    <t>Izolácie striech, povlakové krytiny</t>
  </si>
  <si>
    <t>38</t>
  </si>
  <si>
    <t>712300833.S</t>
  </si>
  <si>
    <t>Odstránenie povlakovej krytiny na strechách plochých 10° trojvrstvovej,  -0,01400t</t>
  </si>
  <si>
    <t>-785526736</t>
  </si>
  <si>
    <t>39</t>
  </si>
  <si>
    <t>712300834.S</t>
  </si>
  <si>
    <t>Odstránenie povlakovej krytiny na strechách plochých do 10° každé ďalšie vrstvy,  -0,00600t</t>
  </si>
  <si>
    <t>1057979105</t>
  </si>
  <si>
    <t>40</t>
  </si>
  <si>
    <t>712300841.S</t>
  </si>
  <si>
    <t>Odstránenie povlakovej krytiny na strechách plochých do 10° machu,  -0,00200t</t>
  </si>
  <si>
    <t>-1201203375</t>
  </si>
  <si>
    <t>721</t>
  </si>
  <si>
    <t>Zdravotechnika - vnútorná kanalizácia</t>
  </si>
  <si>
    <t>41</t>
  </si>
  <si>
    <t>721210813.S</t>
  </si>
  <si>
    <t>Demontáž vpustu podlahového z kyselinovzdornej kameniny DN 100,  -0,02961t</t>
  </si>
  <si>
    <t>2011944090</t>
  </si>
  <si>
    <t>42</t>
  </si>
  <si>
    <t>721210823.S</t>
  </si>
  <si>
    <t>Demontáž strešného vtoku DN 125,  -0,02011t</t>
  </si>
  <si>
    <t>-1156680530</t>
  </si>
  <si>
    <t>725</t>
  </si>
  <si>
    <t>Zdravotechnika - zariaďovacie predmety</t>
  </si>
  <si>
    <t>43</t>
  </si>
  <si>
    <t>725110815.S</t>
  </si>
  <si>
    <t>Demontáž záchoda splachovacieho s nádržou alebo s tlakovým splachovačom, na ďalšie použitie</t>
  </si>
  <si>
    <t>súb.</t>
  </si>
  <si>
    <t>-1641833484</t>
  </si>
  <si>
    <t>44</t>
  </si>
  <si>
    <t>725130812.S</t>
  </si>
  <si>
    <t>Demontáž pisoárového státia, jeden diel, na dalšie použitie</t>
  </si>
  <si>
    <t>-1369801581</t>
  </si>
  <si>
    <t>45</t>
  </si>
  <si>
    <t>725210821.S</t>
  </si>
  <si>
    <t>Demontáž umývadiel alebo umývadielok bez výtokovej armatúry,  -0,01946t</t>
  </si>
  <si>
    <t>-2146430543</t>
  </si>
  <si>
    <t>46</t>
  </si>
  <si>
    <t>725210822.S</t>
  </si>
  <si>
    <t>Demontáž umývadiel alebo umývadielok bez výtokovej armatúry, na ďalšie použitie</t>
  </si>
  <si>
    <t>-862226109</t>
  </si>
  <si>
    <t>47</t>
  </si>
  <si>
    <t>725240811.S</t>
  </si>
  <si>
    <t>Demontáž sprchovej kabíny a misy bez výtokových armatúr kabín</t>
  </si>
  <si>
    <t>-2030660874</t>
  </si>
  <si>
    <t>48</t>
  </si>
  <si>
    <t>725330840.S</t>
  </si>
  <si>
    <t>Demontáž výlevky bez výtokovej armatúry, bez nádrže a splachovacieho potrubia,oceľovej alebo liatinovej</t>
  </si>
  <si>
    <t>1063868505</t>
  </si>
  <si>
    <t>49</t>
  </si>
  <si>
    <t>725310823.S</t>
  </si>
  <si>
    <t>Demontáž drezu jednodielneho bez výtokovej armatúry vstavanej v kuchynskej zostave</t>
  </si>
  <si>
    <t>-2127774561</t>
  </si>
  <si>
    <t>764</t>
  </si>
  <si>
    <t>Konštrukcie klampiarske</t>
  </si>
  <si>
    <t>50</t>
  </si>
  <si>
    <t>764410850.S</t>
  </si>
  <si>
    <t>Demontáž oplechovania parapetov rš od 100 do 330 mm,  -0,00135t</t>
  </si>
  <si>
    <t>149695585</t>
  </si>
  <si>
    <t>51</t>
  </si>
  <si>
    <t>764421850.S</t>
  </si>
  <si>
    <t>Demontáž oplechovania ríms rš od 250 do 330 mm,  -0,00175t</t>
  </si>
  <si>
    <t>1712585424</t>
  </si>
  <si>
    <t>52</t>
  </si>
  <si>
    <t>764430840.S</t>
  </si>
  <si>
    <t>Demontáž oplechovania múrov a nadmuroviek rš od 330 do 500 mm,  -0,00230t</t>
  </si>
  <si>
    <t>-220850617</t>
  </si>
  <si>
    <t>766</t>
  </si>
  <si>
    <t>Konštrukcie stolárske</t>
  </si>
  <si>
    <t>53</t>
  </si>
  <si>
    <t>766411811.S</t>
  </si>
  <si>
    <t>Demontáž preglejkovej výplne vrátane konštrukcie,  -0,02465t</t>
  </si>
  <si>
    <t>-1218158211</t>
  </si>
  <si>
    <t>54</t>
  </si>
  <si>
    <t>766411821.S</t>
  </si>
  <si>
    <t>Demontáž obloženia stien panelmi, palub. doskami,  -0,01098t</t>
  </si>
  <si>
    <t>-1224596706</t>
  </si>
  <si>
    <t>55</t>
  </si>
  <si>
    <t>766411822.S</t>
  </si>
  <si>
    <t>Demontáž obloženia stien panelmi, podkladových roštov,  -0,00800t</t>
  </si>
  <si>
    <t>958089132</t>
  </si>
  <si>
    <t>56</t>
  </si>
  <si>
    <t>766694980.S</t>
  </si>
  <si>
    <t>Demontáž parapetnej dosky drevenej šírky do 300 mm, dĺžky do 1600 mm, -0,003t</t>
  </si>
  <si>
    <t>-451032019</t>
  </si>
  <si>
    <t>767</t>
  </si>
  <si>
    <t>Konštrukcie doplnkové kovové</t>
  </si>
  <si>
    <t>57</t>
  </si>
  <si>
    <t>767584811.S</t>
  </si>
  <si>
    <t>Demontáž mriežky vzduchotechnickej,  -0,00100t</t>
  </si>
  <si>
    <t>-418176479</t>
  </si>
  <si>
    <t>58</t>
  </si>
  <si>
    <t>767996801.S</t>
  </si>
  <si>
    <t>Demontáž ostatných doplnkov stavieb s hmotnosťou jednotlivých dielov konštrukcií do 50 kg,  -0,00100t</t>
  </si>
  <si>
    <t>kg</t>
  </si>
  <si>
    <t>-1718665888</t>
  </si>
  <si>
    <t>769</t>
  </si>
  <si>
    <t>Montáže vzduchotechnických zariadení</t>
  </si>
  <si>
    <t>59</t>
  </si>
  <si>
    <t>769083345.S</t>
  </si>
  <si>
    <t>Demontáž nasávacej hlavice kruhovej do priemeru 140 mm,  -0,0019 t</t>
  </si>
  <si>
    <t>740709326</t>
  </si>
  <si>
    <t>776</t>
  </si>
  <si>
    <t>Podlahy povlakové</t>
  </si>
  <si>
    <t>60</t>
  </si>
  <si>
    <t>776511810.S</t>
  </si>
  <si>
    <t>Odstránenie povlakových podláh z nášľapnej plochy lepených bez podložky,  -0,00100t</t>
  </si>
  <si>
    <t>-787231849</t>
  </si>
  <si>
    <t>61</t>
  </si>
  <si>
    <t>776401800.S</t>
  </si>
  <si>
    <t>Demontáž soklíkov alebo líšt</t>
  </si>
  <si>
    <t>1500430471</t>
  </si>
  <si>
    <t>784</t>
  </si>
  <si>
    <t>Maľby</t>
  </si>
  <si>
    <t>62</t>
  </si>
  <si>
    <t>784402801.S</t>
  </si>
  <si>
    <t>Odstránenie malieb oškrabaním, výšky do 3,80 m, -0,0003 t</t>
  </si>
  <si>
    <t>827812097</t>
  </si>
  <si>
    <t>63</t>
  </si>
  <si>
    <t>784418013.S</t>
  </si>
  <si>
    <t>Zakrývanie podláh a zariadení plachtou v miestnostiach alebo na schodisku - ochrana počas búrania</t>
  </si>
  <si>
    <t>481555182</t>
  </si>
  <si>
    <t>M</t>
  </si>
  <si>
    <t>Práce a dodávky M</t>
  </si>
  <si>
    <t>21-M</t>
  </si>
  <si>
    <t>Elektromontáže</t>
  </si>
  <si>
    <t>64</t>
  </si>
  <si>
    <t>210964801.S</t>
  </si>
  <si>
    <t>Demontáž - uzemňovacie vedenie na povrchu FeZn drôz zvodový vrátane príslišenstva  -0,00063 t</t>
  </si>
  <si>
    <t>-1795743412</t>
  </si>
  <si>
    <t>65</t>
  </si>
  <si>
    <t>210964821.S</t>
  </si>
  <si>
    <t>Demontáž - podpery vedenia FeZn na plochú strechu PV21   -0,00100 t</t>
  </si>
  <si>
    <t>1616569503</t>
  </si>
  <si>
    <t>66</t>
  </si>
  <si>
    <t>210964825.S</t>
  </si>
  <si>
    <t>Demontáž - podpery vedenia FeZn do muriva PV 01h a PV01-03   -0,00020 t</t>
  </si>
  <si>
    <t>-1803879329</t>
  </si>
  <si>
    <t>HZS</t>
  </si>
  <si>
    <t>Hodinové zúčtovacie sadzby</t>
  </si>
  <si>
    <t>67</t>
  </si>
  <si>
    <t>HZS000111.S</t>
  </si>
  <si>
    <t>Stavebno montážne práce menej náročne, pomocné alebo manupulačné (Tr. 1) v rozsahu viac ako 8 hodín</t>
  </si>
  <si>
    <t>hod</t>
  </si>
  <si>
    <t>512</t>
  </si>
  <si>
    <t>676002032</t>
  </si>
  <si>
    <t xml:space="preserve">    3 - Zvislé a kompletné konštrukcie</t>
  </si>
  <si>
    <t xml:space="preserve">    6 - Úpravy povrchov, podlahy, osadenie</t>
  </si>
  <si>
    <t xml:space="preserve">    99 - Presun hmôt HSV</t>
  </si>
  <si>
    <t xml:space="preserve">    760 - Výplne otvorov</t>
  </si>
  <si>
    <t>Zvislé a kompletné konštrukcie</t>
  </si>
  <si>
    <t>317161313.S</t>
  </si>
  <si>
    <t>Pórobetónový preklad nenosný šírky 125 mm, výšky 249 mm, dĺžky 1250 mm</t>
  </si>
  <si>
    <t>404904811</t>
  </si>
  <si>
    <t>340238263.S</t>
  </si>
  <si>
    <t>Zamurovanie otvorov plochy od 0,25 do 1 m2 z pórobetónových tvárnic hladkých hrúbky 100 mm</t>
  </si>
  <si>
    <t>266114688</t>
  </si>
  <si>
    <t>340238264.S</t>
  </si>
  <si>
    <t>Zamurovanie otvorov plochy od 0,25 do 1 m2 z pórobetónových tvárnic hladkých hrúbky 125 mm</t>
  </si>
  <si>
    <t>1981750633</t>
  </si>
  <si>
    <t>340238265.S</t>
  </si>
  <si>
    <t>Zamurovanie otvorov plochy od 0,25 do 1 m2 z pórobetónových tvárnic hladkých hrúbky 150 mm</t>
  </si>
  <si>
    <t>-2073743548</t>
  </si>
  <si>
    <t>340238267.S</t>
  </si>
  <si>
    <t>Zamurovanie otvorov plochy od 0,25 do 1 m2 z pórobetónových tvárnic hladkých hrúbky 300 mm</t>
  </si>
  <si>
    <t>829619996</t>
  </si>
  <si>
    <t>340238268x.S</t>
  </si>
  <si>
    <t>Zamurovanie otvorov plochy od 0,25 do 1 m2 z pórobetónových tvárnic hladkých hrúbky 400 mm</t>
  </si>
  <si>
    <t>1872681493</t>
  </si>
  <si>
    <t>340239263.S</t>
  </si>
  <si>
    <t>Zamurovanie otvorov plochy nad 1 do 4 m2 z pórobetónových tvárnic hladkých hrúbky 100 mm</t>
  </si>
  <si>
    <t>-1222573113</t>
  </si>
  <si>
    <t>340239264.S</t>
  </si>
  <si>
    <t>Zamurovanie otvorov plochy nad 1 do 4 m2 z pórobetónových tvárnic hladkých hrúbky 125 mm</t>
  </si>
  <si>
    <t>-419961857</t>
  </si>
  <si>
    <t>340239265.S</t>
  </si>
  <si>
    <t>Zamurovanie otvorov plochy nad 1 do 4 m2 z pórobetónových tvárnic hladkých hrúbky 150 mm</t>
  </si>
  <si>
    <t>-2040833134</t>
  </si>
  <si>
    <t>340239237.S</t>
  </si>
  <si>
    <t>Zamurovanie otvorov plochy nad 1 do 4 m2 z pórobetónových tvárnic hladkých hrúbky 250 mm</t>
  </si>
  <si>
    <t>722973882</t>
  </si>
  <si>
    <t>340239267.S</t>
  </si>
  <si>
    <t>Zamurovanie otvorov plochy nad 1 do 4 m2 z pórobetónových tvárnic hladkých hrúbky 300 mm</t>
  </si>
  <si>
    <t>-173165192</t>
  </si>
  <si>
    <t>340239268x.S</t>
  </si>
  <si>
    <t>Zamurovanie otvorov plochy nad 1 do 4 m2 z pórobetónových tvárnic hladkých hrúbky 400 mm</t>
  </si>
  <si>
    <t>1586213775</t>
  </si>
  <si>
    <t>Úpravy povrchov, podlahy, osadenie</t>
  </si>
  <si>
    <t>612460121.S</t>
  </si>
  <si>
    <t>Príprava vnútorného podkladu stien penetráciou základnou</t>
  </si>
  <si>
    <t>-608397435</t>
  </si>
  <si>
    <t>612481119.S</t>
  </si>
  <si>
    <t>Potiahnutie vnútorných stien sklotextilnou mriežkou s celoplošným prilepením</t>
  </si>
  <si>
    <t>17934895</t>
  </si>
  <si>
    <t>612460124.S</t>
  </si>
  <si>
    <t>Príprava vnútorného podkladu stien penetráciou pod omietky a nátery</t>
  </si>
  <si>
    <t>2028264455</t>
  </si>
  <si>
    <t>612425931.S</t>
  </si>
  <si>
    <t>Omietka vápenná vnútorného ostenia okenného alebo dverného štuková</t>
  </si>
  <si>
    <t>326376241</t>
  </si>
  <si>
    <t>953995406.S</t>
  </si>
  <si>
    <t>Okenný a dverový začisťovací profil</t>
  </si>
  <si>
    <t>-1105349492</t>
  </si>
  <si>
    <t>953995421.S</t>
  </si>
  <si>
    <t>Rohový profil s integrovanou sieťovinou - pevný</t>
  </si>
  <si>
    <t>2051706841</t>
  </si>
  <si>
    <t>99</t>
  </si>
  <si>
    <t>Presun hmôt HSV</t>
  </si>
  <si>
    <t>999281111.S</t>
  </si>
  <si>
    <t>Presun hmôt pre opravy a údržbu objektov vrátane vonkajších plášťov výšky do 25 m</t>
  </si>
  <si>
    <t>-1251825638</t>
  </si>
  <si>
    <t>760</t>
  </si>
  <si>
    <t>Výplne otvorov</t>
  </si>
  <si>
    <t>760.D01</t>
  </si>
  <si>
    <t>D+M Exterierové oceľové garážové dvere, rozmer 2,4 x 2,25m, pozinkované (farba: RAL 7004), osadenie do oceľovej zárubne (vo farbe dverí); presná špecifikácia viď. PD.ozn.D01</t>
  </si>
  <si>
    <t>1399463940</t>
  </si>
  <si>
    <t>760.D02</t>
  </si>
  <si>
    <t>D+M Exterierové vstupné dvere s PVC rámom, rozmer 1,0 x 2,25m, (farba: RAL 9010), kombinovaná výplň (dosková výplň + výplň z izolačného trojskla), bezprahové; presná špecifikácia viď. PD.ozn.D02</t>
  </si>
  <si>
    <t>-725593030</t>
  </si>
  <si>
    <t>760.D03</t>
  </si>
  <si>
    <t>D+M Exterierové vstupné dvere s hliníkovým rámom, rozmer 1,5 x 2,57m (farba: RAL 7004) + otváravý bočný svetlík a neotváravý nadsvetlík; transparentná výplň z izolačného trojskla -číre sklo(Ud = max.
0,85W/m2*K); bezprahové; viď. PD.ozn.D03</t>
  </si>
  <si>
    <t>1755298907</t>
  </si>
  <si>
    <t>760.D04</t>
  </si>
  <si>
    <t>D+M Interiérové dvere s hliníkovým rámom, rozmer 1,5 x 2,57m, (farba: RAL 7004) + otváravý bočný svetlík a neotváravý nadsvetlík; transparentná výplň - číre sklo (dvojsklo); presná špecifikácia viď. PD.ozn.D04</t>
  </si>
  <si>
    <t>-1644405041</t>
  </si>
  <si>
    <t>760.D05</t>
  </si>
  <si>
    <t>D+M Exterierové vstupné dvere s PVC rámom, rozmer 1,3 x 2,64m, (farba: RAL 9010) + neotváravý bočný svetlík a nadsvetlík; transparentná výplň z izolačného trojskla - číre sklo (Ud = max. 0,85W/m2*K); bezprahové; presná špecifikácia viď. PD.ozn.D05</t>
  </si>
  <si>
    <t>-1779693123</t>
  </si>
  <si>
    <t>760.D06</t>
  </si>
  <si>
    <t>D+M Interiérové dvere, DTD výplň + opláštenie z HDF dosky, rozmer 1,71 x 2,19m, (farba na výbere investora), osadenie do oceľovej zárubne vhodnej pre sklobetónové priečky; presná špecifikácia viď. PD.ozn.D06</t>
  </si>
  <si>
    <t>607274283</t>
  </si>
  <si>
    <t>760.D07</t>
  </si>
  <si>
    <t>D+M Interiérové dvere, DTD výplň + opláštenie z HDF dosky, rozmer 0,9 x 2,02m, (farba na výbere investora), osadenie do oceľovej zárubne; presná špecifikácia viď. PD.ozn.D06</t>
  </si>
  <si>
    <t>1808269829</t>
  </si>
  <si>
    <t>760.O01</t>
  </si>
  <si>
    <t>D+M Plastové okno; rozmer 1,2 x 1,75m; jednokrídlové, otváravo sklopné, číre trojsklo (Uw = max. 0,85 W/m2*K); predsadená montáž do tepelnej izolácie na tesniace pásky; na nadpražie použiť rozšírovací profil v.100mm; presná špecifikácia viď. PD.ozn.O01</t>
  </si>
  <si>
    <t>1252029544</t>
  </si>
  <si>
    <t>760.O02</t>
  </si>
  <si>
    <t>D+M Plastové okno; rozmer 2,4 x 1,75m; dvojkrídlové, 2x otváravo sklopné, číre trojsklo (Uw = max. 0,85 W/m2*K); predsadená montáž do tepelnej izolácie na tesniace pásky; na nadpražie použiť rozšírovací profil v.100mm; presná špecifikácia viď. PD.ozn.O02</t>
  </si>
  <si>
    <t>-1163488426</t>
  </si>
  <si>
    <t>760.O02a</t>
  </si>
  <si>
    <t>D+M Plastové okno; rozmer 2,4 x 1,75m; dvojkrídlové, 2x pevné, mliečne trojsklo (Uw = max. 0,85 W/m2*K); predsadená montáž do tepelnej izolácie na tesniace pásky; na nadpražie použiť rozšírovací profil v.100mm; presná špecifikácia viď. PD.ozn.O02a</t>
  </si>
  <si>
    <t>996881118</t>
  </si>
  <si>
    <t>760.O03</t>
  </si>
  <si>
    <t>D+M Plastové okno; rozmer 2,4 x 1,75m;dvojkrídlové, 2x otváravo-sklopné, číre trojsklo (Uw = max. 0,85 W/m2*K); predsadená montáž do tepelnej izolácie na tesniace pásky (v miestnostiach č. 1.05, 1.27, 1.29 a 1.30 montáž na vonk. hranu muriva), viď. PD.O03</t>
  </si>
  <si>
    <t>-2046036663</t>
  </si>
  <si>
    <t>760.O04</t>
  </si>
  <si>
    <t>D+M Plastové okno; rozmer 3,6 x 1,75m; trojkrídlové, 3x otváravo-sklopné, číre trojsklo (Uw = max. 0,85 W/m2*K); predsadená montáž do tepelnej izolácie na tesniace pásky; na nadpražie použiť rozšírovací profil v.100mm; presná špecifikácia viď. PD.ozn.O04</t>
  </si>
  <si>
    <t>-1617101870</t>
  </si>
  <si>
    <t>760.O05</t>
  </si>
  <si>
    <t>D+M Plastové okno; rozmer 3,6 x 1,75m; trojkrídlové, 3x otváravo-sklopné, číre trojsklo Uw = max. 0,85 W/m2*K); predsadená montáž do tepelnej izolácie na tesniace pásky; presná špecifikácia viď. PD.ozn.O05</t>
  </si>
  <si>
    <t>936591475</t>
  </si>
  <si>
    <t>760.O06</t>
  </si>
  <si>
    <t>D+M Plastové okno; rozmer 4,0 x 1,75m; štvorkrídlové, 3x otváravo-sklopné, 1x pevné, číre trojsklo + plná_x000D_
sendvičová výplň (Uw = max. 0,85 W/m2*K); montáž na vonk. hranu obvodového muriva na tesniace pásky; presná špecifikácia viď. PD.ozn.O06</t>
  </si>
  <si>
    <t>1417934159</t>
  </si>
  <si>
    <t>760.O07</t>
  </si>
  <si>
    <t>D+M Plastové okno; rozmer 4,34 x 1,75m; štvorkrídlové, 4x otváravo-sklopné, číre trojsklo (Uw = max. 0,85 W/m2*K); predsadená montáž do tepelnej izolácie na tesniace pásky; presná špecifikácia viď. PD.ozn.O07</t>
  </si>
  <si>
    <t>-484942596</t>
  </si>
  <si>
    <t>760.O08</t>
  </si>
  <si>
    <t>D+M Plastové okno; rozmer 5,15 x 1,75m; päťkrídlové, 4x otváravo-sklopné, 1x pevné, číre trojsklo + plná_x000D_
sendvičová výplň (Uw = max. 0,85 W/m2*K); predsadená montáž do tepelnej izolácie na tesniace pásky; presná špecifikácia viď. PD.ozn.O08</t>
  </si>
  <si>
    <t>-789659011</t>
  </si>
  <si>
    <t>760.O09</t>
  </si>
  <si>
    <t>D+M Plastové okno s balkónovými dverami; rozmer 3,45 x 1,75m, dvere0.9x2,1+0,6m ; trojkrídlové, 3x otváravo-sklopné, číre trojsklo (Uw = max. 0,85 W/m2*K); predsadená montáž do tepelnej izolácie na tesniace pásky; presná špecifikácia viď. PD.ozn.O09</t>
  </si>
  <si>
    <t>-896900827</t>
  </si>
  <si>
    <t>760.O10</t>
  </si>
  <si>
    <t>D+M Plastové okno - súčasť rohového okna; rozmer 1,05 x 1,75m; jednokrídlové, pevné, číre trojsklo (Uw = max. 0,85 W/m2*K); predsadená montáž do tepelnej izolácie na tesniace pásky; presná špecifikácia viď. PD.ozn.O10</t>
  </si>
  <si>
    <t>-1136763263</t>
  </si>
  <si>
    <t>760.O10a</t>
  </si>
  <si>
    <t>D+M Plastové okno - súčasť rohového okna; rozmer 3,28 x 1,75m; trojkrídlové, 2x otváravo-sklopné, 1x pevné, číre trojsklo (Uw = max. 0,85 W/m2*K); predsadená montáž do tepelnej izolácie na tesniace pásky; presná špecifikácia viď. PD.ozn.O10</t>
  </si>
  <si>
    <t>-139276590</t>
  </si>
  <si>
    <t>760.O11</t>
  </si>
  <si>
    <t>D+M Plastové okno - súčasť rohového okna; rozmer 0,95 x 1,75m; jednokrídlové, pevné, číre trojsklo (Uw = max. 0,85 W/m2*K); montáž na vonk. hranu obvodového muriva na tesniace pásky; presná špecifikácia viď. PD.ozn.O11</t>
  </si>
  <si>
    <t>1107941522</t>
  </si>
  <si>
    <t>760.O11a</t>
  </si>
  <si>
    <t>D+M Plastové okno - súčasť rohového okna; rozmer 2,4 x 1,75m; dvojkrídlové, 1x otváravo-sklopné, 1x pevné, číre trojsklo (Uw = max. 0,85 W/m2*K); montáž na vonk. hranu obvodového muriva na tesniace pásky; presná špecifikácia viď. PD.ozn.O11</t>
  </si>
  <si>
    <t>-1347056958</t>
  </si>
  <si>
    <t>760.O12</t>
  </si>
  <si>
    <t>D+M Plastové okno - súčasť rohového okna; rozmer 1,05 x 1,75m; jednokrídlové, pevné, číre trojsklo (Uw = max. 0,85 W/m2*K); predsadená montáž do tepelnej izolácie na tesniace pásky; presná špecifikácia viď. PD.ozn.O12</t>
  </si>
  <si>
    <t>1187784877</t>
  </si>
  <si>
    <t>760.O12a</t>
  </si>
  <si>
    <t>D+M Plastové okno - súčasť rohového okna; rozmer 1,4 x 1,75m; jednokrídlové, pevné, číre trojsklo (Uw = max. 0,85 W/m2*K); predsadená montáž do tepelnej izolácie na tesniace pásky; presná špecifikácia viď. PD.ozn.O12</t>
  </si>
  <si>
    <t>-370591947</t>
  </si>
  <si>
    <t>760.O13</t>
  </si>
  <si>
    <t>D+M Plastové okno - súčasť rohového okna; rozmer 1,05 x 1,75m; jednokrídlové, pevné, číre trojsklo (Uw = max. 0,85 W/m2*K); predsadená montáž do tepelnej izolácie na tesniace pásky; presná špecifikácia viď. PD.ozn.O13</t>
  </si>
  <si>
    <t>1010321160</t>
  </si>
  <si>
    <t>760.O13a</t>
  </si>
  <si>
    <t>D+M Plastové okno - súčasť rohového okna; rozmer 2,4 x 1,75m; dvojkrídlové, 1x otváravo-sklopné, 1x pevné, číre trojsklo (Uw = max. 0,85 W/m2*K); predsadená montáž do tepelnej izolácie na tesniace pásky; presná špecifikácia viď. PD.ozn.O13</t>
  </si>
  <si>
    <t>-647089023</t>
  </si>
  <si>
    <t>760.O14</t>
  </si>
  <si>
    <t>D+M Plastové okno; rozmer 1,5 x 0,5m; jednokrídlové, sklopné, číre trojsklo (Uw = max. 0,85 W/m2*K); predsadená montáž do tepelnej izolácie na tesniace pásky; presná špecifikácia viď. PD.ozn.O14</t>
  </si>
  <si>
    <t>-1817945096</t>
  </si>
  <si>
    <t>760.O14a</t>
  </si>
  <si>
    <t>D+M Plastové okno; rozmer 1,5 x 0,5m; jednokrídlové, sklopné, mliečne trojsklo (Uw = max. 0,85 W/m2*K); predsadená montáž do tepelnej izolácie na tesniace pásky; presná špecifikácia viď. PD.ozn.O14</t>
  </si>
  <si>
    <t>1883210275</t>
  </si>
  <si>
    <t>760.O15</t>
  </si>
  <si>
    <t>D+M Plastové okno; 5,4 x 1,2m; štvorkrídlové, 4x otváravo sklopné, číre trojsklo (Uw = max. 0,85 W/m2*K); predsadená montáž do tepelnej izolácie na tesniace pásky; na nadpražie použiť rozšírovací profil v.100mm; presná špecifikácia viď. PD.ozn.O15</t>
  </si>
  <si>
    <t>-694648474</t>
  </si>
  <si>
    <t>760.O16</t>
  </si>
  <si>
    <t>D+M Plastové okno; 5,4 x 1,2m; päťkrídlové, 4x otváravo sklopné 1x pevné,  číre trojsklo + plná sendvičová výplň(Uw = max.0,85 W/m2*K); predsadená montáž do tepelnej izollácie na tesniace pásky; na nadpražie použiť rozšírovací profil v.100; viď.PD.ozn.O16</t>
  </si>
  <si>
    <t>701632484</t>
  </si>
  <si>
    <t>760.O17</t>
  </si>
  <si>
    <t>D+M Plastové okno; rozmer 2,7 x 1,2m; dvojkrídlové, 2x otváravo sklopné, číre trojsklo (Uw = max. 0,85 W/m2*K); predsadená montáž do tepelnej izolácie na tesniace pásky; na nadpražie použiť rozšírovací profil v.100m; presná špecifikácia viď. PD.ozn.O17</t>
  </si>
  <si>
    <t>-2026026964</t>
  </si>
  <si>
    <t>760.O18</t>
  </si>
  <si>
    <t>D+M Plastové okno; rozmer 1,2 x 1,1m; jednokrídlové, otváravo sklopné, mliečne trojsklo (Uw = max. 0,85 W/m2*K); predsadená montáž do tepelnej izolácie na tesniace pásky; na nadpražie použiť rozšírovací profil v.100mm; presná špecifikácia viď. PD.ozn.O18</t>
  </si>
  <si>
    <t>1878308567</t>
  </si>
  <si>
    <t>760.O19</t>
  </si>
  <si>
    <t>D+M Plastové okno; rozmer 1,18 x 1,17m; jednokrídlové, otváravo sklopné, číre trojsklo (Uw = max. 0,85 W/m2*K); montáž na vonk. hranu obvodového muriva na tesniace pásky; presná špecifikácia viď. PD.ozn.O19</t>
  </si>
  <si>
    <t>1119792071</t>
  </si>
  <si>
    <t>760.O20</t>
  </si>
  <si>
    <t>D+M Plastové okno; rozmer 1,2 x 0,6m; jednokrídlové, sklopné, číre trojsklo (Uw = max. 0,85 W/m2*K); montáž do ŽB muriva na tesniace pásky; presná špecifikácia viď. PD.ozn.O20</t>
  </si>
  <si>
    <t>-1053683596</t>
  </si>
  <si>
    <t>998760102.S</t>
  </si>
  <si>
    <t>Presun hmot pre konštrukcie v objektoch výšky nad 6 do 12 m</t>
  </si>
  <si>
    <t>133107612</t>
  </si>
  <si>
    <t>766694142.S</t>
  </si>
  <si>
    <t>Montáž parapetnej dosky plastovej šírky do 300 mm, dĺžky 1000-1600 mm</t>
  </si>
  <si>
    <t>-1779124476</t>
  </si>
  <si>
    <t>766694143.S</t>
  </si>
  <si>
    <t>Montáž parapetnej dosky plastovej šírky do 300 mm, dĺžky 1600-2600 mm</t>
  </si>
  <si>
    <t>-687332222</t>
  </si>
  <si>
    <t>766694144.S</t>
  </si>
  <si>
    <t>Montáž parapetnej dosky plastovej šírky do 300 mm, dĺžky nad 2600 mm</t>
  </si>
  <si>
    <t>565918604</t>
  </si>
  <si>
    <t>611560000300.S</t>
  </si>
  <si>
    <t>Parapetná doska plastová, šírka 250 mm, komôrková vnútorná</t>
  </si>
  <si>
    <t>-466759560</t>
  </si>
  <si>
    <t>611560000400.S</t>
  </si>
  <si>
    <t>Parapetná doska plastová, šírka 280 mm, komôrková vnútorná</t>
  </si>
  <si>
    <t>1918124418</t>
  </si>
  <si>
    <t>611560000500.S</t>
  </si>
  <si>
    <t>Parapetná doska plastová, šírka 330 mm, komôrková vnútorná</t>
  </si>
  <si>
    <t>459492099</t>
  </si>
  <si>
    <t>-1254495753</t>
  </si>
  <si>
    <t>611560000700.S</t>
  </si>
  <si>
    <t>Parapetná doska plastová, šírka 430mm, komôrková vnútorná</t>
  </si>
  <si>
    <t>1638207798</t>
  </si>
  <si>
    <t>998766102.S</t>
  </si>
  <si>
    <t>Presun hmot pre konštrukcie stolárske v objektoch výšky nad 6 do 12 m</t>
  </si>
  <si>
    <t>2125736143</t>
  </si>
  <si>
    <t>767660005.S</t>
  </si>
  <si>
    <t>Montáž siete proti hmyzu na okno, pevnej úchytkami na tesnenie</t>
  </si>
  <si>
    <t>288332955</t>
  </si>
  <si>
    <t>553420000005.S</t>
  </si>
  <si>
    <t xml:space="preserve">Okenná sieť proti hmyzu pevná s vnútorným lemom na rám okna, </t>
  </si>
  <si>
    <t>1922845623</t>
  </si>
  <si>
    <t>767661500.S</t>
  </si>
  <si>
    <t>Montáž interierovej žalúzie hliníkovej lamelovej štandardnej</t>
  </si>
  <si>
    <t>1347425175</t>
  </si>
  <si>
    <t>611530061305.S</t>
  </si>
  <si>
    <t>Žalúzie interiérové hliníkové, lamela šírky 18/25 mm, biela,komplet</t>
  </si>
  <si>
    <t>-447828227</t>
  </si>
  <si>
    <t>998767102.S</t>
  </si>
  <si>
    <t>Presun hmôt pre kovové stavebné doplnkové konštrukcie v objektoch výšky nad 6 do 12 m</t>
  </si>
  <si>
    <t>-1415545457</t>
  </si>
  <si>
    <t xml:space="preserve">    713 - Izolácie tepelné</t>
  </si>
  <si>
    <t>VRN - Investičné náklady neobsiahnuté v cenách</t>
  </si>
  <si>
    <t>311275131.S</t>
  </si>
  <si>
    <t>Murivo nosné (m3) z pórobetónových tvárnic PD pevnosti P2 až P4, nad 400 do 600 kg/m3 hrúbky 300 mm</t>
  </si>
  <si>
    <t>2133133316</t>
  </si>
  <si>
    <t>631341220.S</t>
  </si>
  <si>
    <t>Doplnenie doterajších mazanín betónom (s dodaním hmôt) perlitovým hr.do 240 mm</t>
  </si>
  <si>
    <t>1681860013</t>
  </si>
  <si>
    <t>1499823459</t>
  </si>
  <si>
    <t>862743667</t>
  </si>
  <si>
    <t>712290010.S</t>
  </si>
  <si>
    <t>Zhotovenie parozábrany pre strechy ploché do 10°</t>
  </si>
  <si>
    <t>783045207</t>
  </si>
  <si>
    <t>283230007300.S</t>
  </si>
  <si>
    <t>Parozábrana hr. 0,15 mm, š. 2 m, materiál na báze PO - modifikovaný PE</t>
  </si>
  <si>
    <t>1423198294</t>
  </si>
  <si>
    <t>712991040.S</t>
  </si>
  <si>
    <t>Montáž podkladnej konštrukcie z OSB dosiek na atike šírky 411 - 620 mm pod klampiarske konštrukcie, vrátane kotvenia</t>
  </si>
  <si>
    <t>-1438274365</t>
  </si>
  <si>
    <t>607260000400.S</t>
  </si>
  <si>
    <t>Doska OSB nebrúsená hr. 22 mm</t>
  </si>
  <si>
    <t>-1104588735</t>
  </si>
  <si>
    <t>712973410.S</t>
  </si>
  <si>
    <t>D+M Detaily k termoplastom všeobecne, kútový uholník z hrubopoplastovaného plechu RŠ 80 mm, ohyb 90-135°, vrátane kotvenia</t>
  </si>
  <si>
    <t>961381966</t>
  </si>
  <si>
    <t>712973610.S</t>
  </si>
  <si>
    <t>D+M Detaily k termoplastom všeobecne, nárožný uholník z hrubopoplast. plechu RŠ 80 mm, ohyb 90-135°, vrátane kotvenia</t>
  </si>
  <si>
    <t>-2109259489</t>
  </si>
  <si>
    <t>712973781.S</t>
  </si>
  <si>
    <t>D+M Detaily k termoplastom všeobecne, stenový kotviaci pásik z hrubopoplast. plechu RŠ 70 mm, vrátane kotvenia</t>
  </si>
  <si>
    <t>-90524010</t>
  </si>
  <si>
    <t>712973840.S</t>
  </si>
  <si>
    <t>D+M Detaily k termoplastom všeobecne, oplechovanie okraja odkvapovou záveternou lištou z hrubopolpast. plechu RŠ 250 mm, vrátane kotvenia</t>
  </si>
  <si>
    <t>-1983879994</t>
  </si>
  <si>
    <t>712370060.S</t>
  </si>
  <si>
    <t>Zhotovenie povlakovej krytiny striech plochých do 10° PVC-P fóliou celoplošne lepenou so zvarením spoju</t>
  </si>
  <si>
    <t>-756483677</t>
  </si>
  <si>
    <t>245920000400.S</t>
  </si>
  <si>
    <t>Čistič - doplnok k fóliovým systémom</t>
  </si>
  <si>
    <t>18696607</t>
  </si>
  <si>
    <t>245920000900.S</t>
  </si>
  <si>
    <t>Zálievka pre poisťovanie tesnosti zvarov fóliou z PVC-P</t>
  </si>
  <si>
    <t>1858447243</t>
  </si>
  <si>
    <t>247410002100.S</t>
  </si>
  <si>
    <t>Lepidlo polyuretánové 310 g</t>
  </si>
  <si>
    <t>1122900776</t>
  </si>
  <si>
    <t>283220001800.S</t>
  </si>
  <si>
    <t>Hydroizolačná fólia PVC-P, hr. 1,9/1,5 mm, izolácia plochých striech pre lepené systémy</t>
  </si>
  <si>
    <t>158033829</t>
  </si>
  <si>
    <t>712973220.S</t>
  </si>
  <si>
    <t>Detaily k PVC-P fóliam osadenie hotovej strešnej vpuste</t>
  </si>
  <si>
    <t>-628435045</t>
  </si>
  <si>
    <t>286630003400.S</t>
  </si>
  <si>
    <t>Strešný vtok s izolačným tanierom, vertikálny odtok DN 125, záchytný kôš D 180 mm</t>
  </si>
  <si>
    <t>619901955</t>
  </si>
  <si>
    <t>712973232.S</t>
  </si>
  <si>
    <t>Detaily k PVC-P fóliam zaizolovanie kruhového prestupu 101 – 250 mm</t>
  </si>
  <si>
    <t>1426754225</t>
  </si>
  <si>
    <t>283220002300.S</t>
  </si>
  <si>
    <t>Hydroizolačná fólia PVC-P hr. 2,0 mm izolácia plochých striech</t>
  </si>
  <si>
    <t>-1787046140</t>
  </si>
  <si>
    <t>712973240.S</t>
  </si>
  <si>
    <t>Detaily k PVC-P fóliam osadenie vetracích komínkov</t>
  </si>
  <si>
    <t>-711152002</t>
  </si>
  <si>
    <t>429720001300.S</t>
  </si>
  <si>
    <t>Hlavica vetracia HT DN 125, odvetrávací komínok</t>
  </si>
  <si>
    <t>-652520991</t>
  </si>
  <si>
    <t>712973245.S</t>
  </si>
  <si>
    <t>Zhotovenie flekov v rohoch na povlakovej krytine z PVC-P fólie</t>
  </si>
  <si>
    <t>-2038532161</t>
  </si>
  <si>
    <t>1857195967</t>
  </si>
  <si>
    <t>998712103.S</t>
  </si>
  <si>
    <t>Presun hmôt pre izoláciu povlakovej krytiny v objektoch výšky nad 12 do 24 m</t>
  </si>
  <si>
    <t>1524241965</t>
  </si>
  <si>
    <t>713</t>
  </si>
  <si>
    <t>Izolácie tepelné</t>
  </si>
  <si>
    <t>713144090.S</t>
  </si>
  <si>
    <t>Montáž tepelnej izolácie na atiku z XPS prikotvením</t>
  </si>
  <si>
    <t>439248660</t>
  </si>
  <si>
    <t>283750000700.S</t>
  </si>
  <si>
    <t>Doska XPS hr. 50 mm, zateplenie soklov, suterénov, podláh</t>
  </si>
  <si>
    <t>994501989</t>
  </si>
  <si>
    <t>713142230.S</t>
  </si>
  <si>
    <t>Montáž tepelnej izolácie striech plochých do 10° polystyrénom, dvojvrstvová prilep. za studena</t>
  </si>
  <si>
    <t>1543634739</t>
  </si>
  <si>
    <t>161110</t>
  </si>
  <si>
    <t>Izolácia na báze PIR, hrúbka 240 mm, ploché strechy</t>
  </si>
  <si>
    <t>1567913611</t>
  </si>
  <si>
    <t>713142160.S</t>
  </si>
  <si>
    <t>Montáž tepelnej izolácie striech plochých do 10° spádovými doskami z polystyrénu v jednej vrstve</t>
  </si>
  <si>
    <t>1126743090</t>
  </si>
  <si>
    <t>283720033650.S</t>
  </si>
  <si>
    <t>Doska spádová EPS, pevnosť v tlaku 150 kPa, spádový polystyrén pre odvodnenie a zateplenie plochých striech</t>
  </si>
  <si>
    <t>919335457</t>
  </si>
  <si>
    <t>998713103.S</t>
  </si>
  <si>
    <t>Presun hmôt pre izolácie tepelné v objektoch výšky nad 12 m do 24 m</t>
  </si>
  <si>
    <t>426451393</t>
  </si>
  <si>
    <t>VRN</t>
  </si>
  <si>
    <t>Investičné náklady neobsiahnuté v cenách</t>
  </si>
  <si>
    <t>001000034.S</t>
  </si>
  <si>
    <t>Inžinierska činnosť - skúšky a revízie ostatné skúšky - odtrhová skúska na streche</t>
  </si>
  <si>
    <t>1024</t>
  </si>
  <si>
    <t>1498341528</t>
  </si>
  <si>
    <t xml:space="preserve">    711 - Izolácie proti vode a vlhkosti</t>
  </si>
  <si>
    <t xml:space="preserve">    771 - Podlahy z dlaždíc</t>
  </si>
  <si>
    <t xml:space="preserve">    781 - Obklady</t>
  </si>
  <si>
    <t xml:space="preserve">    783 - Nátery</t>
  </si>
  <si>
    <t>VRN - Vedľajšie rozpočtové náklady</t>
  </si>
  <si>
    <t>610991111.S</t>
  </si>
  <si>
    <t>Zakrývanie výplní vnútorných okenných otvorov, predmetov a konštrukcií</t>
  </si>
  <si>
    <t>841233175</t>
  </si>
  <si>
    <t>622421312.S</t>
  </si>
  <si>
    <t>Oprava vonkajších omietok stien zo suchých zmesí, hladkých, členitosť I, opravovaná plocha nad 20% do 30%</t>
  </si>
  <si>
    <t>791671387</t>
  </si>
  <si>
    <t>622460121.S</t>
  </si>
  <si>
    <t>Príprava vonkajšieho podkladu stien penetráciou základnou</t>
  </si>
  <si>
    <t>-748312486</t>
  </si>
  <si>
    <t>622461053.S</t>
  </si>
  <si>
    <t>Vonkajšia omietka stien pastovitá silikónová roztieraná, hr. 2 mm</t>
  </si>
  <si>
    <t>1351801591</t>
  </si>
  <si>
    <t>622481119.S</t>
  </si>
  <si>
    <t>Potiahnutie vonkajších stien sklotextilnou mriežkou s celoplošným prilepením</t>
  </si>
  <si>
    <t>-1410675347</t>
  </si>
  <si>
    <t>625250543.S</t>
  </si>
  <si>
    <t>Kontaktný zatepľovací systém soklovej alebo vodou namáhanej časti hr. 50 mm, vrátane kovenia a sklotextilnej sieťky</t>
  </si>
  <si>
    <t>1419877679</t>
  </si>
  <si>
    <t>625250554.S</t>
  </si>
  <si>
    <t>Kontaktný zatepľovací systém soklovej alebo vodou namáhanej časti hr. 160 mm, vrátane kotvenia a sklotextilnej sieťky</t>
  </si>
  <si>
    <t>-1207525718</t>
  </si>
  <si>
    <t>625250558.S</t>
  </si>
  <si>
    <t>Kontaktný zatepľovací systém soklovej alebo vodou namáhanej časti hr. 200 mm, vrátane kotvenia a sklotextilnej sieťky</t>
  </si>
  <si>
    <t>-135959617</t>
  </si>
  <si>
    <t>625250703.S</t>
  </si>
  <si>
    <t>Kontaktný zatepľovací systém z minerálnej vlny hr. 50 mm, vrátane kotvenia a sklotextilnej sieťky</t>
  </si>
  <si>
    <t>-898993011</t>
  </si>
  <si>
    <t>625250706.S</t>
  </si>
  <si>
    <t>Kontaktný zatepľovací systém z minerálnej vlny hr. 80 mm, vrátane kotvenia a sklotextilnej sieťky</t>
  </si>
  <si>
    <t>51272081</t>
  </si>
  <si>
    <t>625250711.S</t>
  </si>
  <si>
    <t>Kontaktný zatepľovací systém z minerálnej vlny hr. 160 mm, vrátane kotvenia a sklotextilnej sieťky</t>
  </si>
  <si>
    <t>30500006</t>
  </si>
  <si>
    <t>625250713.S</t>
  </si>
  <si>
    <t>Kontaktný zatepľovací systém z minerálnej vlny hr. 200 mm, vrátane kotvenia a sklotextilnej sieťky</t>
  </si>
  <si>
    <t>1837737920</t>
  </si>
  <si>
    <t>625250891.S</t>
  </si>
  <si>
    <t>Kontaktný zatepľovací systém z PIR hr. 40 mm, vrátane kotvenia a sklotextilnej sieťky</t>
  </si>
  <si>
    <t>-2071673233</t>
  </si>
  <si>
    <t>585830001500.S</t>
  </si>
  <si>
    <t>Lepiaca a stierkovacia malta na EPS, XPS a minerálnu vlnu</t>
  </si>
  <si>
    <t>1588089971</t>
  </si>
  <si>
    <t>632452240.S</t>
  </si>
  <si>
    <t>Cementový poter (vhodný aj ako spádový), pevnosti v tlaku 25 MPa, hr. 5 mm (stierka na tepelnú izoláciu)</t>
  </si>
  <si>
    <t>1460149672</t>
  </si>
  <si>
    <t>632481151.S</t>
  </si>
  <si>
    <t>Sklolaminátová mriežka vložená do poteru alebo mazaniny</t>
  </si>
  <si>
    <t>-99816925</t>
  </si>
  <si>
    <t>612409991.S</t>
  </si>
  <si>
    <t>Začistenie omietok (s dodaním hmoty) okolo okien, dverí, podláh, obkladov atď.</t>
  </si>
  <si>
    <t>1337686458</t>
  </si>
  <si>
    <t>634601511.S</t>
  </si>
  <si>
    <t>Zaplnenie škár tmelom silikónovým  šírky škáry do 5 mm</t>
  </si>
  <si>
    <t>841646391</t>
  </si>
  <si>
    <t>941942012.S</t>
  </si>
  <si>
    <t>Montáž lešenia rámového systémového s podlahami šírky nad 0,75 do 1,10 m, výšky nad 10 do 20 m</t>
  </si>
  <si>
    <t>1911665825</t>
  </si>
  <si>
    <t>941942812.S</t>
  </si>
  <si>
    <t>Demontáž lešenia rámového systémového s podlahami šírky nad 0,75 do 1,10 m, výšky nad 10 do 20 m</t>
  </si>
  <si>
    <t>-2080071737</t>
  </si>
  <si>
    <t>941942912.S</t>
  </si>
  <si>
    <t>Príplatok za prvý a každý ďalší i začatý týždeň použitia lešenia rámového systémového šírky nad 0,75 do 1,10 m, výšky nad 10 do 20 m</t>
  </si>
  <si>
    <t>928294509</t>
  </si>
  <si>
    <t>944944103.S</t>
  </si>
  <si>
    <t>Ochranná sieť na boku lešenia</t>
  </si>
  <si>
    <t>-459802969</t>
  </si>
  <si>
    <t>944944803.S</t>
  </si>
  <si>
    <t>Demontáž ochrannej siete na boku lešenia</t>
  </si>
  <si>
    <t>43742579</t>
  </si>
  <si>
    <t>944945012.S</t>
  </si>
  <si>
    <t>Montáž záchytnej striešky zriadenej súčasne s ľahkým alebo ťažkým lešením šírky do 2 m</t>
  </si>
  <si>
    <t>-699346482</t>
  </si>
  <si>
    <t>944945192.S</t>
  </si>
  <si>
    <t>Príplatok za prvý a každý ďalší i začatý mesiac použitia záchytnej striešky do 2 m</t>
  </si>
  <si>
    <t>-223063737</t>
  </si>
  <si>
    <t>944945812.S</t>
  </si>
  <si>
    <t>Demontáž záchytnej striešky zriaďovanej súčasne s ľahkým alebo ťažkým lešením, šírky do 2 m</t>
  </si>
  <si>
    <t>1192431906</t>
  </si>
  <si>
    <t>-1429201157</t>
  </si>
  <si>
    <t>953995411.S</t>
  </si>
  <si>
    <t>Nadokenný profil so skrytou okapničkou</t>
  </si>
  <si>
    <t>1422508019</t>
  </si>
  <si>
    <t>953995416.S</t>
  </si>
  <si>
    <t>Parapetný profil s integrovanou sieťovinou</t>
  </si>
  <si>
    <t>-2067984108</t>
  </si>
  <si>
    <t>1021738990</t>
  </si>
  <si>
    <t>953946201.S</t>
  </si>
  <si>
    <t>D+M Systémový priamy balkónový profil (hliníkový)</t>
  </si>
  <si>
    <t>-122443311</t>
  </si>
  <si>
    <t>953946221.S</t>
  </si>
  <si>
    <t>D+M Spojka systémového balkónového profilu (hliníková)</t>
  </si>
  <si>
    <t>-1982332225</t>
  </si>
  <si>
    <t>953996222.S</t>
  </si>
  <si>
    <t>D+M Krytka systémového balkónového profilu (PVC)</t>
  </si>
  <si>
    <t>-572819097</t>
  </si>
  <si>
    <t>953996231.S</t>
  </si>
  <si>
    <t>D+M Výplňový profil (povrazec) polyetylénový priemer 8 mm</t>
  </si>
  <si>
    <t>-1070046768</t>
  </si>
  <si>
    <t>897713480</t>
  </si>
  <si>
    <t>711</t>
  </si>
  <si>
    <t>Izolácie proti vode a vlhkosti</t>
  </si>
  <si>
    <t>711210200.S</t>
  </si>
  <si>
    <t>Zhotovenie dvojnásobnej izol. stierky balkónov a terás na ploche vodorovnej</t>
  </si>
  <si>
    <t>-872376614</t>
  </si>
  <si>
    <t>711210210.S</t>
  </si>
  <si>
    <t>Zhotovenie dvojnásobnej izol. stierky balkónov a terás na ploche zvislej</t>
  </si>
  <si>
    <t>1124584177</t>
  </si>
  <si>
    <t>245650000400.S</t>
  </si>
  <si>
    <t>Stierka hydroizolačná na báze cementu</t>
  </si>
  <si>
    <t>-1513770115</t>
  </si>
  <si>
    <t>247710007700.S</t>
  </si>
  <si>
    <t>Pás tesniaci š. 120 mm, na utesnenie rohových a spojovacích škár pri aplikácii hydroizolácií</t>
  </si>
  <si>
    <t>-391784595</t>
  </si>
  <si>
    <t>998711102.S</t>
  </si>
  <si>
    <t>Presun hmôt pre izoláciu proti vode v objektoch výšky nad 6 do 12 m</t>
  </si>
  <si>
    <t>1860062263</t>
  </si>
  <si>
    <t>Osadenie hotovej strešnej vpuste, montaž chŕliča</t>
  </si>
  <si>
    <t>53208820</t>
  </si>
  <si>
    <t>R3787</t>
  </si>
  <si>
    <t>-435676881</t>
  </si>
  <si>
    <t>998712102.S</t>
  </si>
  <si>
    <t>Presun hmôt pre izoláciu povlakovej krytiny v objektoch výšky nad 6 do 12 m</t>
  </si>
  <si>
    <t>2005763786</t>
  </si>
  <si>
    <t>713170060.S</t>
  </si>
  <si>
    <t>Montáž tepelnej izolácie z XPS na balkóny a terasy lepením</t>
  </si>
  <si>
    <t>-148845129</t>
  </si>
  <si>
    <t>283720000800.S</t>
  </si>
  <si>
    <t>Doska EPS hr. 40 mm, pevnosť v tlaku 150 kPa, na zateplenie podláh a plochých striech</t>
  </si>
  <si>
    <t>834660808</t>
  </si>
  <si>
    <t>998713102.S</t>
  </si>
  <si>
    <t>Presun hmôt pre izolácie tepelné v objektoch výšky nad 6 m do 12 m</t>
  </si>
  <si>
    <t>-1723891121</t>
  </si>
  <si>
    <t>764711115.S</t>
  </si>
  <si>
    <t>D+M Oplechovanie parapetov zo zvitkov pozink farebný</t>
  </si>
  <si>
    <t>-1807017803</t>
  </si>
  <si>
    <t>764721112.S</t>
  </si>
  <si>
    <t>D+M Oplechovanie tepelnej izolácie zo zvitkov pozink farebný, r.š. 140 mm, ozn.K2</t>
  </si>
  <si>
    <t>-1441858176</t>
  </si>
  <si>
    <t>764721113.S</t>
  </si>
  <si>
    <t>D+M Oplechovanie tepelnej izolácie zo zvitkov pozink farebný, r.š. 190 mm, ozn.K7</t>
  </si>
  <si>
    <t>1830099959</t>
  </si>
  <si>
    <t>95</t>
  </si>
  <si>
    <t>764721114..S</t>
  </si>
  <si>
    <t>Oplechovanie tepelnej izolácie - pri plánovanej ELI skrinke zo zvitkov pozink farebný, r.š. 270 mm, "K8"</t>
  </si>
  <si>
    <t>448598662</t>
  </si>
  <si>
    <t>764721114.S</t>
  </si>
  <si>
    <t xml:space="preserve">D+M Oplechovanie tepelnej izolácie zo zvitkov pozink farebný, r.š. 270 mm, ozn.K1 </t>
  </si>
  <si>
    <t>840794140</t>
  </si>
  <si>
    <t>764731116.S</t>
  </si>
  <si>
    <t>D+M Oplechovanie múrov, atík, nadmuroviek zo zvitkov pozink farebný, r.š. 575 mm, vrátane príponiek, ozn.K3</t>
  </si>
  <si>
    <t>-1349226203</t>
  </si>
  <si>
    <t>998764102.S</t>
  </si>
  <si>
    <t>Presun hmôt pre konštrukcie klampiarske v objektoch výšky nad 6 do 12 m</t>
  </si>
  <si>
    <t>1712609142</t>
  </si>
  <si>
    <t>767.Z03</t>
  </si>
  <si>
    <t>D+M Oceľové zábradlie loggie, vrátane povrchovej úpravy a kotvenia, presná špecifikácia viď.PD.ozn Z03 (rozmer 4,375x1,0 m; hmotnosť 82,97 kg)</t>
  </si>
  <si>
    <t>-602403036</t>
  </si>
  <si>
    <t>767.Z04</t>
  </si>
  <si>
    <t>D+M Oceľová ochranná okenná mreža, vrátane povrchovej úpravy a kotvenia, presná špecifikácia viď.PD.ozn Z04 (rozmer 1,56x1,85 m; hmotnosť 47,91 kg)</t>
  </si>
  <si>
    <t>-904027102</t>
  </si>
  <si>
    <t>767.Z05</t>
  </si>
  <si>
    <t>D+M Oceľová ochranná okenná mreža, vrátane povrchovej úpravy a kotvenia, presná špecifikácia viď.PD.ozn Z05 (rozmer 2,76x1,85 m; hmotnosť 72,47 kg)</t>
  </si>
  <si>
    <t>1127254342</t>
  </si>
  <si>
    <t>767.Z06</t>
  </si>
  <si>
    <t>D+M Oceľová ochranná okenná mreža, vrátane povrchovej úpravy a kotvenia, presná špecifikácia viď.PD.ozn Z06 (rozmer 3,96x1,85 m; hmotnosť 97,02 kg)</t>
  </si>
  <si>
    <t>1457369177</t>
  </si>
  <si>
    <t>767.Z07</t>
  </si>
  <si>
    <t>D+M Oceľová ochranná okenná mreža, vrátane povrchovej úpravy a kotvenia, presná špecifikácia viď.PD.ozn Z07 (rozmer 4,7x2,11 m; hmotnosť 132,08 kg)</t>
  </si>
  <si>
    <t>1242677808</t>
  </si>
  <si>
    <t>767.Z08</t>
  </si>
  <si>
    <t>D+M Oceľová ochranná okenná mreža, vrátane povrchovej úpravy a kotvenia, presná špecifikácia viď.PD.ozn Z08 (rozmer 2,76x2,11 m; hmotnosť 74,13 kg)</t>
  </si>
  <si>
    <t>1154793746</t>
  </si>
  <si>
    <t>767.Z09</t>
  </si>
  <si>
    <t>D+M Oceľová ochranná okenná mreža, vrátane povrchovej úpravy a kotvenia, presná špecifikácia viď.PD.ozn Z09 (rozmer 3,96x2,11 m; hmotnosť 105,78 kg)</t>
  </si>
  <si>
    <t>-1194045199</t>
  </si>
  <si>
    <t>767.Z10</t>
  </si>
  <si>
    <t>D+M Oceľová ochranná okenná mreža (rohová), vrátane povrchovej úpravy a kotvenia, presná špecifikácia viď.PD.ozn Z10 (rozmer 3,72x2,11m + 1,52x2,11m; hmotnosť 145,70 kg)</t>
  </si>
  <si>
    <t>1006067490</t>
  </si>
  <si>
    <t>767.Z11</t>
  </si>
  <si>
    <t>D+M Oceľová ochranná okenná mreža, vrátane povrchovej úpravy a kotvenia, presná špecifikácia viď.PD.ozn Z11 (rozmer 5,51x2,11m; hmotnosť 178,00kg)</t>
  </si>
  <si>
    <t>-1323116842</t>
  </si>
  <si>
    <t>767.Z12</t>
  </si>
  <si>
    <t>D+M Oceľová ochranná okenná mreža, vrátane povrchovej úpravy a kotvenia, presná špecifikácia viď.PD.ozn Z12 (rozmer 4,36x2,11m; hmotnosť 125,08kg)</t>
  </si>
  <si>
    <t>-697718779</t>
  </si>
  <si>
    <t>767.Z13</t>
  </si>
  <si>
    <t>D+M Oceľová ochranná okenná mreža, vrátane povrchovej úpravy a kotvenia, presná špecifikácia viď.PD.ozn Z13 (rozmer 1,86x0,86m; hmotnosť 32,82kg)</t>
  </si>
  <si>
    <t>457726786</t>
  </si>
  <si>
    <t>767.Z14</t>
  </si>
  <si>
    <t>D+M Oceľová ochranná okenná mreža (rohová), vrátane povrchovej úpravy a kotvenia, presná špecifikácia viď.PD.ozn Z14 (rozmer 1,6x1,9m + 2,91x1,9m; hmotnosť 125,81 kg)</t>
  </si>
  <si>
    <t>-134732439</t>
  </si>
  <si>
    <t>767.Z15</t>
  </si>
  <si>
    <t>D+M Oceľová ochranná okenná mreža, vrátane povrchovej úpravy a kotvenia, presná špecifikácia viď.PD.ozn Z15 (rozmer 5,76x1,3m; hmotnosť 117,26kg)</t>
  </si>
  <si>
    <t>2101436771</t>
  </si>
  <si>
    <t>767.Z16</t>
  </si>
  <si>
    <t>D+M Oceľová ochranná okenná mreža, vrátane povrchovej úpravy a kotvenia, presná špecifikácia viď.PD.ozn Z16 (rozmer 3,06x1,38m; hmotnosť 64,40kg)</t>
  </si>
  <si>
    <t>1515914072</t>
  </si>
  <si>
    <t>767.Z17</t>
  </si>
  <si>
    <t>D+M Oceľová ochranná okenná mreža, vrátane povrchovej úpravy a kotvenia, presná špecifikácia viď.PD.ozn Z17 (rozmer 1,56x1,38m; hmotnosť 38,72kg)</t>
  </si>
  <si>
    <t>-301926801</t>
  </si>
  <si>
    <t>68</t>
  </si>
  <si>
    <t>767.Z18</t>
  </si>
  <si>
    <t>D+M Oceľová ochranná okenná mreža, vrátane povrchovej úpravy a kotvenia, presná špecifikácia viď.PD.ozn Z18 (rozmer 2,76x1,9m; hmotnosť 73,50kg)</t>
  </si>
  <si>
    <t>-2071116247</t>
  </si>
  <si>
    <t>69</t>
  </si>
  <si>
    <t>767.Z19</t>
  </si>
  <si>
    <t>D+M Oceľová ochranná okenná mreža (otváravá), vrátane povrchovej úpravy a kotvenia, presná špecifikácia viď.PD.ozn Z19 (rozmer 1,76x2,67m; hmotnosť 84,34kg)</t>
  </si>
  <si>
    <t>-1443901337</t>
  </si>
  <si>
    <t>70</t>
  </si>
  <si>
    <t>767.Z20</t>
  </si>
  <si>
    <t>D+M Oceľová ochranná okenná mreža (otváravá), vrátane povrchovej úpravy a kotvenia, presná špecifikácia viď.PD.ozn Z20 (rozmer 2,5x2,24m; hmotnosť 92,15kg)</t>
  </si>
  <si>
    <t>-1013252885</t>
  </si>
  <si>
    <t>71</t>
  </si>
  <si>
    <t>767.Z21</t>
  </si>
  <si>
    <t>D+M Oceľová mreža na anglickom dvorci, vrátane povrchovej úpravy a kotvenia, presná špecifikácia viď.PD.ozn Z21 (rozmer 7,05x0,5m; hmotnosť 184,85kg)</t>
  </si>
  <si>
    <t>-459276990</t>
  </si>
  <si>
    <t>72</t>
  </si>
  <si>
    <t>206263308</t>
  </si>
  <si>
    <t>73</t>
  </si>
  <si>
    <t>769035078.S</t>
  </si>
  <si>
    <t>Montáž krycej mriežky hranatej do prierezu 0.100 m2</t>
  </si>
  <si>
    <t>2099598112</t>
  </si>
  <si>
    <t>74</t>
  </si>
  <si>
    <t>429720198400.S</t>
  </si>
  <si>
    <t>Mriežka krycia hranatá, rozmery šxv 200x200 mm</t>
  </si>
  <si>
    <t>600620973</t>
  </si>
  <si>
    <t>75</t>
  </si>
  <si>
    <t>769035093.S</t>
  </si>
  <si>
    <t>Montáž krycej mriežky kruhovej do priemeru 160 mm</t>
  </si>
  <si>
    <t>-160430659</t>
  </si>
  <si>
    <t>76</t>
  </si>
  <si>
    <t>429720209000.S</t>
  </si>
  <si>
    <t>Mriežka krycia kruhová, priemer 100 mm</t>
  </si>
  <si>
    <t>-1165302400</t>
  </si>
  <si>
    <t>77</t>
  </si>
  <si>
    <t>429720209100.S</t>
  </si>
  <si>
    <t>Mriežka krycia kruhová, priemer 125 mm</t>
  </si>
  <si>
    <t>-1972554529</t>
  </si>
  <si>
    <t>78</t>
  </si>
  <si>
    <t>998769203.S</t>
  </si>
  <si>
    <t>Presun hmôt pre montáž vzduchotechnických zariadení v stavbe (objekte) výšky nad 7 do 24 m</t>
  </si>
  <si>
    <t>%</t>
  </si>
  <si>
    <t>-1565734142</t>
  </si>
  <si>
    <t>771</t>
  </si>
  <si>
    <t>Podlahy z dlaždíc</t>
  </si>
  <si>
    <t>79</t>
  </si>
  <si>
    <t>771541226.S</t>
  </si>
  <si>
    <t>Montáž podláh z dlaždíc gres kladených do tmelu flexibil. mrazuvzdorného v obmedzenom priestore veľ. 600 x 600 mm</t>
  </si>
  <si>
    <t>-73185035</t>
  </si>
  <si>
    <t>80</t>
  </si>
  <si>
    <t>771415016.S</t>
  </si>
  <si>
    <t xml:space="preserve">Montáž soklíkov z obkladačiek do tmelu </t>
  </si>
  <si>
    <t>1262179091</t>
  </si>
  <si>
    <t>81</t>
  </si>
  <si>
    <t>597740003300.S</t>
  </si>
  <si>
    <t>Dlaždice keramické, lxvxhr 598x598mm, gresové glazované, cena v závislosti od výberu</t>
  </si>
  <si>
    <t>-188886937</t>
  </si>
  <si>
    <t>82</t>
  </si>
  <si>
    <t>585820002300.S</t>
  </si>
  <si>
    <t>Stavebné lepidlo, trieda C2TE</t>
  </si>
  <si>
    <t>-1578681396</t>
  </si>
  <si>
    <t>83</t>
  </si>
  <si>
    <t>585860000100.S</t>
  </si>
  <si>
    <t>Škárovacia hmota flexibilná rýchlo tvrdnúca, vysoko hydrofóbna, s biocídmi</t>
  </si>
  <si>
    <t>-2133145719</t>
  </si>
  <si>
    <t>84</t>
  </si>
  <si>
    <t>998771102.S</t>
  </si>
  <si>
    <t>Presun hmôt pre podlahy z dlaždíc v objektoch výšky nad 6 do 12 m</t>
  </si>
  <si>
    <t>1049490002</t>
  </si>
  <si>
    <t>781</t>
  </si>
  <si>
    <t>Obklady</t>
  </si>
  <si>
    <t>85</t>
  </si>
  <si>
    <t>781732020.S</t>
  </si>
  <si>
    <t xml:space="preserve">Montáž obkladov vonkajších stien z obkladačiek tehlových kladených do malty veľ. 250 x 65 mm, vrátane lepidla </t>
  </si>
  <si>
    <t>-720238897</t>
  </si>
  <si>
    <t>86</t>
  </si>
  <si>
    <t>596360000100.S</t>
  </si>
  <si>
    <t>Obkladový pásik tehlový, rozmer 210x65x23 mm, rovný, cena v závislosti od výberu</t>
  </si>
  <si>
    <t>1404464698</t>
  </si>
  <si>
    <t>87</t>
  </si>
  <si>
    <t>998781102.S</t>
  </si>
  <si>
    <t>Presun hmôt pre obklady keramické v objektoch výšky nad 6 do 12 m</t>
  </si>
  <si>
    <t>1157401832</t>
  </si>
  <si>
    <t>783</t>
  </si>
  <si>
    <t>Nátery</t>
  </si>
  <si>
    <t>88</t>
  </si>
  <si>
    <t>783201812.S</t>
  </si>
  <si>
    <t>Odstránenie starých náterov z kovových stavebných doplnkových konštrukcií oceľovou kefou</t>
  </si>
  <si>
    <t>-438630272</t>
  </si>
  <si>
    <t>89</t>
  </si>
  <si>
    <t>783903811.S</t>
  </si>
  <si>
    <t>Ostatné práce odmastenie chemickými rozpúšťadlami</t>
  </si>
  <si>
    <t>-796476809</t>
  </si>
  <si>
    <t>90</t>
  </si>
  <si>
    <t>783226100.S</t>
  </si>
  <si>
    <t>Nátery kov.stav.doplnk.konštr. syntetické na vzduchu schnúce základný - 35µm</t>
  </si>
  <si>
    <t>-1801667860</t>
  </si>
  <si>
    <t>91</t>
  </si>
  <si>
    <t>783222100.S</t>
  </si>
  <si>
    <t>Nátery kov.stav.doplnk.konštr. syntetické farby šedej na vzduchu schnúce dvojnásobné - 70µm</t>
  </si>
  <si>
    <t>1684904627</t>
  </si>
  <si>
    <t>92</t>
  </si>
  <si>
    <t>681487265</t>
  </si>
  <si>
    <t>Vedľajšie rozpočtové náklady</t>
  </si>
  <si>
    <t>93</t>
  </si>
  <si>
    <t>94</t>
  </si>
  <si>
    <t>Odtrhové skúšky na fasáde</t>
  </si>
  <si>
    <t>1270511383</t>
  </si>
  <si>
    <t xml:space="preserve">    2 - Zakladanie</t>
  </si>
  <si>
    <t xml:space="preserve">    5 - Komunikácie</t>
  </si>
  <si>
    <t>131201101.S</t>
  </si>
  <si>
    <t>Výkop nezapaženej jamy v hornine 3, do 100 m3</t>
  </si>
  <si>
    <t>-572795248</t>
  </si>
  <si>
    <t>131201109.S</t>
  </si>
  <si>
    <t>Hĺbenie nezapažených jám a zárezov. Príplatok za lepivosť horniny 3</t>
  </si>
  <si>
    <t>-2128419963</t>
  </si>
  <si>
    <t>132201101.S</t>
  </si>
  <si>
    <t>Výkop ryhy do šírky 600 mm v horn.3 do 100 m3</t>
  </si>
  <si>
    <t>631406036</t>
  </si>
  <si>
    <t>132201109.S</t>
  </si>
  <si>
    <t>Príplatok k cene za lepivosť pri hĺbení rýh šírky do 600 mm zapažených i nezapažených s urovnaním dna v hornine 3</t>
  </si>
  <si>
    <t>1154334206</t>
  </si>
  <si>
    <t>167101100.S</t>
  </si>
  <si>
    <t>Nakladanie výkopku tr.1-4 ručne</t>
  </si>
  <si>
    <t>135413279</t>
  </si>
  <si>
    <t>162301102.S</t>
  </si>
  <si>
    <t>Vodorovné premiestnenie výkopku po spevnenej ceste z horniny tr.1-4, do 100 m3 na vzdialenosť do 1000 m</t>
  </si>
  <si>
    <t>-1479055199</t>
  </si>
  <si>
    <t>162501105.S</t>
  </si>
  <si>
    <t>Vodorovné premiestnenie výkopku po spevnenej ceste z horniny tr.1-4, do 100 m3, príplatok k cene za každých ďalšich a začatých 1000 m</t>
  </si>
  <si>
    <t>2024294682</t>
  </si>
  <si>
    <t>171201201.S</t>
  </si>
  <si>
    <t>Uloženie sypaniny na skládky do 100 m3</t>
  </si>
  <si>
    <t>-624565303</t>
  </si>
  <si>
    <t>171209002.S</t>
  </si>
  <si>
    <t>Poplatok za skládku - zemina a kamenivo (17 05) ostatné</t>
  </si>
  <si>
    <t>-2043102470</t>
  </si>
  <si>
    <t>174101001.S</t>
  </si>
  <si>
    <t>Zásyp sypaninou so zhutnením jám, šachiet, rýh, zárezov alebo okolo objektov do 100 m3</t>
  </si>
  <si>
    <t>742766237</t>
  </si>
  <si>
    <t>Zakladanie</t>
  </si>
  <si>
    <t>211971110.S</t>
  </si>
  <si>
    <t>Zhotovenie opláštenia výplne z geotextílie, v ryhe alebo v záreze so stenami šikmými o skl. do 1:2,5</t>
  </si>
  <si>
    <t>-57440646</t>
  </si>
  <si>
    <t>693110002000.S</t>
  </si>
  <si>
    <t>Geotextília polypropylénová netkaná 200 g/m2</t>
  </si>
  <si>
    <t>-1673571180</t>
  </si>
  <si>
    <t>271533001.S</t>
  </si>
  <si>
    <t>Násyp pod základové konštrukcie so zhutnením z  kameniva hrubého drveného fr.32-63 mm</t>
  </si>
  <si>
    <t>-466201860</t>
  </si>
  <si>
    <t>273321312.S</t>
  </si>
  <si>
    <t>Betón základových dosiek, železový (bez výstuže), tr. C 20/25</t>
  </si>
  <si>
    <t>-1885999352</t>
  </si>
  <si>
    <t>273351215.S</t>
  </si>
  <si>
    <t>Debnenie stien základových dosiek, zhotovenie-dielce</t>
  </si>
  <si>
    <t>2127766728</t>
  </si>
  <si>
    <t>273351216.S</t>
  </si>
  <si>
    <t>Debnenie stien základových dosiek, odstránenie-dielce</t>
  </si>
  <si>
    <t>-1349426888</t>
  </si>
  <si>
    <t>273362422.S</t>
  </si>
  <si>
    <t>Výstuž základových dosiek zo zvár. sietí KARI, priemer drôtu 6/6 mm, veľkosť oka 150x150 mm</t>
  </si>
  <si>
    <t>-427811455</t>
  </si>
  <si>
    <t>274313612.S</t>
  </si>
  <si>
    <t>Betón základových pásov, prostý tr. C 20/25</t>
  </si>
  <si>
    <t>-1401286647</t>
  </si>
  <si>
    <t>Komunikácie</t>
  </si>
  <si>
    <t>564760211.S</t>
  </si>
  <si>
    <t>Podklad alebo kryt z kameniva hrubého drveného veľ. 0-32 mm s rozprestretím a zhutnením hr. 200 mm</t>
  </si>
  <si>
    <t>-201452543</t>
  </si>
  <si>
    <t>591111111.S</t>
  </si>
  <si>
    <t>Kladenie dlažby z kociek veľkých do lôžka z kameniva ťaženého hr. podkladu 50.mm</t>
  </si>
  <si>
    <t>-664000074</t>
  </si>
  <si>
    <t>592460023005.S</t>
  </si>
  <si>
    <t>Platňa betónová záhradná, rozmer 500x500x80 mm, (cena v závislosti od výberu)</t>
  </si>
  <si>
    <t>-1715027374</t>
  </si>
  <si>
    <t>564730211.S</t>
  </si>
  <si>
    <t>Podklad alebo kryt z kameniva hrubého drveného veľ. 0-32 mm s rozprestretím a zhutnením hr. 100 mm</t>
  </si>
  <si>
    <t>-122256427</t>
  </si>
  <si>
    <t>567123114.S</t>
  </si>
  <si>
    <t>Podklad z kameniva stmeleného cementom, s rozprestrenm a zhutnením CBGM C 5/6, po zhutnení hr. 120 mm</t>
  </si>
  <si>
    <t>1957497059</t>
  </si>
  <si>
    <t>573211108.S</t>
  </si>
  <si>
    <t>Postrek asfaltový spojovací bez posypu kamenivom z asfaltu cestného v množstve 0,50 kg/m2</t>
  </si>
  <si>
    <t>32371912</t>
  </si>
  <si>
    <t>572953112.S</t>
  </si>
  <si>
    <t>Chodník s asfaltového betónu AC hr. nad 50 do 70 mm</t>
  </si>
  <si>
    <t>1105720665</t>
  </si>
  <si>
    <t>631571017.S</t>
  </si>
  <si>
    <t xml:space="preserve">Násyp na odkvapový chodník z praného kameniva s utlačením a urovnaním povrchu </t>
  </si>
  <si>
    <t>1618432411</t>
  </si>
  <si>
    <t>916561211.S</t>
  </si>
  <si>
    <t>Osadenie záhonového alebo parkového obrubníka betónového, do lôžka zo suchého betónu tr. C 12/15 s bočnou oporou</t>
  </si>
  <si>
    <t>87753175</t>
  </si>
  <si>
    <t>592170001500.S</t>
  </si>
  <si>
    <t>Obrubník parkový, lxšxv 1000x50x200 mm, farebný</t>
  </si>
  <si>
    <t>-1302256514</t>
  </si>
  <si>
    <t>-2029231312</t>
  </si>
  <si>
    <t>711132107.S</t>
  </si>
  <si>
    <t>Zhotovenie izolácie proti zemnej vlhkosti nopovou fóloiu položenou voľne na ploche zvislej</t>
  </si>
  <si>
    <t>-518428601</t>
  </si>
  <si>
    <t>283230002700.S</t>
  </si>
  <si>
    <t>Nopová HDPE fólia hrúbky 0,5 mm, výška nopu 8 mm, proti zemnej vlhkosti s radónovou ochranou, pre spodnú stavbu</t>
  </si>
  <si>
    <t>-1475867751</t>
  </si>
  <si>
    <t>283410017100.S</t>
  </si>
  <si>
    <t>Krycia lišta na kotvenie nopovej fólie, dĺ. 2 m</t>
  </si>
  <si>
    <t>186148542</t>
  </si>
  <si>
    <t>998711103.S</t>
  </si>
  <si>
    <t>Presun hmôt pre izoláciu proti vode v objektoch výšky nad 12 do 60 m</t>
  </si>
  <si>
    <t>-1049307276</t>
  </si>
  <si>
    <t>713132215.S</t>
  </si>
  <si>
    <t>Montáž tepelnej izolácie podzemných stien a základov xps kotvením a lepením</t>
  </si>
  <si>
    <t>804227043</t>
  </si>
  <si>
    <t>744765561</t>
  </si>
  <si>
    <t>618591600</t>
  </si>
  <si>
    <t xml:space="preserve">    763 - Konštrukcie - drevostavby</t>
  </si>
  <si>
    <t>-755095977</t>
  </si>
  <si>
    <t>7817302</t>
  </si>
  <si>
    <t>1011350717</t>
  </si>
  <si>
    <t>612460385.S</t>
  </si>
  <si>
    <t>Vnútorná omietka stien vápennocementová štuková (jemná), hr. 5 mm</t>
  </si>
  <si>
    <t>-1463498992</t>
  </si>
  <si>
    <t>612465117.S</t>
  </si>
  <si>
    <t>Vnútorný sanačný systém stien, sanačný prednástrek cementový odvlhčovací špeciálny, krytie 100%</t>
  </si>
  <si>
    <t>1099100692</t>
  </si>
  <si>
    <t>612465163.S</t>
  </si>
  <si>
    <t>Vnútorný sanačný systém stien s obsahom cementu, sanačná omietka, hr. 20 mm</t>
  </si>
  <si>
    <t>-1719559049</t>
  </si>
  <si>
    <t>611460121.S</t>
  </si>
  <si>
    <t>Príprava vnútorného podkladu stropov penetráciou základnou</t>
  </si>
  <si>
    <t>1129235045</t>
  </si>
  <si>
    <t>611481119.S</t>
  </si>
  <si>
    <t>Potiahnutie vnútorných stropov sklotextilnou mriežkou s celoplošným prilepením</t>
  </si>
  <si>
    <t>-55037132</t>
  </si>
  <si>
    <t>611460124.S</t>
  </si>
  <si>
    <t>Príprava vnútorného podkladu stropov penetráciou pod omietky a nátery</t>
  </si>
  <si>
    <t>977200979</t>
  </si>
  <si>
    <t>611460385.S</t>
  </si>
  <si>
    <t>Vnútorná omietka stropov vápennocementová štuková (jemná), hr. 5 mm</t>
  </si>
  <si>
    <t>230225516</t>
  </si>
  <si>
    <t>611460112.S</t>
  </si>
  <si>
    <t>Príprava vnútorného podkladu stropov kontaktným mostíkom</t>
  </si>
  <si>
    <t>-1456082303</t>
  </si>
  <si>
    <t>625254017.S</t>
  </si>
  <si>
    <t>Zateplenie stropov bez výstužnej vrstvy z minerálnej vlny hr. 140 mm, lepené, (lamela s nástrekom)</t>
  </si>
  <si>
    <t>166762673</t>
  </si>
  <si>
    <t>612421131.S</t>
  </si>
  <si>
    <t>Oprava vnútorných vápenných omietok stien, opravovaná plocha do 5 %, štuková</t>
  </si>
  <si>
    <t>1887391337</t>
  </si>
  <si>
    <t>612460122.S</t>
  </si>
  <si>
    <t>Príprava vnútorného podkladu stien penetráciou hĺbkovou na nasiakavé podklady</t>
  </si>
  <si>
    <t>-1446561456</t>
  </si>
  <si>
    <t>612460241.S</t>
  </si>
  <si>
    <t>Vnútorná omietka stien vápennocementová jadrová (hrubá), hr. 10 mm</t>
  </si>
  <si>
    <t>1481686458</t>
  </si>
  <si>
    <t>632001051.S</t>
  </si>
  <si>
    <t>Zhotovenie jednonásobného penetračného náteru pre potery a stierky</t>
  </si>
  <si>
    <t>1331973588</t>
  </si>
  <si>
    <t>585520008700.S</t>
  </si>
  <si>
    <t>Penetračný náter na nasiakavé podklady pod potery, samonivelizačné hmoty a stavebné lepidlá</t>
  </si>
  <si>
    <t>133588559</t>
  </si>
  <si>
    <t>632452644.S</t>
  </si>
  <si>
    <t>Cementová samonivelizačná stierka, pevnosti v tlaku 25 MPa, hr. 5 mm</t>
  </si>
  <si>
    <t>-1560324796</t>
  </si>
  <si>
    <t>941955001.S</t>
  </si>
  <si>
    <t>Lešenie ľahké pracovné pomocné, s výškou lešeňovej podlahy do 1,20 m</t>
  </si>
  <si>
    <t>-315233011</t>
  </si>
  <si>
    <t>952901111.S</t>
  </si>
  <si>
    <t>Vyčistenie budov pri výške podlaží do 4 m</t>
  </si>
  <si>
    <t>1615364764</t>
  </si>
  <si>
    <t>-801446978</t>
  </si>
  <si>
    <t>763</t>
  </si>
  <si>
    <t>Konštrukcie - drevostavby</t>
  </si>
  <si>
    <t>763139623.S</t>
  </si>
  <si>
    <t>Demontáž kazetového podhľadu na spätné použitie</t>
  </si>
  <si>
    <t>-1935148284</t>
  </si>
  <si>
    <t>763135095.S</t>
  </si>
  <si>
    <t>Spätná montáž kaziet, SDK kazetový podhľad 600x600 mm</t>
  </si>
  <si>
    <t>1936837066</t>
  </si>
  <si>
    <t>763138213.S</t>
  </si>
  <si>
    <t>Podhľad SDK závesný na jednoúrovňovej oceľovej podkonštrukcií CD+UD, doska hr. 12.5 mm</t>
  </si>
  <si>
    <t>-997582572</t>
  </si>
  <si>
    <t>763190010.S</t>
  </si>
  <si>
    <t>Úprava spojov medzi SDK konštrukciou a murivom, betónovou konštrukciou prepáskovaním a pretmelením</t>
  </si>
  <si>
    <t>1433461017</t>
  </si>
  <si>
    <t>998763303.S</t>
  </si>
  <si>
    <t>Presun hmôt pre sádrokartónové konštrukcie v objektoch výšky od 7 do 24 m</t>
  </si>
  <si>
    <t>-79909827</t>
  </si>
  <si>
    <t>766811036.S</t>
  </si>
  <si>
    <t>Vyrezanie otvoru do dverí pre osadenie mriežky vrátane zamerania</t>
  </si>
  <si>
    <t>-105567574</t>
  </si>
  <si>
    <t>384680877</t>
  </si>
  <si>
    <t>429720199400.S</t>
  </si>
  <si>
    <t>Mriežka krycia hranatá, rozmery šxv 300x100 mm</t>
  </si>
  <si>
    <t>1548565834</t>
  </si>
  <si>
    <t>429720201200.S</t>
  </si>
  <si>
    <t>Mriežka krycia hranatá, rozmery šxv 600x150 mm</t>
  </si>
  <si>
    <t>-1327419909</t>
  </si>
  <si>
    <t>-1998206422</t>
  </si>
  <si>
    <t>776992200.S</t>
  </si>
  <si>
    <t>Príprava podkladu prebrúsením strojne brúskou na betón</t>
  </si>
  <si>
    <t>1287657013</t>
  </si>
  <si>
    <t>776990105.S</t>
  </si>
  <si>
    <t>Vysávanie podkladu pred kladením povlakovýck podláh</t>
  </si>
  <si>
    <t>-2081929825</t>
  </si>
  <si>
    <t>776990110.S</t>
  </si>
  <si>
    <t>Penetrovanie podkladu pred kladením povlakových podláh</t>
  </si>
  <si>
    <t>2850877</t>
  </si>
  <si>
    <t>776521100.S</t>
  </si>
  <si>
    <t>Lepenie povlakových podláh z PVC homogénnych pásov</t>
  </si>
  <si>
    <t>-1318227225</t>
  </si>
  <si>
    <t>284110002105.S</t>
  </si>
  <si>
    <t>Podlaha PVC homogénna, hrúbka 2,8 mm, cena v závislosti od výberu</t>
  </si>
  <si>
    <t>-898807695</t>
  </si>
  <si>
    <t>776420011.S</t>
  </si>
  <si>
    <t>Lepenie podlahových soklov z PVC vytiahnutím</t>
  </si>
  <si>
    <t>138087431</t>
  </si>
  <si>
    <t>-653225203</t>
  </si>
  <si>
    <t>998776102.S</t>
  </si>
  <si>
    <t>Presun hmôt pre podlahy povlakové v objektoch výšky nad 6 do 12 m</t>
  </si>
  <si>
    <t>1009986552</t>
  </si>
  <si>
    <t>781445107.S</t>
  </si>
  <si>
    <t>Montáž obkladov vnútor. stien z obkladačiek kladených do tmelu, vrátane dodania škárovacej hmoty</t>
  </si>
  <si>
    <t>-766741503</t>
  </si>
  <si>
    <t>597640001800.S</t>
  </si>
  <si>
    <t>Obkladačky keramické (cena v závislosti od výberu)</t>
  </si>
  <si>
    <t>-330781557</t>
  </si>
  <si>
    <t>585820002600.S</t>
  </si>
  <si>
    <t>Stavebné lepidlo, trieda C2T</t>
  </si>
  <si>
    <t>353912042</t>
  </si>
  <si>
    <t>1435363651</t>
  </si>
  <si>
    <t>-1962197005</t>
  </si>
  <si>
    <t>377502149</t>
  </si>
  <si>
    <t>-1655427390</t>
  </si>
  <si>
    <t>1317940396</t>
  </si>
  <si>
    <t>783892220.S</t>
  </si>
  <si>
    <t>Nátery omietok a betónových povrchov ostatné, syntetickým impregnačným lakom, omietok stien dvojnásobné</t>
  </si>
  <si>
    <t>1231003860</t>
  </si>
  <si>
    <t>784418011.S</t>
  </si>
  <si>
    <t>Zakrývanie otvorov, podláh a zariadení fóliou v miestnostiach alebo na schodisku</t>
  </si>
  <si>
    <t>-1002075511</t>
  </si>
  <si>
    <t>784418012.S</t>
  </si>
  <si>
    <t>Zakrývanie podláh a zariadení papierom v miestnostiach alebo na schodisku</t>
  </si>
  <si>
    <t>-2101237802</t>
  </si>
  <si>
    <t>784410030.S</t>
  </si>
  <si>
    <t>Oblepenie soklov, stykov, okrajov a iných zariadení, výšky miestnosti do 3,80 m</t>
  </si>
  <si>
    <t>1728125950</t>
  </si>
  <si>
    <t>784410500.S</t>
  </si>
  <si>
    <t>Prebrúsenie a oprášenie jemnozrnných povrchov výšky do 3,80 m</t>
  </si>
  <si>
    <t>-1018833767</t>
  </si>
  <si>
    <t>784410100.S</t>
  </si>
  <si>
    <t>Penetrovanie jednonásobné jemnozrnných podkladov výšky do 3,80 m</t>
  </si>
  <si>
    <t>1974940734</t>
  </si>
  <si>
    <t>784430030.S</t>
  </si>
  <si>
    <t>Maľby akrylátové tónované dvojnásobné, ručne nanášané na jemnozrnný podklad výšky do 3,80 m</t>
  </si>
  <si>
    <t>817152546</t>
  </si>
  <si>
    <t>-920731187</t>
  </si>
  <si>
    <t>súb</t>
  </si>
  <si>
    <t>-164406815</t>
  </si>
  <si>
    <t>-515367245</t>
  </si>
  <si>
    <t>2142291651</t>
  </si>
  <si>
    <t>575840349</t>
  </si>
  <si>
    <t>1162398380</t>
  </si>
  <si>
    <t>1212064772</t>
  </si>
  <si>
    <t>-1548471606</t>
  </si>
  <si>
    <t>2004477690</t>
  </si>
  <si>
    <t>-60062959</t>
  </si>
  <si>
    <t>1812941103</t>
  </si>
  <si>
    <t>1478861249</t>
  </si>
  <si>
    <t>1613316260</t>
  </si>
  <si>
    <t>-1631234412</t>
  </si>
  <si>
    <t>806913013</t>
  </si>
  <si>
    <t>-231558177</t>
  </si>
  <si>
    <t>127570045</t>
  </si>
  <si>
    <t xml:space="preserve">    761 - Konštrukcie sklobetónové</t>
  </si>
  <si>
    <t>1240715417</t>
  </si>
  <si>
    <t>-361087472</t>
  </si>
  <si>
    <t>-1389048460</t>
  </si>
  <si>
    <t>-608452663</t>
  </si>
  <si>
    <t>632452217.S</t>
  </si>
  <si>
    <t>Cementový poter, pevnosti v tlaku 20 MPa, hr. 40 mm</t>
  </si>
  <si>
    <t>1060847224</t>
  </si>
  <si>
    <t>632452251.S</t>
  </si>
  <si>
    <t>Cementový poter (vhodný aj ako spádový), pevnosti v tlaku 25 MPa, hr. priemer 60 mm</t>
  </si>
  <si>
    <t>1530809098</t>
  </si>
  <si>
    <t>600024221</t>
  </si>
  <si>
    <t>632451670.S</t>
  </si>
  <si>
    <t>Vyspravenie betonových schodiskových stupňov a podest reprofilačnou polymércementovou maltou hr. 5 mm</t>
  </si>
  <si>
    <t>1124896137</t>
  </si>
  <si>
    <t>-1182497252</t>
  </si>
  <si>
    <t>711210100.S</t>
  </si>
  <si>
    <t>Zhotovenie dvojnásobnej izol. stierky pod keramické obklady v interiéri na ploche vodorovnej</t>
  </si>
  <si>
    <t>-1527818868</t>
  </si>
  <si>
    <t>245610000400.S</t>
  </si>
  <si>
    <t>Stierka hydroizolačná na báze syntetickej živice, (tekutá hydroizolačná fólia)</t>
  </si>
  <si>
    <t>-795879847</t>
  </si>
  <si>
    <t>-1310717398</t>
  </si>
  <si>
    <t>711210110.S</t>
  </si>
  <si>
    <t>Zhotovenie dvojnásobnej izol. stierky pod keramické obklady v interiéri na ploche zvislej</t>
  </si>
  <si>
    <t>1436937094</t>
  </si>
  <si>
    <t>-1780467491</t>
  </si>
  <si>
    <t>132239203</t>
  </si>
  <si>
    <t>761</t>
  </si>
  <si>
    <t>Konštrukcie sklobetónové</t>
  </si>
  <si>
    <t>761123121.S</t>
  </si>
  <si>
    <t>Sklobetónové steny a priečky jednofarebné, klasické murovanie, tvarovky vzorové symetrické veľ. 190x190x80 mm, vrátane spodného ŽB prahu. (oceľová zárubňa je súčasťou dodávky dverí)</t>
  </si>
  <si>
    <t>1181488638</t>
  </si>
  <si>
    <t>998761102.S</t>
  </si>
  <si>
    <t>Presun hmôt na sklobetónové konštrukcie v objektoch výšky nad 6 do 12 m</t>
  </si>
  <si>
    <t>-641859759</t>
  </si>
  <si>
    <t>771415004.S</t>
  </si>
  <si>
    <t>-413367798</t>
  </si>
  <si>
    <t>597640006300.S</t>
  </si>
  <si>
    <t xml:space="preserve">Sokel keramický + hliníková lišta (cena v závislosti od výberu) </t>
  </si>
  <si>
    <t>26978489</t>
  </si>
  <si>
    <t>771541225.S</t>
  </si>
  <si>
    <t>Montáž podláh z dlaždíc gres kladených do tmelu flexibil. mrazuvzdorného veľ. 600 x 600 mm, vrátane škárovacej hmoty</t>
  </si>
  <si>
    <t>2099190462</t>
  </si>
  <si>
    <t>Dlaždice keramické, lxvxhr 598x598mm (cena v závislosti od výberu)</t>
  </si>
  <si>
    <t>-423602682</t>
  </si>
  <si>
    <t>191420045</t>
  </si>
  <si>
    <t>958287000</t>
  </si>
  <si>
    <t>-431316153</t>
  </si>
  <si>
    <t>1217725245</t>
  </si>
  <si>
    <t>-358279408</t>
  </si>
  <si>
    <t>776220110.S</t>
  </si>
  <si>
    <t>Lepenie povlakových podláh PVC homogénne alebo heterogénne na schodiskových stupňoch na stupnice rovné</t>
  </si>
  <si>
    <t>-1646393837</t>
  </si>
  <si>
    <t>71571333</t>
  </si>
  <si>
    <t>776220200.S</t>
  </si>
  <si>
    <t>Lepenie povlakových podláh PVC homogénne alebo heterogénne na schodiskových stupňoch na podstupnice</t>
  </si>
  <si>
    <t>1887802245</t>
  </si>
  <si>
    <t>-781476805</t>
  </si>
  <si>
    <t>776270117.S</t>
  </si>
  <si>
    <t>Lepenie schodových hrán</t>
  </si>
  <si>
    <t>-692968795</t>
  </si>
  <si>
    <t>697590000400.S</t>
  </si>
  <si>
    <t>Schodová hrana</t>
  </si>
  <si>
    <t>-1956620998</t>
  </si>
  <si>
    <t>-2031585326</t>
  </si>
  <si>
    <t>1020729989</t>
  </si>
  <si>
    <t>1670870628</t>
  </si>
  <si>
    <t>629037879</t>
  </si>
  <si>
    <t>1396875209</t>
  </si>
  <si>
    <t>-195627813</t>
  </si>
  <si>
    <t>1630957842</t>
  </si>
  <si>
    <t>1664281537</t>
  </si>
  <si>
    <t>-916758844</t>
  </si>
  <si>
    <t xml:space="preserve">    4 - Vodorovné konštrukcie</t>
  </si>
  <si>
    <t xml:space="preserve">    772 - Podlahy z prírodného a konglomerovaného kameňa</t>
  </si>
  <si>
    <t>130201001.S</t>
  </si>
  <si>
    <t>Výkop jamy a ryhy v obmedzenom priestore horn. tr.3 ručne</t>
  </si>
  <si>
    <t>605979266</t>
  </si>
  <si>
    <t>1461696103</t>
  </si>
  <si>
    <t>-381795853</t>
  </si>
  <si>
    <t>-59972239</t>
  </si>
  <si>
    <t>336476518</t>
  </si>
  <si>
    <t>1876935531</t>
  </si>
  <si>
    <t>1120448828</t>
  </si>
  <si>
    <t>273362512.S</t>
  </si>
  <si>
    <t>935422122</t>
  </si>
  <si>
    <t>589510002400.S</t>
  </si>
  <si>
    <t>Výstuž do betónu z ocele 10 505 (B500) D 12 mm</t>
  </si>
  <si>
    <t>-2075150026</t>
  </si>
  <si>
    <t>274321312.S</t>
  </si>
  <si>
    <t>Betón základových pásov, železový (bez výstuže), tr. C 20/25</t>
  </si>
  <si>
    <t>788425292</t>
  </si>
  <si>
    <t>274351215.S</t>
  </si>
  <si>
    <t>Debnenie stien základových pásov, zhotovenie-dielce</t>
  </si>
  <si>
    <t>-647027564</t>
  </si>
  <si>
    <t>274351216.S</t>
  </si>
  <si>
    <t>Debnenie stien základových pásov, odstránenie-dielce</t>
  </si>
  <si>
    <t>-179561147</t>
  </si>
  <si>
    <t>274361821.S</t>
  </si>
  <si>
    <t>Výstuž základových pásov z ocele B500 (10505)</t>
  </si>
  <si>
    <t>1683796610</t>
  </si>
  <si>
    <t>Vodorovné konštrukcie</t>
  </si>
  <si>
    <t>430321414.S</t>
  </si>
  <si>
    <t>Schodiskové konštrukcie, betón železový tr. C 25/30</t>
  </si>
  <si>
    <t>1225973819</t>
  </si>
  <si>
    <t>434351141.S</t>
  </si>
  <si>
    <t>Debnenie stupňov na podstupňovej doske alebo na teréne pôdorysne priamočiarych zhotovenie</t>
  </si>
  <si>
    <t>310518726</t>
  </si>
  <si>
    <t>434351142.S</t>
  </si>
  <si>
    <t>Debnenie stupňov na podstupňovej doske alebo na teréne pôdorysne priamočiarych odstránenie</t>
  </si>
  <si>
    <t>-1707510633</t>
  </si>
  <si>
    <t>-1392210307</t>
  </si>
  <si>
    <t>124441296</t>
  </si>
  <si>
    <t>632452243.S</t>
  </si>
  <si>
    <t>Cementový poter (vhodný aj ako spádový), pevnosti v tlaku 25 MPa, hr. 20 mm</t>
  </si>
  <si>
    <t>2133348734</t>
  </si>
  <si>
    <t>-1511582520</t>
  </si>
  <si>
    <t>-1367724112</t>
  </si>
  <si>
    <t>767.PR01</t>
  </si>
  <si>
    <t>D+M Zastrešnie rampy, vrátane povrchovej úpravy a kotvenia, špecifikácia viď.PD "výkres vstupu" (celková váha 268,02 kg, plocha skla 2x9,6m2)</t>
  </si>
  <si>
    <t>683770114</t>
  </si>
  <si>
    <t>767.Z01</t>
  </si>
  <si>
    <t>D+M Oceľové zábradlie rampy, vrátane povrchovej úpravy a kotvenia, špecifikácia viď.PD ozn. Z1 (celková váha 64,11 kg, dĺžka 3,6m)</t>
  </si>
  <si>
    <t>944636878</t>
  </si>
  <si>
    <t>767.Z02</t>
  </si>
  <si>
    <t>D+M Oceľové zábradlie, vrátane povrchovej úpravy a kotvenia, špecifikácia viď.PD ozn. Z2 (celková váha 10,75 kg, dĺžka 0,75m)</t>
  </si>
  <si>
    <t>-662282454</t>
  </si>
  <si>
    <t>998767103.S</t>
  </si>
  <si>
    <t>Presun hmôt pre kovové stavebné doplnkové konštrukcie v objektoch výšky nad 12 do 24 m</t>
  </si>
  <si>
    <t>-1626504255</t>
  </si>
  <si>
    <t>772</t>
  </si>
  <si>
    <t>Podlahy z prírodného a konglomerovaného kameňa</t>
  </si>
  <si>
    <t>772211303.S</t>
  </si>
  <si>
    <t>Montáž obkladu schodiskových stupňov doskami z pravideľných tvarov hr. 40 - 50 mm, vrátane maltového lôžka</t>
  </si>
  <si>
    <t>116320195</t>
  </si>
  <si>
    <t>592460020500.S</t>
  </si>
  <si>
    <t>Platňa betónová, štvorcový formát, hr. 38 až 44 mm, (cena v závislosti od výberu)</t>
  </si>
  <si>
    <t>-86586253</t>
  </si>
  <si>
    <t>772211414.S</t>
  </si>
  <si>
    <t>Montáž obkladu podstupnice kamennými doskami v.do 200 mm, hr. 40 a 50 mm</t>
  </si>
  <si>
    <t>307683123</t>
  </si>
  <si>
    <t>-463167602</t>
  </si>
  <si>
    <t>772501150.S</t>
  </si>
  <si>
    <t>Kladenie dlažby z pravouhlých dosiek alebo dlaždíc hr. 40 - 50 mm, vrátane maltového lôžka</t>
  </si>
  <si>
    <t>-340553920</t>
  </si>
  <si>
    <t>140724809</t>
  </si>
  <si>
    <t>998772103.S</t>
  </si>
  <si>
    <t>Presun hmôt pre kamennú dlažbu v objektoch výšky nad 12 do 60 m</t>
  </si>
  <si>
    <t>-156779416</t>
  </si>
  <si>
    <t>{b05ad076-230a-4d1b-9391-75966a7050b7}</t>
  </si>
  <si>
    <t xml:space="preserve"> </t>
  </si>
  <si>
    <t>Nám. Andreja Hlinku 1875, 034 01 Ružomberok</t>
  </si>
  <si>
    <t>MVSR</t>
  </si>
  <si>
    <t>713 - Izolácie tepelné</t>
  </si>
  <si>
    <t>733 - Ústredné kúrenie - rozvodné potrubie</t>
  </si>
  <si>
    <t xml:space="preserve">    731 - Ústredné kúrenie - kotolne</t>
  </si>
  <si>
    <t xml:space="preserve">    732 - Ústredné kúrenie, strojovne</t>
  </si>
  <si>
    <t xml:space="preserve">    734 - Ústredné kúrenie, armatúry.</t>
  </si>
  <si>
    <t>OST - Ostatné</t>
  </si>
  <si>
    <t>160</t>
  </si>
  <si>
    <t>612401191</t>
  </si>
  <si>
    <t>Stavebné vysprávky</t>
  </si>
  <si>
    <t>sub</t>
  </si>
  <si>
    <t>-2048258356</t>
  </si>
  <si>
    <t>430</t>
  </si>
  <si>
    <t>974031387.S</t>
  </si>
  <si>
    <t>Vysek. rýh v murive tehl. pre komín. prieduchy a ventil. pried. do hĺbky 300 mm, š. do 300 mm,  -0,16200t</t>
  </si>
  <si>
    <t>1331482885</t>
  </si>
  <si>
    <t>431</t>
  </si>
  <si>
    <t>979011131.S</t>
  </si>
  <si>
    <t>Zvislá doprava sutiny po schodoch ručne do 3,5 m</t>
  </si>
  <si>
    <t>426898104</t>
  </si>
  <si>
    <t>432</t>
  </si>
  <si>
    <t>408736601</t>
  </si>
  <si>
    <t>433</t>
  </si>
  <si>
    <t>830076919</t>
  </si>
  <si>
    <t>435</t>
  </si>
  <si>
    <t>-1939992241</t>
  </si>
  <si>
    <t>436</t>
  </si>
  <si>
    <t>979089011.S</t>
  </si>
  <si>
    <t>Poplatok za skladovanie - betón, tehly, dlaždice, (17 01) nebezpečné</t>
  </si>
  <si>
    <t>1254597533</t>
  </si>
  <si>
    <t>434</t>
  </si>
  <si>
    <t>998011001.S</t>
  </si>
  <si>
    <t>Presun hmôt pre budovy zvislá konštr. z tehál, tvárnic, z kovu výšky do 6 m</t>
  </si>
  <si>
    <t>-396728009</t>
  </si>
  <si>
    <t>289</t>
  </si>
  <si>
    <t>713482132.S</t>
  </si>
  <si>
    <t>Montáž trubíc z PE, hr.30 mm,vnút.priemer 39-70 mm</t>
  </si>
  <si>
    <t>103343219</t>
  </si>
  <si>
    <t>425</t>
  </si>
  <si>
    <t>283310006400.S</t>
  </si>
  <si>
    <t>Izolačná PE trubica dxhr. 35x30 mm, rozrezaná, na izolovanie rozvodov vody, kúrenia, zdravotechniky</t>
  </si>
  <si>
    <t>-1929998427</t>
  </si>
  <si>
    <t>424</t>
  </si>
  <si>
    <t>283310006500.S</t>
  </si>
  <si>
    <t>Izolačná PE trubica dxhr. 42x30 mm, rozrezaná, na izolovanie rozvodov vody, kúrenia, zdravotechniky</t>
  </si>
  <si>
    <t>-1644349383</t>
  </si>
  <si>
    <t>421</t>
  </si>
  <si>
    <t>283310006800.S</t>
  </si>
  <si>
    <t>Izolačná PE trubica dxhr. 60x30 mm, rozrezaná, na izolovanie rozvodov vody, kúrenia, zdravotechniky</t>
  </si>
  <si>
    <t>684388365</t>
  </si>
  <si>
    <t>733</t>
  </si>
  <si>
    <t>Ústredné kúrenie - rozvodné potrubie</t>
  </si>
  <si>
    <t>422</t>
  </si>
  <si>
    <t>733125012.S</t>
  </si>
  <si>
    <t>Potrubie z uhlíkovej ocele spájané lisovaním 28x1,5</t>
  </si>
  <si>
    <t>-1386630405</t>
  </si>
  <si>
    <t>423</t>
  </si>
  <si>
    <t>733125015.S</t>
  </si>
  <si>
    <t>Potrubie z uhlíkovej ocele spájané lisovaním 35x1,5</t>
  </si>
  <si>
    <t>1809346284</t>
  </si>
  <si>
    <t>420</t>
  </si>
  <si>
    <t>733125021.S</t>
  </si>
  <si>
    <t>Potrubie z uhlíkovej ocele spájané lisovaním 54x1,5</t>
  </si>
  <si>
    <t>1718201343</t>
  </si>
  <si>
    <t>419</t>
  </si>
  <si>
    <t>733151093.S</t>
  </si>
  <si>
    <t>Potrubie z medených rúrok tvrdých spájaných tvrdou spájkou D 64/2,0 mm</t>
  </si>
  <si>
    <t>790509542</t>
  </si>
  <si>
    <t>415</t>
  </si>
  <si>
    <t>733151094.S</t>
  </si>
  <si>
    <t>Potrubie z medených rúrok tvrdých spájaných tvrdou spájkou D 76x2,0 mm</t>
  </si>
  <si>
    <t>-1570970095</t>
  </si>
  <si>
    <t>731</t>
  </si>
  <si>
    <t>Ústredné kúrenie - kotolne</t>
  </si>
  <si>
    <t>429</t>
  </si>
  <si>
    <t>731200813.S</t>
  </si>
  <si>
    <t xml:space="preserve">Demontáž pôvodného vybavenia kotolne </t>
  </si>
  <si>
    <t>1859936759</t>
  </si>
  <si>
    <t>336</t>
  </si>
  <si>
    <t>732460045.S</t>
  </si>
  <si>
    <t>Montáž tepelného čerpadla kompaktného vonkajšie prevedenie do 65 kW (vzduch-voda)</t>
  </si>
  <si>
    <t>-841220180</t>
  </si>
  <si>
    <t>378</t>
  </si>
  <si>
    <t>7569669</t>
  </si>
  <si>
    <t>2102722094</t>
  </si>
  <si>
    <t>379</t>
  </si>
  <si>
    <t>7547014</t>
  </si>
  <si>
    <t>-1408055347</t>
  </si>
  <si>
    <t>380</t>
  </si>
  <si>
    <t>7726189</t>
  </si>
  <si>
    <t>-174426711</t>
  </si>
  <si>
    <t>397</t>
  </si>
  <si>
    <t>Z009463</t>
  </si>
  <si>
    <t>51816311</t>
  </si>
  <si>
    <t>7426463</t>
  </si>
  <si>
    <t>280192146</t>
  </si>
  <si>
    <t>354</t>
  </si>
  <si>
    <t>7438702.1</t>
  </si>
  <si>
    <t>-1143130475</t>
  </si>
  <si>
    <t>348</t>
  </si>
  <si>
    <t>ZK05915</t>
  </si>
  <si>
    <t>bal</t>
  </si>
  <si>
    <t>-2001264292</t>
  </si>
  <si>
    <t>383</t>
  </si>
  <si>
    <t>7784172</t>
  </si>
  <si>
    <t>1221508403</t>
  </si>
  <si>
    <t>131</t>
  </si>
  <si>
    <t>998731101</t>
  </si>
  <si>
    <t>Presun hmôt pre kotolne umiestnené vo výške (hĺbke) do 6 m</t>
  </si>
  <si>
    <t>-712047091</t>
  </si>
  <si>
    <t>132</t>
  </si>
  <si>
    <t>998731194</t>
  </si>
  <si>
    <t>Kotolne, prípl.za presun nad vymedz. najväčšiu dopravnú vzdialenosť do 1000 m</t>
  </si>
  <si>
    <t>-1133855401</t>
  </si>
  <si>
    <t>133</t>
  </si>
  <si>
    <t>998731199</t>
  </si>
  <si>
    <t>Kotolne, prípl.za presun za každých ďaľších aj začatých 1000 m nad 1000 m</t>
  </si>
  <si>
    <t>2113209073</t>
  </si>
  <si>
    <t>732</t>
  </si>
  <si>
    <t>Ústredné kúrenie, strojovne</t>
  </si>
  <si>
    <t>734</t>
  </si>
  <si>
    <t>Ústredné kúrenie, armatúry.</t>
  </si>
  <si>
    <t>199</t>
  </si>
  <si>
    <t>734291112</t>
  </si>
  <si>
    <t>Ostané armatúry, kohútik plniaci a vypúšťací normy 13 7061, PN 1,0/100st. C G 3/8</t>
  </si>
  <si>
    <t>240867438</t>
  </si>
  <si>
    <t>998734103</t>
  </si>
  <si>
    <t>Presun hmôt pre armatúry v objektoch výšky nad 6 do 24 m</t>
  </si>
  <si>
    <t>115231830</t>
  </si>
  <si>
    <t>998734293</t>
  </si>
  <si>
    <t>Armatúry, prípl.za presun nad vymedz. najväčšiu dopravnú vzdialenosť do 500 m</t>
  </si>
  <si>
    <t>-1470643879</t>
  </si>
  <si>
    <t>177</t>
  </si>
  <si>
    <t>HZS000112</t>
  </si>
  <si>
    <t>Stavebno montážne práce náročnejšie, ucelené, obtiažne, rutinné (Tr. 2) v rozsahu viac ako 8 hodín náročnejšie</t>
  </si>
  <si>
    <t>1652514885</t>
  </si>
  <si>
    <t>437</t>
  </si>
  <si>
    <t>HZS000113.S</t>
  </si>
  <si>
    <t>Stavebno montážne práce náročné ucelené - odborné, tvorivé remeselné (Tr. 3) v rozsahu viac ako 8 hodín</t>
  </si>
  <si>
    <t>-551018860</t>
  </si>
  <si>
    <t>OST</t>
  </si>
  <si>
    <t>Ostatné</t>
  </si>
  <si>
    <t>HZS-0061</t>
  </si>
  <si>
    <t>Dopojenie chladiaceho okruhu</t>
  </si>
  <si>
    <t>956608659</t>
  </si>
  <si>
    <t>120</t>
  </si>
  <si>
    <t>HZS000214.3</t>
  </si>
  <si>
    <t>262144</t>
  </si>
  <si>
    <t>1853542369</t>
  </si>
  <si>
    <t>HZS-0071</t>
  </si>
  <si>
    <t>Skúšobná vykurovacia prevádzka (3*24h)</t>
  </si>
  <si>
    <t>-120240628</t>
  </si>
  <si>
    <t>{c60a6355-bb9a-41c6-aaf5-8a24848fb1b4}</t>
  </si>
  <si>
    <t xml:space="preserve">    733 - Ústredné kúrenie - rozvodné potrubie</t>
  </si>
  <si>
    <t>713482131.S</t>
  </si>
  <si>
    <t>Montáž trubíc z PE, hr.30 mm,vnút.priemer do 38 mm</t>
  </si>
  <si>
    <t>401</t>
  </si>
  <si>
    <t>283310006300</t>
  </si>
  <si>
    <t>-1884823270</t>
  </si>
  <si>
    <t>360</t>
  </si>
  <si>
    <t>731161005.S</t>
  </si>
  <si>
    <t>Montáž plynového kotla kondenzačného 25-40 kW</t>
  </si>
  <si>
    <t>-1429082825</t>
  </si>
  <si>
    <t>399</t>
  </si>
  <si>
    <t>Z019323</t>
  </si>
  <si>
    <t>-1531886010</t>
  </si>
  <si>
    <t>391</t>
  </si>
  <si>
    <t>ZK04925</t>
  </si>
  <si>
    <t>-1058964729</t>
  </si>
  <si>
    <t>400</t>
  </si>
  <si>
    <t>ZK04933</t>
  </si>
  <si>
    <t>1729991721</t>
  </si>
  <si>
    <t>398</t>
  </si>
  <si>
    <t>ZK04657.1</t>
  </si>
  <si>
    <t>308271633</t>
  </si>
  <si>
    <t>396</t>
  </si>
  <si>
    <t>733151081.S</t>
  </si>
  <si>
    <t>Potrubie z medených rúrok tvrdých spájaných tvrdou spájkou D 28/1,5 mm</t>
  </si>
  <si>
    <t>-791193077</t>
  </si>
  <si>
    <t>317</t>
  </si>
  <si>
    <t>998733201.S</t>
  </si>
  <si>
    <t>Presun hmôt pre rozvody potrubia v objektoch výšky do 6 m</t>
  </si>
  <si>
    <t>-1201542909</t>
  </si>
  <si>
    <t>318</t>
  </si>
  <si>
    <t>998733294.S</t>
  </si>
  <si>
    <t>Rozvody potrubia, prípl.za presun nad vymedz. najväčšiu dopravnú vzdial. do 1000 m</t>
  </si>
  <si>
    <t>-791940914</t>
  </si>
  <si>
    <t>319</t>
  </si>
  <si>
    <t>998733299.S</t>
  </si>
  <si>
    <t>Rozvody potrubia, prípl.za presun za každých ďaľších i začatých 1000 m nad 1000 m</t>
  </si>
  <si>
    <t>-1832484051</t>
  </si>
  <si>
    <t>372</t>
  </si>
  <si>
    <t>734270010.S</t>
  </si>
  <si>
    <t>Montáž guľovho kohúta DN 25</t>
  </si>
  <si>
    <t>258652297</t>
  </si>
  <si>
    <t>328</t>
  </si>
  <si>
    <t>P722662</t>
  </si>
  <si>
    <t>1296780380</t>
  </si>
  <si>
    <t>402</t>
  </si>
  <si>
    <t>734270025.S</t>
  </si>
  <si>
    <t>Montáž posúvača závitového DN 50</t>
  </si>
  <si>
    <t>-2063726139</t>
  </si>
  <si>
    <t>403</t>
  </si>
  <si>
    <t>1220106</t>
  </si>
  <si>
    <t>1371593774</t>
  </si>
  <si>
    <t>392</t>
  </si>
  <si>
    <t>722270210.S</t>
  </si>
  <si>
    <t>Montáž zariadenia pre magnetickú úpravu vody 1"</t>
  </si>
  <si>
    <t>1510411067</t>
  </si>
  <si>
    <t>393</t>
  </si>
  <si>
    <t>436320007469.S</t>
  </si>
  <si>
    <t>Magnetická úprava vody, 1"x1"</t>
  </si>
  <si>
    <t>-1093094894</t>
  </si>
  <si>
    <t>394</t>
  </si>
  <si>
    <t>723219101.S</t>
  </si>
  <si>
    <t>Montáž plynového filtra</t>
  </si>
  <si>
    <t>1882677666</t>
  </si>
  <si>
    <t>395</t>
  </si>
  <si>
    <t>7731598</t>
  </si>
  <si>
    <t>Plynový filter Rp 3/4</t>
  </si>
  <si>
    <t>520667491</t>
  </si>
  <si>
    <t>{32874a70-9e84-43a6-aadb-65c7d32bade6}</t>
  </si>
  <si>
    <t xml:space="preserve">    732 - Ústredné kúrenie</t>
  </si>
  <si>
    <t xml:space="preserve">    733 - Ústredné kúrenie, rozvodné potrubie</t>
  </si>
  <si>
    <t xml:space="preserve">    735 - Ústredné kúrenie, vykurovacie telesá</t>
  </si>
  <si>
    <t>550</t>
  </si>
  <si>
    <t>971052231.S1</t>
  </si>
  <si>
    <t>-1951692600</t>
  </si>
  <si>
    <t>487</t>
  </si>
  <si>
    <t>1914776073</t>
  </si>
  <si>
    <t>548</t>
  </si>
  <si>
    <t>89322552</t>
  </si>
  <si>
    <t>343</t>
  </si>
  <si>
    <t>953430701</t>
  </si>
  <si>
    <t>344</t>
  </si>
  <si>
    <t>-1989840495</t>
  </si>
  <si>
    <t>549</t>
  </si>
  <si>
    <t>1197527457</t>
  </si>
  <si>
    <t>546</t>
  </si>
  <si>
    <t>Presun hmôt pre budovy, zvislá konštr. z tehál, tvárnic, z kovu výšky do 6 m</t>
  </si>
  <si>
    <t>-1258861901</t>
  </si>
  <si>
    <t>547</t>
  </si>
  <si>
    <t>-77199911</t>
  </si>
  <si>
    <t>488</t>
  </si>
  <si>
    <t>1676263108</t>
  </si>
  <si>
    <t>545</t>
  </si>
  <si>
    <t>998012035.S</t>
  </si>
  <si>
    <t>Príplatok za zväčšený presun, zvislá konštr. monolit. betónová nad vymedzenú najväčšiu dopravnú vzdialenosť do 1000 m</t>
  </si>
  <si>
    <t>960333879</t>
  </si>
  <si>
    <t>345</t>
  </si>
  <si>
    <t>458058299</t>
  </si>
  <si>
    <t>561</t>
  </si>
  <si>
    <t>99551233</t>
  </si>
  <si>
    <t>562</t>
  </si>
  <si>
    <t>283310006100</t>
  </si>
  <si>
    <t>1169326003</t>
  </si>
  <si>
    <t>563</t>
  </si>
  <si>
    <t>283310006200</t>
  </si>
  <si>
    <t>1434619192</t>
  </si>
  <si>
    <t>564</t>
  </si>
  <si>
    <t>-1734567069</t>
  </si>
  <si>
    <t>565</t>
  </si>
  <si>
    <t>283310006400</t>
  </si>
  <si>
    <t>-1827468058</t>
  </si>
  <si>
    <t>Ústredné kúrenie</t>
  </si>
  <si>
    <t>594</t>
  </si>
  <si>
    <t>732222025.S</t>
  </si>
  <si>
    <t xml:space="preserve">Montáž doskového výmenníka tepla pripojenie </t>
  </si>
  <si>
    <t>1625417306</t>
  </si>
  <si>
    <t>595</t>
  </si>
  <si>
    <t>ZK05285</t>
  </si>
  <si>
    <t>347835867</t>
  </si>
  <si>
    <t>591</t>
  </si>
  <si>
    <t>732331009.S</t>
  </si>
  <si>
    <t>Montáž expanznej nádoby tlak do 6 bar s membránou 25 l</t>
  </si>
  <si>
    <t>-746750769</t>
  </si>
  <si>
    <t>592</t>
  </si>
  <si>
    <t>484630006300.S</t>
  </si>
  <si>
    <t>Nádoba expanzná s membránou, objem 25 l, 3/1,5 bar, 6/1,5 bar</t>
  </si>
  <si>
    <t>-652883007</t>
  </si>
  <si>
    <t>586</t>
  </si>
  <si>
    <t>732331015.S</t>
  </si>
  <si>
    <t>Montáž expanznej nádoby tlak do 6 bar s membránou 50 l</t>
  </si>
  <si>
    <t>-1213415046</t>
  </si>
  <si>
    <t>587</t>
  </si>
  <si>
    <t>484630006500.S</t>
  </si>
  <si>
    <t>Nádoba expanzná s membránou, objem 50 l, 3/1,5 bar, 6/1,5 bar</t>
  </si>
  <si>
    <t>1736438994</t>
  </si>
  <si>
    <t>590</t>
  </si>
  <si>
    <t>732331018.S</t>
  </si>
  <si>
    <t>Montáž expanznej nádoby tlak do 6 bar s membránou 80 l</t>
  </si>
  <si>
    <t>-346248937</t>
  </si>
  <si>
    <t>593</t>
  </si>
  <si>
    <t>484630006600.S</t>
  </si>
  <si>
    <t>Nádoba expanzná s membránou, objem 80 l, 3/1,5 bar, 6/1,5 bar</t>
  </si>
  <si>
    <t>-272420408</t>
  </si>
  <si>
    <t>588</t>
  </si>
  <si>
    <t>732331021.S</t>
  </si>
  <si>
    <t>Montáž expanznej nádoby tlak do 6 bar s membránou 110 l</t>
  </si>
  <si>
    <t>1912492685</t>
  </si>
  <si>
    <t>589</t>
  </si>
  <si>
    <t>484630006700.S</t>
  </si>
  <si>
    <t>Nádoba expanzná s membránou, objem 110 l, 3/1,5 bar, 6/1,5 bar</t>
  </si>
  <si>
    <t>919589617</t>
  </si>
  <si>
    <t>583</t>
  </si>
  <si>
    <t>732351005.S</t>
  </si>
  <si>
    <t>Montáž akumulačného zásobníka vykurovacej vody v spojení so solár. systémami, tepel. čerpadlami a kotlami na pevné palivo objem 750 l</t>
  </si>
  <si>
    <t>-1415338140</t>
  </si>
  <si>
    <t>584</t>
  </si>
  <si>
    <t>Z021874</t>
  </si>
  <si>
    <t>803124111</t>
  </si>
  <si>
    <t>579</t>
  </si>
  <si>
    <t>731370035.S</t>
  </si>
  <si>
    <t>Montáž hydraulického vyrovnávača dynamických tlakov - anuloidu prírubového, prietok 8 m3/h</t>
  </si>
  <si>
    <t>1394147701</t>
  </si>
  <si>
    <t>580</t>
  </si>
  <si>
    <t>ZK03681</t>
  </si>
  <si>
    <t>Hydraulická výhybka Q100 do 8m3/h</t>
  </si>
  <si>
    <t>-569196714</t>
  </si>
  <si>
    <t>581</t>
  </si>
  <si>
    <t>ZK03684.1</t>
  </si>
  <si>
    <t>Násten. konzola hydr. výhybky "Q100"</t>
  </si>
  <si>
    <t>478125419</t>
  </si>
  <si>
    <t>576</t>
  </si>
  <si>
    <t>732111406.S</t>
  </si>
  <si>
    <t>Montáž rozdeľovača DN 50</t>
  </si>
  <si>
    <t>-1168926990</t>
  </si>
  <si>
    <t>577</t>
  </si>
  <si>
    <t>9566797</t>
  </si>
  <si>
    <t>Rozdeľovač DN50 3-násobný</t>
  </si>
  <si>
    <t>-551194847</t>
  </si>
  <si>
    <t>578</t>
  </si>
  <si>
    <t>9566676</t>
  </si>
  <si>
    <t>Stojanová konzola pre rozdel. DN40, DN50</t>
  </si>
  <si>
    <t>-381085914</t>
  </si>
  <si>
    <t>490</t>
  </si>
  <si>
    <t>732292810.S</t>
  </si>
  <si>
    <t>Demontáž pôvodných vykurovacích telies a rozvodov</t>
  </si>
  <si>
    <t>-656645202</t>
  </si>
  <si>
    <t>566</t>
  </si>
  <si>
    <t>732111404.S</t>
  </si>
  <si>
    <t xml:space="preserve">Montáž malého rozdeľovača </t>
  </si>
  <si>
    <t>1050536696</t>
  </si>
  <si>
    <t>567</t>
  </si>
  <si>
    <t>Z006951</t>
  </si>
  <si>
    <t>Malý rozdeľovač</t>
  </si>
  <si>
    <t>-84937838</t>
  </si>
  <si>
    <t>568</t>
  </si>
  <si>
    <t>731291070.S</t>
  </si>
  <si>
    <t>Montáž rýchlomontážnej sady s 3-cestným zmiešavačom DN 25</t>
  </si>
  <si>
    <t>230409707</t>
  </si>
  <si>
    <t>569</t>
  </si>
  <si>
    <t>7741079.1</t>
  </si>
  <si>
    <t>1223579787</t>
  </si>
  <si>
    <t>570</t>
  </si>
  <si>
    <t>732422080.S</t>
  </si>
  <si>
    <t xml:space="preserve">Montáž obehového čerpadla teplovodného DN 50 </t>
  </si>
  <si>
    <t>-1645308795</t>
  </si>
  <si>
    <t>571</t>
  </si>
  <si>
    <t>7519147</t>
  </si>
  <si>
    <t>94343875</t>
  </si>
  <si>
    <t>572</t>
  </si>
  <si>
    <t>7199567</t>
  </si>
  <si>
    <t>Servomotor SR10 230V/50Hz</t>
  </si>
  <si>
    <t>-57501878</t>
  </si>
  <si>
    <t>573</t>
  </si>
  <si>
    <t>7415056</t>
  </si>
  <si>
    <t>Konektor pre čerpadlo vykurovacieho okruhu</t>
  </si>
  <si>
    <t>-1765032198</t>
  </si>
  <si>
    <t>574</t>
  </si>
  <si>
    <t>9569262</t>
  </si>
  <si>
    <t>Redukcia DN50/DN40</t>
  </si>
  <si>
    <t>-661510311</t>
  </si>
  <si>
    <t>575</t>
  </si>
  <si>
    <t>7415057</t>
  </si>
  <si>
    <t>309000991</t>
  </si>
  <si>
    <t>582</t>
  </si>
  <si>
    <t>-382557081</t>
  </si>
  <si>
    <t>585</t>
  </si>
  <si>
    <t>9572863.1</t>
  </si>
  <si>
    <t>Ventil s klobúčikom R1</t>
  </si>
  <si>
    <t>-1978274646</t>
  </si>
  <si>
    <t>596</t>
  </si>
  <si>
    <t>998732193.S</t>
  </si>
  <si>
    <t>Strojovne, prípl.za presun nad vymedz. najväčšiu dopravnú vzdialenosť do 500 m</t>
  </si>
  <si>
    <t>-1842019416</t>
  </si>
  <si>
    <t>Ústredné kúrenie, rozvodné potrubie</t>
  </si>
  <si>
    <t>560</t>
  </si>
  <si>
    <t>733125000.S</t>
  </si>
  <si>
    <t>Potrubie z uhlíkovej ocele spájané lisovaním 12x1,0</t>
  </si>
  <si>
    <t>1628754054</t>
  </si>
  <si>
    <t>559</t>
  </si>
  <si>
    <t>IVC10.54</t>
  </si>
  <si>
    <t>Potrubie uhlíková oceľ 12 x 1mm</t>
  </si>
  <si>
    <t>1964746767</t>
  </si>
  <si>
    <t>556</t>
  </si>
  <si>
    <t>733125003.S</t>
  </si>
  <si>
    <t>Potrubie z uhlíkovej ocele spájané lisovaním 15x1,2</t>
  </si>
  <si>
    <t>-1689347320</t>
  </si>
  <si>
    <t>558</t>
  </si>
  <si>
    <t>IVCT.15</t>
  </si>
  <si>
    <t>694399794</t>
  </si>
  <si>
    <t>525</t>
  </si>
  <si>
    <t>733125006.S</t>
  </si>
  <si>
    <t>Montáž potrubia z uhlíkovej ocele spájané lisovaním 18x1,2</t>
  </si>
  <si>
    <t>-1105482482</t>
  </si>
  <si>
    <t>526</t>
  </si>
  <si>
    <t>IVCT.18</t>
  </si>
  <si>
    <t>626089983</t>
  </si>
  <si>
    <t>527</t>
  </si>
  <si>
    <t>733125009.S</t>
  </si>
  <si>
    <t>Potrubie z uhlíkovej ocele spájané lisovaním 22x1,5</t>
  </si>
  <si>
    <t>-449794520</t>
  </si>
  <si>
    <t>528</t>
  </si>
  <si>
    <t>IVCT.22</t>
  </si>
  <si>
    <t>-1156068701</t>
  </si>
  <si>
    <t>529</t>
  </si>
  <si>
    <t>-80269241</t>
  </si>
  <si>
    <t>530</t>
  </si>
  <si>
    <t>IVCT.28</t>
  </si>
  <si>
    <t>-1935579331</t>
  </si>
  <si>
    <t>531</t>
  </si>
  <si>
    <t>154301569</t>
  </si>
  <si>
    <t>532</t>
  </si>
  <si>
    <t>IVCT.35</t>
  </si>
  <si>
    <t>446401128</t>
  </si>
  <si>
    <t>536</t>
  </si>
  <si>
    <t>733125018.S</t>
  </si>
  <si>
    <t>Potrubie z uhlíkovej ocele spájané lisovaním 42x1,5</t>
  </si>
  <si>
    <t>-1942196649</t>
  </si>
  <si>
    <t>533</t>
  </si>
  <si>
    <t>IVCT.42</t>
  </si>
  <si>
    <t>-1343924494</t>
  </si>
  <si>
    <t>537</t>
  </si>
  <si>
    <t>-1485283321</t>
  </si>
  <si>
    <t>534</t>
  </si>
  <si>
    <t>IVCT.54</t>
  </si>
  <si>
    <t>-25478836</t>
  </si>
  <si>
    <t>277</t>
  </si>
  <si>
    <t>733167212.1</t>
  </si>
  <si>
    <t>Montáž plasthliníkových tvaroviek nad rámec ( 10 % z ceny )</t>
  </si>
  <si>
    <t>-869463740</t>
  </si>
  <si>
    <t>540</t>
  </si>
  <si>
    <t>733167436.S</t>
  </si>
  <si>
    <t>Montáž prechodu, uhlíková oceľ do D 18</t>
  </si>
  <si>
    <t>982215388</t>
  </si>
  <si>
    <t>539</t>
  </si>
  <si>
    <t>IVC80.1834</t>
  </si>
  <si>
    <t>265336800</t>
  </si>
  <si>
    <t>541</t>
  </si>
  <si>
    <t>733191201.S</t>
  </si>
  <si>
    <t>Tlaková skúška medeného potrubia do D 35 mm</t>
  </si>
  <si>
    <t>746919738</t>
  </si>
  <si>
    <t>542</t>
  </si>
  <si>
    <t>733191202.S</t>
  </si>
  <si>
    <t>Tlaková skúška medeného potrubia od 35 do 64 mm</t>
  </si>
  <si>
    <t>-1095612928</t>
  </si>
  <si>
    <t>998733201</t>
  </si>
  <si>
    <t>687543954</t>
  </si>
  <si>
    <t>998733293</t>
  </si>
  <si>
    <t>Rozvody potrubia, prípl.za presun nad vymedz. najväčšiu dopravnú vzdial. do 100 m</t>
  </si>
  <si>
    <t>-1897406833</t>
  </si>
  <si>
    <t>470</t>
  </si>
  <si>
    <t>734209112.S</t>
  </si>
  <si>
    <t>Montáž závitovej armatúry s 2 závitmi do G 1/2</t>
  </si>
  <si>
    <t>-1488569111</t>
  </si>
  <si>
    <t>471</t>
  </si>
  <si>
    <t>1772391</t>
  </si>
  <si>
    <t>2014024894</t>
  </si>
  <si>
    <t>472</t>
  </si>
  <si>
    <t>1392301</t>
  </si>
  <si>
    <t>36934042</t>
  </si>
  <si>
    <t>552</t>
  </si>
  <si>
    <t>734223150.S</t>
  </si>
  <si>
    <t>Montáž vyvažovacieho ventilu priameho pre kúrenie DN 15</t>
  </si>
  <si>
    <t>218940397</t>
  </si>
  <si>
    <t>553</t>
  </si>
  <si>
    <t>1421701</t>
  </si>
  <si>
    <t>-629338035</t>
  </si>
  <si>
    <t>510</t>
  </si>
  <si>
    <t>734223152.S</t>
  </si>
  <si>
    <t>Montáž vyvažovacieho ventilu priameho pre kúrenie DN 20</t>
  </si>
  <si>
    <t>1340025601</t>
  </si>
  <si>
    <t>514</t>
  </si>
  <si>
    <t>1421732</t>
  </si>
  <si>
    <t>906766189</t>
  </si>
  <si>
    <t>138</t>
  </si>
  <si>
    <t>734223208</t>
  </si>
  <si>
    <t>Montáž termostatickej hlavice kvapalinovej jednoduchej</t>
  </si>
  <si>
    <t>1840841333</t>
  </si>
  <si>
    <t>366</t>
  </si>
  <si>
    <t>1923007</t>
  </si>
  <si>
    <t>925880631</t>
  </si>
  <si>
    <t>554</t>
  </si>
  <si>
    <t>734209114.S</t>
  </si>
  <si>
    <t>Montáž závitovej armatúry s 2 závitmi DN 20</t>
  </si>
  <si>
    <t>1228942046</t>
  </si>
  <si>
    <t>555</t>
  </si>
  <si>
    <t>1211702</t>
  </si>
  <si>
    <t>-499223922</t>
  </si>
  <si>
    <t>300</t>
  </si>
  <si>
    <t>734209115.S</t>
  </si>
  <si>
    <t>Montáž závitovej armatúry s 2 závitmi DN 25</t>
  </si>
  <si>
    <t>-103918952</t>
  </si>
  <si>
    <t>524</t>
  </si>
  <si>
    <t>1211703</t>
  </si>
  <si>
    <t>523510198</t>
  </si>
  <si>
    <t>597</t>
  </si>
  <si>
    <t>734209116.S</t>
  </si>
  <si>
    <t>Montáž závitovej armatúry s 2 závitmi DN 32</t>
  </si>
  <si>
    <t>1849556891</t>
  </si>
  <si>
    <t>598</t>
  </si>
  <si>
    <t>1211704</t>
  </si>
  <si>
    <t>1689240279</t>
  </si>
  <si>
    <t>599</t>
  </si>
  <si>
    <t>734209118.S</t>
  </si>
  <si>
    <t>Montáž závitovej armatúry s 2 závitmi DN 50</t>
  </si>
  <si>
    <t>1659997445</t>
  </si>
  <si>
    <t>601</t>
  </si>
  <si>
    <t>1211706</t>
  </si>
  <si>
    <t>-469228084</t>
  </si>
  <si>
    <t>600</t>
  </si>
  <si>
    <t>1266206</t>
  </si>
  <si>
    <t>808108874</t>
  </si>
  <si>
    <t>518</t>
  </si>
  <si>
    <t>722229101.S</t>
  </si>
  <si>
    <t>Montáž ventilu vypúšťacieho DN 15</t>
  </si>
  <si>
    <t>-1342753936</t>
  </si>
  <si>
    <t>519</t>
  </si>
  <si>
    <t>551240001600.S</t>
  </si>
  <si>
    <t>Kohút vypúšťací  DN 15</t>
  </si>
  <si>
    <t>53944958</t>
  </si>
  <si>
    <t>998734201</t>
  </si>
  <si>
    <t>Presun hmôt pre armatúry v objektoch výšky do 6 m</t>
  </si>
  <si>
    <t>-729274551</t>
  </si>
  <si>
    <t>Armatúry, prípl.za presun nad vymedz. najväčšiu dopravnú vzdialenosť do 100 m</t>
  </si>
  <si>
    <t>-1346941917</t>
  </si>
  <si>
    <t>HZS000211r</t>
  </si>
  <si>
    <t>243951041</t>
  </si>
  <si>
    <t>735</t>
  </si>
  <si>
    <t>Ústredné kúrenie, vykurovacie telesá</t>
  </si>
  <si>
    <t>438</t>
  </si>
  <si>
    <t>735000912.S</t>
  </si>
  <si>
    <t>Vyregulovanie dvojregulačného ventilu s termostatickým ovládaním</t>
  </si>
  <si>
    <t>318288285</t>
  </si>
  <si>
    <t>735153300.S</t>
  </si>
  <si>
    <t>Príplatok k cene za odvzdušňovací ventil telies panelových oceľových s príplatkom 8 %</t>
  </si>
  <si>
    <t>-2108121846</t>
  </si>
  <si>
    <t>492</t>
  </si>
  <si>
    <t>735154140.S</t>
  </si>
  <si>
    <t>Montáž vykurovacieho telesa panelového dvojradového výšky 600 mm/ dĺžky 400-600 mm</t>
  </si>
  <si>
    <t>1775286823</t>
  </si>
  <si>
    <t>551</t>
  </si>
  <si>
    <t>K00206006009016011</t>
  </si>
  <si>
    <t>-80883033</t>
  </si>
  <si>
    <t>493</t>
  </si>
  <si>
    <t>K00226004009016011</t>
  </si>
  <si>
    <t>1782842852</t>
  </si>
  <si>
    <t>495</t>
  </si>
  <si>
    <t>K00226006009016011</t>
  </si>
  <si>
    <t>-1931411211</t>
  </si>
  <si>
    <t>463</t>
  </si>
  <si>
    <t>735154141.S</t>
  </si>
  <si>
    <t>Montáž vykurovacieho telesa panelového dvojradového výšky 600 mm/ dĺžky 700-900 mm</t>
  </si>
  <si>
    <t>1145883808</t>
  </si>
  <si>
    <t>464</t>
  </si>
  <si>
    <t>PK0226008009016011</t>
  </si>
  <si>
    <t>-395118155</t>
  </si>
  <si>
    <t>428</t>
  </si>
  <si>
    <t>735154142.S</t>
  </si>
  <si>
    <t>Montáž vykurovacieho telesa panelového dvojradového výšky 600 mm/ dĺžky 1000-1200 mm</t>
  </si>
  <si>
    <t>-1176905321</t>
  </si>
  <si>
    <t>497</t>
  </si>
  <si>
    <t>K00226010009016011</t>
  </si>
  <si>
    <t>879363386</t>
  </si>
  <si>
    <t>499</t>
  </si>
  <si>
    <t>K00226012009016011</t>
  </si>
  <si>
    <t>-1903558864</t>
  </si>
  <si>
    <t>500</t>
  </si>
  <si>
    <t>735154143.S</t>
  </si>
  <si>
    <t>Montáž vykurovacieho telesa panelového dvojradového výšky 600 mm/ dĺžky 1400-1800 mm</t>
  </si>
  <si>
    <t>308202551</t>
  </si>
  <si>
    <t>501</t>
  </si>
  <si>
    <t>K00226014009016011</t>
  </si>
  <si>
    <t>1626440579</t>
  </si>
  <si>
    <t>491</t>
  </si>
  <si>
    <t>735158110.S</t>
  </si>
  <si>
    <t>Vykurovacie telesá panelové dvojradové, tlaková skúška telesa vodou</t>
  </si>
  <si>
    <t>462704379</t>
  </si>
  <si>
    <t>153</t>
  </si>
  <si>
    <t>735191910</t>
  </si>
  <si>
    <t>Napustenie vody do vykurovacieho systému vrátane potrubia o v. pl. vykurovacích telies</t>
  </si>
  <si>
    <t>-1091868926</t>
  </si>
  <si>
    <t>544</t>
  </si>
  <si>
    <t>HZS000115.S</t>
  </si>
  <si>
    <t>Montážny, kotviaci a spojovací materiál</t>
  </si>
  <si>
    <t>-1291356008</t>
  </si>
  <si>
    <t>342</t>
  </si>
  <si>
    <t>HZS000112.S</t>
  </si>
  <si>
    <t>-802207285</t>
  </si>
  <si>
    <t>489</t>
  </si>
  <si>
    <t>11083086</t>
  </si>
  <si>
    <t>112</t>
  </si>
  <si>
    <t>HZS000213</t>
  </si>
  <si>
    <t>-1419013413</t>
  </si>
  <si>
    <t>115</t>
  </si>
  <si>
    <t>HZS000312</t>
  </si>
  <si>
    <t>Skúšobná prevádzka vykurovacieho systému, vyregulovanie</t>
  </si>
  <si>
    <t>-969202809</t>
  </si>
  <si>
    <t>{42b1575e-b0fe-450b-91b8-ff036840a83a}</t>
  </si>
  <si>
    <t xml:space="preserve">    722 - Ústredné kúrenie, armatúry</t>
  </si>
  <si>
    <t>974031666.S</t>
  </si>
  <si>
    <t>Vysekávanie rýh v tehl. murive pre potrubné rozvody do 250 mm,  -0,06500t</t>
  </si>
  <si>
    <t>2141744950</t>
  </si>
  <si>
    <t>205007858</t>
  </si>
  <si>
    <t>-522737373</t>
  </si>
  <si>
    <t>983045221</t>
  </si>
  <si>
    <t>404</t>
  </si>
  <si>
    <t>1276672187</t>
  </si>
  <si>
    <t>405</t>
  </si>
  <si>
    <t>2078284190</t>
  </si>
  <si>
    <t>407</t>
  </si>
  <si>
    <t>256</t>
  </si>
  <si>
    <t>747865343</t>
  </si>
  <si>
    <t>722</t>
  </si>
  <si>
    <t>Ústredné kúrenie, armatúry</t>
  </si>
  <si>
    <t>722221452.S</t>
  </si>
  <si>
    <t>Montáž posúvača závitového pre vodu G 1/2</t>
  </si>
  <si>
    <t>445308543</t>
  </si>
  <si>
    <t>551260000700.S</t>
  </si>
  <si>
    <t>Guľový kohút 1/2" FF, PN 16, mosadz</t>
  </si>
  <si>
    <t>-2095089622</t>
  </si>
  <si>
    <t>385</t>
  </si>
  <si>
    <t>722221453.S</t>
  </si>
  <si>
    <t>Montáž posúvača závitového pre vodu G 3/4</t>
  </si>
  <si>
    <t>1157246845</t>
  </si>
  <si>
    <t>551260000800.S</t>
  </si>
  <si>
    <t>Posúvač 3/4" FF, PN 16, mosadz</t>
  </si>
  <si>
    <t>-255383826</t>
  </si>
  <si>
    <t>387</t>
  </si>
  <si>
    <t>Montáž ventilu vypúšťacieho, plniaceho, G 1/2</t>
  </si>
  <si>
    <t>573020216</t>
  </si>
  <si>
    <t>388</t>
  </si>
  <si>
    <t>551240001400.S</t>
  </si>
  <si>
    <t>Kohút plniaci a vypúšťací, DN 15, PN 10</t>
  </si>
  <si>
    <t>-1503607533</t>
  </si>
  <si>
    <t>389</t>
  </si>
  <si>
    <t>722221310.S</t>
  </si>
  <si>
    <t>Montáž spätnej klapky závitovej pre vodu G 3/4</t>
  </si>
  <si>
    <t>1754906713</t>
  </si>
  <si>
    <t>390</t>
  </si>
  <si>
    <t>551190000900.S</t>
  </si>
  <si>
    <t>Spätná klapka vodorovná závitová 3/4", PN 10, mosadz</t>
  </si>
  <si>
    <t>-1262479729</t>
  </si>
  <si>
    <t>722221175.S</t>
  </si>
  <si>
    <t>Montáž poistného ventilu závitového pre vodu G 3/4</t>
  </si>
  <si>
    <t>-1709683283</t>
  </si>
  <si>
    <t>551210021600.S</t>
  </si>
  <si>
    <t>Ventil poistný pre kúrenie 3/4”, PN 10, mosadz</t>
  </si>
  <si>
    <t>1439259856</t>
  </si>
  <si>
    <t>7219729</t>
  </si>
  <si>
    <t>Závitový uholník pre montáž</t>
  </si>
  <si>
    <t>-939339399</t>
  </si>
  <si>
    <t>377</t>
  </si>
  <si>
    <t>Demontáž pôvodných zásobníkov TV</t>
  </si>
  <si>
    <t>1266274752</t>
  </si>
  <si>
    <t>382</t>
  </si>
  <si>
    <t>732460050.S</t>
  </si>
  <si>
    <t xml:space="preserve">Montáž tepelného čerpadla kompaktného vnútorné prevedenie  </t>
  </si>
  <si>
    <t>768401133</t>
  </si>
  <si>
    <t>238633</t>
  </si>
  <si>
    <t>-1288219616</t>
  </si>
  <si>
    <t>406</t>
  </si>
  <si>
    <t>484730004800.S</t>
  </si>
  <si>
    <t>-406897264</t>
  </si>
  <si>
    <t>408</t>
  </si>
  <si>
    <t>733166178.S</t>
  </si>
  <si>
    <t>Plasthliníkové potrubie v kotúčoch pre vykurovanie spájané lisovaním d 32 mm</t>
  </si>
  <si>
    <t>-891870080</t>
  </si>
  <si>
    <t>312516803</t>
  </si>
  <si>
    <t>Skúšobná prevádzka (3*24h)</t>
  </si>
  <si>
    <t>{07619701-ac9a-49eb-beea-0f3d0a28cb21}</t>
  </si>
  <si>
    <t xml:space="preserve">    9 - Ostatné konštrukcie výkopy abúranie</t>
  </si>
  <si>
    <t xml:space="preserve">    722 - Zdravotechnika - vnútorný vodovod</t>
  </si>
  <si>
    <t xml:space="preserve">    734 - Ústredné kúrenie - armatúry</t>
  </si>
  <si>
    <t>Ostatné konštrukcie výkopy abúranie</t>
  </si>
  <si>
    <t>1133572282</t>
  </si>
  <si>
    <t>971033431.S</t>
  </si>
  <si>
    <t>Vybúranie otvoru v murive tehl. plochy do 0,25 m2 hr. do 150 mm,  -0,07300t</t>
  </si>
  <si>
    <t>719049246</t>
  </si>
  <si>
    <t>974031723.S</t>
  </si>
  <si>
    <t>Vysekávanie rýh v tehl. murive v pod hĺbky klenieb do hĺ. 30 mm a š. do 150 mm,  -0,00700t</t>
  </si>
  <si>
    <t>-1632085184</t>
  </si>
  <si>
    <t>974031744.S</t>
  </si>
  <si>
    <t>Vysekávanie rýh v tehl. murive v pod hĺbky klenieb do hĺ. 70 mm a š. do 150 mm,  -0,01900t</t>
  </si>
  <si>
    <t>77956338</t>
  </si>
  <si>
    <t>100</t>
  </si>
  <si>
    <t>713482305</t>
  </si>
  <si>
    <t>Montaž trubíc hr. do 13 mm, vnút.priemer 22 - 42 mm</t>
  </si>
  <si>
    <t>2071323353</t>
  </si>
  <si>
    <t>283310002900.S</t>
  </si>
  <si>
    <t>Izolačná PE trubica dxhr. 22x13 mm, nadrezaná, na izolovanie rozvodov vody, kúrenia, zdravotechniky</t>
  </si>
  <si>
    <t>-1039113840</t>
  </si>
  <si>
    <t>311</t>
  </si>
  <si>
    <t>283310003100.S</t>
  </si>
  <si>
    <t>Izolačná PE trubica dxhr. 28x13 mm, nadrezaná, na izolovanie rozvodov vody, kúrenia, zdravotechniky</t>
  </si>
  <si>
    <t>-172764709</t>
  </si>
  <si>
    <t>409</t>
  </si>
  <si>
    <t>283310003300.S</t>
  </si>
  <si>
    <t>Izolačná PE trubica dxhr. 35x13 mm, nadrezaná, na izolovanie rozvodov vody, kúrenia, zdravotechniky</t>
  </si>
  <si>
    <t>498977562</t>
  </si>
  <si>
    <t>998713201</t>
  </si>
  <si>
    <t>Presun hmôt pre izolácie tepelné v objektoch výšky do 6 m</t>
  </si>
  <si>
    <t>-1299509755</t>
  </si>
  <si>
    <t>998713292</t>
  </si>
  <si>
    <t>Izolácie tepelné, prípl.za presun nad vymedz. najväčšiu dopravnú vzdial. do 100 m</t>
  </si>
  <si>
    <t>803755124</t>
  </si>
  <si>
    <t>Zdravotechnika - vnútorný vodovod</t>
  </si>
  <si>
    <t>259</t>
  </si>
  <si>
    <t>722171132.S</t>
  </si>
  <si>
    <t>Potrubie plasthliníkové spájané lisovaním D 20 mm (vrátane odbočiek, kolien, redukcií)</t>
  </si>
  <si>
    <t>192852147</t>
  </si>
  <si>
    <t>260</t>
  </si>
  <si>
    <t>722171133.S</t>
  </si>
  <si>
    <t>Potrubie plasthliníkové spájané lisovaním D 26 mm (vrátane odbočiek, kolien, redukcií)</t>
  </si>
  <si>
    <t>1919164465</t>
  </si>
  <si>
    <t>722171134.S</t>
  </si>
  <si>
    <t>Plasthliníkové potrubie spájané lisovaním d 32 mm (vrátane odbočiek, kolien, redukcií)</t>
  </si>
  <si>
    <t>-1003457527</t>
  </si>
  <si>
    <t>722290226</t>
  </si>
  <si>
    <t>Tlaková skúška potrubia do DN 50</t>
  </si>
  <si>
    <t>1261679465</t>
  </si>
  <si>
    <t>722290234</t>
  </si>
  <si>
    <t>Prepláchnutie a dezinfekcia potrubia do DN 50</t>
  </si>
  <si>
    <t>-2111578986</t>
  </si>
  <si>
    <t>722231139r</t>
  </si>
  <si>
    <t>Montáž ostatných potrubných tvaroviek nad vymedzené množstvo (10 % z ceny)</t>
  </si>
  <si>
    <t>-1295179390</t>
  </si>
  <si>
    <t>998722201</t>
  </si>
  <si>
    <t>Presun hmôt pre vnútorný vodovod v objektoch výšky do 6 m</t>
  </si>
  <si>
    <t>-1701706391</t>
  </si>
  <si>
    <t>998722292</t>
  </si>
  <si>
    <t>Vodovod, prípl.za presun nad vymedz. najväčšiu dopravnú vzdialenosť do 100m</t>
  </si>
  <si>
    <t>148483404</t>
  </si>
  <si>
    <t>Ústredné kúrenie - armatúry</t>
  </si>
  <si>
    <t>723221027.S</t>
  </si>
  <si>
    <t>Montáž nástenky, závitový a lisovací spoj G 1/2</t>
  </si>
  <si>
    <t>622456374</t>
  </si>
  <si>
    <t>P711531</t>
  </si>
  <si>
    <t>-755387707</t>
  </si>
  <si>
    <t>363</t>
  </si>
  <si>
    <t>734261225.S</t>
  </si>
  <si>
    <t>Závitový medzikus Ve 4300 - priamy G 1</t>
  </si>
  <si>
    <t>511836231</t>
  </si>
  <si>
    <t>170</t>
  </si>
  <si>
    <t>734261223r</t>
  </si>
  <si>
    <t>Montáž ostatných armatúr nad rámec vymedzeného množstva (% z ceny)</t>
  </si>
  <si>
    <t>-1822209668</t>
  </si>
  <si>
    <t>2135605384</t>
  </si>
  <si>
    <t>323</t>
  </si>
  <si>
    <t>998734294.S</t>
  </si>
  <si>
    <t>Armatúry, prípl.za presun nad vymedz. najväčšiu dopravnú vzdialenosť do 1000 m</t>
  </si>
  <si>
    <t>988005489</t>
  </si>
  <si>
    <t>324</t>
  </si>
  <si>
    <t>998734299.S</t>
  </si>
  <si>
    <t>Armatúry, prípl.za presun za každých ďaľších i začatých 1000 m nad 1000 m</t>
  </si>
  <si>
    <t>336478119</t>
  </si>
  <si>
    <t>1840883841</t>
  </si>
  <si>
    <t>{94444e66-bc63-466c-974b-635f7cca93f4}</t>
  </si>
  <si>
    <t xml:space="preserve">    36-M - Montáž prev.,mer. a regul.zariadení</t>
  </si>
  <si>
    <t>-1170255684</t>
  </si>
  <si>
    <t>979011111</t>
  </si>
  <si>
    <t>675321529</t>
  </si>
  <si>
    <t>979011121</t>
  </si>
  <si>
    <t>-970311833</t>
  </si>
  <si>
    <t>979081111</t>
  </si>
  <si>
    <t>959602770</t>
  </si>
  <si>
    <t>769011130r</t>
  </si>
  <si>
    <t>Montáž lokálnej rekuperačnej jednotky</t>
  </si>
  <si>
    <t>-258461343</t>
  </si>
  <si>
    <t>3599551r</t>
  </si>
  <si>
    <t>226911368</t>
  </si>
  <si>
    <t>3599551rr</t>
  </si>
  <si>
    <t>1070830994</t>
  </si>
  <si>
    <t>36-M</t>
  </si>
  <si>
    <t>Montáž prev.,mer. a regul.zariadení</t>
  </si>
  <si>
    <t>360410052r</t>
  </si>
  <si>
    <t>Montáž regulátora otáčok</t>
  </si>
  <si>
    <t>1754937233</t>
  </si>
  <si>
    <t>186964r</t>
  </si>
  <si>
    <t>1056399051</t>
  </si>
  <si>
    <t>186964r2</t>
  </si>
  <si>
    <t>-68666707</t>
  </si>
  <si>
    <t>HZS000111</t>
  </si>
  <si>
    <t>640675453</t>
  </si>
  <si>
    <t>HZS-0051</t>
  </si>
  <si>
    <t xml:space="preserve">Zaregulovanie VZT + kompletácia, revízna správa, zaškolenie obsluhy   </t>
  </si>
  <si>
    <t>-1329133551</t>
  </si>
  <si>
    <t>Kompletné vyskúšanie systému</t>
  </si>
  <si>
    <t>-1948672762</t>
  </si>
  <si>
    <t>Skúšobná v prevádzka</t>
  </si>
  <si>
    <t>-1721132444</t>
  </si>
  <si>
    <t>{1c1082a3-cf2f-4d0e-965e-8c40fa25fe49}</t>
  </si>
  <si>
    <t xml:space="preserve">    731 - Ústredné kúrenie -dymovod, spalinová kaskáda</t>
  </si>
  <si>
    <t>941955004.S</t>
  </si>
  <si>
    <t>Lešenie ľahké pracovné pomocné s výškou lešeňovej podlahy nad 2,50 do 3,5 m</t>
  </si>
  <si>
    <t>-1174886306</t>
  </si>
  <si>
    <t>943943221.S</t>
  </si>
  <si>
    <t>Montáž lešenia priestorového ľahkého bez podláh pri zaťaženie do 2 kPa, výšky do 10 m</t>
  </si>
  <si>
    <t>1142878133</t>
  </si>
  <si>
    <t>943943291.S</t>
  </si>
  <si>
    <t>Príplatok k cene za pôdorysnú plochu do 6 m2 lešenia priestorového ľahkého bez podláh, výšky do 22 m</t>
  </si>
  <si>
    <t>-1066958901</t>
  </si>
  <si>
    <t>943943293.S</t>
  </si>
  <si>
    <t>Príplatok za prvý a každý ďalší i začatý mesiac používania lešenia priestorového ľahkého bez podláh výšky nad 22 do 28 m</t>
  </si>
  <si>
    <t>-930261985</t>
  </si>
  <si>
    <t>943943294.S</t>
  </si>
  <si>
    <t>Príplatok k cene za pôdorysnú plochu do 6 m2 lešenia priestorového ľahkého bez podláh, výšky nad 22 do 28 m</t>
  </si>
  <si>
    <t>190260649</t>
  </si>
  <si>
    <t>Ústredné kúrenie -dymovod, spalinová kaskáda</t>
  </si>
  <si>
    <t>Demontáž pôvodneh komínových telies</t>
  </si>
  <si>
    <t>731261111.S</t>
  </si>
  <si>
    <t>Montáž komína</t>
  </si>
  <si>
    <t>715035725</t>
  </si>
  <si>
    <t>7783209</t>
  </si>
  <si>
    <t>-1553812618</t>
  </si>
  <si>
    <t>7783196</t>
  </si>
  <si>
    <t>1795095992</t>
  </si>
  <si>
    <t>7373223</t>
  </si>
  <si>
    <t>26597003</t>
  </si>
  <si>
    <t>386</t>
  </si>
  <si>
    <t>7373224</t>
  </si>
  <si>
    <t>-1209429364</t>
  </si>
  <si>
    <t>7783198</t>
  </si>
  <si>
    <t>-180713728</t>
  </si>
  <si>
    <t>384</t>
  </si>
  <si>
    <t>7783199</t>
  </si>
  <si>
    <t>2101467061</t>
  </si>
  <si>
    <t>7783200</t>
  </si>
  <si>
    <t>-530479864</t>
  </si>
  <si>
    <t>7783207</t>
  </si>
  <si>
    <t>-1744780074</t>
  </si>
  <si>
    <t>7783224</t>
  </si>
  <si>
    <t>542945633</t>
  </si>
  <si>
    <t>7247560</t>
  </si>
  <si>
    <t>-1686502066</t>
  </si>
  <si>
    <t>381</t>
  </si>
  <si>
    <t>7783205</t>
  </si>
  <si>
    <t>1821301295</t>
  </si>
  <si>
    <t>541770000100.S</t>
  </si>
  <si>
    <t>67942195</t>
  </si>
  <si>
    <t>541770000200.S</t>
  </si>
  <si>
    <t>-1363018822</t>
  </si>
  <si>
    <t>541770000300.S</t>
  </si>
  <si>
    <t>-1898808942</t>
  </si>
  <si>
    <t>541770000400.S</t>
  </si>
  <si>
    <t>481311123</t>
  </si>
  <si>
    <t>541770000500.S</t>
  </si>
  <si>
    <t>1175843749</t>
  </si>
  <si>
    <t>541770000600.S</t>
  </si>
  <si>
    <t>-2021484097</t>
  </si>
  <si>
    <t>541770000700.S</t>
  </si>
  <si>
    <t>-427369100</t>
  </si>
  <si>
    <t>541770000800.S</t>
  </si>
  <si>
    <t>-1135469457</t>
  </si>
  <si>
    <t>541770000900.S</t>
  </si>
  <si>
    <t>766954369</t>
  </si>
  <si>
    <t>541770001000.S</t>
  </si>
  <si>
    <t>-131463003</t>
  </si>
  <si>
    <t>711777278.S</t>
  </si>
  <si>
    <t>Prenájom žeriavu</t>
  </si>
  <si>
    <t>-1550334627</t>
  </si>
  <si>
    <t>1680798752</t>
  </si>
  <si>
    <t xml:space="preserve">Revízia komína </t>
  </si>
  <si>
    <t>{e7a22ee9-ac38-46bd-b895-7a1e53ac0cce}</t>
  </si>
  <si>
    <t>722220111.S</t>
  </si>
  <si>
    <t>Montáž armatúry závitovej s jedným závitom, nástenka pre výtokový ventil G 1/2</t>
  </si>
  <si>
    <t>1270748145</t>
  </si>
  <si>
    <t>1052611220</t>
  </si>
  <si>
    <t>Tlaková skúška vodovodného potrubia do DN 50</t>
  </si>
  <si>
    <t>Prepláchnutie a dezinfekcia vodovodného potrubia do DN 50</t>
  </si>
  <si>
    <t>-2093443521</t>
  </si>
  <si>
    <t>{875cf711-c93d-4918-b8f8-714a27f9baaf}</t>
  </si>
  <si>
    <t>971036010.S</t>
  </si>
  <si>
    <t>Jadrové vrty diamantovými korunkami do D 110 mm do stien - murivo tehlové -0,00015t</t>
  </si>
  <si>
    <t>1151485555</t>
  </si>
  <si>
    <t>-505152422</t>
  </si>
  <si>
    <t>971036016.S</t>
  </si>
  <si>
    <t>Jadrové vrty diamantovými korunkami do D 170 mm do stien - murivo tehlové -0,00036t</t>
  </si>
  <si>
    <t>-852171170</t>
  </si>
  <si>
    <t>972046016.S</t>
  </si>
  <si>
    <t>Jadrové vrty diamantovými korunkami do D 170 mm do stropov - betónových, dlažieb -0,00050t</t>
  </si>
  <si>
    <t>220261605</t>
  </si>
  <si>
    <t>979082212.S</t>
  </si>
  <si>
    <t>Vodorovná doprava sutiny po suchu s naložením a so zložením na vzdialenosť do 50 m</t>
  </si>
  <si>
    <t>-2029404572</t>
  </si>
  <si>
    <t>979082213.S</t>
  </si>
  <si>
    <t>Vodorovná doprava sutiny so zložením a hrubým urovnaním na vzdialenosť do 10 km</t>
  </si>
  <si>
    <t>-1401618652</t>
  </si>
  <si>
    <t>713530010.S</t>
  </si>
  <si>
    <t>Tmelenie š/h 10x10 mm v požiarnych deliacich konštrukciách silikónovým protipožiarnym tmelom El90-180, výplň TI</t>
  </si>
  <si>
    <t>-1250956312</t>
  </si>
  <si>
    <t>449410002710.S</t>
  </si>
  <si>
    <t>Protipožiarny silikónový tmel, objem 310 ml, zabezpečuje dilatácie protipožiarnych spojov a prestupov potrubí</t>
  </si>
  <si>
    <t>-131392918</t>
  </si>
  <si>
    <t>713550120.S</t>
  </si>
  <si>
    <t>Montáž protipožiarnej technickej izolácie hr. 30 mm na vzduchotechnické potrubia s tvarovanou plochou na navarovacie tŕne</t>
  </si>
  <si>
    <t>1279438823</t>
  </si>
  <si>
    <t>631470001300.S</t>
  </si>
  <si>
    <t>Protipožiarna Lamelová rohož z minerálnej vlny hr. 30 mm s hliníkovou fóliou na izoláciu zakrivených plôch a potrubí</t>
  </si>
  <si>
    <t>1731554749</t>
  </si>
  <si>
    <t>769011030.S</t>
  </si>
  <si>
    <t>Montáž ventilátora malého axiálneho nástenného do stropu veľkosť: 100</t>
  </si>
  <si>
    <t>2034828399</t>
  </si>
  <si>
    <t>429110005100</t>
  </si>
  <si>
    <t>541606902</t>
  </si>
  <si>
    <t>769011035.S</t>
  </si>
  <si>
    <t>Montáž ventilátora malého axiálneho nástenného do stropu veľkosť: 120</t>
  </si>
  <si>
    <t>1078513411</t>
  </si>
  <si>
    <t>429110007300</t>
  </si>
  <si>
    <t>331025932</t>
  </si>
  <si>
    <t>769011220.S</t>
  </si>
  <si>
    <t>Montáž ventilátora malého radiálneho do stropu veľkosť: 100</t>
  </si>
  <si>
    <t>-13243373</t>
  </si>
  <si>
    <t>429120000400.S</t>
  </si>
  <si>
    <t>2026067869</t>
  </si>
  <si>
    <t>769021000.S</t>
  </si>
  <si>
    <t>Montáž spiro potrubia do DN 100</t>
  </si>
  <si>
    <t>984816975</t>
  </si>
  <si>
    <t>429810000200.S</t>
  </si>
  <si>
    <t>Potrubie kruhové spiro DN 100, dĺžka 1000 mm</t>
  </si>
  <si>
    <t>-1943244542</t>
  </si>
  <si>
    <t>769021003.S</t>
  </si>
  <si>
    <t>Montáž spiro potrubia DN 125-140</t>
  </si>
  <si>
    <t>-520309078</t>
  </si>
  <si>
    <t>429810000300.S</t>
  </si>
  <si>
    <t>Potrubie kruhové spiro DN 125, dĺžka 1000 mm</t>
  </si>
  <si>
    <t>1099091801</t>
  </si>
  <si>
    <t>769021006.S</t>
  </si>
  <si>
    <t>Montáž spiro potrubia DN 160-180</t>
  </si>
  <si>
    <t>-522978194</t>
  </si>
  <si>
    <t>429810000500.S</t>
  </si>
  <si>
    <t>Potrubie kruhové spiro DN 160, dĺžka 1000 mm</t>
  </si>
  <si>
    <t>998284136</t>
  </si>
  <si>
    <t>SP330101030</t>
  </si>
  <si>
    <t>PAP 350 VOC H14 čistička vzduchu</t>
  </si>
  <si>
    <t>1389790244</t>
  </si>
  <si>
    <t>769021112.S</t>
  </si>
  <si>
    <t>Montáž ohybnej Al hadice priemeru 100-130 mm</t>
  </si>
  <si>
    <t>1999222733</t>
  </si>
  <si>
    <t>429840000200.S</t>
  </si>
  <si>
    <t>Hadica ohybná hliníkovo laminátová d 102 mm, nízky tlak</t>
  </si>
  <si>
    <t>958844198</t>
  </si>
  <si>
    <t>429840000300.S</t>
  </si>
  <si>
    <t>Hadica ohybná hliníkovo laminátová d 127 mm, nízky tlak</t>
  </si>
  <si>
    <t>-878132765</t>
  </si>
  <si>
    <t>769021322.S</t>
  </si>
  <si>
    <t>Montáž kolena 90° na spiro potrubie DN 160-250</t>
  </si>
  <si>
    <t>655382494</t>
  </si>
  <si>
    <t>429850008100.S</t>
  </si>
  <si>
    <t>Koleno 90˚ DN 160 pre kruhové spiro potrubie</t>
  </si>
  <si>
    <t>1498517149</t>
  </si>
  <si>
    <t>769021352.S</t>
  </si>
  <si>
    <t>Montáž záslepu na spiro potrubie DN 160-250</t>
  </si>
  <si>
    <t>1937305988</t>
  </si>
  <si>
    <t>429850015600.S</t>
  </si>
  <si>
    <t>Záslepka DN 160 pre kruhové spiro potrubie</t>
  </si>
  <si>
    <t>-1635080058</t>
  </si>
  <si>
    <t>769021367.S</t>
  </si>
  <si>
    <t>Montáž nadstavca kruhového na hranaté potrubie DN 160-250</t>
  </si>
  <si>
    <t>828669232</t>
  </si>
  <si>
    <t>429850027600.S</t>
  </si>
  <si>
    <t>Nadstavec kruhový DN 160 pre štvorhranné potrubie</t>
  </si>
  <si>
    <t>1471527322</t>
  </si>
  <si>
    <t>769021379.S</t>
  </si>
  <si>
    <t>Montáž prechodu symetrického na spiro potrubie DN 80-140</t>
  </si>
  <si>
    <t>2112577970</t>
  </si>
  <si>
    <t>429850017800.S</t>
  </si>
  <si>
    <t>Prechod symetrický DN 125 pre kruhové spiro potrubie</t>
  </si>
  <si>
    <t>-926135927</t>
  </si>
  <si>
    <t>769021382.S</t>
  </si>
  <si>
    <t>Montáž prechodu symetrického na spiro potrubie DN 150-200</t>
  </si>
  <si>
    <t>-946756069</t>
  </si>
  <si>
    <t>429850018100.S</t>
  </si>
  <si>
    <t>Prechod symetrický DN 160 pre kruhové spiro potrubie</t>
  </si>
  <si>
    <t>557924283</t>
  </si>
  <si>
    <t>769021442.S</t>
  </si>
  <si>
    <t>Montáž nadstavca kruhového na kruhové potrubie DN 80-140</t>
  </si>
  <si>
    <t>-1295227391</t>
  </si>
  <si>
    <t>429850024400.S</t>
  </si>
  <si>
    <t>Nadstavec kruhový DN 125/100 pre kruhové spiro potrubie</t>
  </si>
  <si>
    <t>2129509159</t>
  </si>
  <si>
    <t>769021445.S</t>
  </si>
  <si>
    <t>Montáž nadstavca kruhového na kruhové potrubie DN 150-200</t>
  </si>
  <si>
    <t>1766083374</t>
  </si>
  <si>
    <t>429850024600.S</t>
  </si>
  <si>
    <t>Nadstavec kruhový DN 160/125 pre kruhové spiro potrubie</t>
  </si>
  <si>
    <t>-1195690173</t>
  </si>
  <si>
    <t>429850024700.S</t>
  </si>
  <si>
    <t>Nadstavec kruhový DN 160/100 pre kruhové spiro potrubie</t>
  </si>
  <si>
    <t>-419974401</t>
  </si>
  <si>
    <t>769021496.S</t>
  </si>
  <si>
    <t>Montáž výfukovej hlavice kruhovej do priemeru 230 mm</t>
  </si>
  <si>
    <t>1277918053</t>
  </si>
  <si>
    <t>429720011400.S</t>
  </si>
  <si>
    <t>Hlavica výfuková kruhová so sitom DN 160</t>
  </si>
  <si>
    <t>-94016178</t>
  </si>
  <si>
    <t>769036003.S</t>
  </si>
  <si>
    <t>Montáž protidažďovej žalúzie prierezu 0.110-0.158 m2</t>
  </si>
  <si>
    <t>-1262052360</t>
  </si>
  <si>
    <t>429720036500.S</t>
  </si>
  <si>
    <t>Žalúzia protidažďová, plastová, d125 mm</t>
  </si>
  <si>
    <t>2141011398</t>
  </si>
  <si>
    <t>769036006.S</t>
  </si>
  <si>
    <t>Montáž protidažďovej žalúzie prierezu 0.160-0.200 m2</t>
  </si>
  <si>
    <t>-849541642</t>
  </si>
  <si>
    <t>429720036600.S</t>
  </si>
  <si>
    <t>Žalúzia protidažďová, plastová, d160 mm</t>
  </si>
  <si>
    <t>-1849881173</t>
  </si>
  <si>
    <t>769071290.S</t>
  </si>
  <si>
    <t>Montáž závesu kruhového a štvorhranného vzduchotechnického potrubia</t>
  </si>
  <si>
    <t>-657932005</t>
  </si>
  <si>
    <t>386544</t>
  </si>
  <si>
    <t>-190832679</t>
  </si>
  <si>
    <t>769083120.S</t>
  </si>
  <si>
    <t>Demontáž štvorhranného potrubia dĺžky 1000 mm do obvodu 1800 mm,  -0,0101 t</t>
  </si>
  <si>
    <t>-1675820892</t>
  </si>
  <si>
    <t>146811219</t>
  </si>
  <si>
    <t>998769292.S</t>
  </si>
  <si>
    <t>Príplatok za zväčšený presun vzduchotechnických zariadení nad vymedzenú najväčšiu dopravnú vzdialenosť po stavenisku k.ď. 1 km</t>
  </si>
  <si>
    <t>1020021916</t>
  </si>
  <si>
    <t>2065716146</t>
  </si>
  <si>
    <t>550982137</t>
  </si>
  <si>
    <t>1273543773</t>
  </si>
  <si>
    <t>2081896787</t>
  </si>
  <si>
    <t>{d9ff38c8-9592-4a96-b77c-e53fa2d6ba52}</t>
  </si>
  <si>
    <t>725 - Zdravotechnika - zariaďovacie predmety</t>
  </si>
  <si>
    <t>441</t>
  </si>
  <si>
    <t>725110811.S</t>
  </si>
  <si>
    <t xml:space="preserve">Demontáž pôvodných zariaďovacích predmetov </t>
  </si>
  <si>
    <t>566244436</t>
  </si>
  <si>
    <t>721194105</t>
  </si>
  <si>
    <t>Zriadenie prípojky na potrubí vyvedenie a upevnenie odpadových výpustiek D 50x1, 8</t>
  </si>
  <si>
    <t>-829440214</t>
  </si>
  <si>
    <t>447</t>
  </si>
  <si>
    <t>725119216.S</t>
  </si>
  <si>
    <t>Montáž umývadlom antivandal, závesné</t>
  </si>
  <si>
    <t>1921472100</t>
  </si>
  <si>
    <t>448</t>
  </si>
  <si>
    <t>73690</t>
  </si>
  <si>
    <t>Antivandalové nerezové závesné umývadlo</t>
  </si>
  <si>
    <t>643714087</t>
  </si>
  <si>
    <t>725219201.S</t>
  </si>
  <si>
    <t>Montáž umývadla keramického na konzoly, bez výtokovej armatúry</t>
  </si>
  <si>
    <t>1067795969</t>
  </si>
  <si>
    <t>439</t>
  </si>
  <si>
    <t>642110004300.S</t>
  </si>
  <si>
    <t>Umývadlo keramické bežný typ</t>
  </si>
  <si>
    <t>488298208</t>
  </si>
  <si>
    <t>440</t>
  </si>
  <si>
    <t>551620005600.S</t>
  </si>
  <si>
    <t>Zápachová uzávierka - sifón pre umývadlá DN 50</t>
  </si>
  <si>
    <t>1308698577</t>
  </si>
  <si>
    <t>452</t>
  </si>
  <si>
    <t>725829601.S</t>
  </si>
  <si>
    <t>Montáž batérie umývadlovej a drezovej stojankovej, pákovej alebo klasickej s mechanickým ovládaním</t>
  </si>
  <si>
    <t>814028400</t>
  </si>
  <si>
    <t>453</t>
  </si>
  <si>
    <t>551450003800.S</t>
  </si>
  <si>
    <t>-176878053</t>
  </si>
  <si>
    <t>451</t>
  </si>
  <si>
    <t>721194107.S</t>
  </si>
  <si>
    <t>Zriadenie prípojky na potrubí vyvedenie a upevnenie odpadových výpustiek D 75 mm</t>
  </si>
  <si>
    <t>1415614112</t>
  </si>
  <si>
    <t>449</t>
  </si>
  <si>
    <t>725241125.S</t>
  </si>
  <si>
    <t>Montáž sprchovej vaničky akrylátovej obdĺžnikovej 1000x900 mm</t>
  </si>
  <si>
    <t>481053040</t>
  </si>
  <si>
    <t>450</t>
  </si>
  <si>
    <t>554230000500.S</t>
  </si>
  <si>
    <t>Sprchovacia vanička akrylátová obdĺžniková s nožičkami rozmer 1000x900 mm</t>
  </si>
  <si>
    <t>-1691057494</t>
  </si>
  <si>
    <t>455</t>
  </si>
  <si>
    <t>725849201.S</t>
  </si>
  <si>
    <t>Montáž batérie sprchovej nástennej pákovej, klasickej</t>
  </si>
  <si>
    <t>707639220</t>
  </si>
  <si>
    <t>456</t>
  </si>
  <si>
    <t>551450002600.S</t>
  </si>
  <si>
    <t>-127012600</t>
  </si>
  <si>
    <t>458</t>
  </si>
  <si>
    <t>725869380.S</t>
  </si>
  <si>
    <t>Montáž zápachovej uzávierky pre zariaďovacie predmety, ostatných typov do D 32 mm</t>
  </si>
  <si>
    <t>-1853395651</t>
  </si>
  <si>
    <t>459</t>
  </si>
  <si>
    <t>551620015600.S</t>
  </si>
  <si>
    <t>Zápachová uzávierka podomietková DN 32 pre vetranie a klimatizáciu, PP/ABS</t>
  </si>
  <si>
    <t>-1395178391</t>
  </si>
  <si>
    <t>460</t>
  </si>
  <si>
    <t>286140037200.S</t>
  </si>
  <si>
    <t>HT rúra hrdlová DN 32 dĺ. 3 m, PP systém pre rozvod vnútorného odpadu</t>
  </si>
  <si>
    <t>1933299982</t>
  </si>
  <si>
    <t>Nám. Andreja Hlinku 1875; 034 01 Ružomberok</t>
  </si>
  <si>
    <t>{d38bb922-59a5-4a67-805a-b6f181c4479a}</t>
  </si>
  <si>
    <t xml:space="preserve">    46-M - Zemné práce vykonávané pri externých montážnych prácach</t>
  </si>
  <si>
    <t>971033141.S</t>
  </si>
  <si>
    <t>Vybúranie otvoru v murive tehl. priemeru profilu do 60 mm hr. do 300 mm,  -0,00100t</t>
  </si>
  <si>
    <t>971035804.S</t>
  </si>
  <si>
    <t>Vrty príklepovým vrtákom do D 24 mm do stien alebo smerom dole do tehál -0.00001t</t>
  </si>
  <si>
    <t>971036007.S</t>
  </si>
  <si>
    <t>Jadrové vrty diamantovými korunkami do D 80 mm do stien - murivo tehlové -0,00008t</t>
  </si>
  <si>
    <t>585410000130.S</t>
  </si>
  <si>
    <t>Sadra šedá, balenie 30 kg</t>
  </si>
  <si>
    <t>974031121</t>
  </si>
  <si>
    <t>Vysekanie rýh v akomkoľvek murive tehlovom na akúkoľvek maltu do hĺbky 30 mm a š. do 30 mm,  -0,00200 t</t>
  </si>
  <si>
    <t>974031123.S</t>
  </si>
  <si>
    <t>Vysekanie rýh v akomkoľvek murive tehlovom na akúkoľvek maltu do hĺbky 30 mm a š. do 100 mm,  -0,00500t</t>
  </si>
  <si>
    <t>210010301.S</t>
  </si>
  <si>
    <t>Krabica prístrojová bez zapojenia (1901, KP 68, KZ 3)</t>
  </si>
  <si>
    <t>345410002400.S</t>
  </si>
  <si>
    <t>128</t>
  </si>
  <si>
    <t>210010302.S</t>
  </si>
  <si>
    <t>Krabica prístrojová dvojnásobná, bez zapojenia (1901, KZ 3)</t>
  </si>
  <si>
    <t>345410001400.S</t>
  </si>
  <si>
    <t>Krabica prístrojová z PVC dvojnásobná pod omietku KP 64/2</t>
  </si>
  <si>
    <t>210010303.S</t>
  </si>
  <si>
    <t>Krabica prístrojová trojnásobná, bez zapojenia (1901, KZ 3)</t>
  </si>
  <si>
    <t>345410001500.S</t>
  </si>
  <si>
    <t>Krabica prístrojová z PVC trojnásobná pod omietku KP 64/3</t>
  </si>
  <si>
    <t>210010304.S</t>
  </si>
  <si>
    <t>Krabica prístrojová štvornásobná, bez zapojenia (1901, KZ 3)</t>
  </si>
  <si>
    <t>345410001600.S</t>
  </si>
  <si>
    <t>Krabica prístrojová z PVC štvornásobná pod omietku KP 64/4</t>
  </si>
  <si>
    <t>210010321.S</t>
  </si>
  <si>
    <t>Krabica (1903, KR 68) odbočná s viečkom, svorkovnicou vrátane zapojenia, kruhová</t>
  </si>
  <si>
    <t>345410002600.S</t>
  </si>
  <si>
    <t>Krabica inštalačná KU 68-1903 KA so svorkovnicou a viečkom</t>
  </si>
  <si>
    <t>3450644800</t>
  </si>
  <si>
    <t xml:space="preserve">Svorka krabicova napichovacia pre spojenie 2 vodičov </t>
  </si>
  <si>
    <t>3450644900</t>
  </si>
  <si>
    <t xml:space="preserve">Svorka krabicova napichovacia pre spojenie 3 vodičov </t>
  </si>
  <si>
    <t>3450645000</t>
  </si>
  <si>
    <t xml:space="preserve">Svorka krabicova napichovacia pre spojenie 4 vodičov </t>
  </si>
  <si>
    <t>3450645100</t>
  </si>
  <si>
    <t xml:space="preserve">Svorka krabicova napichovacia pre spojenie 5 vodičov </t>
  </si>
  <si>
    <t>210011306</t>
  </si>
  <si>
    <t>Osadenie polyamidovej príchytky do muriva z ostro pálených tehál, alebo stredne tvrdého kameňa HM 8</t>
  </si>
  <si>
    <t>2830418000</t>
  </si>
  <si>
    <t>210020922</t>
  </si>
  <si>
    <t>Protipožiarna upchávka, priechod stenou - okraja orámovaný uhol t 30 cm</t>
  </si>
  <si>
    <t>6315190700</t>
  </si>
  <si>
    <t>Doska z minerálnych vlákien hrúbky 8 cm,100/50 cm</t>
  </si>
  <si>
    <t>2025083</t>
  </si>
  <si>
    <t>Protipožiarna pena CP 620</t>
  </si>
  <si>
    <t>210040711</t>
  </si>
  <si>
    <t xml:space="preserve">Murárske práce Vysekanie, zamurovanie a začistenie otvor pre vývodkovú skriňu malú </t>
  </si>
  <si>
    <t>210220021.S</t>
  </si>
  <si>
    <t>Uzemňovacie vedenie v zemi FeZn vrátane izolácie spojov O 10 mm</t>
  </si>
  <si>
    <t>46729002</t>
  </si>
  <si>
    <t>354410054800.S</t>
  </si>
  <si>
    <t>Drôt bleskozvodový FeZn, d 10 mm</t>
  </si>
  <si>
    <t>570133654</t>
  </si>
  <si>
    <t>210220031.S</t>
  </si>
  <si>
    <t>Ekvipotenciálna svorkovnica EPS 2 v krabici KO 125 E</t>
  </si>
  <si>
    <t>2131351221</t>
  </si>
  <si>
    <t>345410000400.S</t>
  </si>
  <si>
    <t>Krabica odbočná z PVC s viečkom pod omietku KO 125 E</t>
  </si>
  <si>
    <t>124126994</t>
  </si>
  <si>
    <t>345610005100.S</t>
  </si>
  <si>
    <t>Svorkovnica ekvipotencionálna EPS 2, z PP</t>
  </si>
  <si>
    <t>1663775593</t>
  </si>
  <si>
    <t>210220040.S</t>
  </si>
  <si>
    <t>Svorka na potrubie Bernard vrátane pásika Cu</t>
  </si>
  <si>
    <t>1867959734</t>
  </si>
  <si>
    <t>354410006200.S</t>
  </si>
  <si>
    <t>Svorka uzemňovacia Bernard ZSA 16</t>
  </si>
  <si>
    <t>-93714202</t>
  </si>
  <si>
    <t>354410066900.S</t>
  </si>
  <si>
    <t>Páska CU, bleskozvodný a uzemňovací materiál, dĺžka 0,5 m</t>
  </si>
  <si>
    <t>1400805544</t>
  </si>
  <si>
    <t>210220050.S</t>
  </si>
  <si>
    <t>Označenie zvodov číselnými štítkami</t>
  </si>
  <si>
    <t>1415841073</t>
  </si>
  <si>
    <t>354410064600.S</t>
  </si>
  <si>
    <t>Výstražná značka (Text: "Pri búrke je zakázané zdržiavať sa vo vzdialenosti menšej ako 3m v okolí budovy" alebo podobného významu)</t>
  </si>
  <si>
    <t>-812063470</t>
  </si>
  <si>
    <t>354410064800.S</t>
  </si>
  <si>
    <t>Štítok orientačný nerezový na zvody 1</t>
  </si>
  <si>
    <t>1886325168</t>
  </si>
  <si>
    <t>354410064900.S</t>
  </si>
  <si>
    <t>Štítok orientačný nerezový na zvody 2</t>
  </si>
  <si>
    <t>-1698413349</t>
  </si>
  <si>
    <t>210220101.S</t>
  </si>
  <si>
    <t>Podpery vedenia FeZn na plochú strechu PV21</t>
  </si>
  <si>
    <t>2022690314</t>
  </si>
  <si>
    <t>354410034800.S</t>
  </si>
  <si>
    <t>Podpera vedenia FeZn na ploché strechy označenie PV 21 oceľ</t>
  </si>
  <si>
    <t>-118205861</t>
  </si>
  <si>
    <t>354410034900.S</t>
  </si>
  <si>
    <t>Podložka plastová k podpere vedenia FeZn označenie podložka k PV 21</t>
  </si>
  <si>
    <t>649287472</t>
  </si>
  <si>
    <t>210220106.S</t>
  </si>
  <si>
    <t>Podpery vedenia FeZn do dreva a drevených konštrukcií PV 04, 05, 06 a PV17, 18</t>
  </si>
  <si>
    <t>31839865</t>
  </si>
  <si>
    <t>354410034200.S</t>
  </si>
  <si>
    <t>Podpera vedenia FeZn na zateplené fasády označenie PV 17-2</t>
  </si>
  <si>
    <t>1860312898</t>
  </si>
  <si>
    <t>210220240.S</t>
  </si>
  <si>
    <t>Svorka FeZn k zachytávacej, uzemňovacej tyči  SJ</t>
  </si>
  <si>
    <t>-430620437</t>
  </si>
  <si>
    <t>354410001700.S</t>
  </si>
  <si>
    <t>Svorka FeZn k uzemňovacej tyči označenie SJ 02</t>
  </si>
  <si>
    <t>-965968616</t>
  </si>
  <si>
    <t>210220241.S</t>
  </si>
  <si>
    <t>Svorka FeZn krížová SK a diagonálna krížová DKS</t>
  </si>
  <si>
    <t>1729866616</t>
  </si>
  <si>
    <t>354410002500.S</t>
  </si>
  <si>
    <t>Svorka FeZn krížová označenie SK</t>
  </si>
  <si>
    <t>-452316601</t>
  </si>
  <si>
    <t>210220243.S</t>
  </si>
  <si>
    <t>Svorka FeZn spojovacia SS</t>
  </si>
  <si>
    <t>-466819452</t>
  </si>
  <si>
    <t>354410003400.S</t>
  </si>
  <si>
    <t>Svorka FeZn spojovacia označenie SS 2 skrutky s príložkou</t>
  </si>
  <si>
    <t>60963074</t>
  </si>
  <si>
    <t>210220246.S</t>
  </si>
  <si>
    <t>Svorka FeZn na odkvapový žľab SO</t>
  </si>
  <si>
    <t>1461892382</t>
  </si>
  <si>
    <t>354410004200.S</t>
  </si>
  <si>
    <t>Svorka FeZn odkvapová označenie SO</t>
  </si>
  <si>
    <t>1043611745</t>
  </si>
  <si>
    <t>210220247.S</t>
  </si>
  <si>
    <t>Svorka FeZn skúšobná SZ</t>
  </si>
  <si>
    <t>827314753</t>
  </si>
  <si>
    <t>354410004300.S</t>
  </si>
  <si>
    <t>Svorka FeZn skúšobná označenie SZ</t>
  </si>
  <si>
    <t>-1663581544</t>
  </si>
  <si>
    <t>210220260.S</t>
  </si>
  <si>
    <t>Ochranný uholník FeZn OU</t>
  </si>
  <si>
    <t>-6924506</t>
  </si>
  <si>
    <t>354410053300.S</t>
  </si>
  <si>
    <t>Uholník ochranný FeZn označenie OU 1,7 m</t>
  </si>
  <si>
    <t>1592271088</t>
  </si>
  <si>
    <t>210220265.S</t>
  </si>
  <si>
    <t>Držiak ochranného uholníka FeZn univerzálny DOU</t>
  </si>
  <si>
    <t>-498163245</t>
  </si>
  <si>
    <t>354410054050.S</t>
  </si>
  <si>
    <t>Držiak FeZn ochranného uholníka univerzálny s vrutom označenie DUU vr. 4</t>
  </si>
  <si>
    <t>488106547</t>
  </si>
  <si>
    <t>210220280.S</t>
  </si>
  <si>
    <t>Uzemňovacia tyč FeZn ZT</t>
  </si>
  <si>
    <t>-383440980</t>
  </si>
  <si>
    <t>354410055700.S</t>
  </si>
  <si>
    <t>Tyč uzemňovacia FeZn označenie ZT 2 m</t>
  </si>
  <si>
    <t>918873678</t>
  </si>
  <si>
    <t>210220301.S</t>
  </si>
  <si>
    <t>Ochranné pospájanie v práčovniach, kúpeľniach, pevné uloženie CY 4-6 mm2</t>
  </si>
  <si>
    <t>1634061944</t>
  </si>
  <si>
    <t>341110012300.S</t>
  </si>
  <si>
    <t>Vodič medený H07Z-U 6 mm2</t>
  </si>
  <si>
    <t>435014358</t>
  </si>
  <si>
    <t>210220303.S</t>
  </si>
  <si>
    <t>Ochranné pospájanie v práčovniach, kúpeľniach, pevné uloženie CY 10-16 mm2</t>
  </si>
  <si>
    <t>1349608641</t>
  </si>
  <si>
    <t>341110012500.S</t>
  </si>
  <si>
    <t>Vodič medený H07Z-U 16 mm2</t>
  </si>
  <si>
    <t>-855548642</t>
  </si>
  <si>
    <t>210220800.S</t>
  </si>
  <si>
    <t>Uzemňovacie vedenie na povrchu AlMgSi drôt zvodový Ø 8-10 mm</t>
  </si>
  <si>
    <t>2110426308</t>
  </si>
  <si>
    <t>354410064200.S</t>
  </si>
  <si>
    <t>Drôt bleskozvodový zliatina AlMgSi, d 8 mm, Al</t>
  </si>
  <si>
    <t>-1161043073</t>
  </si>
  <si>
    <t>210290367E101</t>
  </si>
  <si>
    <t>Príchytka PVC s hmoždinkou D8 a sťahovacou páskou pre upevnenie zväzku káblov s priemerom do 50 mm</t>
  </si>
  <si>
    <t>790402</t>
  </si>
  <si>
    <t>Káblová prýchytka PVC s natĺkacou hmoždinkou a sťahovacou páskou</t>
  </si>
  <si>
    <t>210100001.S</t>
  </si>
  <si>
    <t>Ukončenie vodičov v rozvádzač. vrátane zapojenia a vodičovej koncovky do 2,5 mm2</t>
  </si>
  <si>
    <t>210100003.S</t>
  </si>
  <si>
    <t>Ukončenie vodičov v rozvádzač. vrátane zapojenia a vodičovej koncovky do 16 mm2</t>
  </si>
  <si>
    <t>210100004.S</t>
  </si>
  <si>
    <t>Ukončenie vodičov v rozvádzač. vrátane zapojenia a vodičovej koncovky do 25 mm2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</si>
  <si>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</si>
  <si>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</si>
  <si>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</si>
  <si>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</si>
  <si>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</si>
  <si>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</si>
  <si>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</si>
  <si>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</si>
  <si>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</si>
  <si>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</si>
  <si>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</si>
  <si>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</si>
  <si>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</si>
  <si>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</si>
  <si>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</si>
  <si>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</si>
  <si>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</si>
  <si>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</si>
  <si>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</si>
  <si>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</si>
  <si>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</si>
  <si>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</si>
  <si>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210110051.S</t>
  </si>
  <si>
    <t>Jednopólové tlačítko - radenie 1/0, polozapustené a zapustené, vrátane zapojenia</t>
  </si>
  <si>
    <t>345310000710.S</t>
  </si>
  <si>
    <t>Ovládač prístroj polozapustený a zapustený, radenie 1/0, kryt</t>
  </si>
  <si>
    <t>210110095.S</t>
  </si>
  <si>
    <t>Spínače snímač pohybu do stropu</t>
  </si>
  <si>
    <t>210111011.S</t>
  </si>
  <si>
    <t>Domová zásuvka polozapustená alebo zapustená 250 V / 16A, vrátane zapojenia 2P + PE</t>
  </si>
  <si>
    <t>345350002600.S</t>
  </si>
  <si>
    <t>Rámček 2-násobný vodorovný</t>
  </si>
  <si>
    <t>345350003000.S</t>
  </si>
  <si>
    <t>Rámček 3-násobný vodorovný</t>
  </si>
  <si>
    <t>345350003400.S</t>
  </si>
  <si>
    <t>Rámček 4-násobný vodorovný</t>
  </si>
  <si>
    <t>345520000430.S</t>
  </si>
  <si>
    <t>Zásuvka jednonásobná polozapustená, radenie 2P+PE, komplet</t>
  </si>
  <si>
    <t>210140431</t>
  </si>
  <si>
    <t>Montáž - ovládač pomocných obvodov v skrini vrátane zapojenia jednotlačidlový</t>
  </si>
  <si>
    <t>216524</t>
  </si>
  <si>
    <t>CS - ovládacie hlavice, signálky -  tlačidlo červené v skrine 1x NC, ochrana proti neumyselnému stlačeniu (STOP TLAČIDLO), 230V/6A, IP65</t>
  </si>
  <si>
    <t>96</t>
  </si>
  <si>
    <t>210190003.S</t>
  </si>
  <si>
    <t>Montáž oceľoplechovej rozvodnice do váhy 100 kg</t>
  </si>
  <si>
    <t>97</t>
  </si>
  <si>
    <t>AIL2218700RP1</t>
  </si>
  <si>
    <t>Rozvádzač RP1 - nástenná rozvodná skriňa kompletne vybavená prístrojmi (zapojenie prístrojov v zmysle dokumentácie), vrátane výrobnej dokumentácie a atestu</t>
  </si>
  <si>
    <t>98</t>
  </si>
  <si>
    <t>AIL2218700RP2</t>
  </si>
  <si>
    <t>Rozvádzač RP2 - nástenná rozvodná skriňa kompletne vybavená prístrojmi (zapojenie prístrojov v zmysle dokumentácie), vrátane výrobnej dokumentácie a atestu</t>
  </si>
  <si>
    <t>AIL2218700RP3</t>
  </si>
  <si>
    <t>Rozvádzač RP3 - nástenná rozvodná skriňa kompletne vybavená prístrojmi (zapojenie prístrojov v zmysle dokumentácie), vrátane výrobnej dokumentácie a atestu</t>
  </si>
  <si>
    <t>210190051.S</t>
  </si>
  <si>
    <t>Montáž rozvádzača skriňového, panelového za l pole - delený rozvádzač do váhy 200 kg</t>
  </si>
  <si>
    <t>101</t>
  </si>
  <si>
    <t>AIL2218700RH</t>
  </si>
  <si>
    <t>Rozvádzač RH - samostatne stojaca skriňa kompletne vybavená prístrojmi (zapojenie prístrojov v zmysle dokumentácie), vrátane výrobnej dokumentácie a atestu</t>
  </si>
  <si>
    <t>102</t>
  </si>
  <si>
    <t>210201080.S</t>
  </si>
  <si>
    <t>Zapojenie LED svietidla IP20, stropného - nástenného</t>
  </si>
  <si>
    <t>103</t>
  </si>
  <si>
    <t>AIL2218700A1</t>
  </si>
  <si>
    <t>Svietidlo A1 - inetriérové stropné okrúhle, prisadené, LED, 230V/50Hz, 24W, 2280 lm, 4000K, Ra80, IP20</t>
  </si>
  <si>
    <t>104</t>
  </si>
  <si>
    <t>AIL2218700A2</t>
  </si>
  <si>
    <t>Svietidlo A2 - inetriérové stropné okrúhle, prisadené, LED, 230V/50Hz, 36W, 3600 lm, 4000K, Ra80, IP20</t>
  </si>
  <si>
    <t>105</t>
  </si>
  <si>
    <t>AIL2218700B1</t>
  </si>
  <si>
    <t>Svietidlo B1 - inetriérové stropné lineárne, LED, 230V/50Hz, 34W, 5500 lm, 4000K, Ra80, IP20</t>
  </si>
  <si>
    <t>106</t>
  </si>
  <si>
    <t>AIL2218700B3</t>
  </si>
  <si>
    <t>Svietidlo B3 - inetriérové stropné lineárne, LED, 230V/50Hz, 51W, 8000 lm, 4000K, Ra80, IP20</t>
  </si>
  <si>
    <t>107</t>
  </si>
  <si>
    <t>AIL2218700C1</t>
  </si>
  <si>
    <t>Svietidlo C1 - inetriérové stropné lineárne, LED, 230V/50Hz, 36W, 3600 lm, 4000K, Ra80, IP20</t>
  </si>
  <si>
    <t>108</t>
  </si>
  <si>
    <t>AIL2218700C2</t>
  </si>
  <si>
    <t>Svietidlo C2 - inetriérové stropné lineárne, LED, 230V/50Hz, 36W, 3600 lm, 4000K, Ra80, IP20</t>
  </si>
  <si>
    <t>109</t>
  </si>
  <si>
    <t>AIL2218700D1</t>
  </si>
  <si>
    <t>Svietidlo D1 - inetriérové stropné / závesné, okrúhle, LED, 230V/50Hz, 36W, 3300 lm, 4000K, Ra80, IP20</t>
  </si>
  <si>
    <t>110</t>
  </si>
  <si>
    <t>AIL2218700E1</t>
  </si>
  <si>
    <t>Svietidlo E1 - inetriérové stropné lineárne, LED, 230V/50Hz, 31W, 4030 lm, 4000K, Ra80, IP20</t>
  </si>
  <si>
    <t>111</t>
  </si>
  <si>
    <t>AIL2218700F1</t>
  </si>
  <si>
    <t>Svietidlo F1 - inetriérové vstavné okrúhle, LED, 230V/50Hz, 15W, 2100 lm, 4000K, Ra80, IP20</t>
  </si>
  <si>
    <t>AIL2218700F2</t>
  </si>
  <si>
    <t>Svietidlo F2 - inetriérové vstavné okrúhle, LED, 230V/50Hz, 25W, 3600 lm, 4000K, Ra80, IP20</t>
  </si>
  <si>
    <t>113</t>
  </si>
  <si>
    <t>AIL2218700H</t>
  </si>
  <si>
    <t>Svietidlo H - nástenné interiérové, s vlastným vypínačom LED, AC 230V/50Hz, 10W, min. 500lm, 4000K, IP20</t>
  </si>
  <si>
    <t>114</t>
  </si>
  <si>
    <t>210201510.S</t>
  </si>
  <si>
    <t>Zapojenie núdzového svietidla IP22, 1x svetelný LED zdroj - núdzový režim</t>
  </si>
  <si>
    <t>AIL2218700N1</t>
  </si>
  <si>
    <t xml:space="preserve">Svietidlo N1 - núdzové pre netrvalé núdzové osvetlenie, LED, autonómnosť 1 h, prisadené, obdĺžnikové, polykabonátové teleso, priehľadný polykarbonátový kryt, manuálny test, AC 240V, 3 W, min. IP20, piktogram </t>
  </si>
  <si>
    <t>116</t>
  </si>
  <si>
    <t>AIL2218700N2</t>
  </si>
  <si>
    <t>Svietidlo N2 - núdzové pre netrvalé núdzové osvetlenie, LED, autonómnosť 1 h, obdĺžnikové, polykabonátové teleso, priehľadný polykarbonátový kryt, manuálny test, AC 240V, 3 W, min. IP20, piktogram + difúzer pre vlajkovú montáž</t>
  </si>
  <si>
    <t>117</t>
  </si>
  <si>
    <t>AIL2218700NA1</t>
  </si>
  <si>
    <t>Svietidlo NA1 - núdzové, LED, prisadené, štvorcové, teleso: hliníkové, difúzor: polykarbonát, optika: širokouhlá, AC/DC 250V, 6 VA / 5W, 220 lm, IP42</t>
  </si>
  <si>
    <t>118</t>
  </si>
  <si>
    <t>AIL2218700NA2</t>
  </si>
  <si>
    <t>Svietidlo NA2 - núdzové, LED, prisadené, štvorcové, teleso: hliníkové, difúzor: polykarbonát, optika: symetrická, AC/DC 250V, 6 VA / 5W, 238 lm, IP42</t>
  </si>
  <si>
    <t>119</t>
  </si>
  <si>
    <t>AIL2218700NA3</t>
  </si>
  <si>
    <t>Svietidlo NA3 - núdzové, LED, prisadené, okrúhle, teleso: polykarbonát, difúzor: polykarbonát, optika: širokouhlá, AC/DC 250V, 6 VA / 5W, 220 lm, asymetrické, IP42</t>
  </si>
  <si>
    <t>AIL2218700NA4</t>
  </si>
  <si>
    <t>Svietidlo NA4 - núdzové, LED, prisadené, okrúhle, teleso: polykarbonát, difúzor: polykarbonát, optika: širokouhlá, AC/DC 250V, 6 VA / 5W, 220 lm, symetrické, IP42</t>
  </si>
  <si>
    <t>121</t>
  </si>
  <si>
    <t>210290751.S</t>
  </si>
  <si>
    <t>Montáž motorického spotrebiča, ventilátora do 1.5 kW, bez zapojenia</t>
  </si>
  <si>
    <t>122</t>
  </si>
  <si>
    <t>2102907510.S</t>
  </si>
  <si>
    <t>Montáž a zapojenie rekuperačnej jednotky</t>
  </si>
  <si>
    <t>123</t>
  </si>
  <si>
    <t>2102907511.S</t>
  </si>
  <si>
    <t>Montáž a zapojenie regulátora pre rekuperačnú jednotku, nastavenie a vyskúšanie</t>
  </si>
  <si>
    <t>124</t>
  </si>
  <si>
    <t>2102907512.S</t>
  </si>
  <si>
    <t>Montáž napájacieho zdroja pre rekuperačné jednotky, zapojenie na prívod</t>
  </si>
  <si>
    <t>125</t>
  </si>
  <si>
    <t>2102907513.S</t>
  </si>
  <si>
    <t>Montáž digestora, zapojenie na káblový prívod</t>
  </si>
  <si>
    <t>126</t>
  </si>
  <si>
    <t>210872122.S8</t>
  </si>
  <si>
    <t>Kábel signálny uložený pevne J-H(St)H 2x2x0,8</t>
  </si>
  <si>
    <t>127</t>
  </si>
  <si>
    <t>039878</t>
  </si>
  <si>
    <t>Kábel bezhalogénový signálny J-H(St)H  2x2x0,8</t>
  </si>
  <si>
    <t>210881058.S</t>
  </si>
  <si>
    <t>Vodič bezhalogénový, medený uložený pevne N2XH 0,6/1,0 kV  16</t>
  </si>
  <si>
    <t>129</t>
  </si>
  <si>
    <t>341610012600.S</t>
  </si>
  <si>
    <t>Vodič medený bezhalogenový N2XH-J 16 mm2</t>
  </si>
  <si>
    <t>130</t>
  </si>
  <si>
    <t>210881069.S</t>
  </si>
  <si>
    <t>Kábel bezhalogénový, medený uložený pevne N2XH 0,6/1,0 kV  2x1,5</t>
  </si>
  <si>
    <t>341610013700.S2</t>
  </si>
  <si>
    <t>Kábel medený bezhalogenový N2XH-O 2x1,5 mm2</t>
  </si>
  <si>
    <t>210881075.S</t>
  </si>
  <si>
    <t>Kábel bezhalogénový, medený uložený pevne N2XH 0,6/1,0 kV  3x1,5</t>
  </si>
  <si>
    <t>341610014300.S1</t>
  </si>
  <si>
    <t>Kábel medený bezhalogenový N2XH-J 3x1,5 mm2</t>
  </si>
  <si>
    <t>134</t>
  </si>
  <si>
    <t>341610014300.S2</t>
  </si>
  <si>
    <t>Kábel medený bezhalogenový N2XH-O 3x1,5 mm2</t>
  </si>
  <si>
    <t>135</t>
  </si>
  <si>
    <t>341610014300.S3</t>
  </si>
  <si>
    <t>Kábel medený bezhalogenový funkčný počas požiaru N2XH-O 3x1,5 - FE 180/PS90</t>
  </si>
  <si>
    <t>136</t>
  </si>
  <si>
    <t>210881076.S</t>
  </si>
  <si>
    <t>Kábel bezhalogénový, medený uložený pevne N2XH 0,6/1,0 kV  3x2,5</t>
  </si>
  <si>
    <t>137</t>
  </si>
  <si>
    <t>341610014400.S1</t>
  </si>
  <si>
    <t>Kábel medený bezhalogenový N2XH-J 3x2,5 mm2</t>
  </si>
  <si>
    <t>210881091.S</t>
  </si>
  <si>
    <t>Kábel bezhalogénový, medený uložený pevne N2XH 0,6/1,0 kV  4x1,5</t>
  </si>
  <si>
    <t>139</t>
  </si>
  <si>
    <t>341610015900.S2</t>
  </si>
  <si>
    <t>Kábel medený bezhalogenový N2XH-O 4x1,5 mm2</t>
  </si>
  <si>
    <t>140</t>
  </si>
  <si>
    <t>210881097.S</t>
  </si>
  <si>
    <t>Kábel bezhalogénový, medený uložený pevne N2XH 0,6/1,0 kV  4x25</t>
  </si>
  <si>
    <t>141</t>
  </si>
  <si>
    <t>341610016500.S</t>
  </si>
  <si>
    <t>Kábel medený bezhalogenový N2XH-J 4x25 mm2</t>
  </si>
  <si>
    <t>142</t>
  </si>
  <si>
    <t>210881104.S</t>
  </si>
  <si>
    <t>Kábel bezhalogénový, medený uložený pevne N2XH 0,6/1,0 kV  5x10</t>
  </si>
  <si>
    <t>143</t>
  </si>
  <si>
    <t>341610017200.S1</t>
  </si>
  <si>
    <t>Kábel medený bezhalogenový N2XH-J 5x10 mm2</t>
  </si>
  <si>
    <t>46-M</t>
  </si>
  <si>
    <t>Zemné práce vykonávané pri externých montážnych prácach</t>
  </si>
  <si>
    <t>460200154.S</t>
  </si>
  <si>
    <t>Hĺbenie káblovej ryhy ručne 35 cm širokej a 70 cm hlbokej, v zemine triedy 4</t>
  </si>
  <si>
    <t>654273061</t>
  </si>
  <si>
    <t>460560154.S</t>
  </si>
  <si>
    <t>Ručný zásyp nezap. káblovej ryhy bez zhutn. zeminy, 35 cm širokej, 70 cm hlbokej v zemine tr. 4</t>
  </si>
  <si>
    <t>374591556</t>
  </si>
  <si>
    <t>460620014.S</t>
  </si>
  <si>
    <t>Proviz. úprava terénu v zemine tr. 4, aby nerovnosti terénu neboli väčšie ako 2 cm od vodor.hladiny</t>
  </si>
  <si>
    <t>-1515468244</t>
  </si>
  <si>
    <t>147</t>
  </si>
  <si>
    <t>HZS-001</t>
  </si>
  <si>
    <t>Revízie elektrických zariadení</t>
  </si>
  <si>
    <t>1223881617</t>
  </si>
  <si>
    <t>148</t>
  </si>
  <si>
    <t>HZS-003</t>
  </si>
  <si>
    <t>Demontáž pôvodnej elektroinštalácie v riešených miestnostiach oddelenia, odpojenie v pôvodnom rozvádzači merania</t>
  </si>
  <si>
    <t>-1838285638</t>
  </si>
  <si>
    <t>149</t>
  </si>
  <si>
    <t>HZS-004</t>
  </si>
  <si>
    <t>Vyhľadanie obvodov pôvodnej elektroinštalácie, vedených cez rekonštruované priestory a napájajúcich neriešené priestory, ktoré musia zostať zachované</t>
  </si>
  <si>
    <t>Stavebné úpravy - ostatné</t>
  </si>
  <si>
    <t>Zateplenie plochej strecha</t>
  </si>
  <si>
    <t>Výmena otvorových konštrukcií</t>
  </si>
  <si>
    <t>Stavebné úpravy interiérové</t>
  </si>
  <si>
    <t>SO 01.1 Budova OO PZ Ružomberok – zelená časť prác</t>
  </si>
  <si>
    <t>A1</t>
  </si>
  <si>
    <t>A.01.06 - Stavebné úpravy - ostatné</t>
  </si>
  <si>
    <t>SO 01.2 Budova OO PZ Ružomberok – nezelená časť prác</t>
  </si>
  <si>
    <t>A2</t>
  </si>
  <si>
    <t>A2.01</t>
  </si>
  <si>
    <t>A1.01</t>
  </si>
  <si>
    <t>A2.02</t>
  </si>
  <si>
    <t>A2.03</t>
  </si>
  <si>
    <t>A1.02</t>
  </si>
  <si>
    <t>A1.03</t>
  </si>
  <si>
    <t>SO 02 Budova OO PZ Ružomberok - neoprávnené práce</t>
  </si>
  <si>
    <t>SO 01 Budova OO PZ Ružomberok - oprávnené práce</t>
  </si>
  <si>
    <t>A1.04</t>
  </si>
  <si>
    <t>Elektroinštalácia</t>
  </si>
  <si>
    <t>Ochrana pred bleskom</t>
  </si>
  <si>
    <t>A2.04</t>
  </si>
  <si>
    <t>A1.05</t>
  </si>
  <si>
    <t>A2.02 - Chodník a základ pod tepelné čerpadlo</t>
  </si>
  <si>
    <t>A2.01 - Búracie práce</t>
  </si>
  <si>
    <t>A1.01 - Výmena otvorových otvorov</t>
  </si>
  <si>
    <t>A1 - SO01 Budova OO PZ Ružomberok - zelená časť prác</t>
  </si>
  <si>
    <t>A - SO 01 Budova OO PZ Ružomberok - oprávnené práce</t>
  </si>
  <si>
    <t>A1 - SO 01 Budova OO PZ Ružomberok - zelená časť prác</t>
  </si>
  <si>
    <t>B.04</t>
  </si>
  <si>
    <t>B.03</t>
  </si>
  <si>
    <t>A1.02 - Zateplenie strechy</t>
  </si>
  <si>
    <t>A1.03 - Zateplenie fasády</t>
  </si>
  <si>
    <t>A2 - SO01 Budova OO PZ Ružomberok - nezelená časť prác</t>
  </si>
  <si>
    <t>A1.04 - Elektroinštalácia</t>
  </si>
  <si>
    <t>A2.04 - Ochrana pred bleskom</t>
  </si>
  <si>
    <t>Demontáž pôvodného bleskozvodu a likvidácia</t>
  </si>
  <si>
    <t>Revízia bleskozvodu</t>
  </si>
  <si>
    <t>MV SR</t>
  </si>
  <si>
    <t>A1.05 - Vykurovanie, vetranie a ZTI</t>
  </si>
  <si>
    <t>B.01 - Búracie práce</t>
  </si>
  <si>
    <t>B - SO 02 Budova OO PZ Ružomberok - neoprávnené práce</t>
  </si>
  <si>
    <t>B.03 - Vstupné schodisko</t>
  </si>
  <si>
    <t xml:space="preserve">B.02 - Stavebné úpravy -interierové </t>
  </si>
  <si>
    <t>A1.05.01</t>
  </si>
  <si>
    <t>A1.05.02</t>
  </si>
  <si>
    <t>A1.05.03</t>
  </si>
  <si>
    <t>A1.05.04</t>
  </si>
  <si>
    <t>A1.05.05</t>
  </si>
  <si>
    <t>A1.05.06</t>
  </si>
  <si>
    <t>A1.05.07</t>
  </si>
  <si>
    <t xml:space="preserve">A1.05.01 - Tepelné čerpadlo pre teplovodný systém vykurovania </t>
  </si>
  <si>
    <t>A1.05.02 - Plynový kondenzačný kotol</t>
  </si>
  <si>
    <t>A1.05.03 - Výmena vykurovacieho systému</t>
  </si>
  <si>
    <t>Izolačná PE trubica  18x30 mm (d potrubia x hr. izolácie), rozrezaná</t>
  </si>
  <si>
    <t xml:space="preserve">Izolačná PE trubica 22x30 mm (d potrubia x hr. izolácie), rozrezaná, </t>
  </si>
  <si>
    <t xml:space="preserve">Izolačná PE trubica DG 28x30 mm (d potrubia x hr. izolácie), rozrezaná, </t>
  </si>
  <si>
    <t xml:space="preserve">Izolačná PE trubica  35x30 mm (d potrubia x hr. izolácie), rozrezaná, </t>
  </si>
  <si>
    <t xml:space="preserve">Prechodka - s vnútorným závitom - C - 18mm-Rp3/4", </t>
  </si>
  <si>
    <t xml:space="preserve">Potrubie  - uhlíková oceľ z vonku pozinkovaná - 54mm; 1,5mm - 6m, </t>
  </si>
  <si>
    <t xml:space="preserve">Potrubie - uhlíková oceľ z vonku pozinkovaná - 42mm; 1,5mm - 6m, </t>
  </si>
  <si>
    <t>Potrubie  - uhlíková oceľ z vonku pozinkovaná - 35mm; 1,5mm - 6m, I</t>
  </si>
  <si>
    <t>Potrubie  - uhlíková oceľ z vonku pozinkovaná - 28mm; 1,5mm - 6m, + (T-kusy, Spojky, Kolená...)</t>
  </si>
  <si>
    <t>Potrubie  - uhlíková oceľ z vonku pozinkovaná - 22mm; 1,5mm - 6m,  + (T-kusy, Spojky, Kolená...)</t>
  </si>
  <si>
    <t>Potrubie  - uhlíková oceľ z vonku pozinkovaná - 18mm; 1,2mm - 6m, + (T-kusy, Spojky, Kolená...)</t>
  </si>
  <si>
    <t xml:space="preserve">Potrubie  - uhlíková oceľ z vonku pozinkovaná - 15mm; 1,2mm - 6m, </t>
  </si>
  <si>
    <t>Oceľové panelové radiátory  20K 600x600, s bočným pripojením, s 2 panelmi</t>
  </si>
  <si>
    <t>Oceľové panelové radiátory  22K 600x400, s bočným pripojením, s 2 panelmi a 2 konvektormi</t>
  </si>
  <si>
    <t>Oceľové panelové radiátory  22K 600x600, s bočným pripojením, s 2 panelmi a 2 konvektormi</t>
  </si>
  <si>
    <t>Oceľové panelové radiátory  22K 600x1000, s bočným pripojením, s 2 panelmi a 2 konvektormi</t>
  </si>
  <si>
    <t>Oceľové panelové radiátory  22K 600x1200, s bočným pripojením, s 2 panelmi a 2 konvektormi</t>
  </si>
  <si>
    <t>Oceľové panelové radiátory  22K 600x1400, s bočným pripojením, s 2 panelmi a 2 konvektormi</t>
  </si>
  <si>
    <t xml:space="preserve">Izolačná PE trubica  28x30 mm (d potrubia x hr. izolácie), rozrezaná, </t>
  </si>
  <si>
    <t>A1.05.04 - Tepelné čerpadlo pre ohrev vody</t>
  </si>
  <si>
    <t>A1.05.06 - System núteného vetrania so spätným získavaním tepla</t>
  </si>
  <si>
    <t>A1.05.08 - Vnútorné rozvody inžinierských sietí - studenej vody</t>
  </si>
  <si>
    <t>A1.05.05 - Systém distribúcie teplej vody</t>
  </si>
  <si>
    <t>B.05</t>
  </si>
  <si>
    <t>Vzduchotechnika</t>
  </si>
  <si>
    <t>Zdravotechnika</t>
  </si>
  <si>
    <t>B.05 ZTI</t>
  </si>
  <si>
    <t>B.04 VZT</t>
  </si>
  <si>
    <t>Ventilátor malý, axiálny DN 120</t>
  </si>
  <si>
    <t>Ventilátor malý, radiálny  DN100</t>
  </si>
  <si>
    <t>Ventilátor malý, axiálny DN 100</t>
  </si>
  <si>
    <t xml:space="preserve">Záves VZT rozvodu </t>
  </si>
  <si>
    <t>Dodatočné vystužovanie betónových konštrukcií betonárskou oceľovou chemickou injektážnou kotvou  D 12 mm -0.00001t</t>
  </si>
  <si>
    <t>úradná skúška / revízia</t>
  </si>
  <si>
    <t>Úradná skúška / revízia</t>
  </si>
  <si>
    <t xml:space="preserve">Tepelné čerpadlo pre teplovodný systém vykurovania </t>
  </si>
  <si>
    <t>Plynový kondenzačný kotol</t>
  </si>
  <si>
    <t>A1.05.08</t>
  </si>
  <si>
    <t>Výmena vykurovacieho systému</t>
  </si>
  <si>
    <t>Tepelné čerpadlo pre ohrev vody</t>
  </si>
  <si>
    <t>Systém distribúcie teplej vody</t>
  </si>
  <si>
    <t>System núteného vetrania so spätným získavaním tepla</t>
  </si>
  <si>
    <t>Vnútorné rozvody inžinierských sietí - studenej vody</t>
  </si>
  <si>
    <t xml:space="preserve">A1.05.01 </t>
  </si>
  <si>
    <t>Tepelné čerpadlo</t>
  </si>
  <si>
    <t xml:space="preserve">A1.05.02 </t>
  </si>
  <si>
    <t xml:space="preserve">A1.05.03 </t>
  </si>
  <si>
    <t xml:space="preserve">A1.05.04 </t>
  </si>
  <si>
    <t xml:space="preserve">A1.05.05 </t>
  </si>
  <si>
    <t xml:space="preserve">A1.05.06 </t>
  </si>
  <si>
    <t xml:space="preserve">A1.05.07 </t>
  </si>
  <si>
    <t xml:space="preserve">A1.05.08 </t>
  </si>
  <si>
    <t>Tepelné čerpadlo pre ohrev teplej vody</t>
  </si>
  <si>
    <t>Systém núteného vetrania so spätným získavaním tepla</t>
  </si>
  <si>
    <t>Obnova vonkajších povrchových úprav bez zlepšenia tepelnej ochrany</t>
  </si>
  <si>
    <t>úradná skúška / revízia / tlaková skúška</t>
  </si>
  <si>
    <t xml:space="preserve">Ostatné prepojovacie potrubia a potrubné spojovacie tvarovky (flexi nerez.rúrky, matice, kolená, vsuvky, ...) </t>
  </si>
  <si>
    <t>Oceľové panelové radiátory 22K 600x800, s bočným pripojením, s 2 panelmi a 2 konvektormi</t>
  </si>
  <si>
    <t>PVC strešný chrlič napr. TWC 50 BIT (PVC) Chrlič guľatý, K8 alebo ekvivalent</t>
  </si>
  <si>
    <t xml:space="preserve">Hmoždinka dlhá so skrutkou 8 x  80 mm  </t>
  </si>
  <si>
    <t>Krabica inštalačná pod omietku</t>
  </si>
  <si>
    <t>tepelné čerpadlo napr. Energycal AW PRO AT 70.2 DWS alebo ekvivalent</t>
  </si>
  <si>
    <t>Kohút guľový  DN 25 napr. HERZ Kohút guľový  "MODUL" DN 25, PN 25, s pákovým ovládačom (Silumin), 2 x vnútorný závit, teleso s kovanej mosadze, poniklované alebo ekvivalent</t>
  </si>
  <si>
    <t>Kohút guľový  DN 50 napr. HERZ Kohút guľový  "MODUL" DN 50, PN 25, s pákovým ovládačom (Silumin), 2 x vnútorný závit, teleso s kovanej mosadze, poniklované alebo ekvivalent</t>
  </si>
  <si>
    <t>odkalovač napr. Odkalovač Vitotrap s izoláciou 1 1/4" alebo ekvivalent</t>
  </si>
  <si>
    <t>plynový kondenzačný kotol napr. Vitodens 200-W B2HF 32kW alebo ekvivalent</t>
  </si>
  <si>
    <t>Stavebné úpravy ( povrchová úprava drážok, dier v murive a pod. po montáži zariadení plyn. kotolne)</t>
  </si>
  <si>
    <t>Stavebné vysprávky ( povrchová úprava drážok, dier v murive a pod. po montáži zariadení systému ÚK)</t>
  </si>
  <si>
    <t>akumulačný zásobník 750 l napr. Vitocell 100-E, Typ SVPB 750 l alebo ekvivalent</t>
  </si>
  <si>
    <t>doskový výmenník tepla napr. Doskový výmenník tepla SWEP B25THx80/1P-SC-M alebo ekvivalent</t>
  </si>
  <si>
    <t>sada so zmiešavačom a čerpadlo napr. RMS M32 DN25 Alpha2.1 25-60 alebo ekvivalent</t>
  </si>
  <si>
    <t>elektronické obehové čerpadlo napr. MAGNA3 50-100 F 280 1x230V PN6/10 alebo ekvivalent</t>
  </si>
  <si>
    <t>Konektor pre motor zmiešavača</t>
  </si>
  <si>
    <t>odkalovač DN 50 napr. Odkaľovač SpiroTrap s mag. DN50 navar.alebo ekvivalent</t>
  </si>
  <si>
    <t>termostaticjký ventil priamy DN 15, napr. HERZ Ventil TS-90 DN 15, termostatický, priamy, prípojka na vykurovacie teleso s kužeľovým tesnením, pripojenie na rúru univerzálnym hrdlom alebo ekvivalent</t>
  </si>
  <si>
    <t>termostaticjký ventil priamy DN 15 do spiatočky napr. HERZ Ventil do spiatočky RL-5 DN 15, priamy, s prednastavením, s možnosťou napúšťania, vypúšťania a uzavretia, prípojka na vykurovacie teleso s kužeľovým tesnením, pripojenie na rúru univerzálnym hrdlom alebo ekvivalent</t>
  </si>
  <si>
    <t>termostaticjký ventil priamy DN 15 vyvažovací napr. HERZ Ventil STRÖMAX-GM 2013 DN 15 (normálny prietok, kvs=6,05 m3/h), priamy, vyvažovací, s meracími ventilčekmi pre meranie tlakovej diferencie, 2 vrty 1/4 uzatvorené uzávermi, hrdlo x hrdlo</t>
  </si>
  <si>
    <t>termostaticjký ventil priamy DN 20 vyvažovací napr. HERZ Ventil STRÖMAX-GM 2013 DN 20, priamy, vyvažovací, s meracími ventilčekmi pre meranie tlakovej diferencie, s lineárnou charakteristikou, hrdlo x hrdlo, alebo ekvivalent</t>
  </si>
  <si>
    <t>termostatická hlavica napr. HERZ Hlavica termostatická "Mini " závit M 28 x 1,5, s kvapalinovým snímačom a polohou "0", nastaviteľná protimrazová ochrana pri cca 6°C, teplotný rozsah 6 - 30 °C  alebo ekvivalent</t>
  </si>
  <si>
    <t>Kohút guľový 2-cestný  DN 20 napr. HERZ Kohút guľový 2-cestný regulačný s ovládacou pákou DN 20, PN 40 alebo ekvivalent</t>
  </si>
  <si>
    <t>Kohút guľový 2-cestný  DN 25 napr. HERZ Kohút guľový 2-cestný regulačný s ovládacou pákou DN 25, PN 40 alebo ekvivalent</t>
  </si>
  <si>
    <t>Kohút guľový 2-cestný  DN 32 napr. HERZ Kohút guľový 2-cestný regulačný s ovládacou pákou DN 32, PN 40 alebo ekvivalent</t>
  </si>
  <si>
    <t>Kohút guľový 2-cestný  DN 40 napr. HERZ Kohút guľový 2-cestný regulačný s ovládacou pákou DN 50, PN 40 alebo ekvivalent</t>
  </si>
  <si>
    <t>filter DN 50 napr. HERZ Filter DN 50 alebo ekvivalent</t>
  </si>
  <si>
    <t>Stavebné vysprávky ( povrchová úprava drážok, dier v murive a pod. po montáži zariadení tep.čerpadla)</t>
  </si>
  <si>
    <t>Tepelné čerpadlo napr. Tepelné čerpadlo pre prípravu teplej vody, pre prevádzku s okolitým vzduchom ARISTON NUOS EVO A+ 110 l alebo ekvivalent</t>
  </si>
  <si>
    <t>Tepelné čerpadlo napr.  Tepelné čerpadlo pre prípravu teplej vody, pre prevádzku s okolitým vzduchom ARISTON NUOS EVO A+ 150 l alebo ekvivalent</t>
  </si>
  <si>
    <t>tvarovka závitová napr. HERZ Tvarovka lis. závitová - nástenka krátka 15 x 1,5 - Rp1/2 alebo ekvivalent</t>
  </si>
  <si>
    <t>elektrické zariadenie pre ovládanie max. 8 vetracích jednotiek napr. Regulátor sMove s8 alebo ekvivalent</t>
  </si>
  <si>
    <t>elektrické zariadenie pre ovládanie max. 4 vetracích jednotiek napr. Regulátor sMove s4 alebo ekvivalent</t>
  </si>
  <si>
    <t>lokálna vetracia jednotka s rekuperáciou, vyústenie do okna napr. inVERTer typ iV14-MaxAir Corner alebo ekvivalent</t>
  </si>
  <si>
    <t>lokálna vetracia jednotka s rekuperáciou priemer 225   napr. inVERTer typ iV14-MaxAir alebo ekvivalent</t>
  </si>
  <si>
    <t>Stavebné vysprávky (vyspravenia fasády po demontáži komína)</t>
  </si>
  <si>
    <t>plastová kotlová redukcia komínového systému napr. Almeva LIK kotlová redukce; DN60/100 (na DN80/125) alebo ekvivalent</t>
  </si>
  <si>
    <t>plastová rúrka komínového systému DN 80/125 napr. Almeva LIK trubka s hrdlem; 0,5 m; DN80/125 alebo ekvivalent</t>
  </si>
  <si>
    <t>T-kus komínového systému DN110/160 napr. Almeva LIL reviz. T-kus s měř. otv. a ZK reduk.; (na DN110/160), DN 80/125 alebo ekvivalent</t>
  </si>
  <si>
    <r>
      <t>plastová rúrka komínového systému s 87</t>
    </r>
    <r>
      <rPr>
        <sz val="9"/>
        <color rgb="FF0000FF"/>
        <rFont val="Calibri"/>
        <family val="2"/>
        <charset val="238"/>
      </rPr>
      <t>°</t>
    </r>
    <r>
      <rPr>
        <i/>
        <sz val="9"/>
        <color rgb="FF0000FF"/>
        <rFont val="Arial CE"/>
      </rPr>
      <t xml:space="preserve"> odbočkou 80/125, DN 110/160 napr. Almeva LIL trubkový díl s 87° odbočkou 80/125 a ZK - 1m; DN110/160 alebo ekvivalent</t>
    </r>
  </si>
  <si>
    <t>revízny T-kus komínového systémunapr. Almeva LIL revizní T-kus s odtokem; DN110/160alebo ekvivalent</t>
  </si>
  <si>
    <t>silikoónové mazivo napr. Almeva ZUB Silikonové mazivo 50g alebo ekvivalent</t>
  </si>
  <si>
    <t>sifón komínového systému napr. Almeva ZUB Sifon Zeus (pro přetlak) vývod 40mmalebo ekvivalent</t>
  </si>
  <si>
    <t>hadica na odvod kondenzátu napr. Almeva ZUB Hadice pro odvod kondenzátu 1bmalebo ekvivalent</t>
  </si>
  <si>
    <t>plastová rúrka s hrdlom dl. 0,5 m DN110/160 komínového systému napr. Almeva LAB trubka s hrdlem; 0,5m; DN110/160 alebo ekvivalent</t>
  </si>
  <si>
    <t>plastová rúrka s hrdlom dl. 0,25 m DN 110/160 komínového systému napr. Almeva LIL trubka s hrdlem; 0,25m; DN110/160 alebo ekvivalent</t>
  </si>
  <si>
    <t>plastová rúrka s hrdlom dl 1 m DN 110/160 komínového systému napr.  Almeva LIL trubka s hrdlem; 1m; DN110/160 alebo ekvivalent</t>
  </si>
  <si>
    <t>plastové koleno komínového systému napr. Almeva LAB koleno 87°; DN 110/160 alebo ekvivalent</t>
  </si>
  <si>
    <t>plastové hrdlo komínového systému napr. Almeva LAB hrdlo k zkrácení potrubí; DN110/160 alebo ekvivalent</t>
  </si>
  <si>
    <t>plastové hrdlo komínového systémunapr. Almeva STARR Trubka s hrdlem; 0,25m; černá; DN110 alebo ekvivalent</t>
  </si>
  <si>
    <t>plastová rúrka s hrdlom komínového systému 1m DN 110/160 napr. Almeva LAB trubka s hrdlem; 1m; DN110/160 alebo ekvivalent</t>
  </si>
  <si>
    <t>plastový T-kus DN 110/160 komínového systému napr. Almeva LAB revizní T-kus; DN110/160 alebo ekvivalent</t>
  </si>
  <si>
    <t>plastové koleno s konzolou DN 110/160 komínového systému napr. Almeva LAB pateční koleno 87° s konzolou; DN110/160 alebo ekvivalent</t>
  </si>
  <si>
    <t>plastová rúrka s hrdlom dl. 0,5 m DN 110/160 komínového systému napr. Almeva LAB trubka s hrdlem; 0,5m; DN110/160 alebo ekvivalent</t>
  </si>
  <si>
    <t>plastové vyústenie s prisávaním DN 110/160  komínového systému napr. Almeva LAB vyústění s přisáváním; DN110/160 alebo ekvivalent</t>
  </si>
  <si>
    <t>stenová objímka komínového systémunapr. Almeva LAB stěnová objímka zesílená; DN110/160 alebo ekvivalent</t>
  </si>
  <si>
    <t>krycia doska komínového systému napr. Almeva LAB krycí deska dvojdílná; DN110/160 alebo ekvivalent</t>
  </si>
  <si>
    <t>krycia doska komínového systému  napr. Almeva LIL krycí deska dvojdílná; DN110/160 alebo ekvivalent</t>
  </si>
  <si>
    <t>A1.05.07 - Komínové teleso</t>
  </si>
  <si>
    <t>Komínové teleso</t>
  </si>
  <si>
    <t>Tvarovka lis. závitová - nástenka krátka 15 x 1,5 - Rp1/2 napr. HERZ Tvarovka lis. závitová - nástenka krátka 15 x 1,5 - Rp1/2 alebo ekvivalent</t>
  </si>
  <si>
    <t>Batéria sprchová nástenná páková (musí patriť do dvoch najlepších tried spotreby vody podľa platného vodného štítku)</t>
  </si>
  <si>
    <t>Batéria umývadlová stojanková páková(musí patriť do dvoch najlepších tried spotreby vody podľa platného vodného štítku)</t>
  </si>
  <si>
    <t>Oceľová predsadená konštrukcia kotla</t>
  </si>
  <si>
    <t xml:space="preserve">Montážne diely kotla na omietku </t>
  </si>
  <si>
    <t>antivibračný blok kompaktibilný s tepelným čerpadlom napr. Antivibračné bloky AW PRO AT 50-90.2 alebo ekvivalent</t>
  </si>
  <si>
    <t>externý displej kompaktibilný s tepelným čerpadlom napr. Externý displej AW PRO alebo ekvivalent</t>
  </si>
  <si>
    <t>SAMOSTATNÝ EKVITERMICKÝ REGULÁTOR kompaktibilný s tepelným čerpadlom napr. Vitotronic 200-H typ HK3B alebo ekvivalent</t>
  </si>
  <si>
    <t>snímač teploty kompaktibilný s tepelným čerpadlom napr. Snímač príložný NTC 10 kOhm, dĺžka 5,8 m, s konektorom  pre Vitotronic typu HK1B, HK1B alebo Vitotronic 300-K typu MW2B, VIESSMANN alebo ekvivalent</t>
  </si>
  <si>
    <t xml:space="preserve">ponorný snímač teploty kompaktibilný s tepelným čerpadlom napr. Ponorný snímač teploty NTC 10k Ohm alebo ekvivalent </t>
  </si>
  <si>
    <t>teplonosné médium kompaktibilné s tepelným čerpadlom napr. Teplonosné médium Tyfocor GE (200litrov)alebo ekvivalent</t>
  </si>
  <si>
    <t>odkalovač kompaktibilný s tepelným čerpadlom napr. Odkaľovač SpiroTrap s mag. DN50 navar.alebo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</si>
</sst>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1"/>
      <color rgb="FF003366"/>
      <name val="Arial CE"/>
      <charset val="238"/>
    </font>
    <font>
      <b/>
      <sz val="10"/>
      <color rgb="FF003366"/>
      <name val="Arial CE"/>
      <charset val="238"/>
    </font>
    <font>
      <b/>
      <sz val="10"/>
      <name val="Arial CE"/>
      <charset val="238"/>
    </font>
    <font>
      <sz val="10"/>
      <color rgb="FF003366"/>
      <name val="Arial CE"/>
      <charset val="238"/>
    </font>
    <font>
      <b/>
      <sz val="12"/>
      <color rgb="FF003366"/>
      <name val="Arial CE"/>
      <charset val="238"/>
    </font>
    <font>
      <sz val="9"/>
      <color rgb="FF0000FF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thin">
        <color indexed="64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/>
    <xf numFmtId="0" fontId="0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2" fillId="0" borderId="14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left" vertical="center"/>
    </xf>
    <xf numFmtId="0" fontId="20" fillId="0" borderId="20" xfId="0" applyFont="1" applyBorder="1" applyAlignment="1" applyProtection="1">
      <alignment horizontal="center"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2" fillId="0" borderId="19" xfId="0" applyFont="1" applyBorder="1" applyAlignment="1" applyProtection="1">
      <alignment horizontal="left" vertical="center"/>
    </xf>
    <xf numFmtId="0" fontId="32" fillId="0" borderId="20" xfId="0" applyFont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27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26" xfId="0" applyBorder="1"/>
    <xf numFmtId="0" fontId="0" fillId="0" borderId="0" xfId="0" applyBorder="1"/>
    <xf numFmtId="0" fontId="0" fillId="0" borderId="27" xfId="0" applyBorder="1"/>
    <xf numFmtId="0" fontId="2" fillId="0" borderId="0" xfId="0" applyFont="1" applyBorder="1" applyAlignment="1">
      <alignment horizontal="left" vertical="center"/>
    </xf>
    <xf numFmtId="165" fontId="2" fillId="0" borderId="27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4" fontId="21" fillId="0" borderId="27" xfId="0" applyNumberFormat="1" applyFont="1" applyBorder="1" applyAlignment="1"/>
    <xf numFmtId="0" fontId="8" fillId="0" borderId="26" xfId="0" applyFont="1" applyBorder="1" applyAlignment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27" xfId="0" applyNumberFormat="1" applyFont="1" applyBorder="1" applyAlignment="1"/>
    <xf numFmtId="0" fontId="7" fillId="0" borderId="0" xfId="0" applyFont="1" applyBorder="1" applyAlignment="1">
      <alignment horizontal="left"/>
    </xf>
    <xf numFmtId="4" fontId="7" fillId="0" borderId="27" xfId="0" applyNumberFormat="1" applyFont="1" applyBorder="1" applyAlignment="1"/>
    <xf numFmtId="0" fontId="0" fillId="0" borderId="26" xfId="0" applyFont="1" applyBorder="1" applyAlignment="1" applyProtection="1">
      <alignment vertical="center"/>
      <protection locked="0"/>
    </xf>
    <xf numFmtId="4" fontId="19" fillId="0" borderId="29" xfId="0" applyNumberFormat="1" applyFont="1" applyBorder="1" applyAlignment="1" applyProtection="1">
      <alignment vertical="center"/>
      <protection locked="0"/>
    </xf>
    <xf numFmtId="0" fontId="0" fillId="0" borderId="30" xfId="0" applyFont="1" applyBorder="1" applyAlignment="1">
      <alignment vertical="center"/>
    </xf>
    <xf numFmtId="4" fontId="32" fillId="0" borderId="29" xfId="0" applyNumberFormat="1" applyFont="1" applyBorder="1" applyAlignment="1" applyProtection="1">
      <alignment vertical="center"/>
      <protection locked="0"/>
    </xf>
    <xf numFmtId="0" fontId="0" fillId="0" borderId="31" xfId="0" applyBorder="1"/>
    <xf numFmtId="0" fontId="19" fillId="0" borderId="32" xfId="0" applyFont="1" applyBorder="1" applyAlignment="1" applyProtection="1">
      <alignment horizontal="center" vertical="center"/>
      <protection locked="0"/>
    </xf>
    <xf numFmtId="49" fontId="19" fillId="0" borderId="32" xfId="0" applyNumberFormat="1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167" fontId="19" fillId="0" borderId="32" xfId="0" applyNumberFormat="1" applyFont="1" applyBorder="1" applyAlignment="1" applyProtection="1">
      <alignment vertical="center"/>
      <protection locked="0"/>
    </xf>
    <xf numFmtId="4" fontId="19" fillId="0" borderId="32" xfId="0" applyNumberFormat="1" applyFont="1" applyBorder="1" applyAlignment="1" applyProtection="1">
      <alignment vertical="center"/>
      <protection locked="0"/>
    </xf>
    <xf numFmtId="4" fontId="19" fillId="0" borderId="33" xfId="0" applyNumberFormat="1" applyFont="1" applyBorder="1" applyAlignment="1" applyProtection="1">
      <alignment vertical="center"/>
      <protection locked="0"/>
    </xf>
    <xf numFmtId="4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4" fontId="39" fillId="0" borderId="2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4" fontId="36" fillId="0" borderId="0" xfId="0" applyNumberFormat="1" applyFont="1" applyAlignment="1">
      <alignment vertical="center"/>
    </xf>
    <xf numFmtId="0" fontId="36" fillId="0" borderId="0" xfId="0" applyNumberFormat="1" applyFont="1" applyAlignment="1">
      <alignment vertical="center"/>
    </xf>
    <xf numFmtId="4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4" fontId="3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36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36" fillId="0" borderId="0" xfId="0" applyFont="1" applyAlignment="1">
      <alignment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38" fillId="0" borderId="0" xfId="0" applyFont="1" applyAlignment="1">
      <alignment horizontal="right" vertical="center" wrapText="1"/>
    </xf>
    <xf numFmtId="0" fontId="38" fillId="0" borderId="0" xfId="0" applyFont="1" applyAlignment="1">
      <alignment horizontal="left" vertical="center" wrapText="1"/>
    </xf>
    <xf numFmtId="0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0" fontId="19" fillId="4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ezakova2732253/AppData/Local/Microsoft/Windows/Temporary%20Internet%20Files/Content.Outlook/SJJHVR12/TZB/497-2022%20-%20Ru&#382;omberok%20OO%20PZ,%20Zateplenie%20objekt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ezakova2732253/Desktop/TZB/497-2022%20-%20Ru&#382;omberok%20OO%20PZ,%20Zateplenie%20objek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B 1.1 - Tepelné čerpadlo ..."/>
      <sheetName val="B 1.3 - Plynový kondenzač..."/>
      <sheetName val="B 1.5 - Výmena vykurovaci..."/>
      <sheetName val="B 2.1 - Tepelné čerpadlo ..."/>
      <sheetName val="B 2.5 - Systém distribúci..."/>
      <sheetName val="B 3.1 - System núteného v..."/>
      <sheetName val="C 1.2.5 - Obnova vonkajíc..."/>
      <sheetName val="C 1.6.3 - Vnútorné rozvod..."/>
      <sheetName val="Neoprávnené nák. VZT - Vz..."/>
      <sheetName val="Neoprávnené nak. ZTI - Zd..."/>
    </sheetNames>
    <sheetDataSet>
      <sheetData sheetId="0">
        <row r="6">
          <cell r="K6" t="str">
            <v>Ružomberok OO PZ, Zateplenie objektu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B 1.1 - Tepelné čerpadlo ..."/>
      <sheetName val="B 1.3 - Plynový kondenzač..."/>
      <sheetName val="B 1.5 - Výmena vykurovaci..."/>
      <sheetName val="B 2.1 - Tepelné čerpadlo ..."/>
      <sheetName val="B 2.5 - Systém distribúci..."/>
      <sheetName val="B 3.1 - System núteného v..."/>
      <sheetName val="C 1.2.5 - Obnova vonkajíc..."/>
      <sheetName val="C 1.6.3 - Vnútorné rozvod..."/>
      <sheetName val="Neoprávnené nák. VZT - Vz..."/>
      <sheetName val="Neoprávnené nak. ZTI - Zd..."/>
    </sheetNames>
    <sheetDataSet>
      <sheetData sheetId="0">
        <row r="6">
          <cell r="K6" t="str">
            <v>Ružomberok OO PZ, Zateplenie objektu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23"/>
  <sheetViews>
    <sheetView showGridLines="0" tabSelected="1" workbookViewId="0">
      <selection activeCell="AN96" sqref="AN96:AQ10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1" width="2.6640625" style="1" customWidth="1"/>
    <col min="32" max="32" width="14.5" style="1" customWidth="1"/>
    <col min="33" max="33" width="2.6640625" style="1" customWidth="1"/>
    <col min="34" max="34" width="3.33203125" style="1" customWidth="1"/>
    <col min="35" max="35" width="16.332031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6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349" t="s">
        <v>5</v>
      </c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361" t="s">
        <v>12</v>
      </c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362" t="s">
        <v>14</v>
      </c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/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/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/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64"/>
      <c r="AL26" s="365"/>
      <c r="AM26" s="365"/>
      <c r="AN26" s="365"/>
      <c r="AO26" s="36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6" t="s">
        <v>30</v>
      </c>
      <c r="M28" s="366"/>
      <c r="N28" s="366"/>
      <c r="O28" s="366"/>
      <c r="P28" s="366"/>
      <c r="Q28" s="26"/>
      <c r="R28" s="26"/>
      <c r="S28" s="26"/>
      <c r="T28" s="26"/>
      <c r="U28" s="26"/>
      <c r="V28" s="26"/>
      <c r="W28" s="366" t="s">
        <v>31</v>
      </c>
      <c r="X28" s="366"/>
      <c r="Y28" s="366"/>
      <c r="Z28" s="366"/>
      <c r="AA28" s="366"/>
      <c r="AB28" s="366"/>
      <c r="AC28" s="366"/>
      <c r="AD28" s="366"/>
      <c r="AE28" s="366"/>
      <c r="AF28" s="26"/>
      <c r="AG28" s="26"/>
      <c r="AH28" s="26"/>
      <c r="AI28" s="26"/>
      <c r="AJ28" s="26"/>
      <c r="AK28" s="366" t="s">
        <v>32</v>
      </c>
      <c r="AL28" s="366"/>
      <c r="AM28" s="366"/>
      <c r="AN28" s="366"/>
      <c r="AO28" s="366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32" t="s">
        <v>34</v>
      </c>
      <c r="L29" s="369">
        <v>0.2</v>
      </c>
      <c r="M29" s="368"/>
      <c r="N29" s="368"/>
      <c r="O29" s="368"/>
      <c r="P29" s="368"/>
      <c r="Q29" s="33"/>
      <c r="R29" s="33"/>
      <c r="S29" s="33"/>
      <c r="T29" s="33"/>
      <c r="U29" s="33"/>
      <c r="V29" s="33"/>
      <c r="W29" s="367" t="e">
        <f>ROUND(AZ94, 2)</f>
        <v>#REF!</v>
      </c>
      <c r="X29" s="368"/>
      <c r="Y29" s="368"/>
      <c r="Z29" s="368"/>
      <c r="AA29" s="368"/>
      <c r="AB29" s="368"/>
      <c r="AC29" s="368"/>
      <c r="AD29" s="368"/>
      <c r="AE29" s="368"/>
      <c r="AF29" s="33"/>
      <c r="AG29" s="33"/>
      <c r="AH29" s="33"/>
      <c r="AI29" s="33"/>
      <c r="AJ29" s="33"/>
      <c r="AK29" s="367" t="e">
        <f>ROUND(AV94, 2)</f>
        <v>#REF!</v>
      </c>
      <c r="AL29" s="368"/>
      <c r="AM29" s="368"/>
      <c r="AN29" s="368"/>
      <c r="AO29" s="368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35</v>
      </c>
      <c r="L30" s="372">
        <v>0.2</v>
      </c>
      <c r="M30" s="371"/>
      <c r="N30" s="371"/>
      <c r="O30" s="371"/>
      <c r="P30" s="371"/>
      <c r="W30" s="370"/>
      <c r="X30" s="371"/>
      <c r="Y30" s="371"/>
      <c r="Z30" s="371"/>
      <c r="AA30" s="371"/>
      <c r="AB30" s="371"/>
      <c r="AC30" s="371"/>
      <c r="AD30" s="371"/>
      <c r="AE30" s="371"/>
      <c r="AK30" s="370"/>
      <c r="AL30" s="371"/>
      <c r="AM30" s="371"/>
      <c r="AN30" s="371"/>
      <c r="AO30" s="371"/>
      <c r="AR30" s="31"/>
    </row>
    <row r="31" spans="1:71" s="3" customFormat="1" ht="14.45" hidden="1" customHeight="1">
      <c r="B31" s="31"/>
      <c r="F31" s="23" t="s">
        <v>36</v>
      </c>
      <c r="L31" s="372">
        <v>0.2</v>
      </c>
      <c r="M31" s="371"/>
      <c r="N31" s="371"/>
      <c r="O31" s="371"/>
      <c r="P31" s="371"/>
      <c r="W31" s="370" t="e">
        <f>ROUND(BB94, 2)</f>
        <v>#REF!</v>
      </c>
      <c r="X31" s="371"/>
      <c r="Y31" s="371"/>
      <c r="Z31" s="371"/>
      <c r="AA31" s="371"/>
      <c r="AB31" s="371"/>
      <c r="AC31" s="371"/>
      <c r="AD31" s="371"/>
      <c r="AE31" s="371"/>
      <c r="AK31" s="370">
        <v>0</v>
      </c>
      <c r="AL31" s="371"/>
      <c r="AM31" s="371"/>
      <c r="AN31" s="371"/>
      <c r="AO31" s="371"/>
      <c r="AR31" s="31"/>
    </row>
    <row r="32" spans="1:71" s="3" customFormat="1" ht="14.45" hidden="1" customHeight="1">
      <c r="B32" s="31"/>
      <c r="F32" s="23" t="s">
        <v>37</v>
      </c>
      <c r="L32" s="372">
        <v>0.2</v>
      </c>
      <c r="M32" s="371"/>
      <c r="N32" s="371"/>
      <c r="O32" s="371"/>
      <c r="P32" s="371"/>
      <c r="W32" s="370" t="e">
        <f>ROUND(BC94, 2)</f>
        <v>#REF!</v>
      </c>
      <c r="X32" s="371"/>
      <c r="Y32" s="371"/>
      <c r="Z32" s="371"/>
      <c r="AA32" s="371"/>
      <c r="AB32" s="371"/>
      <c r="AC32" s="371"/>
      <c r="AD32" s="371"/>
      <c r="AE32" s="371"/>
      <c r="AK32" s="370">
        <v>0</v>
      </c>
      <c r="AL32" s="371"/>
      <c r="AM32" s="371"/>
      <c r="AN32" s="371"/>
      <c r="AO32" s="371"/>
      <c r="AR32" s="31"/>
    </row>
    <row r="33" spans="1:57" s="3" customFormat="1" ht="14.45" hidden="1" customHeight="1">
      <c r="B33" s="31"/>
      <c r="F33" s="32" t="s">
        <v>38</v>
      </c>
      <c r="L33" s="369">
        <v>0</v>
      </c>
      <c r="M33" s="368"/>
      <c r="N33" s="368"/>
      <c r="O33" s="368"/>
      <c r="P33" s="368"/>
      <c r="Q33" s="33"/>
      <c r="R33" s="33"/>
      <c r="S33" s="33"/>
      <c r="T33" s="33"/>
      <c r="U33" s="33"/>
      <c r="V33" s="33"/>
      <c r="W33" s="367" t="e">
        <f>ROUND(BD94, 2)</f>
        <v>#REF!</v>
      </c>
      <c r="X33" s="368"/>
      <c r="Y33" s="368"/>
      <c r="Z33" s="368"/>
      <c r="AA33" s="368"/>
      <c r="AB33" s="368"/>
      <c r="AC33" s="368"/>
      <c r="AD33" s="368"/>
      <c r="AE33" s="368"/>
      <c r="AF33" s="33"/>
      <c r="AG33" s="33"/>
      <c r="AH33" s="33"/>
      <c r="AI33" s="33"/>
      <c r="AJ33" s="33"/>
      <c r="AK33" s="367">
        <v>0</v>
      </c>
      <c r="AL33" s="368"/>
      <c r="AM33" s="368"/>
      <c r="AN33" s="368"/>
      <c r="AO33" s="368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376" t="s">
        <v>41</v>
      </c>
      <c r="Y35" s="374"/>
      <c r="Z35" s="374"/>
      <c r="AA35" s="374"/>
      <c r="AB35" s="374"/>
      <c r="AC35" s="37"/>
      <c r="AD35" s="37"/>
      <c r="AE35" s="37"/>
      <c r="AF35" s="37"/>
      <c r="AG35" s="37"/>
      <c r="AH35" s="37"/>
      <c r="AI35" s="37"/>
      <c r="AJ35" s="37"/>
      <c r="AK35" s="373"/>
      <c r="AL35" s="374"/>
      <c r="AM35" s="374"/>
      <c r="AN35" s="374"/>
      <c r="AO35" s="375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43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44</v>
      </c>
      <c r="AI60" s="29"/>
      <c r="AJ60" s="29"/>
      <c r="AK60" s="29"/>
      <c r="AL60" s="29"/>
      <c r="AM60" s="42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46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47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44</v>
      </c>
      <c r="AI75" s="29"/>
      <c r="AJ75" s="29"/>
      <c r="AK75" s="29"/>
      <c r="AL75" s="29"/>
      <c r="AM75" s="42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11</v>
      </c>
      <c r="L84" s="4" t="str">
        <f>K5</f>
        <v>C101_2022</v>
      </c>
      <c r="AR84" s="48"/>
    </row>
    <row r="85" spans="1:91" s="5" customFormat="1" ht="36.950000000000003" customHeight="1">
      <c r="B85" s="49"/>
      <c r="C85" s="50" t="s">
        <v>13</v>
      </c>
      <c r="L85" s="380" t="str">
        <f>K6</f>
        <v>Ružomberok OO PZ, zateplenie objektu, Nám.A. Hlinku 1875 Ružomberok</v>
      </c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  <c r="AJ85" s="381"/>
      <c r="AK85" s="381"/>
      <c r="AL85" s="381"/>
      <c r="AM85" s="381"/>
      <c r="AN85" s="381"/>
      <c r="AO85" s="381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p.č.1108;1109, k.ú. Ružomberok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356" t="str">
        <f>IF(AN8= "","",AN8)</f>
        <v/>
      </c>
      <c r="AN87" s="356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25.7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Ministerstvo vnútra SR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354"/>
      <c r="AN89" s="355"/>
      <c r="AO89" s="355"/>
      <c r="AP89" s="355"/>
      <c r="AQ89" s="26"/>
      <c r="AR89" s="27"/>
      <c r="AS89" s="357" t="s">
        <v>49</v>
      </c>
      <c r="AT89" s="35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354"/>
      <c r="AN90" s="355"/>
      <c r="AO90" s="355"/>
      <c r="AP90" s="355"/>
      <c r="AQ90" s="26"/>
      <c r="AR90" s="27"/>
      <c r="AS90" s="359"/>
      <c r="AT90" s="36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359"/>
      <c r="AT91" s="36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385" t="s">
        <v>50</v>
      </c>
      <c r="D92" s="353"/>
      <c r="E92" s="353"/>
      <c r="F92" s="353"/>
      <c r="G92" s="353"/>
      <c r="H92" s="57"/>
      <c r="I92" s="382" t="s">
        <v>51</v>
      </c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2" t="s">
        <v>52</v>
      </c>
      <c r="AH92" s="353"/>
      <c r="AI92" s="353"/>
      <c r="AJ92" s="353"/>
      <c r="AK92" s="353"/>
      <c r="AL92" s="353"/>
      <c r="AM92" s="353"/>
      <c r="AN92" s="382" t="s">
        <v>53</v>
      </c>
      <c r="AO92" s="353"/>
      <c r="AP92" s="383"/>
      <c r="AQ92" s="58" t="s">
        <v>54</v>
      </c>
      <c r="AR92" s="27"/>
      <c r="AS92" s="59" t="s">
        <v>55</v>
      </c>
      <c r="AT92" s="60" t="s">
        <v>56</v>
      </c>
      <c r="AU92" s="60" t="s">
        <v>57</v>
      </c>
      <c r="AV92" s="60" t="s">
        <v>58</v>
      </c>
      <c r="AW92" s="60" t="s">
        <v>59</v>
      </c>
      <c r="AX92" s="60" t="s">
        <v>60</v>
      </c>
      <c r="AY92" s="60" t="s">
        <v>61</v>
      </c>
      <c r="AZ92" s="60" t="s">
        <v>62</v>
      </c>
      <c r="BA92" s="60" t="s">
        <v>63</v>
      </c>
      <c r="BB92" s="60" t="s">
        <v>64</v>
      </c>
      <c r="BC92" s="60" t="s">
        <v>65</v>
      </c>
      <c r="BD92" s="61" t="s">
        <v>66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67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384"/>
      <c r="AH94" s="384"/>
      <c r="AI94" s="384"/>
      <c r="AJ94" s="384"/>
      <c r="AK94" s="384"/>
      <c r="AL94" s="384"/>
      <c r="AM94" s="384"/>
      <c r="AN94" s="338"/>
      <c r="AO94" s="338"/>
      <c r="AP94" s="338"/>
      <c r="AQ94" s="69" t="s">
        <v>1</v>
      </c>
      <c r="AR94" s="65"/>
      <c r="AS94" s="70" t="e">
        <f>ROUND(AS95+AS116,2)</f>
        <v>#REF!</v>
      </c>
      <c r="AT94" s="71" t="e">
        <f t="shared" ref="AT94:AT121" si="0">ROUND(SUM(AV94:AW94),2)</f>
        <v>#REF!</v>
      </c>
      <c r="AU94" s="72" t="e">
        <f>ROUND(AU95+AU116,5)</f>
        <v>#REF!</v>
      </c>
      <c r="AV94" s="71" t="e">
        <f>ROUND(AZ94*L29,2)</f>
        <v>#REF!</v>
      </c>
      <c r="AW94" s="71" t="e">
        <f>ROUND(BA94*L30,2)</f>
        <v>#REF!</v>
      </c>
      <c r="AX94" s="71" t="e">
        <f>ROUND(BB94*L29,2)</f>
        <v>#REF!</v>
      </c>
      <c r="AY94" s="71" t="e">
        <f>ROUND(BC94*L30,2)</f>
        <v>#REF!</v>
      </c>
      <c r="AZ94" s="71" t="e">
        <f>ROUND(AZ95+AZ116,2)</f>
        <v>#REF!</v>
      </c>
      <c r="BA94" s="71" t="e">
        <f>ROUND(BA95+BA116,2)</f>
        <v>#REF!</v>
      </c>
      <c r="BB94" s="71" t="e">
        <f>ROUND(BB95+BB116,2)</f>
        <v>#REF!</v>
      </c>
      <c r="BC94" s="71" t="e">
        <f>ROUND(BC95+BC116,2)</f>
        <v>#REF!</v>
      </c>
      <c r="BD94" s="73" t="e">
        <f>ROUND(BD95+BD116,2)</f>
        <v>#REF!</v>
      </c>
      <c r="BS94" s="74" t="s">
        <v>68</v>
      </c>
      <c r="BT94" s="74" t="s">
        <v>69</v>
      </c>
      <c r="BU94" s="75" t="s">
        <v>70</v>
      </c>
      <c r="BV94" s="74" t="s">
        <v>71</v>
      </c>
      <c r="BW94" s="74" t="s">
        <v>4</v>
      </c>
      <c r="BX94" s="74" t="s">
        <v>72</v>
      </c>
      <c r="CL94" s="74" t="s">
        <v>1</v>
      </c>
    </row>
    <row r="95" spans="1:91" s="7" customFormat="1" ht="36.75" customHeight="1">
      <c r="B95" s="76"/>
      <c r="C95" s="77"/>
      <c r="D95" s="348" t="s">
        <v>73</v>
      </c>
      <c r="E95" s="348"/>
      <c r="F95" s="348"/>
      <c r="G95" s="348"/>
      <c r="H95" s="348"/>
      <c r="I95" s="78"/>
      <c r="J95" s="348" t="s">
        <v>2987</v>
      </c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5"/>
      <c r="AH95" s="344"/>
      <c r="AI95" s="344"/>
      <c r="AJ95" s="344"/>
      <c r="AK95" s="344"/>
      <c r="AL95" s="344"/>
      <c r="AM95" s="344"/>
      <c r="AN95" s="343"/>
      <c r="AO95" s="344"/>
      <c r="AP95" s="344"/>
      <c r="AQ95" s="79" t="s">
        <v>74</v>
      </c>
      <c r="AR95" s="76"/>
      <c r="AS95" s="80" t="e">
        <f>ROUND(#REF!+#REF!+AS114,2)</f>
        <v>#REF!</v>
      </c>
      <c r="AT95" s="81" t="e">
        <f t="shared" si="0"/>
        <v>#REF!</v>
      </c>
      <c r="AU95" s="82" t="e">
        <f>ROUND(#REF!+#REF!+AU114,5)</f>
        <v>#REF!</v>
      </c>
      <c r="AV95" s="81" t="e">
        <f>ROUND(AZ95*L29,2)</f>
        <v>#REF!</v>
      </c>
      <c r="AW95" s="81" t="e">
        <f>ROUND(BA95*L30,2)</f>
        <v>#REF!</v>
      </c>
      <c r="AX95" s="81" t="e">
        <f>ROUND(BB95*L29,2)</f>
        <v>#REF!</v>
      </c>
      <c r="AY95" s="81" t="e">
        <f>ROUND(BC95*L30,2)</f>
        <v>#REF!</v>
      </c>
      <c r="AZ95" s="81" t="e">
        <f>ROUND(#REF!+#REF!+AZ114,2)</f>
        <v>#REF!</v>
      </c>
      <c r="BA95" s="81" t="e">
        <f>ROUND(#REF!+#REF!+BA114,2)</f>
        <v>#REF!</v>
      </c>
      <c r="BB95" s="81" t="e">
        <f>ROUND(#REF!+#REF!+BB114,2)</f>
        <v>#REF!</v>
      </c>
      <c r="BC95" s="81" t="e">
        <f>ROUND(#REF!+#REF!+BC114,2)</f>
        <v>#REF!</v>
      </c>
      <c r="BD95" s="83" t="e">
        <f>ROUND(#REF!+#REF!+BD114,2)</f>
        <v>#REF!</v>
      </c>
      <c r="BS95" s="84" t="s">
        <v>68</v>
      </c>
      <c r="BT95" s="84" t="s">
        <v>75</v>
      </c>
      <c r="BU95" s="84" t="s">
        <v>70</v>
      </c>
      <c r="BV95" s="84" t="s">
        <v>71</v>
      </c>
      <c r="BW95" s="84" t="s">
        <v>76</v>
      </c>
      <c r="BX95" s="84" t="s">
        <v>4</v>
      </c>
      <c r="CL95" s="84" t="s">
        <v>1</v>
      </c>
      <c r="CM95" s="84" t="s">
        <v>69</v>
      </c>
    </row>
    <row r="96" spans="1:91" s="7" customFormat="1" ht="36.75" customHeight="1">
      <c r="B96" s="76"/>
      <c r="C96" s="77"/>
      <c r="D96" s="348" t="s">
        <v>2976</v>
      </c>
      <c r="E96" s="348"/>
      <c r="F96" s="348"/>
      <c r="G96" s="348"/>
      <c r="H96" s="348"/>
      <c r="I96" s="270"/>
      <c r="J96" s="348" t="s">
        <v>2975</v>
      </c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5"/>
      <c r="AH96" s="344"/>
      <c r="AI96" s="344"/>
      <c r="AJ96" s="344"/>
      <c r="AK96" s="344"/>
      <c r="AL96" s="344"/>
      <c r="AM96" s="344"/>
      <c r="AN96" s="343"/>
      <c r="AO96" s="344"/>
      <c r="AP96" s="344"/>
      <c r="AQ96" s="79"/>
      <c r="AR96" s="76"/>
      <c r="AS96" s="80"/>
      <c r="AT96" s="81"/>
      <c r="AU96" s="82"/>
      <c r="AV96" s="81"/>
      <c r="AW96" s="81"/>
      <c r="AX96" s="81"/>
      <c r="AY96" s="81"/>
      <c r="AZ96" s="81"/>
      <c r="BA96" s="81"/>
      <c r="BB96" s="81"/>
      <c r="BC96" s="81"/>
      <c r="BD96" s="83"/>
      <c r="BS96" s="84"/>
      <c r="BT96" s="84"/>
      <c r="BU96" s="84"/>
      <c r="BV96" s="84"/>
      <c r="BW96" s="84"/>
      <c r="BX96" s="84"/>
      <c r="CL96" s="84"/>
      <c r="CM96" s="84"/>
    </row>
    <row r="97" spans="1:90" s="4" customFormat="1" ht="16.5" customHeight="1">
      <c r="A97" s="90" t="s">
        <v>80</v>
      </c>
      <c r="B97" s="48"/>
      <c r="C97" s="10"/>
      <c r="D97" s="10"/>
      <c r="E97" s="10"/>
      <c r="F97" s="340" t="s">
        <v>2981</v>
      </c>
      <c r="G97" s="340"/>
      <c r="H97" s="340"/>
      <c r="I97" s="340"/>
      <c r="J97" s="340"/>
      <c r="K97" s="10"/>
      <c r="L97" s="339" t="s">
        <v>2973</v>
      </c>
      <c r="M97" s="339"/>
      <c r="N97" s="339"/>
      <c r="O97" s="339"/>
      <c r="P97" s="339"/>
      <c r="Q97" s="339"/>
      <c r="R97" s="339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39"/>
      <c r="AF97" s="339"/>
      <c r="AG97" s="341"/>
      <c r="AH97" s="351"/>
      <c r="AI97" s="351"/>
      <c r="AJ97" s="351"/>
      <c r="AK97" s="351"/>
      <c r="AL97" s="351"/>
      <c r="AM97" s="351"/>
      <c r="AN97" s="341"/>
      <c r="AO97" s="351"/>
      <c r="AP97" s="351"/>
      <c r="AQ97" s="333"/>
      <c r="AR97" s="48"/>
      <c r="AS97" s="86">
        <v>0</v>
      </c>
      <c r="AT97" s="87">
        <f t="shared" si="0"/>
        <v>0</v>
      </c>
      <c r="AU97" s="88">
        <f>'A1.01 - Výmena otvorových kci'!P133</f>
        <v>742.77846930999999</v>
      </c>
      <c r="AV97" s="87">
        <f>'A1.01 - Výmena otvorových kci'!J37</f>
        <v>0</v>
      </c>
      <c r="AW97" s="87">
        <f>'A1.01 - Výmena otvorových kci'!J38</f>
        <v>0</v>
      </c>
      <c r="AX97" s="87">
        <f>'A1.01 - Výmena otvorových kci'!J39</f>
        <v>0</v>
      </c>
      <c r="AY97" s="87">
        <f>'A1.01 - Výmena otvorových kci'!J40</f>
        <v>0</v>
      </c>
      <c r="AZ97" s="87">
        <f>'A1.01 - Výmena otvorových kci'!F37</f>
        <v>0</v>
      </c>
      <c r="BA97" s="87">
        <f>'A1.01 - Výmena otvorových kci'!F38</f>
        <v>0</v>
      </c>
      <c r="BB97" s="87">
        <f>'A1.01 - Výmena otvorových kci'!F39</f>
        <v>0</v>
      </c>
      <c r="BC97" s="87">
        <f>'A1.01 - Výmena otvorových kci'!F40</f>
        <v>0</v>
      </c>
      <c r="BD97" s="89">
        <f>'A1.01 - Výmena otvorových kci'!F41</f>
        <v>0</v>
      </c>
      <c r="BT97" s="21" t="s">
        <v>82</v>
      </c>
      <c r="BV97" s="21" t="s">
        <v>71</v>
      </c>
      <c r="BW97" s="21" t="s">
        <v>84</v>
      </c>
      <c r="BX97" s="21" t="s">
        <v>79</v>
      </c>
      <c r="CL97" s="21" t="s">
        <v>1</v>
      </c>
    </row>
    <row r="98" spans="1:90" s="4" customFormat="1" ht="16.5" customHeight="1">
      <c r="A98" s="90" t="s">
        <v>80</v>
      </c>
      <c r="B98" s="48"/>
      <c r="C98" s="10"/>
      <c r="D98" s="10"/>
      <c r="E98" s="10"/>
      <c r="F98" s="340" t="s">
        <v>2984</v>
      </c>
      <c r="G98" s="340"/>
      <c r="H98" s="340"/>
      <c r="I98" s="340"/>
      <c r="J98" s="340"/>
      <c r="K98" s="10"/>
      <c r="L98" s="339" t="s">
        <v>2972</v>
      </c>
      <c r="M98" s="339"/>
      <c r="N98" s="339"/>
      <c r="O98" s="339"/>
      <c r="P98" s="339"/>
      <c r="Q98" s="339"/>
      <c r="R98" s="339"/>
      <c r="S98" s="339"/>
      <c r="T98" s="339"/>
      <c r="U98" s="339"/>
      <c r="V98" s="339"/>
      <c r="W98" s="339"/>
      <c r="X98" s="339"/>
      <c r="Y98" s="339"/>
      <c r="Z98" s="339"/>
      <c r="AA98" s="339"/>
      <c r="AB98" s="339"/>
      <c r="AC98" s="339"/>
      <c r="AD98" s="339"/>
      <c r="AE98" s="339"/>
      <c r="AF98" s="339"/>
      <c r="AG98" s="341"/>
      <c r="AH98" s="351"/>
      <c r="AI98" s="351"/>
      <c r="AJ98" s="351"/>
      <c r="AK98" s="351"/>
      <c r="AL98" s="351"/>
      <c r="AM98" s="351"/>
      <c r="AN98" s="341"/>
      <c r="AO98" s="351"/>
      <c r="AP98" s="351"/>
      <c r="AQ98" s="333"/>
      <c r="AR98" s="48"/>
      <c r="AS98" s="86">
        <v>0</v>
      </c>
      <c r="AT98" s="87">
        <f t="shared" si="0"/>
        <v>0</v>
      </c>
      <c r="AU98" s="88">
        <f>'A1.02 - Zateplenie strechy'!P132</f>
        <v>148.81617982</v>
      </c>
      <c r="AV98" s="87">
        <f>'A1.02 - Zateplenie strechy'!J37</f>
        <v>0</v>
      </c>
      <c r="AW98" s="87">
        <f>'A1.02 - Zateplenie strechy'!J38</f>
        <v>0</v>
      </c>
      <c r="AX98" s="87">
        <f>'A1.02 - Zateplenie strechy'!J39</f>
        <v>0</v>
      </c>
      <c r="AY98" s="87">
        <f>'A1.02 - Zateplenie strechy'!J40</f>
        <v>0</v>
      </c>
      <c r="AZ98" s="87">
        <f>'A1.02 - Zateplenie strechy'!F37</f>
        <v>0</v>
      </c>
      <c r="BA98" s="87">
        <f>'A1.02 - Zateplenie strechy'!F38</f>
        <v>0</v>
      </c>
      <c r="BB98" s="87">
        <f>'A1.02 - Zateplenie strechy'!F39</f>
        <v>0</v>
      </c>
      <c r="BC98" s="87">
        <f>'A1.02 - Zateplenie strechy'!F40</f>
        <v>0</v>
      </c>
      <c r="BD98" s="89">
        <f>'A1.02 - Zateplenie strechy'!F41</f>
        <v>0</v>
      </c>
      <c r="BT98" s="21" t="s">
        <v>82</v>
      </c>
      <c r="BV98" s="21" t="s">
        <v>71</v>
      </c>
      <c r="BW98" s="21" t="s">
        <v>85</v>
      </c>
      <c r="BX98" s="21" t="s">
        <v>79</v>
      </c>
      <c r="CL98" s="21" t="s">
        <v>1</v>
      </c>
    </row>
    <row r="99" spans="1:90" s="4" customFormat="1" ht="16.5" customHeight="1">
      <c r="A99" s="90" t="s">
        <v>80</v>
      </c>
      <c r="B99" s="48"/>
      <c r="C99" s="10"/>
      <c r="D99" s="10"/>
      <c r="E99" s="10"/>
      <c r="F99" s="340" t="s">
        <v>2985</v>
      </c>
      <c r="G99" s="340"/>
      <c r="H99" s="340"/>
      <c r="I99" s="340"/>
      <c r="J99" s="340"/>
      <c r="K99" s="10"/>
      <c r="L99" s="339" t="s">
        <v>86</v>
      </c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39"/>
      <c r="AA99" s="339"/>
      <c r="AB99" s="339"/>
      <c r="AC99" s="339"/>
      <c r="AD99" s="339"/>
      <c r="AE99" s="339"/>
      <c r="AF99" s="339"/>
      <c r="AG99" s="341"/>
      <c r="AH99" s="351"/>
      <c r="AI99" s="351"/>
      <c r="AJ99" s="351"/>
      <c r="AK99" s="351"/>
      <c r="AL99" s="351"/>
      <c r="AM99" s="351"/>
      <c r="AN99" s="341"/>
      <c r="AO99" s="351"/>
      <c r="AP99" s="351"/>
      <c r="AQ99" s="333"/>
      <c r="AR99" s="48"/>
      <c r="AS99" s="86">
        <v>0</v>
      </c>
      <c r="AT99" s="87">
        <f t="shared" si="0"/>
        <v>0</v>
      </c>
      <c r="AU99" s="88">
        <f>'A1.03 - Zateplenie fasády'!P140</f>
        <v>2211.5167156100001</v>
      </c>
      <c r="AV99" s="87">
        <f>'A1.03 - Zateplenie fasády'!J37</f>
        <v>0</v>
      </c>
      <c r="AW99" s="87">
        <f>'A1.03 - Zateplenie fasády'!J38</f>
        <v>0</v>
      </c>
      <c r="AX99" s="87">
        <f>'A1.03 - Zateplenie fasády'!J39</f>
        <v>0</v>
      </c>
      <c r="AY99" s="87">
        <f>'A1.03 - Zateplenie fasády'!J40</f>
        <v>0</v>
      </c>
      <c r="AZ99" s="87">
        <f>'A1.03 - Zateplenie fasády'!F37</f>
        <v>0</v>
      </c>
      <c r="BA99" s="87">
        <f>'A1.03 - Zateplenie fasády'!F38</f>
        <v>0</v>
      </c>
      <c r="BB99" s="87">
        <f>'A1.03 - Zateplenie fasády'!F39</f>
        <v>0</v>
      </c>
      <c r="BC99" s="87">
        <f>'A1.03 - Zateplenie fasády'!F40</f>
        <v>0</v>
      </c>
      <c r="BD99" s="89">
        <f>'A1.03 - Zateplenie fasády'!F41</f>
        <v>0</v>
      </c>
      <c r="BT99" s="21" t="s">
        <v>82</v>
      </c>
      <c r="BV99" s="21" t="s">
        <v>71</v>
      </c>
      <c r="BW99" s="21" t="s">
        <v>87</v>
      </c>
      <c r="BX99" s="21" t="s">
        <v>79</v>
      </c>
      <c r="CL99" s="21" t="s">
        <v>1</v>
      </c>
    </row>
    <row r="100" spans="1:90" s="273" customFormat="1" ht="16.5" customHeight="1">
      <c r="A100" s="90"/>
      <c r="B100" s="48"/>
      <c r="C100" s="269"/>
      <c r="D100" s="269"/>
      <c r="E100" s="269"/>
      <c r="F100" s="340" t="s">
        <v>2988</v>
      </c>
      <c r="G100" s="340"/>
      <c r="H100" s="340"/>
      <c r="I100" s="340"/>
      <c r="J100" s="340"/>
      <c r="K100" s="269"/>
      <c r="L100" s="339" t="s">
        <v>2989</v>
      </c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  <c r="AA100" s="339"/>
      <c r="AB100" s="339"/>
      <c r="AC100" s="339"/>
      <c r="AD100" s="339"/>
      <c r="AE100" s="339"/>
      <c r="AF100" s="339"/>
      <c r="AG100" s="339"/>
      <c r="AH100" s="347"/>
      <c r="AI100" s="347"/>
      <c r="AJ100" s="347"/>
      <c r="AK100" s="347"/>
      <c r="AL100" s="347"/>
      <c r="AM100" s="347"/>
      <c r="AN100" s="332"/>
      <c r="AO100" s="341"/>
      <c r="AP100" s="351"/>
      <c r="AQ100" s="351"/>
      <c r="AR100" s="48"/>
      <c r="AS100" s="86"/>
      <c r="AT100" s="87"/>
      <c r="AU100" s="88"/>
      <c r="AV100" s="87"/>
      <c r="AW100" s="87"/>
      <c r="AX100" s="87"/>
      <c r="AY100" s="87"/>
      <c r="AZ100" s="87"/>
      <c r="BA100" s="87"/>
      <c r="BB100" s="87"/>
      <c r="BC100" s="87"/>
      <c r="BD100" s="89"/>
      <c r="BT100" s="271"/>
      <c r="BV100" s="271"/>
      <c r="BW100" s="271"/>
      <c r="BX100" s="271"/>
      <c r="CL100" s="271"/>
    </row>
    <row r="101" spans="1:90" s="330" customFormat="1" ht="16.5" customHeight="1">
      <c r="A101" s="90"/>
      <c r="B101" s="48"/>
      <c r="C101" s="329"/>
      <c r="D101" s="329"/>
      <c r="E101" s="329"/>
      <c r="F101" s="339" t="s">
        <v>2992</v>
      </c>
      <c r="G101" s="339"/>
      <c r="H101" s="339"/>
      <c r="I101" s="339"/>
      <c r="J101" s="339"/>
      <c r="K101" s="332"/>
      <c r="L101" s="339" t="s">
        <v>91</v>
      </c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39"/>
      <c r="Z101" s="339"/>
      <c r="AA101" s="339"/>
      <c r="AB101" s="339"/>
      <c r="AC101" s="339"/>
      <c r="AD101" s="339"/>
      <c r="AE101" s="339"/>
      <c r="AF101" s="339"/>
      <c r="AG101" s="339"/>
      <c r="AH101" s="347"/>
      <c r="AI101" s="347"/>
      <c r="AJ101" s="347"/>
      <c r="AK101" s="347"/>
      <c r="AL101" s="347"/>
      <c r="AM101" s="347"/>
      <c r="AN101" s="332"/>
      <c r="AO101" s="341"/>
      <c r="AP101" s="342"/>
      <c r="AQ101" s="342"/>
      <c r="AR101" s="48"/>
      <c r="AS101" s="86"/>
      <c r="AT101" s="87"/>
      <c r="AU101" s="88"/>
      <c r="AV101" s="87"/>
      <c r="AW101" s="87"/>
      <c r="AX101" s="87"/>
      <c r="AY101" s="87"/>
      <c r="AZ101" s="87"/>
      <c r="BA101" s="87"/>
      <c r="BB101" s="87"/>
      <c r="BC101" s="87"/>
      <c r="BD101" s="89"/>
      <c r="BT101" s="331"/>
      <c r="BV101" s="331"/>
      <c r="BW101" s="331"/>
      <c r="BX101" s="331"/>
      <c r="CL101" s="331"/>
    </row>
    <row r="102" spans="1:90" s="330" customFormat="1" ht="16.5" customHeight="1">
      <c r="A102" s="90"/>
      <c r="B102" s="48"/>
      <c r="C102" s="329"/>
      <c r="D102" s="329"/>
      <c r="E102" s="329"/>
      <c r="F102" s="377" t="s">
        <v>3014</v>
      </c>
      <c r="G102" s="377"/>
      <c r="H102" s="377"/>
      <c r="I102" s="377"/>
      <c r="J102" s="377"/>
      <c r="K102" s="334"/>
      <c r="L102" s="378" t="s">
        <v>3059</v>
      </c>
      <c r="M102" s="378"/>
      <c r="N102" s="378"/>
      <c r="O102" s="378"/>
      <c r="P102" s="378"/>
      <c r="Q102" s="378"/>
      <c r="R102" s="378"/>
      <c r="S102" s="378"/>
      <c r="T102" s="378"/>
      <c r="U102" s="378"/>
      <c r="V102" s="378"/>
      <c r="W102" s="378"/>
      <c r="X102" s="378"/>
      <c r="Y102" s="378"/>
      <c r="Z102" s="378"/>
      <c r="AA102" s="378"/>
      <c r="AB102" s="378"/>
      <c r="AC102" s="378"/>
      <c r="AD102" s="378"/>
      <c r="AE102" s="378"/>
      <c r="AF102" s="378"/>
      <c r="AG102" s="378"/>
      <c r="AH102" s="346"/>
      <c r="AI102" s="346"/>
      <c r="AJ102" s="346"/>
      <c r="AK102" s="346"/>
      <c r="AL102" s="346"/>
      <c r="AM102" s="346"/>
      <c r="AN102" s="329"/>
      <c r="AO102" s="336"/>
      <c r="AP102" s="379"/>
      <c r="AQ102" s="379"/>
      <c r="AR102" s="48"/>
      <c r="AS102" s="86"/>
      <c r="AT102" s="87"/>
      <c r="AU102" s="88"/>
      <c r="AV102" s="87"/>
      <c r="AW102" s="87"/>
      <c r="AX102" s="87"/>
      <c r="AY102" s="87"/>
      <c r="AZ102" s="87"/>
      <c r="BA102" s="87"/>
      <c r="BB102" s="87"/>
      <c r="BC102" s="87"/>
      <c r="BD102" s="89"/>
      <c r="BT102" s="331"/>
      <c r="BV102" s="331"/>
      <c r="BW102" s="331"/>
      <c r="BX102" s="331"/>
      <c r="CL102" s="331"/>
    </row>
    <row r="103" spans="1:90" s="330" customFormat="1" ht="16.5" customHeight="1">
      <c r="A103" s="90"/>
      <c r="B103" s="48"/>
      <c r="C103" s="329"/>
      <c r="D103" s="329"/>
      <c r="E103" s="329"/>
      <c r="F103" s="377" t="s">
        <v>3015</v>
      </c>
      <c r="G103" s="377"/>
      <c r="H103" s="377"/>
      <c r="I103" s="377"/>
      <c r="J103" s="377"/>
      <c r="K103" s="334"/>
      <c r="L103" s="378" t="s">
        <v>3060</v>
      </c>
      <c r="M103" s="378"/>
      <c r="N103" s="378"/>
      <c r="O103" s="378"/>
      <c r="P103" s="378"/>
      <c r="Q103" s="378"/>
      <c r="R103" s="378"/>
      <c r="S103" s="378"/>
      <c r="T103" s="378"/>
      <c r="U103" s="378"/>
      <c r="V103" s="378"/>
      <c r="W103" s="378"/>
      <c r="X103" s="378"/>
      <c r="Y103" s="378"/>
      <c r="Z103" s="378"/>
      <c r="AA103" s="378"/>
      <c r="AB103" s="378"/>
      <c r="AC103" s="378"/>
      <c r="AD103" s="378"/>
      <c r="AE103" s="378"/>
      <c r="AF103" s="378"/>
      <c r="AG103" s="378"/>
      <c r="AH103" s="346"/>
      <c r="AI103" s="346"/>
      <c r="AJ103" s="346"/>
      <c r="AK103" s="346"/>
      <c r="AL103" s="346"/>
      <c r="AM103" s="346"/>
      <c r="AN103" s="329"/>
      <c r="AO103" s="336"/>
      <c r="AP103" s="379"/>
      <c r="AQ103" s="379"/>
      <c r="AR103" s="48"/>
      <c r="AS103" s="86"/>
      <c r="AT103" s="87"/>
      <c r="AU103" s="88"/>
      <c r="AV103" s="87"/>
      <c r="AW103" s="87"/>
      <c r="AX103" s="87"/>
      <c r="AY103" s="87"/>
      <c r="AZ103" s="87"/>
      <c r="BA103" s="87"/>
      <c r="BB103" s="87"/>
      <c r="BC103" s="87"/>
      <c r="BD103" s="89"/>
      <c r="BT103" s="331"/>
      <c r="BV103" s="331"/>
      <c r="BW103" s="331"/>
      <c r="BX103" s="331"/>
      <c r="CL103" s="331"/>
    </row>
    <row r="104" spans="1:90" s="330" customFormat="1" ht="16.5" customHeight="1">
      <c r="A104" s="90"/>
      <c r="B104" s="48"/>
      <c r="C104" s="329"/>
      <c r="D104" s="329"/>
      <c r="E104" s="329"/>
      <c r="F104" s="377" t="s">
        <v>3016</v>
      </c>
      <c r="G104" s="377"/>
      <c r="H104" s="377"/>
      <c r="I104" s="377"/>
      <c r="J104" s="377"/>
      <c r="K104" s="334"/>
      <c r="L104" s="378" t="s">
        <v>3062</v>
      </c>
      <c r="M104" s="378"/>
      <c r="N104" s="378"/>
      <c r="O104" s="378"/>
      <c r="P104" s="378"/>
      <c r="Q104" s="378"/>
      <c r="R104" s="378"/>
      <c r="S104" s="378"/>
      <c r="T104" s="378"/>
      <c r="U104" s="378"/>
      <c r="V104" s="378"/>
      <c r="W104" s="378"/>
      <c r="X104" s="378"/>
      <c r="Y104" s="378"/>
      <c r="Z104" s="378"/>
      <c r="AA104" s="378"/>
      <c r="AB104" s="378"/>
      <c r="AC104" s="378"/>
      <c r="AD104" s="378"/>
      <c r="AE104" s="378"/>
      <c r="AF104" s="378"/>
      <c r="AG104" s="378"/>
      <c r="AH104" s="346"/>
      <c r="AI104" s="346"/>
      <c r="AJ104" s="346"/>
      <c r="AK104" s="346"/>
      <c r="AL104" s="346"/>
      <c r="AM104" s="346"/>
      <c r="AN104" s="329"/>
      <c r="AO104" s="336"/>
      <c r="AP104" s="379"/>
      <c r="AQ104" s="379"/>
      <c r="AR104" s="48"/>
      <c r="AS104" s="86"/>
      <c r="AT104" s="87"/>
      <c r="AU104" s="88"/>
      <c r="AV104" s="87"/>
      <c r="AW104" s="87"/>
      <c r="AX104" s="87"/>
      <c r="AY104" s="87"/>
      <c r="AZ104" s="87"/>
      <c r="BA104" s="87"/>
      <c r="BB104" s="87"/>
      <c r="BC104" s="87"/>
      <c r="BD104" s="89"/>
      <c r="BT104" s="331"/>
      <c r="BV104" s="331"/>
      <c r="BW104" s="331"/>
      <c r="BX104" s="331"/>
      <c r="CL104" s="331"/>
    </row>
    <row r="105" spans="1:90" s="330" customFormat="1" ht="16.5" customHeight="1">
      <c r="A105" s="90"/>
      <c r="B105" s="48"/>
      <c r="C105" s="329"/>
      <c r="D105" s="329"/>
      <c r="E105" s="329"/>
      <c r="F105" s="377" t="s">
        <v>3017</v>
      </c>
      <c r="G105" s="377"/>
      <c r="H105" s="377"/>
      <c r="I105" s="377"/>
      <c r="J105" s="377"/>
      <c r="K105" s="334"/>
      <c r="L105" s="378" t="s">
        <v>3063</v>
      </c>
      <c r="M105" s="378"/>
      <c r="N105" s="378"/>
      <c r="O105" s="378"/>
      <c r="P105" s="378"/>
      <c r="Q105" s="378"/>
      <c r="R105" s="378"/>
      <c r="S105" s="378"/>
      <c r="T105" s="378"/>
      <c r="U105" s="378"/>
      <c r="V105" s="378"/>
      <c r="W105" s="378"/>
      <c r="X105" s="378"/>
      <c r="Y105" s="378"/>
      <c r="Z105" s="378"/>
      <c r="AA105" s="378"/>
      <c r="AB105" s="378"/>
      <c r="AC105" s="378"/>
      <c r="AD105" s="378"/>
      <c r="AE105" s="378"/>
      <c r="AF105" s="378"/>
      <c r="AG105" s="378"/>
      <c r="AH105" s="346"/>
      <c r="AI105" s="346"/>
      <c r="AJ105" s="346"/>
      <c r="AK105" s="346"/>
      <c r="AL105" s="346"/>
      <c r="AM105" s="346"/>
      <c r="AN105" s="329"/>
      <c r="AO105" s="336"/>
      <c r="AP105" s="379"/>
      <c r="AQ105" s="379"/>
      <c r="AR105" s="48"/>
      <c r="AS105" s="86"/>
      <c r="AT105" s="87"/>
      <c r="AU105" s="88"/>
      <c r="AV105" s="87"/>
      <c r="AW105" s="87"/>
      <c r="AX105" s="87"/>
      <c r="AY105" s="87"/>
      <c r="AZ105" s="87"/>
      <c r="BA105" s="87"/>
      <c r="BB105" s="87"/>
      <c r="BC105" s="87"/>
      <c r="BD105" s="89"/>
      <c r="BT105" s="331"/>
      <c r="BV105" s="331"/>
      <c r="BW105" s="331"/>
      <c r="BX105" s="331"/>
      <c r="CL105" s="331"/>
    </row>
    <row r="106" spans="1:90" s="330" customFormat="1" ht="16.5" customHeight="1">
      <c r="A106" s="90"/>
      <c r="B106" s="48"/>
      <c r="C106" s="329"/>
      <c r="D106" s="329"/>
      <c r="E106" s="329"/>
      <c r="F106" s="377" t="s">
        <v>3018</v>
      </c>
      <c r="G106" s="377"/>
      <c r="H106" s="377"/>
      <c r="I106" s="377"/>
      <c r="J106" s="377"/>
      <c r="K106" s="334"/>
      <c r="L106" s="378" t="s">
        <v>3064</v>
      </c>
      <c r="M106" s="378"/>
      <c r="N106" s="378"/>
      <c r="O106" s="378"/>
      <c r="P106" s="378"/>
      <c r="Q106" s="378"/>
      <c r="R106" s="378"/>
      <c r="S106" s="378"/>
      <c r="T106" s="378"/>
      <c r="U106" s="378"/>
      <c r="V106" s="378"/>
      <c r="W106" s="378"/>
      <c r="X106" s="378"/>
      <c r="Y106" s="378"/>
      <c r="Z106" s="378"/>
      <c r="AA106" s="378"/>
      <c r="AB106" s="378"/>
      <c r="AC106" s="378"/>
      <c r="AD106" s="378"/>
      <c r="AE106" s="378"/>
      <c r="AF106" s="378"/>
      <c r="AG106" s="378"/>
      <c r="AH106" s="346"/>
      <c r="AI106" s="346"/>
      <c r="AJ106" s="346"/>
      <c r="AK106" s="346"/>
      <c r="AL106" s="346"/>
      <c r="AM106" s="346"/>
      <c r="AN106" s="329"/>
      <c r="AO106" s="336"/>
      <c r="AP106" s="379"/>
      <c r="AQ106" s="379"/>
      <c r="AR106" s="48"/>
      <c r="AS106" s="86"/>
      <c r="AT106" s="87"/>
      <c r="AU106" s="88"/>
      <c r="AV106" s="87"/>
      <c r="AW106" s="87"/>
      <c r="AX106" s="87"/>
      <c r="AY106" s="87"/>
      <c r="AZ106" s="87"/>
      <c r="BA106" s="87"/>
      <c r="BB106" s="87"/>
      <c r="BC106" s="87"/>
      <c r="BD106" s="89"/>
      <c r="BT106" s="331"/>
      <c r="BV106" s="331"/>
      <c r="BW106" s="331"/>
      <c r="BX106" s="331"/>
      <c r="CL106" s="331"/>
    </row>
    <row r="107" spans="1:90" s="330" customFormat="1" ht="18.75" customHeight="1">
      <c r="A107" s="90"/>
      <c r="B107" s="48"/>
      <c r="C107" s="329"/>
      <c r="D107" s="329"/>
      <c r="E107" s="329"/>
      <c r="F107" s="377" t="s">
        <v>3019</v>
      </c>
      <c r="G107" s="377"/>
      <c r="H107" s="377"/>
      <c r="I107" s="377"/>
      <c r="J107" s="377"/>
      <c r="K107" s="334"/>
      <c r="L107" s="378" t="s">
        <v>3065</v>
      </c>
      <c r="M107" s="378"/>
      <c r="N107" s="378"/>
      <c r="O107" s="378"/>
      <c r="P107" s="378"/>
      <c r="Q107" s="378"/>
      <c r="R107" s="378"/>
      <c r="S107" s="378"/>
      <c r="T107" s="378"/>
      <c r="U107" s="378"/>
      <c r="V107" s="378"/>
      <c r="W107" s="378"/>
      <c r="X107" s="378"/>
      <c r="Y107" s="378"/>
      <c r="Z107" s="378"/>
      <c r="AA107" s="378"/>
      <c r="AB107" s="378"/>
      <c r="AC107" s="378"/>
      <c r="AD107" s="378"/>
      <c r="AE107" s="378"/>
      <c r="AF107" s="378"/>
      <c r="AG107" s="378"/>
      <c r="AH107" s="346"/>
      <c r="AI107" s="346"/>
      <c r="AJ107" s="346"/>
      <c r="AK107" s="346"/>
      <c r="AL107" s="346"/>
      <c r="AM107" s="346"/>
      <c r="AN107" s="329"/>
      <c r="AO107" s="336"/>
      <c r="AP107" s="379"/>
      <c r="AQ107" s="379"/>
      <c r="AR107" s="48"/>
      <c r="AS107" s="86"/>
      <c r="AT107" s="87"/>
      <c r="AU107" s="88"/>
      <c r="AV107" s="87"/>
      <c r="AW107" s="87"/>
      <c r="AX107" s="87"/>
      <c r="AY107" s="87"/>
      <c r="AZ107" s="87"/>
      <c r="BA107" s="87"/>
      <c r="BB107" s="87"/>
      <c r="BC107" s="87"/>
      <c r="BD107" s="89"/>
      <c r="BT107" s="331"/>
      <c r="BV107" s="331"/>
      <c r="BW107" s="331"/>
      <c r="BX107" s="331"/>
      <c r="CL107" s="331"/>
    </row>
    <row r="108" spans="1:90" s="330" customFormat="1" ht="27.75" customHeight="1">
      <c r="A108" s="90"/>
      <c r="B108" s="48"/>
      <c r="C108" s="329"/>
      <c r="D108" s="329"/>
      <c r="E108" s="329"/>
      <c r="F108" s="377" t="s">
        <v>3020</v>
      </c>
      <c r="G108" s="377"/>
      <c r="H108" s="377"/>
      <c r="I108" s="377"/>
      <c r="J108" s="377"/>
      <c r="K108" s="334"/>
      <c r="L108" s="378" t="s">
        <v>3140</v>
      </c>
      <c r="M108" s="378"/>
      <c r="N108" s="378"/>
      <c r="O108" s="378"/>
      <c r="P108" s="378"/>
      <c r="Q108" s="378"/>
      <c r="R108" s="378"/>
      <c r="S108" s="378"/>
      <c r="T108" s="378"/>
      <c r="U108" s="378"/>
      <c r="V108" s="378"/>
      <c r="W108" s="378"/>
      <c r="X108" s="378"/>
      <c r="Y108" s="378"/>
      <c r="Z108" s="378"/>
      <c r="AA108" s="378"/>
      <c r="AB108" s="378"/>
      <c r="AC108" s="378"/>
      <c r="AD108" s="378"/>
      <c r="AE108" s="378"/>
      <c r="AF108" s="378"/>
      <c r="AG108" s="378"/>
      <c r="AH108" s="346"/>
      <c r="AI108" s="346"/>
      <c r="AJ108" s="346"/>
      <c r="AK108" s="346"/>
      <c r="AL108" s="346"/>
      <c r="AM108" s="346"/>
      <c r="AN108" s="329"/>
      <c r="AO108" s="336"/>
      <c r="AP108" s="379"/>
      <c r="AQ108" s="379"/>
      <c r="AR108" s="48"/>
      <c r="AS108" s="86"/>
      <c r="AT108" s="87"/>
      <c r="AU108" s="88"/>
      <c r="AV108" s="87"/>
      <c r="AW108" s="87"/>
      <c r="AX108" s="87"/>
      <c r="AY108" s="87"/>
      <c r="AZ108" s="87"/>
      <c r="BA108" s="87"/>
      <c r="BB108" s="87"/>
      <c r="BC108" s="87"/>
      <c r="BD108" s="89"/>
      <c r="BT108" s="331"/>
      <c r="BV108" s="331"/>
      <c r="BW108" s="331"/>
      <c r="BX108" s="331"/>
      <c r="CL108" s="331"/>
    </row>
    <row r="109" spans="1:90" s="273" customFormat="1" ht="16.5" customHeight="1">
      <c r="A109" s="90"/>
      <c r="B109" s="48"/>
      <c r="C109" s="269"/>
      <c r="D109" s="269"/>
      <c r="E109" s="269"/>
      <c r="F109" s="377" t="s">
        <v>3061</v>
      </c>
      <c r="G109" s="377"/>
      <c r="H109" s="377"/>
      <c r="I109" s="377"/>
      <c r="J109" s="377"/>
      <c r="K109" s="334"/>
      <c r="L109" s="378" t="s">
        <v>3066</v>
      </c>
      <c r="M109" s="378"/>
      <c r="N109" s="378"/>
      <c r="O109" s="378"/>
      <c r="P109" s="378"/>
      <c r="Q109" s="378"/>
      <c r="R109" s="378"/>
      <c r="S109" s="378"/>
      <c r="T109" s="378"/>
      <c r="U109" s="378"/>
      <c r="V109" s="378"/>
      <c r="W109" s="378"/>
      <c r="X109" s="378"/>
      <c r="Y109" s="378"/>
      <c r="Z109" s="378"/>
      <c r="AA109" s="378"/>
      <c r="AB109" s="378"/>
      <c r="AC109" s="378"/>
      <c r="AD109" s="378"/>
      <c r="AE109" s="378"/>
      <c r="AF109" s="378"/>
      <c r="AG109" s="378"/>
      <c r="AH109" s="346"/>
      <c r="AI109" s="346"/>
      <c r="AJ109" s="346"/>
      <c r="AK109" s="346"/>
      <c r="AL109" s="346"/>
      <c r="AM109" s="346"/>
      <c r="AN109" s="269"/>
      <c r="AO109" s="336"/>
      <c r="AP109" s="379"/>
      <c r="AQ109" s="379"/>
      <c r="AR109" s="48"/>
      <c r="AS109" s="86"/>
      <c r="AT109" s="87"/>
      <c r="AU109" s="88"/>
      <c r="AV109" s="87"/>
      <c r="AW109" s="87"/>
      <c r="AX109" s="87"/>
      <c r="AY109" s="87"/>
      <c r="AZ109" s="87"/>
      <c r="BA109" s="87"/>
      <c r="BB109" s="87"/>
      <c r="BC109" s="87"/>
      <c r="BD109" s="89"/>
      <c r="BT109" s="271"/>
      <c r="BV109" s="271"/>
      <c r="BW109" s="271"/>
      <c r="BX109" s="271"/>
      <c r="CL109" s="271"/>
    </row>
    <row r="110" spans="1:90" s="273" customFormat="1" ht="28.5" customHeight="1">
      <c r="A110" s="90"/>
      <c r="B110" s="48"/>
      <c r="C110" s="269"/>
      <c r="D110" s="348" t="s">
        <v>2979</v>
      </c>
      <c r="E110" s="348"/>
      <c r="F110" s="348"/>
      <c r="G110" s="348"/>
      <c r="H110" s="348"/>
      <c r="I110" s="270"/>
      <c r="J110" s="348" t="s">
        <v>2978</v>
      </c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5"/>
      <c r="AH110" s="344"/>
      <c r="AI110" s="344"/>
      <c r="AJ110" s="344"/>
      <c r="AK110" s="344"/>
      <c r="AL110" s="344"/>
      <c r="AM110" s="344"/>
      <c r="AN110" s="343"/>
      <c r="AO110" s="344"/>
      <c r="AP110" s="344"/>
      <c r="AQ110" s="85"/>
      <c r="AR110" s="48"/>
      <c r="AS110" s="86"/>
      <c r="AT110" s="87"/>
      <c r="AU110" s="88"/>
      <c r="AV110" s="87"/>
      <c r="AW110" s="87"/>
      <c r="AX110" s="87"/>
      <c r="AY110" s="87"/>
      <c r="AZ110" s="87"/>
      <c r="BA110" s="87"/>
      <c r="BB110" s="87"/>
      <c r="BC110" s="87"/>
      <c r="BD110" s="89"/>
      <c r="BT110" s="271"/>
      <c r="BV110" s="271"/>
      <c r="BW110" s="271"/>
      <c r="BX110" s="271"/>
      <c r="CL110" s="271"/>
    </row>
    <row r="111" spans="1:90" s="273" customFormat="1" ht="21" customHeight="1">
      <c r="A111" s="90"/>
      <c r="B111" s="48"/>
      <c r="C111" s="269"/>
      <c r="D111" s="269"/>
      <c r="E111" s="269"/>
      <c r="F111" s="340" t="s">
        <v>2980</v>
      </c>
      <c r="G111" s="340"/>
      <c r="H111" s="340"/>
      <c r="I111" s="340"/>
      <c r="J111" s="340"/>
      <c r="K111" s="269"/>
      <c r="L111" s="340" t="s">
        <v>81</v>
      </c>
      <c r="M111" s="340"/>
      <c r="N111" s="340"/>
      <c r="O111" s="340"/>
      <c r="P111" s="340"/>
      <c r="Q111" s="340"/>
      <c r="R111" s="340"/>
      <c r="S111" s="340"/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0"/>
      <c r="AG111" s="336"/>
      <c r="AH111" s="337"/>
      <c r="AI111" s="337"/>
      <c r="AJ111" s="337"/>
      <c r="AK111" s="337"/>
      <c r="AL111" s="337"/>
      <c r="AM111" s="337"/>
      <c r="AN111" s="336"/>
      <c r="AO111" s="337"/>
      <c r="AP111" s="337"/>
      <c r="AQ111" s="85"/>
      <c r="AR111" s="48"/>
      <c r="AS111" s="86"/>
      <c r="AT111" s="87"/>
      <c r="AU111" s="88"/>
      <c r="AV111" s="87"/>
      <c r="AW111" s="87"/>
      <c r="AX111" s="87"/>
      <c r="AY111" s="87"/>
      <c r="AZ111" s="87"/>
      <c r="BA111" s="87"/>
      <c r="BB111" s="87"/>
      <c r="BC111" s="87"/>
      <c r="BD111" s="89"/>
      <c r="BT111" s="271"/>
      <c r="BV111" s="271"/>
      <c r="BW111" s="271"/>
      <c r="BX111" s="271"/>
      <c r="CL111" s="271"/>
    </row>
    <row r="112" spans="1:90" s="4" customFormat="1" ht="16.5" customHeight="1">
      <c r="A112" s="90" t="s">
        <v>80</v>
      </c>
      <c r="B112" s="48"/>
      <c r="C112" s="10"/>
      <c r="D112" s="10"/>
      <c r="E112" s="10"/>
      <c r="F112" s="340" t="s">
        <v>2982</v>
      </c>
      <c r="G112" s="340"/>
      <c r="H112" s="340"/>
      <c r="I112" s="340"/>
      <c r="J112" s="340"/>
      <c r="K112" s="10"/>
      <c r="L112" s="340" t="s">
        <v>88</v>
      </c>
      <c r="M112" s="340"/>
      <c r="N112" s="340"/>
      <c r="O112" s="340"/>
      <c r="P112" s="340"/>
      <c r="Q112" s="340"/>
      <c r="R112" s="340"/>
      <c r="S112" s="340"/>
      <c r="T112" s="340"/>
      <c r="U112" s="340"/>
      <c r="V112" s="340"/>
      <c r="W112" s="340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36"/>
      <c r="AH112" s="337"/>
      <c r="AI112" s="337"/>
      <c r="AJ112" s="337"/>
      <c r="AK112" s="337"/>
      <c r="AL112" s="337"/>
      <c r="AM112" s="337"/>
      <c r="AN112" s="336"/>
      <c r="AO112" s="337"/>
      <c r="AP112" s="337"/>
      <c r="AQ112" s="85" t="s">
        <v>77</v>
      </c>
      <c r="AR112" s="48"/>
      <c r="AS112" s="86">
        <v>0</v>
      </c>
      <c r="AT112" s="87">
        <f t="shared" si="0"/>
        <v>0</v>
      </c>
      <c r="AU112" s="88">
        <f>'A2.02 - Chodník a zákla...'!P134</f>
        <v>395.63713064000001</v>
      </c>
      <c r="AV112" s="87">
        <f>'A2.02 - Chodník a zákla...'!J37</f>
        <v>0</v>
      </c>
      <c r="AW112" s="87">
        <f>'A2.02 - Chodník a zákla...'!J38</f>
        <v>0</v>
      </c>
      <c r="AX112" s="87">
        <f>'A2.02 - Chodník a zákla...'!J39</f>
        <v>0</v>
      </c>
      <c r="AY112" s="87">
        <f>'A2.02 - Chodník a zákla...'!J40</f>
        <v>0</v>
      </c>
      <c r="AZ112" s="87">
        <f>'A2.02 - Chodník a zákla...'!F37</f>
        <v>0</v>
      </c>
      <c r="BA112" s="87">
        <f>'A2.02 - Chodník a zákla...'!F38</f>
        <v>0</v>
      </c>
      <c r="BB112" s="87">
        <f>'A2.02 - Chodník a zákla...'!F39</f>
        <v>0</v>
      </c>
      <c r="BC112" s="87">
        <f>'A2.02 - Chodník a zákla...'!F40</f>
        <v>0</v>
      </c>
      <c r="BD112" s="89">
        <f>'A2.02 - Chodník a zákla...'!F41</f>
        <v>0</v>
      </c>
      <c r="BT112" s="21" t="s">
        <v>82</v>
      </c>
      <c r="BV112" s="21" t="s">
        <v>71</v>
      </c>
      <c r="BW112" s="21" t="s">
        <v>89</v>
      </c>
      <c r="BX112" s="21" t="s">
        <v>79</v>
      </c>
      <c r="CL112" s="21" t="s">
        <v>1</v>
      </c>
    </row>
    <row r="113" spans="1:91" s="4" customFormat="1" ht="16.5" customHeight="1">
      <c r="A113" s="90" t="s">
        <v>80</v>
      </c>
      <c r="B113" s="48"/>
      <c r="C113" s="10"/>
      <c r="D113" s="10"/>
      <c r="E113" s="10"/>
      <c r="F113" s="340" t="s">
        <v>2983</v>
      </c>
      <c r="G113" s="340"/>
      <c r="H113" s="340"/>
      <c r="I113" s="340"/>
      <c r="J113" s="340"/>
      <c r="K113" s="10"/>
      <c r="L113" s="340" t="s">
        <v>2971</v>
      </c>
      <c r="M113" s="340"/>
      <c r="N113" s="340"/>
      <c r="O113" s="340"/>
      <c r="P113" s="340"/>
      <c r="Q113" s="340"/>
      <c r="R113" s="340"/>
      <c r="S113" s="340"/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36"/>
      <c r="AH113" s="337"/>
      <c r="AI113" s="337"/>
      <c r="AJ113" s="337"/>
      <c r="AK113" s="337"/>
      <c r="AL113" s="337"/>
      <c r="AM113" s="337"/>
      <c r="AN113" s="336"/>
      <c r="AO113" s="337"/>
      <c r="AP113" s="337"/>
      <c r="AQ113" s="85" t="s">
        <v>77</v>
      </c>
      <c r="AR113" s="48"/>
      <c r="AS113" s="86">
        <v>0</v>
      </c>
      <c r="AT113" s="87">
        <f t="shared" si="0"/>
        <v>0</v>
      </c>
      <c r="AU113" s="88">
        <f>'A2.03 - Stav.úpravy ostatné'!P137</f>
        <v>3197.9147055500002</v>
      </c>
      <c r="AV113" s="87">
        <f>'A2.03 - Stav.úpravy ostatné'!J37</f>
        <v>0</v>
      </c>
      <c r="AW113" s="87">
        <f>'A2.03 - Stav.úpravy ostatné'!J38</f>
        <v>0</v>
      </c>
      <c r="AX113" s="87">
        <f>'A2.03 - Stav.úpravy ostatné'!J39</f>
        <v>0</v>
      </c>
      <c r="AY113" s="87">
        <f>'A2.03 - Stav.úpravy ostatné'!J40</f>
        <v>0</v>
      </c>
      <c r="AZ113" s="87">
        <f>'A2.03 - Stav.úpravy ostatné'!F37</f>
        <v>0</v>
      </c>
      <c r="BA113" s="87">
        <f>'A2.03 - Stav.úpravy ostatné'!F38</f>
        <v>0</v>
      </c>
      <c r="BB113" s="87">
        <f>'A2.03 - Stav.úpravy ostatné'!F39</f>
        <v>0</v>
      </c>
      <c r="BC113" s="87">
        <f>'A2.03 - Stav.úpravy ostatné'!F40</f>
        <v>0</v>
      </c>
      <c r="BD113" s="89">
        <f>'A2.03 - Stav.úpravy ostatné'!F41</f>
        <v>0</v>
      </c>
      <c r="BT113" s="21" t="s">
        <v>82</v>
      </c>
      <c r="BV113" s="21" t="s">
        <v>71</v>
      </c>
      <c r="BW113" s="21" t="s">
        <v>90</v>
      </c>
      <c r="BX113" s="21" t="s">
        <v>79</v>
      </c>
      <c r="CL113" s="21" t="s">
        <v>1</v>
      </c>
    </row>
    <row r="114" spans="1:91" s="4" customFormat="1" ht="16.5" customHeight="1">
      <c r="A114" s="90" t="s">
        <v>80</v>
      </c>
      <c r="B114" s="48"/>
      <c r="C114" s="10"/>
      <c r="D114" s="10"/>
      <c r="E114" s="275"/>
      <c r="F114" s="340" t="s">
        <v>2991</v>
      </c>
      <c r="G114" s="340"/>
      <c r="H114" s="340"/>
      <c r="I114" s="275"/>
      <c r="J114" s="10"/>
      <c r="K114" s="275"/>
      <c r="L114" s="340" t="s">
        <v>2990</v>
      </c>
      <c r="M114" s="340"/>
      <c r="N114" s="340"/>
      <c r="O114" s="340"/>
      <c r="P114" s="340"/>
      <c r="Q114" s="340"/>
      <c r="R114" s="340"/>
      <c r="S114" s="340"/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36"/>
      <c r="AH114" s="337"/>
      <c r="AI114" s="337"/>
      <c r="AJ114" s="337"/>
      <c r="AK114" s="337"/>
      <c r="AL114" s="337"/>
      <c r="AM114" s="337"/>
      <c r="AN114" s="336"/>
      <c r="AO114" s="337"/>
      <c r="AP114" s="337"/>
      <c r="AQ114" s="85" t="s">
        <v>77</v>
      </c>
      <c r="AR114" s="48"/>
      <c r="AS114" s="86">
        <v>0</v>
      </c>
      <c r="AT114" s="87">
        <f t="shared" si="0"/>
        <v>0</v>
      </c>
      <c r="AU114" s="88">
        <f>'A1.04 - Elektroinštalácia '!P124</f>
        <v>0</v>
      </c>
      <c r="AV114" s="87">
        <f>'A1.04 - Elektroinštalácia '!J35</f>
        <v>0</v>
      </c>
      <c r="AW114" s="87">
        <f>'A1.04 - Elektroinštalácia '!J36</f>
        <v>0</v>
      </c>
      <c r="AX114" s="87">
        <f>'A1.04 - Elektroinštalácia '!J37</f>
        <v>0</v>
      </c>
      <c r="AY114" s="87">
        <f>'A1.04 - Elektroinštalácia '!J38</f>
        <v>0</v>
      </c>
      <c r="AZ114" s="87">
        <f>'A1.04 - Elektroinštalácia '!F35</f>
        <v>0</v>
      </c>
      <c r="BA114" s="87">
        <f>'A1.04 - Elektroinštalácia '!F36</f>
        <v>0</v>
      </c>
      <c r="BB114" s="87">
        <f>'A1.04 - Elektroinštalácia '!F37</f>
        <v>0</v>
      </c>
      <c r="BC114" s="87">
        <f>'A1.04 - Elektroinštalácia '!F38</f>
        <v>0</v>
      </c>
      <c r="BD114" s="89">
        <f>'A1.04 - Elektroinštalácia '!F39</f>
        <v>0</v>
      </c>
      <c r="BT114" s="21" t="s">
        <v>78</v>
      </c>
      <c r="BV114" s="21" t="s">
        <v>71</v>
      </c>
      <c r="BW114" s="21" t="s">
        <v>93</v>
      </c>
      <c r="BX114" s="21" t="s">
        <v>76</v>
      </c>
      <c r="CL114" s="21" t="s">
        <v>1</v>
      </c>
    </row>
    <row r="115" spans="1:91" s="273" customFormat="1" ht="16.5" customHeight="1">
      <c r="A115" s="90"/>
      <c r="B115" s="48"/>
      <c r="C115" s="269"/>
      <c r="D115" s="269"/>
      <c r="E115" s="267"/>
      <c r="F115" s="267"/>
      <c r="G115" s="267"/>
      <c r="H115" s="267"/>
      <c r="I115" s="267"/>
      <c r="J115" s="269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8"/>
      <c r="AH115" s="269"/>
      <c r="AI115" s="269"/>
      <c r="AJ115" s="269"/>
      <c r="AK115" s="269"/>
      <c r="AL115" s="269"/>
      <c r="AM115" s="269"/>
      <c r="AN115" s="268"/>
      <c r="AO115" s="269"/>
      <c r="AP115" s="269"/>
      <c r="AQ115" s="85"/>
      <c r="AR115" s="48"/>
      <c r="AS115" s="86"/>
      <c r="AT115" s="87"/>
      <c r="AU115" s="88"/>
      <c r="AV115" s="87"/>
      <c r="AW115" s="87"/>
      <c r="AX115" s="87"/>
      <c r="AY115" s="87"/>
      <c r="AZ115" s="87"/>
      <c r="BA115" s="87"/>
      <c r="BB115" s="87"/>
      <c r="BC115" s="87"/>
      <c r="BD115" s="89"/>
      <c r="BT115" s="271"/>
      <c r="BV115" s="271"/>
      <c r="BW115" s="271"/>
      <c r="BX115" s="271"/>
      <c r="CL115" s="271"/>
    </row>
    <row r="116" spans="1:91" s="7" customFormat="1" ht="16.5" customHeight="1">
      <c r="B116" s="76"/>
      <c r="C116" s="77"/>
      <c r="D116" s="348" t="s">
        <v>94</v>
      </c>
      <c r="E116" s="348"/>
      <c r="F116" s="348"/>
      <c r="G116" s="348"/>
      <c r="H116" s="348"/>
      <c r="I116" s="78"/>
      <c r="J116" s="348" t="s">
        <v>2986</v>
      </c>
      <c r="K116" s="348"/>
      <c r="L116" s="348"/>
      <c r="M116" s="348"/>
      <c r="N116" s="348"/>
      <c r="O116" s="348"/>
      <c r="P116" s="348"/>
      <c r="Q116" s="348"/>
      <c r="R116" s="348"/>
      <c r="S116" s="348"/>
      <c r="T116" s="34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5"/>
      <c r="AH116" s="344"/>
      <c r="AI116" s="344"/>
      <c r="AJ116" s="344"/>
      <c r="AK116" s="344"/>
      <c r="AL116" s="344"/>
      <c r="AM116" s="344"/>
      <c r="AN116" s="343"/>
      <c r="AO116" s="344"/>
      <c r="AP116" s="344"/>
      <c r="AQ116" s="79" t="s">
        <v>74</v>
      </c>
      <c r="AR116" s="76"/>
      <c r="AS116" s="80" t="e">
        <f>ROUND(#REF!+AS121,2)</f>
        <v>#REF!</v>
      </c>
      <c r="AT116" s="81" t="e">
        <f t="shared" si="0"/>
        <v>#REF!</v>
      </c>
      <c r="AU116" s="82" t="e">
        <f>ROUND(#REF!+AU121,5)</f>
        <v>#REF!</v>
      </c>
      <c r="AV116" s="81" t="e">
        <f>ROUND(AZ116*L29,2)</f>
        <v>#REF!</v>
      </c>
      <c r="AW116" s="81" t="e">
        <f>ROUND(BA116*L30,2)</f>
        <v>#REF!</v>
      </c>
      <c r="AX116" s="81" t="e">
        <f>ROUND(BB116*L29,2)</f>
        <v>#REF!</v>
      </c>
      <c r="AY116" s="81" t="e">
        <f>ROUND(BC116*L30,2)</f>
        <v>#REF!</v>
      </c>
      <c r="AZ116" s="81" t="e">
        <f>ROUND(#REF!+AZ121,2)</f>
        <v>#REF!</v>
      </c>
      <c r="BA116" s="81" t="e">
        <f>ROUND(#REF!+BA121,2)</f>
        <v>#REF!</v>
      </c>
      <c r="BB116" s="81" t="e">
        <f>ROUND(#REF!+BB121,2)</f>
        <v>#REF!</v>
      </c>
      <c r="BC116" s="81" t="e">
        <f>ROUND(#REF!+BC121,2)</f>
        <v>#REF!</v>
      </c>
      <c r="BD116" s="83" t="e">
        <f>ROUND(#REF!+BD121,2)</f>
        <v>#REF!</v>
      </c>
      <c r="BS116" s="84" t="s">
        <v>68</v>
      </c>
      <c r="BT116" s="84" t="s">
        <v>75</v>
      </c>
      <c r="BU116" s="84" t="s">
        <v>70</v>
      </c>
      <c r="BV116" s="84" t="s">
        <v>71</v>
      </c>
      <c r="BW116" s="84" t="s">
        <v>95</v>
      </c>
      <c r="BX116" s="84" t="s">
        <v>4</v>
      </c>
      <c r="CL116" s="84" t="s">
        <v>1</v>
      </c>
      <c r="CM116" s="84" t="s">
        <v>69</v>
      </c>
    </row>
    <row r="117" spans="1:91" s="4" customFormat="1" ht="16.5" customHeight="1">
      <c r="A117" s="90" t="s">
        <v>80</v>
      </c>
      <c r="B117" s="48"/>
      <c r="C117" s="10"/>
      <c r="D117" s="10"/>
      <c r="E117" s="10"/>
      <c r="F117" s="340" t="s">
        <v>96</v>
      </c>
      <c r="G117" s="340"/>
      <c r="H117" s="340"/>
      <c r="I117" s="340"/>
      <c r="J117" s="340"/>
      <c r="K117" s="10"/>
      <c r="L117" s="340" t="s">
        <v>81</v>
      </c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36"/>
      <c r="AH117" s="337"/>
      <c r="AI117" s="337"/>
      <c r="AJ117" s="337"/>
      <c r="AK117" s="337"/>
      <c r="AL117" s="337"/>
      <c r="AM117" s="337"/>
      <c r="AN117" s="336"/>
      <c r="AO117" s="337"/>
      <c r="AP117" s="337"/>
      <c r="AQ117" s="85" t="s">
        <v>77</v>
      </c>
      <c r="AR117" s="48"/>
      <c r="AS117" s="86">
        <v>0</v>
      </c>
      <c r="AT117" s="87">
        <f t="shared" si="0"/>
        <v>0</v>
      </c>
      <c r="AU117" s="88">
        <f>'B.01 - NP Búracie práce'!P129</f>
        <v>92.500896709999992</v>
      </c>
      <c r="AV117" s="87">
        <f>'B.01 - NP Búracie práce'!J37</f>
        <v>0</v>
      </c>
      <c r="AW117" s="87">
        <f>'B.01 - NP Búracie práce'!J38</f>
        <v>0</v>
      </c>
      <c r="AX117" s="87">
        <f>'B.01 - NP Búracie práce'!J39</f>
        <v>0</v>
      </c>
      <c r="AY117" s="87">
        <f>'B.01 - NP Búracie práce'!J40</f>
        <v>0</v>
      </c>
      <c r="AZ117" s="87">
        <f>'B.01 - NP Búracie práce'!F37</f>
        <v>0</v>
      </c>
      <c r="BA117" s="87">
        <f>'B.01 - NP Búracie práce'!F38</f>
        <v>0</v>
      </c>
      <c r="BB117" s="87">
        <f>'B.01 - NP Búracie práce'!F39</f>
        <v>0</v>
      </c>
      <c r="BC117" s="87">
        <f>'B.01 - NP Búracie práce'!F40</f>
        <v>0</v>
      </c>
      <c r="BD117" s="89">
        <f>'B.01 - NP Búracie práce'!F41</f>
        <v>0</v>
      </c>
      <c r="BT117" s="21" t="s">
        <v>82</v>
      </c>
      <c r="BV117" s="21" t="s">
        <v>71</v>
      </c>
      <c r="BW117" s="21" t="s">
        <v>98</v>
      </c>
      <c r="BX117" s="21" t="s">
        <v>97</v>
      </c>
      <c r="CL117" s="21" t="s">
        <v>1</v>
      </c>
    </row>
    <row r="118" spans="1:91" s="4" customFormat="1" ht="16.5" customHeight="1">
      <c r="A118" s="90" t="s">
        <v>80</v>
      </c>
      <c r="B118" s="48"/>
      <c r="C118" s="10"/>
      <c r="D118" s="10"/>
      <c r="E118" s="10"/>
      <c r="F118" s="340" t="s">
        <v>102</v>
      </c>
      <c r="G118" s="340"/>
      <c r="H118" s="340"/>
      <c r="I118" s="340"/>
      <c r="J118" s="340"/>
      <c r="K118" s="10"/>
      <c r="L118" s="340" t="s">
        <v>2974</v>
      </c>
      <c r="M118" s="340"/>
      <c r="N118" s="340"/>
      <c r="O118" s="340"/>
      <c r="P118" s="340"/>
      <c r="Q118" s="340"/>
      <c r="R118" s="340"/>
      <c r="S118" s="340"/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36"/>
      <c r="AH118" s="337"/>
      <c r="AI118" s="337"/>
      <c r="AJ118" s="337"/>
      <c r="AK118" s="337"/>
      <c r="AL118" s="337"/>
      <c r="AM118" s="337"/>
      <c r="AN118" s="336"/>
      <c r="AO118" s="337"/>
      <c r="AP118" s="337"/>
      <c r="AQ118" s="85" t="s">
        <v>77</v>
      </c>
      <c r="AR118" s="48"/>
      <c r="AS118" s="86">
        <v>0</v>
      </c>
      <c r="AT118" s="87">
        <f t="shared" si="0"/>
        <v>0</v>
      </c>
      <c r="AU118" s="88">
        <f>'B.02 - NP SÚ - interierové'!P133</f>
        <v>345.8015949</v>
      </c>
      <c r="AV118" s="87">
        <f>'B.02 - NP SÚ - interierové'!J37</f>
        <v>0</v>
      </c>
      <c r="AW118" s="87">
        <f>'B.02 - NP SÚ - interierové'!J38</f>
        <v>0</v>
      </c>
      <c r="AX118" s="87">
        <f>'B.02 - NP SÚ - interierové'!J39</f>
        <v>0</v>
      </c>
      <c r="AY118" s="87">
        <f>'B.02 - NP SÚ - interierové'!J40</f>
        <v>0</v>
      </c>
      <c r="AZ118" s="87">
        <f>'B.02 - NP SÚ - interierové'!F37</f>
        <v>0</v>
      </c>
      <c r="BA118" s="87">
        <f>'B.02 - NP SÚ - interierové'!F38</f>
        <v>0</v>
      </c>
      <c r="BB118" s="87">
        <f>'B.02 - NP SÚ - interierové'!F39</f>
        <v>0</v>
      </c>
      <c r="BC118" s="87">
        <f>'B.02 - NP SÚ - interierové'!F40</f>
        <v>0</v>
      </c>
      <c r="BD118" s="89">
        <f>'B.02 - NP SÚ - interierové'!F41</f>
        <v>0</v>
      </c>
      <c r="BT118" s="21" t="s">
        <v>82</v>
      </c>
      <c r="BV118" s="21" t="s">
        <v>71</v>
      </c>
      <c r="BW118" s="21" t="s">
        <v>99</v>
      </c>
      <c r="BX118" s="21" t="s">
        <v>97</v>
      </c>
      <c r="CL118" s="21" t="s">
        <v>1</v>
      </c>
    </row>
    <row r="119" spans="1:91" s="4" customFormat="1" ht="16.5" customHeight="1">
      <c r="A119" s="90" t="s">
        <v>80</v>
      </c>
      <c r="B119" s="48"/>
      <c r="C119" s="10"/>
      <c r="D119" s="10"/>
      <c r="E119" s="10"/>
      <c r="F119" s="340" t="s">
        <v>3000</v>
      </c>
      <c r="G119" s="340"/>
      <c r="H119" s="340"/>
      <c r="I119" s="340"/>
      <c r="J119" s="340"/>
      <c r="K119" s="10"/>
      <c r="L119" s="340" t="s">
        <v>100</v>
      </c>
      <c r="M119" s="340"/>
      <c r="N119" s="340"/>
      <c r="O119" s="340"/>
      <c r="P119" s="340"/>
      <c r="Q119" s="340"/>
      <c r="R119" s="340"/>
      <c r="S119" s="340"/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36"/>
      <c r="AH119" s="337"/>
      <c r="AI119" s="337"/>
      <c r="AJ119" s="337"/>
      <c r="AK119" s="337"/>
      <c r="AL119" s="337"/>
      <c r="AM119" s="337"/>
      <c r="AN119" s="336"/>
      <c r="AO119" s="337"/>
      <c r="AP119" s="337"/>
      <c r="AQ119" s="85" t="s">
        <v>77</v>
      </c>
      <c r="AR119" s="48"/>
      <c r="AS119" s="86">
        <v>0</v>
      </c>
      <c r="AT119" s="87">
        <f t="shared" si="0"/>
        <v>0</v>
      </c>
      <c r="AU119" s="88">
        <f>'B.03 - NP Vstupné schodisko'!P133</f>
        <v>64.278556760000001</v>
      </c>
      <c r="AV119" s="87">
        <f>'B.03 - NP Vstupné schodisko'!J37</f>
        <v>0</v>
      </c>
      <c r="AW119" s="87">
        <f>'B.03 - NP Vstupné schodisko'!J38</f>
        <v>0</v>
      </c>
      <c r="AX119" s="87">
        <f>'B.03 - NP Vstupné schodisko'!J39</f>
        <v>0</v>
      </c>
      <c r="AY119" s="87">
        <f>'B.03 - NP Vstupné schodisko'!J40</f>
        <v>0</v>
      </c>
      <c r="AZ119" s="87">
        <f>'B.03 - NP Vstupné schodisko'!F37</f>
        <v>0</v>
      </c>
      <c r="BA119" s="87">
        <f>'B.03 - NP Vstupné schodisko'!F38</f>
        <v>0</v>
      </c>
      <c r="BB119" s="87">
        <f>'B.03 - NP Vstupné schodisko'!F39</f>
        <v>0</v>
      </c>
      <c r="BC119" s="87">
        <f>'B.03 - NP Vstupné schodisko'!F40</f>
        <v>0</v>
      </c>
      <c r="BD119" s="89">
        <f>'B.03 - NP Vstupné schodisko'!F41</f>
        <v>0</v>
      </c>
      <c r="BT119" s="21" t="s">
        <v>82</v>
      </c>
      <c r="BV119" s="21" t="s">
        <v>71</v>
      </c>
      <c r="BW119" s="21" t="s">
        <v>101</v>
      </c>
      <c r="BX119" s="21" t="s">
        <v>97</v>
      </c>
      <c r="CL119" s="21" t="s">
        <v>1</v>
      </c>
    </row>
    <row r="120" spans="1:91" s="330" customFormat="1" ht="16.5" customHeight="1">
      <c r="A120" s="90"/>
      <c r="B120" s="48"/>
      <c r="C120" s="329"/>
      <c r="D120" s="329"/>
      <c r="E120" s="275"/>
      <c r="F120" s="340" t="s">
        <v>2999</v>
      </c>
      <c r="G120" s="340"/>
      <c r="H120" s="340"/>
      <c r="I120" s="275"/>
      <c r="J120" s="329"/>
      <c r="K120" s="275"/>
      <c r="L120" s="340" t="s">
        <v>3048</v>
      </c>
      <c r="M120" s="340"/>
      <c r="N120" s="340"/>
      <c r="O120" s="340"/>
      <c r="P120" s="340"/>
      <c r="Q120" s="340"/>
      <c r="R120" s="340"/>
      <c r="S120" s="340"/>
      <c r="T120" s="340"/>
      <c r="U120" s="340"/>
      <c r="V120" s="340"/>
      <c r="W120" s="340"/>
      <c r="X120" s="340"/>
      <c r="Y120" s="340"/>
      <c r="Z120" s="340"/>
      <c r="AA120" s="340"/>
      <c r="AB120" s="340"/>
      <c r="AC120" s="340"/>
      <c r="AD120" s="340"/>
      <c r="AE120" s="340"/>
      <c r="AF120" s="340"/>
      <c r="AG120" s="336"/>
      <c r="AH120" s="337"/>
      <c r="AI120" s="337"/>
      <c r="AJ120" s="337"/>
      <c r="AK120" s="337"/>
      <c r="AL120" s="337"/>
      <c r="AM120" s="337"/>
      <c r="AN120" s="336"/>
      <c r="AO120" s="337"/>
      <c r="AP120" s="337"/>
      <c r="AQ120" s="85"/>
      <c r="AR120" s="48"/>
      <c r="AS120" s="86"/>
      <c r="AT120" s="87"/>
      <c r="AU120" s="88"/>
      <c r="AV120" s="87"/>
      <c r="AW120" s="87"/>
      <c r="AX120" s="87"/>
      <c r="AY120" s="87"/>
      <c r="AZ120" s="87"/>
      <c r="BA120" s="87"/>
      <c r="BB120" s="87"/>
      <c r="BC120" s="87"/>
      <c r="BD120" s="89"/>
      <c r="BT120" s="331"/>
      <c r="BV120" s="331"/>
      <c r="BW120" s="331"/>
      <c r="BX120" s="331"/>
      <c r="CL120" s="331"/>
    </row>
    <row r="121" spans="1:91" s="4" customFormat="1" ht="16.5" customHeight="1">
      <c r="A121" s="90" t="s">
        <v>80</v>
      </c>
      <c r="B121" s="48"/>
      <c r="C121" s="10"/>
      <c r="D121" s="10"/>
      <c r="E121" s="275"/>
      <c r="F121" s="340" t="s">
        <v>3047</v>
      </c>
      <c r="G121" s="340"/>
      <c r="H121" s="340"/>
      <c r="I121" s="275"/>
      <c r="J121" s="10"/>
      <c r="K121" s="275"/>
      <c r="L121" s="340" t="s">
        <v>3049</v>
      </c>
      <c r="M121" s="340"/>
      <c r="N121" s="340"/>
      <c r="O121" s="340"/>
      <c r="P121" s="340"/>
      <c r="Q121" s="340"/>
      <c r="R121" s="340"/>
      <c r="S121" s="340"/>
      <c r="T121" s="340"/>
      <c r="U121" s="340"/>
      <c r="V121" s="340"/>
      <c r="W121" s="340"/>
      <c r="X121" s="340"/>
      <c r="Y121" s="340"/>
      <c r="Z121" s="340"/>
      <c r="AA121" s="340"/>
      <c r="AB121" s="340"/>
      <c r="AC121" s="340"/>
      <c r="AD121" s="340"/>
      <c r="AE121" s="340"/>
      <c r="AF121" s="340"/>
      <c r="AG121" s="336"/>
      <c r="AH121" s="337"/>
      <c r="AI121" s="337"/>
      <c r="AJ121" s="337"/>
      <c r="AK121" s="337"/>
      <c r="AL121" s="337"/>
      <c r="AM121" s="337"/>
      <c r="AN121" s="336"/>
      <c r="AO121" s="337"/>
      <c r="AP121" s="337"/>
      <c r="AQ121" s="85" t="s">
        <v>77</v>
      </c>
      <c r="AR121" s="48"/>
      <c r="AS121" s="91">
        <v>0</v>
      </c>
      <c r="AT121" s="92" t="e">
        <f t="shared" si="0"/>
        <v>#REF!</v>
      </c>
      <c r="AU121" s="93" t="e">
        <f>#REF!</f>
        <v>#REF!</v>
      </c>
      <c r="AV121" s="92" t="e">
        <f>#REF!</f>
        <v>#REF!</v>
      </c>
      <c r="AW121" s="92" t="e">
        <f>#REF!</f>
        <v>#REF!</v>
      </c>
      <c r="AX121" s="92" t="e">
        <f>#REF!</f>
        <v>#REF!</v>
      </c>
      <c r="AY121" s="92" t="e">
        <f>#REF!</f>
        <v>#REF!</v>
      </c>
      <c r="AZ121" s="92" t="e">
        <f>#REF!</f>
        <v>#REF!</v>
      </c>
      <c r="BA121" s="92" t="e">
        <f>#REF!</f>
        <v>#REF!</v>
      </c>
      <c r="BB121" s="92" t="e">
        <f>#REF!</f>
        <v>#REF!</v>
      </c>
      <c r="BC121" s="92" t="e">
        <f>#REF!</f>
        <v>#REF!</v>
      </c>
      <c r="BD121" s="94" t="e">
        <f>#REF!</f>
        <v>#REF!</v>
      </c>
      <c r="BT121" s="21" t="s">
        <v>78</v>
      </c>
      <c r="BV121" s="21" t="s">
        <v>71</v>
      </c>
      <c r="BW121" s="21" t="s">
        <v>103</v>
      </c>
      <c r="BX121" s="21" t="s">
        <v>95</v>
      </c>
      <c r="CL121" s="21" t="s">
        <v>1</v>
      </c>
    </row>
    <row r="122" spans="1:91" s="2" customFormat="1" ht="30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7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91" s="2" customFormat="1" ht="6.95" customHeight="1">
      <c r="A123" s="26"/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27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</sheetData>
  <mergeCells count="140">
    <mergeCell ref="D95:H95"/>
    <mergeCell ref="F113:J113"/>
    <mergeCell ref="F97:J97"/>
    <mergeCell ref="F120:H120"/>
    <mergeCell ref="L120:AF120"/>
    <mergeCell ref="AG120:AM120"/>
    <mergeCell ref="AN120:AP120"/>
    <mergeCell ref="F102:J102"/>
    <mergeCell ref="L102:AG102"/>
    <mergeCell ref="AH102:AM102"/>
    <mergeCell ref="AO102:AQ102"/>
    <mergeCell ref="F103:J103"/>
    <mergeCell ref="L103:AG103"/>
    <mergeCell ref="AH103:AM103"/>
    <mergeCell ref="AO103:AQ103"/>
    <mergeCell ref="F104:J104"/>
    <mergeCell ref="L104:AG104"/>
    <mergeCell ref="AH104:AM104"/>
    <mergeCell ref="AO104:AQ104"/>
    <mergeCell ref="F105:J105"/>
    <mergeCell ref="L105:AG105"/>
    <mergeCell ref="AH105:AM105"/>
    <mergeCell ref="AO105:AQ105"/>
    <mergeCell ref="F118:J118"/>
    <mergeCell ref="F121:H121"/>
    <mergeCell ref="L121:AF121"/>
    <mergeCell ref="D96:H96"/>
    <mergeCell ref="J96:AF96"/>
    <mergeCell ref="F114:H114"/>
    <mergeCell ref="L85:AO85"/>
    <mergeCell ref="AN92:AP92"/>
    <mergeCell ref="AG94:AM94"/>
    <mergeCell ref="C92:G92"/>
    <mergeCell ref="I92:AF92"/>
    <mergeCell ref="AN95:AP95"/>
    <mergeCell ref="AN98:AP98"/>
    <mergeCell ref="AN97:AP97"/>
    <mergeCell ref="F106:J106"/>
    <mergeCell ref="L106:AG106"/>
    <mergeCell ref="AH106:AM106"/>
    <mergeCell ref="AO106:AQ106"/>
    <mergeCell ref="F107:J107"/>
    <mergeCell ref="L107:AG107"/>
    <mergeCell ref="AH107:AM107"/>
    <mergeCell ref="AO107:AQ107"/>
    <mergeCell ref="F108:J108"/>
    <mergeCell ref="L108:AG108"/>
    <mergeCell ref="AH108:AM108"/>
    <mergeCell ref="J116:AF116"/>
    <mergeCell ref="AN114:AP114"/>
    <mergeCell ref="AN113:AP113"/>
    <mergeCell ref="AN112:AP112"/>
    <mergeCell ref="AG96:AM96"/>
    <mergeCell ref="AN96:AP96"/>
    <mergeCell ref="D110:H110"/>
    <mergeCell ref="J110:AF110"/>
    <mergeCell ref="AG110:AM110"/>
    <mergeCell ref="AN110:AP110"/>
    <mergeCell ref="F109:J109"/>
    <mergeCell ref="L109:AG109"/>
    <mergeCell ref="AO109:AQ109"/>
    <mergeCell ref="AN99:AP99"/>
    <mergeCell ref="F112:J112"/>
    <mergeCell ref="F99:J99"/>
    <mergeCell ref="F98:J98"/>
    <mergeCell ref="L112:AF112"/>
    <mergeCell ref="L113:AF113"/>
    <mergeCell ref="AO108:AQ108"/>
    <mergeCell ref="L29:P29"/>
    <mergeCell ref="L99:AF99"/>
    <mergeCell ref="L98:AF98"/>
    <mergeCell ref="L97:AF97"/>
    <mergeCell ref="F111:J111"/>
    <mergeCell ref="L111:AF111"/>
    <mergeCell ref="F100:J100"/>
    <mergeCell ref="AK31:AO31"/>
    <mergeCell ref="W31:AE31"/>
    <mergeCell ref="AK32:AO32"/>
    <mergeCell ref="L32:P32"/>
    <mergeCell ref="W32:AE32"/>
    <mergeCell ref="W33:AE33"/>
    <mergeCell ref="L33:P33"/>
    <mergeCell ref="AK33:AO33"/>
    <mergeCell ref="AK35:AO35"/>
    <mergeCell ref="X35:AB35"/>
    <mergeCell ref="L30:P30"/>
    <mergeCell ref="AK30:AO30"/>
    <mergeCell ref="W30:AE30"/>
    <mergeCell ref="L31:P31"/>
    <mergeCell ref="F101:J101"/>
    <mergeCell ref="L101:AG101"/>
    <mergeCell ref="AH101:AM101"/>
    <mergeCell ref="AR2:BE2"/>
    <mergeCell ref="AG97:AM97"/>
    <mergeCell ref="AG92:AM92"/>
    <mergeCell ref="AG114:AM114"/>
    <mergeCell ref="AG112:AM112"/>
    <mergeCell ref="AG95:AM95"/>
    <mergeCell ref="AG98:AM98"/>
    <mergeCell ref="AG113:AM113"/>
    <mergeCell ref="AG99:AM99"/>
    <mergeCell ref="AM89:AP89"/>
    <mergeCell ref="AM87:AN87"/>
    <mergeCell ref="AM90:AP90"/>
    <mergeCell ref="AS89:AT91"/>
    <mergeCell ref="AN111:AP111"/>
    <mergeCell ref="AO100:AQ100"/>
    <mergeCell ref="K5:AO5"/>
    <mergeCell ref="K6:AO6"/>
    <mergeCell ref="E23:AN23"/>
    <mergeCell ref="AK26:AO26"/>
    <mergeCell ref="L28:P28"/>
    <mergeCell ref="AK28:AO28"/>
    <mergeCell ref="W28:AE28"/>
    <mergeCell ref="W29:AE29"/>
    <mergeCell ref="AK29:AO29"/>
    <mergeCell ref="AN121:AP121"/>
    <mergeCell ref="AG121:AM121"/>
    <mergeCell ref="AN94:AP94"/>
    <mergeCell ref="AN117:AP117"/>
    <mergeCell ref="AG117:AM117"/>
    <mergeCell ref="AN118:AP118"/>
    <mergeCell ref="AG118:AM118"/>
    <mergeCell ref="AN119:AP119"/>
    <mergeCell ref="AG119:AM119"/>
    <mergeCell ref="L100:AG100"/>
    <mergeCell ref="L114:AF114"/>
    <mergeCell ref="AO101:AQ101"/>
    <mergeCell ref="AN116:AP116"/>
    <mergeCell ref="AG116:AM116"/>
    <mergeCell ref="AG111:AM111"/>
    <mergeCell ref="AH109:AM109"/>
    <mergeCell ref="AH100:AM100"/>
    <mergeCell ref="J95:AF95"/>
    <mergeCell ref="L118:AF118"/>
    <mergeCell ref="F119:J119"/>
    <mergeCell ref="L119:AF119"/>
    <mergeCell ref="F117:J117"/>
    <mergeCell ref="L117:AF117"/>
    <mergeCell ref="D116:H116"/>
  </mergeCells>
  <hyperlinks>
    <hyperlink ref="A97" location="'A.01.02 - Murárske práce ...'!C2" display="/"/>
    <hyperlink ref="A98" location="'A.01.03 - Plochá strecha'!C2" display="/"/>
    <hyperlink ref="A99" location="'A.01.04 - Zateplenie fasády'!C2" display="/"/>
    <hyperlink ref="A112" location="'A.01.05 - Chodník a zákla...'!C2" display="/"/>
    <hyperlink ref="A113" location="'A.01.06 - Interierové práce'!C2" display="/"/>
    <hyperlink ref="A114" location="'A.03 - Elektroinštalácia ...'!C2" display="/"/>
    <hyperlink ref="A117" location="'B.01.01 - Búracie práce'!C2" display="/"/>
    <hyperlink ref="A118" location="'B.01.02 - Interierové práce'!C2" display="/"/>
    <hyperlink ref="A119" location="'B.01.03 - Vstupné schodisko'!C2" display="/"/>
    <hyperlink ref="A121" location="'B.02 - Vzduchotechnika a ZTI'!C2" display="/"/>
  </hyperlinks>
  <printOptions horizontalCentered="1"/>
  <pageMargins left="0.39370078740157483" right="0.39370078740157483" top="0.59055118110236227" bottom="0.39370078740157483" header="0" footer="0"/>
  <pageSetup paperSize="9" scale="76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workbookViewId="0">
      <selection activeCell="E24" sqref="E24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2100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tr">
        <f>'[1]Rekapitulácia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187"/>
      <c r="B8" s="27"/>
      <c r="C8" s="187"/>
      <c r="D8" s="185" t="s">
        <v>105</v>
      </c>
      <c r="E8" s="187"/>
      <c r="F8" s="313" t="s">
        <v>2997</v>
      </c>
      <c r="G8" s="187"/>
      <c r="H8" s="313" t="s">
        <v>3009</v>
      </c>
      <c r="I8" s="187"/>
      <c r="J8" s="187"/>
      <c r="K8" s="187"/>
      <c r="L8" s="39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380" t="s">
        <v>3043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77" t="s">
        <v>1489</v>
      </c>
      <c r="G11" s="187"/>
      <c r="H11" s="187"/>
      <c r="I11" s="185" t="s">
        <v>16</v>
      </c>
      <c r="J11" s="177" t="s">
        <v>1</v>
      </c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77" t="s">
        <v>1490</v>
      </c>
      <c r="G12" s="187"/>
      <c r="H12" s="187"/>
      <c r="I12" s="185" t="s">
        <v>19</v>
      </c>
      <c r="J12" s="183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20</v>
      </c>
      <c r="E14" s="187"/>
      <c r="F14" s="187"/>
      <c r="G14" s="187"/>
      <c r="H14" s="187"/>
      <c r="I14" s="185" t="s">
        <v>21</v>
      </c>
      <c r="J14" s="177" t="s">
        <v>1</v>
      </c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77" t="s">
        <v>1491</v>
      </c>
      <c r="F15" s="187"/>
      <c r="G15" s="187"/>
      <c r="H15" s="187"/>
      <c r="I15" s="185" t="s">
        <v>23</v>
      </c>
      <c r="J15" s="177" t="s">
        <v>1</v>
      </c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24</v>
      </c>
      <c r="E17" s="187"/>
      <c r="F17" s="187"/>
      <c r="G17" s="187"/>
      <c r="H17" s="187"/>
      <c r="I17" s="185" t="s">
        <v>21</v>
      </c>
      <c r="J17" s="177" t="s">
        <v>1</v>
      </c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177" t="s">
        <v>1489</v>
      </c>
      <c r="F18" s="187"/>
      <c r="G18" s="187"/>
      <c r="H18" s="187"/>
      <c r="I18" s="185" t="s">
        <v>23</v>
      </c>
      <c r="J18" s="177" t="s">
        <v>1</v>
      </c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25</v>
      </c>
      <c r="E20" s="187"/>
      <c r="F20" s="187"/>
      <c r="G20" s="187"/>
      <c r="H20" s="187"/>
      <c r="I20" s="185" t="s">
        <v>21</v>
      </c>
      <c r="J20" s="177" t="s">
        <v>1</v>
      </c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77"/>
      <c r="F21" s="187"/>
      <c r="G21" s="187"/>
      <c r="H21" s="187"/>
      <c r="I21" s="185" t="s">
        <v>23</v>
      </c>
      <c r="J21" s="177" t="s">
        <v>1</v>
      </c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27</v>
      </c>
      <c r="E23" s="187"/>
      <c r="F23" s="187"/>
      <c r="G23" s="187"/>
      <c r="H23" s="187"/>
      <c r="I23" s="185" t="s">
        <v>21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77"/>
      <c r="F24" s="187"/>
      <c r="G24" s="187"/>
      <c r="H24" s="187"/>
      <c r="I24" s="185" t="s">
        <v>23</v>
      </c>
      <c r="J24" s="177" t="s">
        <v>1</v>
      </c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28</v>
      </c>
      <c r="E26" s="187"/>
      <c r="F26" s="187"/>
      <c r="G26" s="187"/>
      <c r="H26" s="187"/>
      <c r="I26" s="187"/>
      <c r="J26" s="187"/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3"/>
      <c r="E29" s="63"/>
      <c r="F29" s="63"/>
      <c r="G29" s="63"/>
      <c r="H29" s="63"/>
      <c r="I29" s="63"/>
      <c r="J29" s="63"/>
      <c r="K29" s="63"/>
      <c r="L29" s="39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101" t="s">
        <v>29</v>
      </c>
      <c r="E30" s="187"/>
      <c r="F30" s="187"/>
      <c r="G30" s="187"/>
      <c r="H30" s="187"/>
      <c r="I30" s="187"/>
      <c r="J30" s="184"/>
      <c r="K30" s="187"/>
      <c r="L30" s="39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1" t="s">
        <v>31</v>
      </c>
      <c r="G32" s="187"/>
      <c r="H32" s="187"/>
      <c r="I32" s="181" t="s">
        <v>30</v>
      </c>
      <c r="J32" s="181" t="s">
        <v>32</v>
      </c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33</v>
      </c>
      <c r="E33" s="32" t="s">
        <v>34</v>
      </c>
      <c r="F33" s="102">
        <f>ROUND((SUM(BE127:BE173)),  2)</f>
        <v>0</v>
      </c>
      <c r="G33" s="103"/>
      <c r="H33" s="103"/>
      <c r="I33" s="104">
        <v>0.2</v>
      </c>
      <c r="J33" s="102">
        <f>ROUND(((SUM(BE127:BE173))*I33),  2)</f>
        <v>0</v>
      </c>
      <c r="K33" s="187"/>
      <c r="L33" s="39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32" t="s">
        <v>35</v>
      </c>
      <c r="F34" s="105"/>
      <c r="G34" s="187"/>
      <c r="H34" s="187"/>
      <c r="I34" s="106">
        <v>0.2</v>
      </c>
      <c r="J34" s="105"/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36</v>
      </c>
      <c r="F35" s="105">
        <f>ROUND((SUM(BG127:BG173)),  2)</f>
        <v>0</v>
      </c>
      <c r="G35" s="187"/>
      <c r="H35" s="187"/>
      <c r="I35" s="106">
        <v>0.2</v>
      </c>
      <c r="J35" s="105">
        <f>0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37</v>
      </c>
      <c r="F36" s="105">
        <f>ROUND((SUM(BH127:BH173)),  2)</f>
        <v>0</v>
      </c>
      <c r="G36" s="187"/>
      <c r="H36" s="187"/>
      <c r="I36" s="106">
        <v>0.2</v>
      </c>
      <c r="J36" s="105">
        <f>0</f>
        <v>0</v>
      </c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32" t="s">
        <v>38</v>
      </c>
      <c r="F37" s="102">
        <f>ROUND((SUM(BI127:BI173)),  2)</f>
        <v>0</v>
      </c>
      <c r="G37" s="103"/>
      <c r="H37" s="103"/>
      <c r="I37" s="104">
        <v>0</v>
      </c>
      <c r="J37" s="102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189"/>
      <c r="C82" s="190" t="s">
        <v>110</v>
      </c>
      <c r="D82" s="191"/>
      <c r="E82" s="191"/>
      <c r="F82" s="191"/>
      <c r="G82" s="191"/>
      <c r="H82" s="191"/>
      <c r="I82" s="191"/>
      <c r="J82" s="191"/>
      <c r="K82" s="191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189"/>
      <c r="C83" s="191"/>
      <c r="D83" s="191"/>
      <c r="E83" s="191"/>
      <c r="F83" s="191"/>
      <c r="G83" s="191"/>
      <c r="H83" s="191"/>
      <c r="I83" s="191"/>
      <c r="J83" s="191"/>
      <c r="K83" s="191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189"/>
      <c r="C84" s="192" t="s">
        <v>13</v>
      </c>
      <c r="D84" s="191"/>
      <c r="E84" s="191"/>
      <c r="F84" s="191"/>
      <c r="G84" s="191"/>
      <c r="H84" s="191"/>
      <c r="I84" s="191"/>
      <c r="J84" s="191"/>
      <c r="K84" s="191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189"/>
      <c r="C85" s="191"/>
      <c r="D85" s="191"/>
      <c r="E85" s="394" t="str">
        <f>E7</f>
        <v>Ružomberok OO PZ, Zateplenie objektu</v>
      </c>
      <c r="F85" s="395"/>
      <c r="G85" s="395"/>
      <c r="H85" s="395"/>
      <c r="I85" s="191"/>
      <c r="J85" s="191"/>
      <c r="K85" s="191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189"/>
      <c r="C86" s="192" t="s">
        <v>105</v>
      </c>
      <c r="D86" s="191"/>
      <c r="E86" s="314" t="s">
        <v>2997</v>
      </c>
      <c r="F86" s="191"/>
      <c r="G86" s="191"/>
      <c r="H86" s="314" t="s">
        <v>3009</v>
      </c>
      <c r="I86" s="191"/>
      <c r="J86" s="191"/>
      <c r="K86" s="191"/>
      <c r="L86" s="39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189"/>
      <c r="C87" s="191"/>
      <c r="D87" s="191"/>
      <c r="E87" s="396" t="str">
        <f>E9</f>
        <v>A1.05.04 - Tepelné čerpadlo pre ohrev vody</v>
      </c>
      <c r="F87" s="397"/>
      <c r="G87" s="397"/>
      <c r="H87" s="397"/>
      <c r="I87" s="191"/>
      <c r="J87" s="191"/>
      <c r="K87" s="191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189"/>
      <c r="C88" s="191"/>
      <c r="D88" s="191"/>
      <c r="E88" s="191"/>
      <c r="F88" s="191"/>
      <c r="G88" s="191"/>
      <c r="H88" s="191"/>
      <c r="I88" s="191"/>
      <c r="J88" s="191"/>
      <c r="K88" s="191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189"/>
      <c r="C89" s="192" t="s">
        <v>17</v>
      </c>
      <c r="D89" s="191"/>
      <c r="E89" s="191"/>
      <c r="F89" s="193" t="str">
        <f>F12</f>
        <v>Nám. Andreja Hlinku 1875, 034 01 Ružomberok</v>
      </c>
      <c r="G89" s="191"/>
      <c r="H89" s="191"/>
      <c r="I89" s="192" t="s">
        <v>19</v>
      </c>
      <c r="J89" s="194"/>
      <c r="K89" s="191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189"/>
      <c r="C90" s="191"/>
      <c r="D90" s="191"/>
      <c r="E90" s="191"/>
      <c r="F90" s="191"/>
      <c r="G90" s="191"/>
      <c r="H90" s="191"/>
      <c r="I90" s="191"/>
      <c r="J90" s="191"/>
      <c r="K90" s="191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25.7" customHeight="1">
      <c r="A91" s="187"/>
      <c r="B91" s="189"/>
      <c r="C91" s="192" t="s">
        <v>20</v>
      </c>
      <c r="D91" s="191"/>
      <c r="E91" s="191"/>
      <c r="F91" s="193" t="str">
        <f>E15</f>
        <v>MVSR</v>
      </c>
      <c r="G91" s="191"/>
      <c r="H91" s="191"/>
      <c r="I91" s="192" t="s">
        <v>25</v>
      </c>
      <c r="J91" s="195"/>
      <c r="K91" s="191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189"/>
      <c r="C92" s="192" t="s">
        <v>24</v>
      </c>
      <c r="D92" s="191"/>
      <c r="E92" s="191"/>
      <c r="F92" s="193" t="str">
        <f>IF(E18="","",E18)</f>
        <v xml:space="preserve"> </v>
      </c>
      <c r="G92" s="191"/>
      <c r="H92" s="191"/>
      <c r="I92" s="192" t="s">
        <v>27</v>
      </c>
      <c r="J92" s="195"/>
      <c r="K92" s="191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189"/>
      <c r="C93" s="191"/>
      <c r="D93" s="191"/>
      <c r="E93" s="191"/>
      <c r="F93" s="191"/>
      <c r="G93" s="191"/>
      <c r="H93" s="191"/>
      <c r="I93" s="191"/>
      <c r="J93" s="191"/>
      <c r="K93" s="191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189"/>
      <c r="C95" s="191"/>
      <c r="D95" s="191"/>
      <c r="E95" s="191"/>
      <c r="F95" s="191"/>
      <c r="G95" s="191"/>
      <c r="H95" s="191"/>
      <c r="I95" s="191"/>
      <c r="J95" s="191"/>
      <c r="K95" s="191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189"/>
      <c r="C96" s="199" t="s">
        <v>113</v>
      </c>
      <c r="D96" s="191"/>
      <c r="E96" s="191"/>
      <c r="F96" s="191"/>
      <c r="G96" s="191"/>
      <c r="H96" s="191"/>
      <c r="I96" s="191"/>
      <c r="J96" s="200"/>
      <c r="K96" s="191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114</v>
      </c>
    </row>
    <row r="97" spans="1:31" s="9" customFormat="1" ht="24.95" customHeight="1">
      <c r="B97" s="201"/>
      <c r="C97" s="202"/>
      <c r="D97" s="203" t="s">
        <v>115</v>
      </c>
      <c r="E97" s="204"/>
      <c r="F97" s="204"/>
      <c r="G97" s="204"/>
      <c r="H97" s="204"/>
      <c r="I97" s="204"/>
      <c r="J97" s="205"/>
      <c r="K97" s="202"/>
      <c r="L97" s="118"/>
    </row>
    <row r="98" spans="1:31" s="182" customFormat="1" ht="19.899999999999999" customHeight="1">
      <c r="B98" s="206"/>
      <c r="C98" s="207"/>
      <c r="D98" s="208" t="s">
        <v>450</v>
      </c>
      <c r="E98" s="209"/>
      <c r="F98" s="209"/>
      <c r="G98" s="209"/>
      <c r="H98" s="209"/>
      <c r="I98" s="209"/>
      <c r="J98" s="210"/>
      <c r="K98" s="207"/>
      <c r="L98" s="122"/>
    </row>
    <row r="99" spans="1:31" s="9" customFormat="1" ht="24.95" customHeight="1">
      <c r="B99" s="201"/>
      <c r="C99" s="202"/>
      <c r="D99" s="203" t="s">
        <v>1492</v>
      </c>
      <c r="E99" s="204"/>
      <c r="F99" s="204"/>
      <c r="G99" s="204"/>
      <c r="H99" s="204"/>
      <c r="I99" s="204"/>
      <c r="J99" s="205"/>
      <c r="K99" s="202"/>
      <c r="L99" s="118"/>
    </row>
    <row r="100" spans="1:31" s="9" customFormat="1" ht="24.95" customHeight="1">
      <c r="B100" s="201"/>
      <c r="C100" s="202"/>
      <c r="D100" s="203" t="s">
        <v>118</v>
      </c>
      <c r="E100" s="204"/>
      <c r="F100" s="204"/>
      <c r="G100" s="204"/>
      <c r="H100" s="204"/>
      <c r="I100" s="204"/>
      <c r="J100" s="205"/>
      <c r="K100" s="202"/>
      <c r="L100" s="118"/>
    </row>
    <row r="101" spans="1:31" s="182" customFormat="1" ht="19.899999999999999" customHeight="1">
      <c r="B101" s="206"/>
      <c r="C101" s="207"/>
      <c r="D101" s="208" t="s">
        <v>2101</v>
      </c>
      <c r="E101" s="209"/>
      <c r="F101" s="209"/>
      <c r="G101" s="209"/>
      <c r="H101" s="209"/>
      <c r="I101" s="209"/>
      <c r="J101" s="210"/>
      <c r="K101" s="207"/>
      <c r="L101" s="122"/>
    </row>
    <row r="102" spans="1:31" s="182" customFormat="1" ht="19.899999999999999" customHeight="1">
      <c r="B102" s="206"/>
      <c r="C102" s="207"/>
      <c r="D102" s="208" t="s">
        <v>1494</v>
      </c>
      <c r="E102" s="209"/>
      <c r="F102" s="209"/>
      <c r="G102" s="209"/>
      <c r="H102" s="209"/>
      <c r="I102" s="209"/>
      <c r="J102" s="210"/>
      <c r="K102" s="207"/>
      <c r="L102" s="122"/>
    </row>
    <row r="103" spans="1:31" s="182" customFormat="1" ht="19.899999999999999" customHeight="1">
      <c r="B103" s="206"/>
      <c r="C103" s="207"/>
      <c r="D103" s="208" t="s">
        <v>1495</v>
      </c>
      <c r="E103" s="209"/>
      <c r="F103" s="209"/>
      <c r="G103" s="209"/>
      <c r="H103" s="209"/>
      <c r="I103" s="209"/>
      <c r="J103" s="210"/>
      <c r="K103" s="207"/>
      <c r="L103" s="122"/>
    </row>
    <row r="104" spans="1:31" s="182" customFormat="1" ht="19.899999999999999" customHeight="1">
      <c r="B104" s="206"/>
      <c r="C104" s="207"/>
      <c r="D104" s="208" t="s">
        <v>1644</v>
      </c>
      <c r="E104" s="209"/>
      <c r="F104" s="209"/>
      <c r="G104" s="209"/>
      <c r="H104" s="209"/>
      <c r="I104" s="209"/>
      <c r="J104" s="210"/>
      <c r="K104" s="207"/>
      <c r="L104" s="122"/>
    </row>
    <row r="105" spans="1:31" s="182" customFormat="1" ht="19.899999999999999" customHeight="1">
      <c r="B105" s="206"/>
      <c r="C105" s="207"/>
      <c r="D105" s="208" t="s">
        <v>1496</v>
      </c>
      <c r="E105" s="209"/>
      <c r="F105" s="209"/>
      <c r="G105" s="209"/>
      <c r="H105" s="209"/>
      <c r="I105" s="209"/>
      <c r="J105" s="210"/>
      <c r="K105" s="207"/>
      <c r="L105" s="122"/>
    </row>
    <row r="106" spans="1:31" s="9" customFormat="1" ht="24.95" customHeight="1">
      <c r="B106" s="201"/>
      <c r="C106" s="202"/>
      <c r="D106" s="203" t="s">
        <v>130</v>
      </c>
      <c r="E106" s="204"/>
      <c r="F106" s="204"/>
      <c r="G106" s="204"/>
      <c r="H106" s="204"/>
      <c r="I106" s="204"/>
      <c r="J106" s="205"/>
      <c r="K106" s="202"/>
      <c r="L106" s="118"/>
    </row>
    <row r="107" spans="1:31" s="9" customFormat="1" ht="24.95" customHeight="1">
      <c r="B107" s="201"/>
      <c r="C107" s="202"/>
      <c r="D107" s="203" t="s">
        <v>1497</v>
      </c>
      <c r="E107" s="204"/>
      <c r="F107" s="204"/>
      <c r="G107" s="204"/>
      <c r="H107" s="204"/>
      <c r="I107" s="204"/>
      <c r="J107" s="205"/>
      <c r="K107" s="202"/>
      <c r="L107" s="118"/>
    </row>
    <row r="108" spans="1:31" s="2" customFormat="1" ht="21.75" customHeight="1">
      <c r="A108" s="187"/>
      <c r="B108" s="189"/>
      <c r="C108" s="191"/>
      <c r="D108" s="191"/>
      <c r="E108" s="191"/>
      <c r="F108" s="191"/>
      <c r="G108" s="191"/>
      <c r="H108" s="191"/>
      <c r="I108" s="191"/>
      <c r="J108" s="191"/>
      <c r="K108" s="191"/>
      <c r="L108" s="39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6.95" customHeight="1">
      <c r="A109" s="187"/>
      <c r="B109" s="211"/>
      <c r="C109" s="212"/>
      <c r="D109" s="212"/>
      <c r="E109" s="212"/>
      <c r="F109" s="212"/>
      <c r="G109" s="212"/>
      <c r="H109" s="212"/>
      <c r="I109" s="212"/>
      <c r="J109" s="212"/>
      <c r="K109" s="212"/>
      <c r="L109" s="39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3" spans="1:63" s="2" customFormat="1" ht="6.95" customHeight="1">
      <c r="A113" s="187"/>
      <c r="B113" s="213"/>
      <c r="C113" s="214"/>
      <c r="D113" s="214"/>
      <c r="E113" s="214"/>
      <c r="F113" s="214"/>
      <c r="G113" s="214"/>
      <c r="H113" s="214"/>
      <c r="I113" s="214"/>
      <c r="J113" s="214"/>
      <c r="K113" s="214"/>
      <c r="L113" s="39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3" s="2" customFormat="1" ht="24.95" customHeight="1">
      <c r="A114" s="187"/>
      <c r="B114" s="189"/>
      <c r="C114" s="190" t="s">
        <v>131</v>
      </c>
      <c r="D114" s="191"/>
      <c r="E114" s="191"/>
      <c r="F114" s="191"/>
      <c r="G114" s="191"/>
      <c r="H114" s="191"/>
      <c r="I114" s="191"/>
      <c r="J114" s="191"/>
      <c r="K114" s="191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3" s="2" customFormat="1" ht="6.95" customHeight="1">
      <c r="A115" s="187"/>
      <c r="B115" s="189"/>
      <c r="C115" s="191"/>
      <c r="D115" s="191"/>
      <c r="E115" s="191"/>
      <c r="F115" s="191"/>
      <c r="G115" s="191"/>
      <c r="H115" s="191"/>
      <c r="I115" s="191"/>
      <c r="J115" s="191"/>
      <c r="K115" s="191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3" s="2" customFormat="1" ht="12" customHeight="1">
      <c r="A116" s="187"/>
      <c r="B116" s="189"/>
      <c r="C116" s="192" t="s">
        <v>13</v>
      </c>
      <c r="D116" s="191"/>
      <c r="E116" s="191"/>
      <c r="F116" s="191"/>
      <c r="G116" s="191"/>
      <c r="H116" s="191"/>
      <c r="I116" s="191"/>
      <c r="J116" s="191"/>
      <c r="K116" s="191"/>
      <c r="L116" s="39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3" s="2" customFormat="1" ht="16.5" customHeight="1">
      <c r="A117" s="187"/>
      <c r="B117" s="189"/>
      <c r="C117" s="191"/>
      <c r="D117" s="191"/>
      <c r="E117" s="394" t="str">
        <f>E7</f>
        <v>Ružomberok OO PZ, Zateplenie objektu</v>
      </c>
      <c r="F117" s="395"/>
      <c r="G117" s="395"/>
      <c r="H117" s="395"/>
      <c r="I117" s="191"/>
      <c r="J117" s="191"/>
      <c r="K117" s="191"/>
      <c r="L117" s="39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3" s="2" customFormat="1" ht="12" customHeight="1">
      <c r="A118" s="187"/>
      <c r="B118" s="189"/>
      <c r="C118" s="192" t="s">
        <v>105</v>
      </c>
      <c r="D118" s="191"/>
      <c r="E118" s="314" t="s">
        <v>2997</v>
      </c>
      <c r="F118" s="191"/>
      <c r="G118" s="191"/>
      <c r="H118" s="314" t="s">
        <v>3009</v>
      </c>
      <c r="I118" s="191"/>
      <c r="J118" s="191"/>
      <c r="K118" s="191"/>
      <c r="L118" s="39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3" s="2" customFormat="1" ht="16.5" customHeight="1">
      <c r="A119" s="187"/>
      <c r="B119" s="189"/>
      <c r="C119" s="191"/>
      <c r="D119" s="191"/>
      <c r="E119" s="396" t="str">
        <f>E9</f>
        <v>A1.05.04 - Tepelné čerpadlo pre ohrev vody</v>
      </c>
      <c r="F119" s="397"/>
      <c r="G119" s="397"/>
      <c r="H119" s="397"/>
      <c r="I119" s="191"/>
      <c r="J119" s="191"/>
      <c r="K119" s="191"/>
      <c r="L119" s="39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3" s="2" customFormat="1" ht="6.95" customHeight="1">
      <c r="A120" s="187"/>
      <c r="B120" s="189"/>
      <c r="C120" s="191"/>
      <c r="D120" s="191"/>
      <c r="E120" s="191"/>
      <c r="F120" s="191"/>
      <c r="G120" s="191"/>
      <c r="H120" s="191"/>
      <c r="I120" s="191"/>
      <c r="J120" s="191"/>
      <c r="K120" s="191"/>
      <c r="L120" s="39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3" s="2" customFormat="1" ht="12" customHeight="1">
      <c r="A121" s="187"/>
      <c r="B121" s="189"/>
      <c r="C121" s="192" t="s">
        <v>17</v>
      </c>
      <c r="D121" s="191"/>
      <c r="E121" s="191"/>
      <c r="F121" s="193" t="str">
        <f>F12</f>
        <v>Nám. Andreja Hlinku 1875, 034 01 Ružomberok</v>
      </c>
      <c r="G121" s="191"/>
      <c r="H121" s="191"/>
      <c r="I121" s="192" t="s">
        <v>19</v>
      </c>
      <c r="J121" s="194"/>
      <c r="K121" s="191"/>
      <c r="L121" s="39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3" s="2" customFormat="1" ht="6.95" customHeight="1">
      <c r="A122" s="187"/>
      <c r="B122" s="189"/>
      <c r="C122" s="191"/>
      <c r="D122" s="191"/>
      <c r="E122" s="191"/>
      <c r="F122" s="191"/>
      <c r="G122" s="191"/>
      <c r="H122" s="191"/>
      <c r="I122" s="191"/>
      <c r="J122" s="191"/>
      <c r="K122" s="191"/>
      <c r="L122" s="39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63" s="2" customFormat="1" ht="25.7" customHeight="1">
      <c r="A123" s="187"/>
      <c r="B123" s="189"/>
      <c r="C123" s="192" t="s">
        <v>20</v>
      </c>
      <c r="D123" s="191"/>
      <c r="E123" s="191"/>
      <c r="F123" s="193" t="str">
        <f>E15</f>
        <v>MVSR</v>
      </c>
      <c r="G123" s="191"/>
      <c r="H123" s="191"/>
      <c r="I123" s="192" t="s">
        <v>25</v>
      </c>
      <c r="J123" s="195"/>
      <c r="K123" s="191"/>
      <c r="L123" s="39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pans="1:63" s="2" customFormat="1" ht="15.2" customHeight="1">
      <c r="A124" s="187"/>
      <c r="B124" s="189"/>
      <c r="C124" s="192" t="s">
        <v>24</v>
      </c>
      <c r="D124" s="191"/>
      <c r="E124" s="191"/>
      <c r="F124" s="193" t="str">
        <f>IF(E18="","",E18)</f>
        <v xml:space="preserve"> </v>
      </c>
      <c r="G124" s="191"/>
      <c r="H124" s="191"/>
      <c r="I124" s="192" t="s">
        <v>27</v>
      </c>
      <c r="J124" s="195"/>
      <c r="K124" s="191"/>
      <c r="L124" s="39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</row>
    <row r="125" spans="1:63" s="2" customFormat="1" ht="10.35" customHeight="1">
      <c r="A125" s="187"/>
      <c r="B125" s="189"/>
      <c r="C125" s="191"/>
      <c r="D125" s="191"/>
      <c r="E125" s="191"/>
      <c r="F125" s="191"/>
      <c r="G125" s="191"/>
      <c r="H125" s="191"/>
      <c r="I125" s="191"/>
      <c r="J125" s="191"/>
      <c r="K125" s="191"/>
      <c r="L125" s="39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</row>
    <row r="126" spans="1:63" s="11" customFormat="1" ht="29.25" customHeight="1">
      <c r="A126" s="126"/>
      <c r="B126" s="215"/>
      <c r="C126" s="216" t="s">
        <v>132</v>
      </c>
      <c r="D126" s="217" t="s">
        <v>54</v>
      </c>
      <c r="E126" s="217" t="s">
        <v>50</v>
      </c>
      <c r="F126" s="217" t="s">
        <v>51</v>
      </c>
      <c r="G126" s="217" t="s">
        <v>133</v>
      </c>
      <c r="H126" s="217" t="s">
        <v>134</v>
      </c>
      <c r="I126" s="217" t="s">
        <v>135</v>
      </c>
      <c r="J126" s="218" t="s">
        <v>112</v>
      </c>
      <c r="K126" s="219" t="s">
        <v>136</v>
      </c>
      <c r="L126" s="132"/>
      <c r="M126" s="220"/>
      <c r="N126" s="221"/>
      <c r="O126" s="221" t="s">
        <v>137</v>
      </c>
      <c r="P126" s="221" t="s">
        <v>138</v>
      </c>
      <c r="Q126" s="221" t="s">
        <v>139</v>
      </c>
      <c r="R126" s="221" t="s">
        <v>140</v>
      </c>
      <c r="S126" s="221" t="s">
        <v>141</v>
      </c>
      <c r="T126" s="222" t="s">
        <v>142</v>
      </c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</row>
    <row r="127" spans="1:63" s="2" customFormat="1" ht="22.9" customHeight="1">
      <c r="A127" s="187"/>
      <c r="B127" s="189"/>
      <c r="C127" s="223" t="s">
        <v>113</v>
      </c>
      <c r="D127" s="191"/>
      <c r="E127" s="191"/>
      <c r="F127" s="191"/>
      <c r="G127" s="191"/>
      <c r="H127" s="191"/>
      <c r="I127" s="191"/>
      <c r="J127" s="224"/>
      <c r="K127" s="191"/>
      <c r="L127" s="27"/>
      <c r="M127" s="225"/>
      <c r="N127" s="226"/>
      <c r="O127" s="227"/>
      <c r="P127" s="228">
        <f>P128+P137+P140+P168+P171</f>
        <v>380.88596100000001</v>
      </c>
      <c r="Q127" s="227"/>
      <c r="R127" s="228">
        <f>R128+R137+R140+R168+R171</f>
        <v>0.64398</v>
      </c>
      <c r="S127" s="227"/>
      <c r="T127" s="229">
        <f>T128+T137+T140+T168+T171</f>
        <v>1.5550000000000002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T127" s="14" t="s">
        <v>68</v>
      </c>
      <c r="AU127" s="14" t="s">
        <v>114</v>
      </c>
      <c r="BK127" s="136">
        <f>BK128+BK137+BK140+BK168+BK171</f>
        <v>0</v>
      </c>
    </row>
    <row r="128" spans="1:63" s="12" customFormat="1" ht="25.9" customHeight="1">
      <c r="B128" s="230"/>
      <c r="C128" s="231"/>
      <c r="D128" s="232" t="s">
        <v>68</v>
      </c>
      <c r="E128" s="233" t="s">
        <v>143</v>
      </c>
      <c r="F128" s="233" t="s">
        <v>144</v>
      </c>
      <c r="G128" s="231"/>
      <c r="H128" s="231"/>
      <c r="I128" s="231"/>
      <c r="J128" s="234"/>
      <c r="K128" s="231"/>
      <c r="L128" s="137"/>
      <c r="M128" s="235"/>
      <c r="N128" s="236"/>
      <c r="O128" s="236"/>
      <c r="P128" s="237">
        <f>P129</f>
        <v>12.267920999999998</v>
      </c>
      <c r="Q128" s="236"/>
      <c r="R128" s="237">
        <f>R129</f>
        <v>3.0400000000000003E-2</v>
      </c>
      <c r="S128" s="236"/>
      <c r="T128" s="238">
        <f>T129</f>
        <v>0.65</v>
      </c>
      <c r="AR128" s="138" t="s">
        <v>75</v>
      </c>
      <c r="AT128" s="145" t="s">
        <v>68</v>
      </c>
      <c r="AU128" s="145" t="s">
        <v>69</v>
      </c>
      <c r="AY128" s="138" t="s">
        <v>145</v>
      </c>
      <c r="BK128" s="146">
        <f>BK129</f>
        <v>0</v>
      </c>
    </row>
    <row r="129" spans="1:65" s="12" customFormat="1" ht="22.9" customHeight="1">
      <c r="B129" s="230"/>
      <c r="C129" s="231"/>
      <c r="D129" s="232" t="s">
        <v>68</v>
      </c>
      <c r="E129" s="239" t="s">
        <v>169</v>
      </c>
      <c r="F129" s="239" t="s">
        <v>490</v>
      </c>
      <c r="G129" s="231"/>
      <c r="H129" s="231"/>
      <c r="I129" s="231"/>
      <c r="J129" s="240"/>
      <c r="K129" s="231"/>
      <c r="L129" s="137"/>
      <c r="M129" s="235"/>
      <c r="N129" s="236"/>
      <c r="O129" s="236"/>
      <c r="P129" s="237">
        <f>SUM(P130:P136)</f>
        <v>12.267920999999998</v>
      </c>
      <c r="Q129" s="236"/>
      <c r="R129" s="237">
        <f>SUM(R130:R136)</f>
        <v>3.0400000000000003E-2</v>
      </c>
      <c r="S129" s="236"/>
      <c r="T129" s="238">
        <f>SUM(T130:T136)</f>
        <v>0.65</v>
      </c>
      <c r="AR129" s="138" t="s">
        <v>75</v>
      </c>
      <c r="AT129" s="145" t="s">
        <v>68</v>
      </c>
      <c r="AU129" s="145" t="s">
        <v>75</v>
      </c>
      <c r="AY129" s="138" t="s">
        <v>145</v>
      </c>
      <c r="BK129" s="146">
        <f>SUM(BK130:BK136)</f>
        <v>0</v>
      </c>
    </row>
    <row r="130" spans="1:65" s="2" customFormat="1" ht="26.25" customHeight="1">
      <c r="A130" s="187"/>
      <c r="B130" s="189"/>
      <c r="C130" s="241" t="s">
        <v>1498</v>
      </c>
      <c r="D130" s="241" t="s">
        <v>147</v>
      </c>
      <c r="E130" s="242" t="s">
        <v>1499</v>
      </c>
      <c r="F130" s="243" t="s">
        <v>3108</v>
      </c>
      <c r="G130" s="244" t="s">
        <v>187</v>
      </c>
      <c r="H130" s="245">
        <v>10</v>
      </c>
      <c r="I130" s="246"/>
      <c r="J130" s="246"/>
      <c r="K130" s="247"/>
      <c r="L130" s="27"/>
      <c r="M130" s="248"/>
      <c r="N130" s="249"/>
      <c r="O130" s="250">
        <v>0.185</v>
      </c>
      <c r="P130" s="250">
        <f t="shared" ref="P130:P136" si="0">O130*H130</f>
        <v>1.85</v>
      </c>
      <c r="Q130" s="250">
        <v>3.0400000000000002E-3</v>
      </c>
      <c r="R130" s="250">
        <f t="shared" ref="R130:R136" si="1">Q130*H130</f>
        <v>3.0400000000000003E-2</v>
      </c>
      <c r="S130" s="250">
        <v>0</v>
      </c>
      <c r="T130" s="251">
        <f t="shared" ref="T130:T136" si="2">S130*H130</f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61" t="s">
        <v>151</v>
      </c>
      <c r="AT130" s="161" t="s">
        <v>147</v>
      </c>
      <c r="AU130" s="161" t="s">
        <v>78</v>
      </c>
      <c r="AY130" s="14" t="s">
        <v>145</v>
      </c>
      <c r="BE130" s="162">
        <f t="shared" ref="BE130:BE136" si="3">IF(N130="základná",J130,0)</f>
        <v>0</v>
      </c>
      <c r="BF130" s="162">
        <f t="shared" ref="BF130:BF136" si="4">IF(N130="znížená",J130,0)</f>
        <v>0</v>
      </c>
      <c r="BG130" s="162">
        <f t="shared" ref="BG130:BG136" si="5">IF(N130="zákl. prenesená",J130,0)</f>
        <v>0</v>
      </c>
      <c r="BH130" s="162">
        <f t="shared" ref="BH130:BH136" si="6">IF(N130="zníž. prenesená",J130,0)</f>
        <v>0</v>
      </c>
      <c r="BI130" s="162">
        <f t="shared" ref="BI130:BI136" si="7">IF(N130="nulová",J130,0)</f>
        <v>0</v>
      </c>
      <c r="BJ130" s="14" t="s">
        <v>78</v>
      </c>
      <c r="BK130" s="162">
        <f t="shared" ref="BK130:BK136" si="8">ROUND(I130*H130,2)</f>
        <v>0</v>
      </c>
      <c r="BL130" s="14" t="s">
        <v>151</v>
      </c>
      <c r="BM130" s="161" t="s">
        <v>1502</v>
      </c>
    </row>
    <row r="131" spans="1:65" s="2" customFormat="1" ht="24.2" customHeight="1">
      <c r="A131" s="187"/>
      <c r="B131" s="189"/>
      <c r="C131" s="241" t="s">
        <v>1654</v>
      </c>
      <c r="D131" s="241" t="s">
        <v>147</v>
      </c>
      <c r="E131" s="242" t="s">
        <v>2102</v>
      </c>
      <c r="F131" s="243" t="s">
        <v>2103</v>
      </c>
      <c r="G131" s="244" t="s">
        <v>187</v>
      </c>
      <c r="H131" s="245">
        <v>10</v>
      </c>
      <c r="I131" s="246"/>
      <c r="J131" s="246"/>
      <c r="K131" s="247"/>
      <c r="L131" s="27"/>
      <c r="M131" s="248"/>
      <c r="N131" s="249"/>
      <c r="O131" s="250">
        <v>0.879</v>
      </c>
      <c r="P131" s="250">
        <f t="shared" si="0"/>
        <v>8.7899999999999991</v>
      </c>
      <c r="Q131" s="250">
        <v>0</v>
      </c>
      <c r="R131" s="250">
        <f t="shared" si="1"/>
        <v>0</v>
      </c>
      <c r="S131" s="250">
        <v>6.5000000000000002E-2</v>
      </c>
      <c r="T131" s="251">
        <f t="shared" si="2"/>
        <v>0.65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61" t="s">
        <v>151</v>
      </c>
      <c r="AT131" s="161" t="s">
        <v>147</v>
      </c>
      <c r="AU131" s="161" t="s">
        <v>78</v>
      </c>
      <c r="AY131" s="14" t="s">
        <v>145</v>
      </c>
      <c r="BE131" s="162">
        <f t="shared" si="3"/>
        <v>0</v>
      </c>
      <c r="BF131" s="162">
        <f t="shared" si="4"/>
        <v>0</v>
      </c>
      <c r="BG131" s="162">
        <f t="shared" si="5"/>
        <v>0</v>
      </c>
      <c r="BH131" s="162">
        <f t="shared" si="6"/>
        <v>0</v>
      </c>
      <c r="BI131" s="162">
        <f t="shared" si="7"/>
        <v>0</v>
      </c>
      <c r="BJ131" s="14" t="s">
        <v>78</v>
      </c>
      <c r="BK131" s="162">
        <f t="shared" si="8"/>
        <v>0</v>
      </c>
      <c r="BL131" s="14" t="s">
        <v>151</v>
      </c>
      <c r="BM131" s="161" t="s">
        <v>2104</v>
      </c>
    </row>
    <row r="132" spans="1:65" s="2" customFormat="1" ht="21.75" customHeight="1">
      <c r="A132" s="187"/>
      <c r="B132" s="189"/>
      <c r="C132" s="241" t="s">
        <v>1647</v>
      </c>
      <c r="D132" s="241" t="s">
        <v>147</v>
      </c>
      <c r="E132" s="242" t="s">
        <v>1508</v>
      </c>
      <c r="F132" s="243" t="s">
        <v>1509</v>
      </c>
      <c r="G132" s="244" t="s">
        <v>269</v>
      </c>
      <c r="H132" s="245">
        <v>0.6</v>
      </c>
      <c r="I132" s="246"/>
      <c r="J132" s="246"/>
      <c r="K132" s="247"/>
      <c r="L132" s="27"/>
      <c r="M132" s="248"/>
      <c r="N132" s="249"/>
      <c r="O132" s="250">
        <v>1.972</v>
      </c>
      <c r="P132" s="250">
        <f t="shared" si="0"/>
        <v>1.1832</v>
      </c>
      <c r="Q132" s="250">
        <v>0</v>
      </c>
      <c r="R132" s="250">
        <f t="shared" si="1"/>
        <v>0</v>
      </c>
      <c r="S132" s="250">
        <v>0</v>
      </c>
      <c r="T132" s="251">
        <f t="shared" si="2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61" t="s">
        <v>151</v>
      </c>
      <c r="AT132" s="161" t="s">
        <v>147</v>
      </c>
      <c r="AU132" s="161" t="s">
        <v>78</v>
      </c>
      <c r="AY132" s="14" t="s">
        <v>145</v>
      </c>
      <c r="BE132" s="162">
        <f t="shared" si="3"/>
        <v>0</v>
      </c>
      <c r="BF132" s="162">
        <f t="shared" si="4"/>
        <v>0</v>
      </c>
      <c r="BG132" s="162">
        <f t="shared" si="5"/>
        <v>0</v>
      </c>
      <c r="BH132" s="162">
        <f t="shared" si="6"/>
        <v>0</v>
      </c>
      <c r="BI132" s="162">
        <f t="shared" si="7"/>
        <v>0</v>
      </c>
      <c r="BJ132" s="14" t="s">
        <v>78</v>
      </c>
      <c r="BK132" s="162">
        <f t="shared" si="8"/>
        <v>0</v>
      </c>
      <c r="BL132" s="14" t="s">
        <v>151</v>
      </c>
      <c r="BM132" s="161" t="s">
        <v>2105</v>
      </c>
    </row>
    <row r="133" spans="1:65" s="2" customFormat="1" ht="21.75" customHeight="1">
      <c r="A133" s="187"/>
      <c r="B133" s="189"/>
      <c r="C133" s="241" t="s">
        <v>1689</v>
      </c>
      <c r="D133" s="241" t="s">
        <v>147</v>
      </c>
      <c r="E133" s="242" t="s">
        <v>284</v>
      </c>
      <c r="F133" s="243" t="s">
        <v>285</v>
      </c>
      <c r="G133" s="244" t="s">
        <v>269</v>
      </c>
      <c r="H133" s="245">
        <v>0.6</v>
      </c>
      <c r="I133" s="246"/>
      <c r="J133" s="246"/>
      <c r="K133" s="247"/>
      <c r="L133" s="27"/>
      <c r="M133" s="248"/>
      <c r="N133" s="249"/>
      <c r="O133" s="250">
        <v>0.59799999999999998</v>
      </c>
      <c r="P133" s="250">
        <f t="shared" si="0"/>
        <v>0.35879999999999995</v>
      </c>
      <c r="Q133" s="250">
        <v>0</v>
      </c>
      <c r="R133" s="250">
        <f t="shared" si="1"/>
        <v>0</v>
      </c>
      <c r="S133" s="250">
        <v>0</v>
      </c>
      <c r="T133" s="251">
        <f t="shared" si="2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61" t="s">
        <v>151</v>
      </c>
      <c r="AT133" s="161" t="s">
        <v>147</v>
      </c>
      <c r="AU133" s="161" t="s">
        <v>78</v>
      </c>
      <c r="AY133" s="14" t="s">
        <v>145</v>
      </c>
      <c r="BE133" s="162">
        <f t="shared" si="3"/>
        <v>0</v>
      </c>
      <c r="BF133" s="162">
        <f t="shared" si="4"/>
        <v>0</v>
      </c>
      <c r="BG133" s="162">
        <f t="shared" si="5"/>
        <v>0</v>
      </c>
      <c r="BH133" s="162">
        <f t="shared" si="6"/>
        <v>0</v>
      </c>
      <c r="BI133" s="162">
        <f t="shared" si="7"/>
        <v>0</v>
      </c>
      <c r="BJ133" s="14" t="s">
        <v>78</v>
      </c>
      <c r="BK133" s="162">
        <f t="shared" si="8"/>
        <v>0</v>
      </c>
      <c r="BL133" s="14" t="s">
        <v>151</v>
      </c>
      <c r="BM133" s="161" t="s">
        <v>2106</v>
      </c>
    </row>
    <row r="134" spans="1:65" s="2" customFormat="1" ht="24.2" customHeight="1">
      <c r="A134" s="187"/>
      <c r="B134" s="189"/>
      <c r="C134" s="241" t="s">
        <v>1693</v>
      </c>
      <c r="D134" s="241" t="s">
        <v>147</v>
      </c>
      <c r="E134" s="242" t="s">
        <v>288</v>
      </c>
      <c r="F134" s="243" t="s">
        <v>289</v>
      </c>
      <c r="G134" s="244" t="s">
        <v>269</v>
      </c>
      <c r="H134" s="245">
        <v>0.80300000000000005</v>
      </c>
      <c r="I134" s="246"/>
      <c r="J134" s="246"/>
      <c r="K134" s="247"/>
      <c r="L134" s="27"/>
      <c r="M134" s="248"/>
      <c r="N134" s="249"/>
      <c r="O134" s="250">
        <v>7.0000000000000001E-3</v>
      </c>
      <c r="P134" s="250">
        <f t="shared" si="0"/>
        <v>5.6210000000000001E-3</v>
      </c>
      <c r="Q134" s="250">
        <v>0</v>
      </c>
      <c r="R134" s="250">
        <f t="shared" si="1"/>
        <v>0</v>
      </c>
      <c r="S134" s="250">
        <v>0</v>
      </c>
      <c r="T134" s="251">
        <f t="shared" si="2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61" t="s">
        <v>151</v>
      </c>
      <c r="AT134" s="161" t="s">
        <v>147</v>
      </c>
      <c r="AU134" s="161" t="s">
        <v>78</v>
      </c>
      <c r="AY134" s="14" t="s">
        <v>145</v>
      </c>
      <c r="BE134" s="162">
        <f t="shared" si="3"/>
        <v>0</v>
      </c>
      <c r="BF134" s="162">
        <f t="shared" si="4"/>
        <v>0</v>
      </c>
      <c r="BG134" s="162">
        <f t="shared" si="5"/>
        <v>0</v>
      </c>
      <c r="BH134" s="162">
        <f t="shared" si="6"/>
        <v>0</v>
      </c>
      <c r="BI134" s="162">
        <f t="shared" si="7"/>
        <v>0</v>
      </c>
      <c r="BJ134" s="14" t="s">
        <v>78</v>
      </c>
      <c r="BK134" s="162">
        <f t="shared" si="8"/>
        <v>0</v>
      </c>
      <c r="BL134" s="14" t="s">
        <v>151</v>
      </c>
      <c r="BM134" s="161" t="s">
        <v>2107</v>
      </c>
    </row>
    <row r="135" spans="1:65" s="2" customFormat="1" ht="24.2" customHeight="1">
      <c r="A135" s="187"/>
      <c r="B135" s="189"/>
      <c r="C135" s="241" t="s">
        <v>2108</v>
      </c>
      <c r="D135" s="241" t="s">
        <v>147</v>
      </c>
      <c r="E135" s="242" t="s">
        <v>280</v>
      </c>
      <c r="F135" s="243" t="s">
        <v>281</v>
      </c>
      <c r="G135" s="244" t="s">
        <v>269</v>
      </c>
      <c r="H135" s="245">
        <v>0.80300000000000005</v>
      </c>
      <c r="I135" s="246"/>
      <c r="J135" s="246"/>
      <c r="K135" s="247"/>
      <c r="L135" s="27"/>
      <c r="M135" s="248"/>
      <c r="N135" s="249"/>
      <c r="O135" s="250">
        <v>0.1</v>
      </c>
      <c r="P135" s="250">
        <f t="shared" si="0"/>
        <v>8.030000000000001E-2</v>
      </c>
      <c r="Q135" s="250">
        <v>0</v>
      </c>
      <c r="R135" s="250">
        <f t="shared" si="1"/>
        <v>0</v>
      </c>
      <c r="S135" s="250">
        <v>0</v>
      </c>
      <c r="T135" s="251">
        <f t="shared" si="2"/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61" t="s">
        <v>151</v>
      </c>
      <c r="AT135" s="161" t="s">
        <v>147</v>
      </c>
      <c r="AU135" s="161" t="s">
        <v>78</v>
      </c>
      <c r="AY135" s="14" t="s">
        <v>145</v>
      </c>
      <c r="BE135" s="162">
        <f t="shared" si="3"/>
        <v>0</v>
      </c>
      <c r="BF135" s="162">
        <f t="shared" si="4"/>
        <v>0</v>
      </c>
      <c r="BG135" s="162">
        <f t="shared" si="5"/>
        <v>0</v>
      </c>
      <c r="BH135" s="162">
        <f t="shared" si="6"/>
        <v>0</v>
      </c>
      <c r="BI135" s="162">
        <f t="shared" si="7"/>
        <v>0</v>
      </c>
      <c r="BJ135" s="14" t="s">
        <v>78</v>
      </c>
      <c r="BK135" s="162">
        <f t="shared" si="8"/>
        <v>0</v>
      </c>
      <c r="BL135" s="14" t="s">
        <v>151</v>
      </c>
      <c r="BM135" s="161" t="s">
        <v>2109</v>
      </c>
    </row>
    <row r="136" spans="1:65" s="2" customFormat="1" ht="24.2" customHeight="1">
      <c r="A136" s="187"/>
      <c r="B136" s="189"/>
      <c r="C136" s="241" t="s">
        <v>2110</v>
      </c>
      <c r="D136" s="241" t="s">
        <v>147</v>
      </c>
      <c r="E136" s="242" t="s">
        <v>1518</v>
      </c>
      <c r="F136" s="243" t="s">
        <v>1519</v>
      </c>
      <c r="G136" s="244" t="s">
        <v>269</v>
      </c>
      <c r="H136" s="245">
        <v>0.80300000000000005</v>
      </c>
      <c r="I136" s="246"/>
      <c r="J136" s="246"/>
      <c r="K136" s="247"/>
      <c r="L136" s="27"/>
      <c r="M136" s="248"/>
      <c r="N136" s="249"/>
      <c r="O136" s="250">
        <v>0</v>
      </c>
      <c r="P136" s="250">
        <f t="shared" si="0"/>
        <v>0</v>
      </c>
      <c r="Q136" s="250">
        <v>0</v>
      </c>
      <c r="R136" s="250">
        <f t="shared" si="1"/>
        <v>0</v>
      </c>
      <c r="S136" s="250">
        <v>0</v>
      </c>
      <c r="T136" s="251">
        <f t="shared" si="2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61" t="s">
        <v>151</v>
      </c>
      <c r="AT136" s="161" t="s">
        <v>147</v>
      </c>
      <c r="AU136" s="161" t="s">
        <v>78</v>
      </c>
      <c r="AY136" s="14" t="s">
        <v>145</v>
      </c>
      <c r="BE136" s="162">
        <f t="shared" si="3"/>
        <v>0</v>
      </c>
      <c r="BF136" s="162">
        <f t="shared" si="4"/>
        <v>0</v>
      </c>
      <c r="BG136" s="162">
        <f t="shared" si="5"/>
        <v>0</v>
      </c>
      <c r="BH136" s="162">
        <f t="shared" si="6"/>
        <v>0</v>
      </c>
      <c r="BI136" s="162">
        <f t="shared" si="7"/>
        <v>0</v>
      </c>
      <c r="BJ136" s="14" t="s">
        <v>78</v>
      </c>
      <c r="BK136" s="162">
        <f t="shared" si="8"/>
        <v>0</v>
      </c>
      <c r="BL136" s="14" t="s">
        <v>151</v>
      </c>
      <c r="BM136" s="161" t="s">
        <v>2111</v>
      </c>
    </row>
    <row r="137" spans="1:65" s="12" customFormat="1" ht="25.9" customHeight="1">
      <c r="B137" s="230"/>
      <c r="C137" s="231"/>
      <c r="D137" s="232" t="s">
        <v>68</v>
      </c>
      <c r="E137" s="233" t="s">
        <v>732</v>
      </c>
      <c r="F137" s="233" t="s">
        <v>733</v>
      </c>
      <c r="G137" s="231"/>
      <c r="H137" s="231"/>
      <c r="I137" s="231"/>
      <c r="J137" s="234"/>
      <c r="K137" s="231"/>
      <c r="L137" s="137"/>
      <c r="M137" s="235"/>
      <c r="N137" s="236"/>
      <c r="O137" s="236"/>
      <c r="P137" s="237">
        <f>SUM(P138:P139)</f>
        <v>0.68520000000000003</v>
      </c>
      <c r="Q137" s="236"/>
      <c r="R137" s="237">
        <f>SUM(R138:R139)</f>
        <v>4.0000000000000002E-4</v>
      </c>
      <c r="S137" s="236"/>
      <c r="T137" s="238">
        <f>SUM(T138:T139)</f>
        <v>0</v>
      </c>
      <c r="AR137" s="138" t="s">
        <v>78</v>
      </c>
      <c r="AT137" s="145" t="s">
        <v>68</v>
      </c>
      <c r="AU137" s="145" t="s">
        <v>69</v>
      </c>
      <c r="AY137" s="138" t="s">
        <v>145</v>
      </c>
      <c r="BK137" s="146">
        <f>SUM(BK138:BK139)</f>
        <v>0</v>
      </c>
    </row>
    <row r="138" spans="1:65" s="2" customFormat="1" ht="21.75" customHeight="1">
      <c r="A138" s="187"/>
      <c r="B138" s="189"/>
      <c r="C138" s="241" t="s">
        <v>1525</v>
      </c>
      <c r="D138" s="241" t="s">
        <v>147</v>
      </c>
      <c r="E138" s="242" t="s">
        <v>1645</v>
      </c>
      <c r="F138" s="243" t="s">
        <v>1646</v>
      </c>
      <c r="G138" s="244" t="s">
        <v>187</v>
      </c>
      <c r="H138" s="245">
        <v>5</v>
      </c>
      <c r="I138" s="246"/>
      <c r="J138" s="246"/>
      <c r="K138" s="247"/>
      <c r="L138" s="27"/>
      <c r="M138" s="248"/>
      <c r="N138" s="249"/>
      <c r="O138" s="250">
        <v>0.13704</v>
      </c>
      <c r="P138" s="250">
        <f>O138*H138</f>
        <v>0.68520000000000003</v>
      </c>
      <c r="Q138" s="250">
        <v>4.0000000000000003E-5</v>
      </c>
      <c r="R138" s="250">
        <f>Q138*H138</f>
        <v>2.0000000000000001E-4</v>
      </c>
      <c r="S138" s="250">
        <v>0</v>
      </c>
      <c r="T138" s="251">
        <f>S138*H138</f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61" t="s">
        <v>210</v>
      </c>
      <c r="AT138" s="161" t="s">
        <v>147</v>
      </c>
      <c r="AU138" s="161" t="s">
        <v>75</v>
      </c>
      <c r="AY138" s="14" t="s">
        <v>145</v>
      </c>
      <c r="BE138" s="162">
        <f>IF(N138="základná",J138,0)</f>
        <v>0</v>
      </c>
      <c r="BF138" s="162">
        <f>IF(N138="znížená",J138,0)</f>
        <v>0</v>
      </c>
      <c r="BG138" s="162">
        <f>IF(N138="zákl. prenesená",J138,0)</f>
        <v>0</v>
      </c>
      <c r="BH138" s="162">
        <f>IF(N138="zníž. prenesená",J138,0)</f>
        <v>0</v>
      </c>
      <c r="BI138" s="162">
        <f>IF(N138="nulová",J138,0)</f>
        <v>0</v>
      </c>
      <c r="BJ138" s="14" t="s">
        <v>78</v>
      </c>
      <c r="BK138" s="162">
        <f>ROUND(I138*H138,2)</f>
        <v>0</v>
      </c>
      <c r="BL138" s="14" t="s">
        <v>210</v>
      </c>
      <c r="BM138" s="161" t="s">
        <v>1528</v>
      </c>
    </row>
    <row r="139" spans="1:65" s="2" customFormat="1" ht="24.2" customHeight="1">
      <c r="A139" s="187"/>
      <c r="B139" s="189"/>
      <c r="C139" s="252" t="s">
        <v>2112</v>
      </c>
      <c r="D139" s="252" t="s">
        <v>425</v>
      </c>
      <c r="E139" s="253" t="s">
        <v>1753</v>
      </c>
      <c r="F139" s="254" t="s">
        <v>3027</v>
      </c>
      <c r="G139" s="255" t="s">
        <v>187</v>
      </c>
      <c r="H139" s="256">
        <v>5</v>
      </c>
      <c r="I139" s="257"/>
      <c r="J139" s="257"/>
      <c r="K139" s="258"/>
      <c r="L139" s="174"/>
      <c r="M139" s="259"/>
      <c r="N139" s="260"/>
      <c r="O139" s="250">
        <v>0</v>
      </c>
      <c r="P139" s="250">
        <f>O139*H139</f>
        <v>0</v>
      </c>
      <c r="Q139" s="250">
        <v>4.0000000000000003E-5</v>
      </c>
      <c r="R139" s="250">
        <f>Q139*H139</f>
        <v>2.0000000000000001E-4</v>
      </c>
      <c r="S139" s="250">
        <v>0</v>
      </c>
      <c r="T139" s="251">
        <f>S139*H139</f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61" t="s">
        <v>2113</v>
      </c>
      <c r="AT139" s="161" t="s">
        <v>425</v>
      </c>
      <c r="AU139" s="161" t="s">
        <v>75</v>
      </c>
      <c r="AY139" s="14" t="s">
        <v>145</v>
      </c>
      <c r="BE139" s="162">
        <f>IF(N139="základná",J139,0)</f>
        <v>0</v>
      </c>
      <c r="BF139" s="162">
        <f>IF(N139="znížená",J139,0)</f>
        <v>0</v>
      </c>
      <c r="BG139" s="162">
        <f>IF(N139="zákl. prenesená",J139,0)</f>
        <v>0</v>
      </c>
      <c r="BH139" s="162">
        <f>IF(N139="zníž. prenesená",J139,0)</f>
        <v>0</v>
      </c>
      <c r="BI139" s="162">
        <f>IF(N139="nulová",J139,0)</f>
        <v>0</v>
      </c>
      <c r="BJ139" s="14" t="s">
        <v>78</v>
      </c>
      <c r="BK139" s="162">
        <f>ROUND(I139*H139,2)</f>
        <v>0</v>
      </c>
      <c r="BL139" s="14" t="s">
        <v>429</v>
      </c>
      <c r="BM139" s="161" t="s">
        <v>2114</v>
      </c>
    </row>
    <row r="140" spans="1:65" s="12" customFormat="1" ht="25.9" customHeight="1">
      <c r="B140" s="230"/>
      <c r="C140" s="231"/>
      <c r="D140" s="232" t="s">
        <v>68</v>
      </c>
      <c r="E140" s="233" t="s">
        <v>299</v>
      </c>
      <c r="F140" s="233" t="s">
        <v>300</v>
      </c>
      <c r="G140" s="231"/>
      <c r="H140" s="231"/>
      <c r="I140" s="231"/>
      <c r="J140" s="234"/>
      <c r="K140" s="231"/>
      <c r="L140" s="137"/>
      <c r="M140" s="235"/>
      <c r="N140" s="236"/>
      <c r="O140" s="236"/>
      <c r="P140" s="237">
        <f>P141+P153+P161+P162+P167</f>
        <v>353.09284000000002</v>
      </c>
      <c r="Q140" s="236"/>
      <c r="R140" s="237">
        <f>R141+R153+R161+R162+R167</f>
        <v>0.61317999999999995</v>
      </c>
      <c r="S140" s="236"/>
      <c r="T140" s="238">
        <f>T141+T153+T161+T162+T167</f>
        <v>0.90500000000000003</v>
      </c>
      <c r="AR140" s="138" t="s">
        <v>78</v>
      </c>
      <c r="AT140" s="145" t="s">
        <v>68</v>
      </c>
      <c r="AU140" s="145" t="s">
        <v>69</v>
      </c>
      <c r="AY140" s="138" t="s">
        <v>145</v>
      </c>
      <c r="BK140" s="146">
        <f>BK141+BK153+BK161+BK162+BK167</f>
        <v>0</v>
      </c>
    </row>
    <row r="141" spans="1:65" s="12" customFormat="1" ht="22.9" customHeight="1">
      <c r="B141" s="230"/>
      <c r="C141" s="231"/>
      <c r="D141" s="232" t="s">
        <v>68</v>
      </c>
      <c r="E141" s="239" t="s">
        <v>2115</v>
      </c>
      <c r="F141" s="239" t="s">
        <v>2116</v>
      </c>
      <c r="G141" s="231"/>
      <c r="H141" s="231"/>
      <c r="I141" s="231"/>
      <c r="J141" s="240"/>
      <c r="K141" s="231"/>
      <c r="L141" s="137"/>
      <c r="M141" s="235"/>
      <c r="N141" s="236"/>
      <c r="O141" s="236"/>
      <c r="P141" s="237">
        <f>SUM(P142:P152)</f>
        <v>5.7034199999999995</v>
      </c>
      <c r="Q141" s="236"/>
      <c r="R141" s="237">
        <f>SUM(R142:R152)</f>
        <v>7.6200000000000004E-2</v>
      </c>
      <c r="S141" s="236"/>
      <c r="T141" s="238">
        <f>SUM(T142:T152)</f>
        <v>0</v>
      </c>
      <c r="AR141" s="138" t="s">
        <v>78</v>
      </c>
      <c r="AT141" s="145" t="s">
        <v>68</v>
      </c>
      <c r="AU141" s="145" t="s">
        <v>75</v>
      </c>
      <c r="AY141" s="138" t="s">
        <v>145</v>
      </c>
      <c r="BK141" s="146">
        <f>SUM(BK142:BK152)</f>
        <v>0</v>
      </c>
    </row>
    <row r="142" spans="1:65" s="2" customFormat="1" ht="16.5" customHeight="1">
      <c r="A142" s="187"/>
      <c r="B142" s="189"/>
      <c r="C142" s="241" t="s">
        <v>1704</v>
      </c>
      <c r="D142" s="241" t="s">
        <v>147</v>
      </c>
      <c r="E142" s="242" t="s">
        <v>2117</v>
      </c>
      <c r="F142" s="243" t="s">
        <v>2118</v>
      </c>
      <c r="G142" s="244" t="s">
        <v>200</v>
      </c>
      <c r="H142" s="245">
        <v>6</v>
      </c>
      <c r="I142" s="246"/>
      <c r="J142" s="246"/>
      <c r="K142" s="247"/>
      <c r="L142" s="27"/>
      <c r="M142" s="248"/>
      <c r="N142" s="249"/>
      <c r="O142" s="250">
        <v>0.12778999999999999</v>
      </c>
      <c r="P142" s="250">
        <f t="shared" ref="P142:P152" si="9">O142*H142</f>
        <v>0.76673999999999998</v>
      </c>
      <c r="Q142" s="250">
        <v>2.0000000000000002E-5</v>
      </c>
      <c r="R142" s="250">
        <f t="shared" ref="R142:R152" si="10">Q142*H142</f>
        <v>1.2000000000000002E-4</v>
      </c>
      <c r="S142" s="250">
        <v>0</v>
      </c>
      <c r="T142" s="251">
        <f t="shared" ref="T142:T152" si="11">S142*H142</f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61" t="s">
        <v>210</v>
      </c>
      <c r="AT142" s="161" t="s">
        <v>147</v>
      </c>
      <c r="AU142" s="161" t="s">
        <v>78</v>
      </c>
      <c r="AY142" s="14" t="s">
        <v>145</v>
      </c>
      <c r="BE142" s="162">
        <f t="shared" ref="BE142:BE152" si="12">IF(N142="základná",J142,0)</f>
        <v>0</v>
      </c>
      <c r="BF142" s="162">
        <f t="shared" ref="BF142:BF152" si="13">IF(N142="znížená",J142,0)</f>
        <v>0</v>
      </c>
      <c r="BG142" s="162">
        <f t="shared" ref="BG142:BG152" si="14">IF(N142="zákl. prenesená",J142,0)</f>
        <v>0</v>
      </c>
      <c r="BH142" s="162">
        <f t="shared" ref="BH142:BH152" si="15">IF(N142="zníž. prenesená",J142,0)</f>
        <v>0</v>
      </c>
      <c r="BI142" s="162">
        <f t="shared" ref="BI142:BI152" si="16">IF(N142="nulová",J142,0)</f>
        <v>0</v>
      </c>
      <c r="BJ142" s="14" t="s">
        <v>78</v>
      </c>
      <c r="BK142" s="162">
        <f t="shared" ref="BK142:BK152" si="17">ROUND(I142*H142,2)</f>
        <v>0</v>
      </c>
      <c r="BL142" s="14" t="s">
        <v>210</v>
      </c>
      <c r="BM142" s="161" t="s">
        <v>2119</v>
      </c>
    </row>
    <row r="143" spans="1:65" s="2" customFormat="1" ht="16.5" customHeight="1">
      <c r="A143" s="187"/>
      <c r="B143" s="189"/>
      <c r="C143" s="252" t="s">
        <v>1708</v>
      </c>
      <c r="D143" s="252" t="s">
        <v>425</v>
      </c>
      <c r="E143" s="253" t="s">
        <v>2120</v>
      </c>
      <c r="F143" s="254" t="s">
        <v>2121</v>
      </c>
      <c r="G143" s="255" t="s">
        <v>200</v>
      </c>
      <c r="H143" s="256">
        <v>6</v>
      </c>
      <c r="I143" s="257"/>
      <c r="J143" s="257"/>
      <c r="K143" s="258"/>
      <c r="L143" s="174"/>
      <c r="M143" s="259"/>
      <c r="N143" s="260"/>
      <c r="O143" s="250">
        <v>0</v>
      </c>
      <c r="P143" s="250">
        <f t="shared" si="9"/>
        <v>0</v>
      </c>
      <c r="Q143" s="250">
        <v>5.0000000000000001E-3</v>
      </c>
      <c r="R143" s="250">
        <f t="shared" si="10"/>
        <v>0.03</v>
      </c>
      <c r="S143" s="250">
        <v>0</v>
      </c>
      <c r="T143" s="251">
        <f t="shared" si="11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61" t="s">
        <v>275</v>
      </c>
      <c r="AT143" s="161" t="s">
        <v>425</v>
      </c>
      <c r="AU143" s="161" t="s">
        <v>78</v>
      </c>
      <c r="AY143" s="14" t="s">
        <v>145</v>
      </c>
      <c r="BE143" s="162">
        <f t="shared" si="12"/>
        <v>0</v>
      </c>
      <c r="BF143" s="162">
        <f t="shared" si="13"/>
        <v>0</v>
      </c>
      <c r="BG143" s="162">
        <f t="shared" si="14"/>
        <v>0</v>
      </c>
      <c r="BH143" s="162">
        <f t="shared" si="15"/>
        <v>0</v>
      </c>
      <c r="BI143" s="162">
        <f t="shared" si="16"/>
        <v>0</v>
      </c>
      <c r="BJ143" s="14" t="s">
        <v>78</v>
      </c>
      <c r="BK143" s="162">
        <f t="shared" si="17"/>
        <v>0</v>
      </c>
      <c r="BL143" s="14" t="s">
        <v>210</v>
      </c>
      <c r="BM143" s="161" t="s">
        <v>2122</v>
      </c>
    </row>
    <row r="144" spans="1:65" s="2" customFormat="1" ht="16.5" customHeight="1">
      <c r="A144" s="187"/>
      <c r="B144" s="189"/>
      <c r="C144" s="241" t="s">
        <v>2123</v>
      </c>
      <c r="D144" s="241" t="s">
        <v>147</v>
      </c>
      <c r="E144" s="242" t="s">
        <v>2124</v>
      </c>
      <c r="F144" s="243" t="s">
        <v>2125</v>
      </c>
      <c r="G144" s="244" t="s">
        <v>200</v>
      </c>
      <c r="H144" s="245">
        <v>6</v>
      </c>
      <c r="I144" s="246"/>
      <c r="J144" s="246"/>
      <c r="K144" s="247"/>
      <c r="L144" s="27"/>
      <c r="M144" s="248"/>
      <c r="N144" s="249"/>
      <c r="O144" s="250">
        <v>0.20943999999999999</v>
      </c>
      <c r="P144" s="250">
        <f t="shared" si="9"/>
        <v>1.25664</v>
      </c>
      <c r="Q144" s="250">
        <v>4.0000000000000003E-5</v>
      </c>
      <c r="R144" s="250">
        <f t="shared" si="10"/>
        <v>2.4000000000000003E-4</v>
      </c>
      <c r="S144" s="250">
        <v>0</v>
      </c>
      <c r="T144" s="251">
        <f t="shared" si="11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61" t="s">
        <v>210</v>
      </c>
      <c r="AT144" s="161" t="s">
        <v>147</v>
      </c>
      <c r="AU144" s="161" t="s">
        <v>78</v>
      </c>
      <c r="AY144" s="14" t="s">
        <v>145</v>
      </c>
      <c r="BE144" s="162">
        <f t="shared" si="12"/>
        <v>0</v>
      </c>
      <c r="BF144" s="162">
        <f t="shared" si="13"/>
        <v>0</v>
      </c>
      <c r="BG144" s="162">
        <f t="shared" si="14"/>
        <v>0</v>
      </c>
      <c r="BH144" s="162">
        <f t="shared" si="15"/>
        <v>0</v>
      </c>
      <c r="BI144" s="162">
        <f t="shared" si="16"/>
        <v>0</v>
      </c>
      <c r="BJ144" s="14" t="s">
        <v>78</v>
      </c>
      <c r="BK144" s="162">
        <f t="shared" si="17"/>
        <v>0</v>
      </c>
      <c r="BL144" s="14" t="s">
        <v>210</v>
      </c>
      <c r="BM144" s="161" t="s">
        <v>2126</v>
      </c>
    </row>
    <row r="145" spans="1:65" s="2" customFormat="1" ht="16.5" customHeight="1">
      <c r="A145" s="187"/>
      <c r="B145" s="189"/>
      <c r="C145" s="252" t="s">
        <v>1666</v>
      </c>
      <c r="D145" s="252" t="s">
        <v>425</v>
      </c>
      <c r="E145" s="253" t="s">
        <v>2127</v>
      </c>
      <c r="F145" s="254" t="s">
        <v>2128</v>
      </c>
      <c r="G145" s="255" t="s">
        <v>200</v>
      </c>
      <c r="H145" s="256">
        <v>6</v>
      </c>
      <c r="I145" s="257"/>
      <c r="J145" s="257"/>
      <c r="K145" s="258"/>
      <c r="L145" s="174"/>
      <c r="M145" s="259"/>
      <c r="N145" s="260"/>
      <c r="O145" s="250">
        <v>0</v>
      </c>
      <c r="P145" s="250">
        <f t="shared" si="9"/>
        <v>0</v>
      </c>
      <c r="Q145" s="250">
        <v>6.0000000000000001E-3</v>
      </c>
      <c r="R145" s="250">
        <f t="shared" si="10"/>
        <v>3.6000000000000004E-2</v>
      </c>
      <c r="S145" s="250">
        <v>0</v>
      </c>
      <c r="T145" s="251">
        <f t="shared" si="11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61" t="s">
        <v>275</v>
      </c>
      <c r="AT145" s="161" t="s">
        <v>425</v>
      </c>
      <c r="AU145" s="161" t="s">
        <v>78</v>
      </c>
      <c r="AY145" s="14" t="s">
        <v>145</v>
      </c>
      <c r="BE145" s="162">
        <f t="shared" si="12"/>
        <v>0</v>
      </c>
      <c r="BF145" s="162">
        <f t="shared" si="13"/>
        <v>0</v>
      </c>
      <c r="BG145" s="162">
        <f t="shared" si="14"/>
        <v>0</v>
      </c>
      <c r="BH145" s="162">
        <f t="shared" si="15"/>
        <v>0</v>
      </c>
      <c r="BI145" s="162">
        <f t="shared" si="16"/>
        <v>0</v>
      </c>
      <c r="BJ145" s="14" t="s">
        <v>78</v>
      </c>
      <c r="BK145" s="162">
        <f t="shared" si="17"/>
        <v>0</v>
      </c>
      <c r="BL145" s="14" t="s">
        <v>210</v>
      </c>
      <c r="BM145" s="161" t="s">
        <v>2129</v>
      </c>
    </row>
    <row r="146" spans="1:65" s="2" customFormat="1" ht="16.5" customHeight="1">
      <c r="A146" s="187"/>
      <c r="B146" s="189"/>
      <c r="C146" s="241" t="s">
        <v>2130</v>
      </c>
      <c r="D146" s="241" t="s">
        <v>147</v>
      </c>
      <c r="E146" s="242" t="s">
        <v>2016</v>
      </c>
      <c r="F146" s="243" t="s">
        <v>2131</v>
      </c>
      <c r="G146" s="244" t="s">
        <v>200</v>
      </c>
      <c r="H146" s="245">
        <v>6</v>
      </c>
      <c r="I146" s="246"/>
      <c r="J146" s="246"/>
      <c r="K146" s="247"/>
      <c r="L146" s="27"/>
      <c r="M146" s="248"/>
      <c r="N146" s="249"/>
      <c r="O146" s="250">
        <v>0.20032</v>
      </c>
      <c r="P146" s="250">
        <f t="shared" si="9"/>
        <v>1.2019199999999999</v>
      </c>
      <c r="Q146" s="250">
        <v>2.0000000000000002E-5</v>
      </c>
      <c r="R146" s="250">
        <f t="shared" si="10"/>
        <v>1.2000000000000002E-4</v>
      </c>
      <c r="S146" s="250">
        <v>0</v>
      </c>
      <c r="T146" s="251">
        <f t="shared" si="11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61" t="s">
        <v>210</v>
      </c>
      <c r="AT146" s="161" t="s">
        <v>147</v>
      </c>
      <c r="AU146" s="161" t="s">
        <v>78</v>
      </c>
      <c r="AY146" s="14" t="s">
        <v>145</v>
      </c>
      <c r="BE146" s="162">
        <f t="shared" si="12"/>
        <v>0</v>
      </c>
      <c r="BF146" s="162">
        <f t="shared" si="13"/>
        <v>0</v>
      </c>
      <c r="BG146" s="162">
        <f t="shared" si="14"/>
        <v>0</v>
      </c>
      <c r="BH146" s="162">
        <f t="shared" si="15"/>
        <v>0</v>
      </c>
      <c r="BI146" s="162">
        <f t="shared" si="16"/>
        <v>0</v>
      </c>
      <c r="BJ146" s="14" t="s">
        <v>78</v>
      </c>
      <c r="BK146" s="162">
        <f t="shared" si="17"/>
        <v>0</v>
      </c>
      <c r="BL146" s="14" t="s">
        <v>210</v>
      </c>
      <c r="BM146" s="161" t="s">
        <v>2132</v>
      </c>
    </row>
    <row r="147" spans="1:65" s="2" customFormat="1" ht="16.5" customHeight="1">
      <c r="A147" s="187"/>
      <c r="B147" s="189"/>
      <c r="C147" s="252" t="s">
        <v>2133</v>
      </c>
      <c r="D147" s="252" t="s">
        <v>425</v>
      </c>
      <c r="E147" s="253" t="s">
        <v>2134</v>
      </c>
      <c r="F147" s="254" t="s">
        <v>2135</v>
      </c>
      <c r="G147" s="255" t="s">
        <v>200</v>
      </c>
      <c r="H147" s="256">
        <v>6</v>
      </c>
      <c r="I147" s="257"/>
      <c r="J147" s="257"/>
      <c r="K147" s="258"/>
      <c r="L147" s="174"/>
      <c r="M147" s="259"/>
      <c r="N147" s="260"/>
      <c r="O147" s="250">
        <v>0</v>
      </c>
      <c r="P147" s="250">
        <f t="shared" si="9"/>
        <v>0</v>
      </c>
      <c r="Q147" s="250">
        <v>3.8999999999999999E-4</v>
      </c>
      <c r="R147" s="250">
        <f t="shared" si="10"/>
        <v>2.3400000000000001E-3</v>
      </c>
      <c r="S147" s="250">
        <v>0</v>
      </c>
      <c r="T147" s="251">
        <f t="shared" si="11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61" t="s">
        <v>275</v>
      </c>
      <c r="AT147" s="161" t="s">
        <v>425</v>
      </c>
      <c r="AU147" s="161" t="s">
        <v>78</v>
      </c>
      <c r="AY147" s="14" t="s">
        <v>145</v>
      </c>
      <c r="BE147" s="162">
        <f t="shared" si="12"/>
        <v>0</v>
      </c>
      <c r="BF147" s="162">
        <f t="shared" si="13"/>
        <v>0</v>
      </c>
      <c r="BG147" s="162">
        <f t="shared" si="14"/>
        <v>0</v>
      </c>
      <c r="BH147" s="162">
        <f t="shared" si="15"/>
        <v>0</v>
      </c>
      <c r="BI147" s="162">
        <f t="shared" si="16"/>
        <v>0</v>
      </c>
      <c r="BJ147" s="14" t="s">
        <v>78</v>
      </c>
      <c r="BK147" s="162">
        <f t="shared" si="17"/>
        <v>0</v>
      </c>
      <c r="BL147" s="14" t="s">
        <v>210</v>
      </c>
      <c r="BM147" s="161" t="s">
        <v>2136</v>
      </c>
    </row>
    <row r="148" spans="1:65" s="2" customFormat="1" ht="16.5" customHeight="1">
      <c r="A148" s="187"/>
      <c r="B148" s="189"/>
      <c r="C148" s="241" t="s">
        <v>2137</v>
      </c>
      <c r="D148" s="241" t="s">
        <v>147</v>
      </c>
      <c r="E148" s="242" t="s">
        <v>2138</v>
      </c>
      <c r="F148" s="243" t="s">
        <v>2139</v>
      </c>
      <c r="G148" s="244" t="s">
        <v>200</v>
      </c>
      <c r="H148" s="245">
        <v>6</v>
      </c>
      <c r="I148" s="246"/>
      <c r="J148" s="246"/>
      <c r="K148" s="247"/>
      <c r="L148" s="27"/>
      <c r="M148" s="248"/>
      <c r="N148" s="249"/>
      <c r="O148" s="250">
        <v>0.20659</v>
      </c>
      <c r="P148" s="250">
        <f t="shared" si="9"/>
        <v>1.2395399999999999</v>
      </c>
      <c r="Q148" s="250">
        <v>4.0000000000000003E-5</v>
      </c>
      <c r="R148" s="250">
        <f t="shared" si="10"/>
        <v>2.4000000000000003E-4</v>
      </c>
      <c r="S148" s="250">
        <v>0</v>
      </c>
      <c r="T148" s="251">
        <f t="shared" si="11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61" t="s">
        <v>210</v>
      </c>
      <c r="AT148" s="161" t="s">
        <v>147</v>
      </c>
      <c r="AU148" s="161" t="s">
        <v>78</v>
      </c>
      <c r="AY148" s="14" t="s">
        <v>145</v>
      </c>
      <c r="BE148" s="162">
        <f t="shared" si="12"/>
        <v>0</v>
      </c>
      <c r="BF148" s="162">
        <f t="shared" si="13"/>
        <v>0</v>
      </c>
      <c r="BG148" s="162">
        <f t="shared" si="14"/>
        <v>0</v>
      </c>
      <c r="BH148" s="162">
        <f t="shared" si="15"/>
        <v>0</v>
      </c>
      <c r="BI148" s="162">
        <f t="shared" si="16"/>
        <v>0</v>
      </c>
      <c r="BJ148" s="14" t="s">
        <v>78</v>
      </c>
      <c r="BK148" s="162">
        <f t="shared" si="17"/>
        <v>0</v>
      </c>
      <c r="BL148" s="14" t="s">
        <v>210</v>
      </c>
      <c r="BM148" s="161" t="s">
        <v>2140</v>
      </c>
    </row>
    <row r="149" spans="1:65" s="2" customFormat="1" ht="26.25" customHeight="1">
      <c r="A149" s="187"/>
      <c r="B149" s="189"/>
      <c r="C149" s="252" t="s">
        <v>2141</v>
      </c>
      <c r="D149" s="252" t="s">
        <v>425</v>
      </c>
      <c r="E149" s="253" t="s">
        <v>2142</v>
      </c>
      <c r="F149" s="254" t="s">
        <v>2143</v>
      </c>
      <c r="G149" s="255" t="s">
        <v>200</v>
      </c>
      <c r="H149" s="256">
        <v>6</v>
      </c>
      <c r="I149" s="257"/>
      <c r="J149" s="257"/>
      <c r="K149" s="258"/>
      <c r="L149" s="174"/>
      <c r="M149" s="259"/>
      <c r="N149" s="260"/>
      <c r="O149" s="250">
        <v>0</v>
      </c>
      <c r="P149" s="250">
        <f t="shared" si="9"/>
        <v>0</v>
      </c>
      <c r="Q149" s="250">
        <v>7.2000000000000005E-4</v>
      </c>
      <c r="R149" s="250">
        <f t="shared" si="10"/>
        <v>4.3200000000000001E-3</v>
      </c>
      <c r="S149" s="250">
        <v>0</v>
      </c>
      <c r="T149" s="251">
        <f t="shared" si="11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61" t="s">
        <v>275</v>
      </c>
      <c r="AT149" s="161" t="s">
        <v>425</v>
      </c>
      <c r="AU149" s="161" t="s">
        <v>78</v>
      </c>
      <c r="AY149" s="14" t="s">
        <v>145</v>
      </c>
      <c r="BE149" s="162">
        <f t="shared" si="12"/>
        <v>0</v>
      </c>
      <c r="BF149" s="162">
        <f t="shared" si="13"/>
        <v>0</v>
      </c>
      <c r="BG149" s="162">
        <f t="shared" si="14"/>
        <v>0</v>
      </c>
      <c r="BH149" s="162">
        <f t="shared" si="15"/>
        <v>0</v>
      </c>
      <c r="BI149" s="162">
        <f t="shared" si="16"/>
        <v>0</v>
      </c>
      <c r="BJ149" s="14" t="s">
        <v>78</v>
      </c>
      <c r="BK149" s="162">
        <f t="shared" si="17"/>
        <v>0</v>
      </c>
      <c r="BL149" s="14" t="s">
        <v>210</v>
      </c>
      <c r="BM149" s="161" t="s">
        <v>2144</v>
      </c>
    </row>
    <row r="150" spans="1:65" s="2" customFormat="1" ht="21.75" customHeight="1">
      <c r="A150" s="187"/>
      <c r="B150" s="189"/>
      <c r="C150" s="241" t="s">
        <v>1657</v>
      </c>
      <c r="D150" s="241" t="s">
        <v>147</v>
      </c>
      <c r="E150" s="242" t="s">
        <v>2145</v>
      </c>
      <c r="F150" s="243" t="s">
        <v>2146</v>
      </c>
      <c r="G150" s="244" t="s">
        <v>200</v>
      </c>
      <c r="H150" s="245">
        <v>6</v>
      </c>
      <c r="I150" s="246"/>
      <c r="J150" s="246"/>
      <c r="K150" s="247"/>
      <c r="L150" s="27"/>
      <c r="M150" s="248"/>
      <c r="N150" s="249"/>
      <c r="O150" s="250">
        <v>0.20643</v>
      </c>
      <c r="P150" s="250">
        <f t="shared" si="9"/>
        <v>1.23858</v>
      </c>
      <c r="Q150" s="250">
        <v>4.0000000000000003E-5</v>
      </c>
      <c r="R150" s="250">
        <f t="shared" si="10"/>
        <v>2.4000000000000003E-4</v>
      </c>
      <c r="S150" s="250">
        <v>0</v>
      </c>
      <c r="T150" s="251">
        <f t="shared" si="11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61" t="s">
        <v>210</v>
      </c>
      <c r="AT150" s="161" t="s">
        <v>147</v>
      </c>
      <c r="AU150" s="161" t="s">
        <v>78</v>
      </c>
      <c r="AY150" s="14" t="s">
        <v>145</v>
      </c>
      <c r="BE150" s="162">
        <f t="shared" si="12"/>
        <v>0</v>
      </c>
      <c r="BF150" s="162">
        <f t="shared" si="13"/>
        <v>0</v>
      </c>
      <c r="BG150" s="162">
        <f t="shared" si="14"/>
        <v>0</v>
      </c>
      <c r="BH150" s="162">
        <f t="shared" si="15"/>
        <v>0</v>
      </c>
      <c r="BI150" s="162">
        <f t="shared" si="16"/>
        <v>0</v>
      </c>
      <c r="BJ150" s="14" t="s">
        <v>78</v>
      </c>
      <c r="BK150" s="162">
        <f t="shared" si="17"/>
        <v>0</v>
      </c>
      <c r="BL150" s="14" t="s">
        <v>210</v>
      </c>
      <c r="BM150" s="161" t="s">
        <v>2147</v>
      </c>
    </row>
    <row r="151" spans="1:65" s="2" customFormat="1" ht="16.5" customHeight="1">
      <c r="A151" s="187"/>
      <c r="B151" s="189"/>
      <c r="C151" s="252" t="s">
        <v>1696</v>
      </c>
      <c r="D151" s="252" t="s">
        <v>425</v>
      </c>
      <c r="E151" s="253" t="s">
        <v>2148</v>
      </c>
      <c r="F151" s="254" t="s">
        <v>2149</v>
      </c>
      <c r="G151" s="255" t="s">
        <v>200</v>
      </c>
      <c r="H151" s="256">
        <v>6</v>
      </c>
      <c r="I151" s="257"/>
      <c r="J151" s="257"/>
      <c r="K151" s="258"/>
      <c r="L151" s="174"/>
      <c r="M151" s="259"/>
      <c r="N151" s="260"/>
      <c r="O151" s="250">
        <v>0</v>
      </c>
      <c r="P151" s="250">
        <f t="shared" si="9"/>
        <v>0</v>
      </c>
      <c r="Q151" s="250">
        <v>4.2999999999999999E-4</v>
      </c>
      <c r="R151" s="250">
        <f t="shared" si="10"/>
        <v>2.5799999999999998E-3</v>
      </c>
      <c r="S151" s="250">
        <v>0</v>
      </c>
      <c r="T151" s="251">
        <f t="shared" si="11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61" t="s">
        <v>275</v>
      </c>
      <c r="AT151" s="161" t="s">
        <v>425</v>
      </c>
      <c r="AU151" s="161" t="s">
        <v>78</v>
      </c>
      <c r="AY151" s="14" t="s">
        <v>145</v>
      </c>
      <c r="BE151" s="162">
        <f t="shared" si="12"/>
        <v>0</v>
      </c>
      <c r="BF151" s="162">
        <f t="shared" si="13"/>
        <v>0</v>
      </c>
      <c r="BG151" s="162">
        <f t="shared" si="14"/>
        <v>0</v>
      </c>
      <c r="BH151" s="162">
        <f t="shared" si="15"/>
        <v>0</v>
      </c>
      <c r="BI151" s="162">
        <f t="shared" si="16"/>
        <v>0</v>
      </c>
      <c r="BJ151" s="14" t="s">
        <v>78</v>
      </c>
      <c r="BK151" s="162">
        <f t="shared" si="17"/>
        <v>0</v>
      </c>
      <c r="BL151" s="14" t="s">
        <v>210</v>
      </c>
      <c r="BM151" s="161" t="s">
        <v>2150</v>
      </c>
    </row>
    <row r="152" spans="1:65" s="2" customFormat="1" ht="16.5" customHeight="1">
      <c r="A152" s="187"/>
      <c r="B152" s="189"/>
      <c r="C152" s="252" t="s">
        <v>1660</v>
      </c>
      <c r="D152" s="252" t="s">
        <v>425</v>
      </c>
      <c r="E152" s="253" t="s">
        <v>2151</v>
      </c>
      <c r="F152" s="254" t="s">
        <v>2152</v>
      </c>
      <c r="G152" s="255" t="s">
        <v>200</v>
      </c>
      <c r="H152" s="256">
        <v>1</v>
      </c>
      <c r="I152" s="257"/>
      <c r="J152" s="257"/>
      <c r="K152" s="258"/>
      <c r="L152" s="174"/>
      <c r="M152" s="259"/>
      <c r="N152" s="260"/>
      <c r="O152" s="250">
        <v>0</v>
      </c>
      <c r="P152" s="250">
        <f t="shared" si="9"/>
        <v>0</v>
      </c>
      <c r="Q152" s="250">
        <v>0</v>
      </c>
      <c r="R152" s="250">
        <f t="shared" si="10"/>
        <v>0</v>
      </c>
      <c r="S152" s="250">
        <v>0</v>
      </c>
      <c r="T152" s="251">
        <f t="shared" si="11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61" t="s">
        <v>275</v>
      </c>
      <c r="AT152" s="161" t="s">
        <v>425</v>
      </c>
      <c r="AU152" s="161" t="s">
        <v>78</v>
      </c>
      <c r="AY152" s="14" t="s">
        <v>145</v>
      </c>
      <c r="BE152" s="162">
        <f t="shared" si="12"/>
        <v>0</v>
      </c>
      <c r="BF152" s="162">
        <f t="shared" si="13"/>
        <v>0</v>
      </c>
      <c r="BG152" s="162">
        <f t="shared" si="14"/>
        <v>0</v>
      </c>
      <c r="BH152" s="162">
        <f t="shared" si="15"/>
        <v>0</v>
      </c>
      <c r="BI152" s="162">
        <f t="shared" si="16"/>
        <v>0</v>
      </c>
      <c r="BJ152" s="14" t="s">
        <v>78</v>
      </c>
      <c r="BK152" s="162">
        <f t="shared" si="17"/>
        <v>0</v>
      </c>
      <c r="BL152" s="14" t="s">
        <v>210</v>
      </c>
      <c r="BM152" s="161" t="s">
        <v>2153</v>
      </c>
    </row>
    <row r="153" spans="1:65" s="12" customFormat="1" ht="22.9" customHeight="1">
      <c r="B153" s="230"/>
      <c r="C153" s="231"/>
      <c r="D153" s="232" t="s">
        <v>68</v>
      </c>
      <c r="E153" s="239" t="s">
        <v>1563</v>
      </c>
      <c r="F153" s="239" t="s">
        <v>1564</v>
      </c>
      <c r="G153" s="231"/>
      <c r="H153" s="231"/>
      <c r="I153" s="231"/>
      <c r="J153" s="240"/>
      <c r="K153" s="231"/>
      <c r="L153" s="137"/>
      <c r="M153" s="235"/>
      <c r="N153" s="236"/>
      <c r="O153" s="236"/>
      <c r="P153" s="237">
        <f>SUM(P154:P160)</f>
        <v>345.10252000000003</v>
      </c>
      <c r="Q153" s="236"/>
      <c r="R153" s="237">
        <f>SUM(R154:R160)</f>
        <v>0.53367999999999993</v>
      </c>
      <c r="S153" s="236"/>
      <c r="T153" s="238">
        <f>SUM(T154:T160)</f>
        <v>0.90500000000000003</v>
      </c>
      <c r="AR153" s="138" t="s">
        <v>78</v>
      </c>
      <c r="AT153" s="145" t="s">
        <v>68</v>
      </c>
      <c r="AU153" s="145" t="s">
        <v>75</v>
      </c>
      <c r="AY153" s="138" t="s">
        <v>145</v>
      </c>
      <c r="BK153" s="146">
        <f>SUM(BK154:BK160)</f>
        <v>0</v>
      </c>
    </row>
    <row r="154" spans="1:65" s="2" customFormat="1" ht="16.5" customHeight="1">
      <c r="A154" s="187"/>
      <c r="B154" s="189"/>
      <c r="C154" s="241" t="s">
        <v>2154</v>
      </c>
      <c r="D154" s="241" t="s">
        <v>147</v>
      </c>
      <c r="E154" s="242" t="s">
        <v>1566</v>
      </c>
      <c r="F154" s="243" t="s">
        <v>2155</v>
      </c>
      <c r="G154" s="244" t="s">
        <v>200</v>
      </c>
      <c r="H154" s="245">
        <v>4</v>
      </c>
      <c r="I154" s="246"/>
      <c r="J154" s="246"/>
      <c r="K154" s="247"/>
      <c r="L154" s="27"/>
      <c r="M154" s="248"/>
      <c r="N154" s="249"/>
      <c r="O154" s="250">
        <v>1.403</v>
      </c>
      <c r="P154" s="250">
        <f t="shared" ref="P154:P160" si="18">O154*H154</f>
        <v>5.6120000000000001</v>
      </c>
      <c r="Q154" s="250">
        <v>1.7000000000000001E-4</v>
      </c>
      <c r="R154" s="250">
        <f t="shared" ref="R154:R160" si="19">Q154*H154</f>
        <v>6.8000000000000005E-4</v>
      </c>
      <c r="S154" s="250">
        <v>0.22625000000000001</v>
      </c>
      <c r="T154" s="251">
        <f t="shared" ref="T154:T160" si="20">S154*H154</f>
        <v>0.90500000000000003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61" t="s">
        <v>151</v>
      </c>
      <c r="AT154" s="161" t="s">
        <v>147</v>
      </c>
      <c r="AU154" s="161" t="s">
        <v>78</v>
      </c>
      <c r="AY154" s="14" t="s">
        <v>145</v>
      </c>
      <c r="BE154" s="162">
        <f t="shared" ref="BE154:BE160" si="21">IF(N154="základná",J154,0)</f>
        <v>0</v>
      </c>
      <c r="BF154" s="162">
        <f t="shared" ref="BF154:BF160" si="22">IF(N154="znížená",J154,0)</f>
        <v>0</v>
      </c>
      <c r="BG154" s="162">
        <f t="shared" ref="BG154:BG160" si="23">IF(N154="zákl. prenesená",J154,0)</f>
        <v>0</v>
      </c>
      <c r="BH154" s="162">
        <f t="shared" ref="BH154:BH160" si="24">IF(N154="zníž. prenesená",J154,0)</f>
        <v>0</v>
      </c>
      <c r="BI154" s="162">
        <f t="shared" ref="BI154:BI160" si="25">IF(N154="nulová",J154,0)</f>
        <v>0</v>
      </c>
      <c r="BJ154" s="14" t="s">
        <v>78</v>
      </c>
      <c r="BK154" s="162">
        <f t="shared" ref="BK154:BK160" si="26">ROUND(I154*H154,2)</f>
        <v>0</v>
      </c>
      <c r="BL154" s="14" t="s">
        <v>151</v>
      </c>
      <c r="BM154" s="161" t="s">
        <v>2156</v>
      </c>
    </row>
    <row r="155" spans="1:65" s="2" customFormat="1" ht="24.2" customHeight="1">
      <c r="A155" s="187"/>
      <c r="B155" s="189"/>
      <c r="C155" s="241" t="s">
        <v>2157</v>
      </c>
      <c r="D155" s="241" t="s">
        <v>147</v>
      </c>
      <c r="E155" s="242" t="s">
        <v>2158</v>
      </c>
      <c r="F155" s="243" t="s">
        <v>2159</v>
      </c>
      <c r="G155" s="244" t="s">
        <v>200</v>
      </c>
      <c r="H155" s="245">
        <v>4</v>
      </c>
      <c r="I155" s="246"/>
      <c r="J155" s="246"/>
      <c r="K155" s="247"/>
      <c r="L155" s="27"/>
      <c r="M155" s="248"/>
      <c r="N155" s="249"/>
      <c r="O155" s="250">
        <v>82</v>
      </c>
      <c r="P155" s="250">
        <f t="shared" si="18"/>
        <v>328</v>
      </c>
      <c r="Q155" s="250">
        <v>0</v>
      </c>
      <c r="R155" s="250">
        <f t="shared" si="19"/>
        <v>0</v>
      </c>
      <c r="S155" s="250">
        <v>0</v>
      </c>
      <c r="T155" s="251">
        <f t="shared" si="20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61" t="s">
        <v>210</v>
      </c>
      <c r="AT155" s="161" t="s">
        <v>147</v>
      </c>
      <c r="AU155" s="161" t="s">
        <v>78</v>
      </c>
      <c r="AY155" s="14" t="s">
        <v>145</v>
      </c>
      <c r="BE155" s="162">
        <f t="shared" si="21"/>
        <v>0</v>
      </c>
      <c r="BF155" s="162">
        <f t="shared" si="22"/>
        <v>0</v>
      </c>
      <c r="BG155" s="162">
        <f t="shared" si="23"/>
        <v>0</v>
      </c>
      <c r="BH155" s="162">
        <f t="shared" si="24"/>
        <v>0</v>
      </c>
      <c r="BI155" s="162">
        <f t="shared" si="25"/>
        <v>0</v>
      </c>
      <c r="BJ155" s="14" t="s">
        <v>78</v>
      </c>
      <c r="BK155" s="162">
        <f t="shared" si="26"/>
        <v>0</v>
      </c>
      <c r="BL155" s="14" t="s">
        <v>210</v>
      </c>
      <c r="BM155" s="161" t="s">
        <v>2160</v>
      </c>
    </row>
    <row r="156" spans="1:65" s="2" customFormat="1" ht="37.9" customHeight="1">
      <c r="A156" s="187"/>
      <c r="B156" s="189"/>
      <c r="C156" s="252" t="s">
        <v>1594</v>
      </c>
      <c r="D156" s="252" t="s">
        <v>425</v>
      </c>
      <c r="E156" s="253" t="s">
        <v>2161</v>
      </c>
      <c r="F156" s="254" t="s">
        <v>3109</v>
      </c>
      <c r="G156" s="255" t="s">
        <v>200</v>
      </c>
      <c r="H156" s="256">
        <v>3</v>
      </c>
      <c r="I156" s="257"/>
      <c r="J156" s="257"/>
      <c r="K156" s="258"/>
      <c r="L156" s="174"/>
      <c r="M156" s="259"/>
      <c r="N156" s="260"/>
      <c r="O156" s="250">
        <v>0</v>
      </c>
      <c r="P156" s="250">
        <f t="shared" si="18"/>
        <v>0</v>
      </c>
      <c r="Q156" s="250">
        <v>0.12</v>
      </c>
      <c r="R156" s="250">
        <f t="shared" si="19"/>
        <v>0.36</v>
      </c>
      <c r="S156" s="250">
        <v>0</v>
      </c>
      <c r="T156" s="251">
        <f t="shared" si="20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61" t="s">
        <v>275</v>
      </c>
      <c r="AT156" s="161" t="s">
        <v>425</v>
      </c>
      <c r="AU156" s="161" t="s">
        <v>78</v>
      </c>
      <c r="AY156" s="14" t="s">
        <v>145</v>
      </c>
      <c r="BE156" s="162">
        <f t="shared" si="21"/>
        <v>0</v>
      </c>
      <c r="BF156" s="162">
        <f t="shared" si="22"/>
        <v>0</v>
      </c>
      <c r="BG156" s="162">
        <f t="shared" si="23"/>
        <v>0</v>
      </c>
      <c r="BH156" s="162">
        <f t="shared" si="24"/>
        <v>0</v>
      </c>
      <c r="BI156" s="162">
        <f t="shared" si="25"/>
        <v>0</v>
      </c>
      <c r="BJ156" s="14" t="s">
        <v>78</v>
      </c>
      <c r="BK156" s="162">
        <f t="shared" si="26"/>
        <v>0</v>
      </c>
      <c r="BL156" s="14" t="s">
        <v>210</v>
      </c>
      <c r="BM156" s="161" t="s">
        <v>2162</v>
      </c>
    </row>
    <row r="157" spans="1:65" s="2" customFormat="1" ht="37.9" customHeight="1">
      <c r="A157" s="187"/>
      <c r="B157" s="189"/>
      <c r="C157" s="252" t="s">
        <v>2163</v>
      </c>
      <c r="D157" s="252" t="s">
        <v>425</v>
      </c>
      <c r="E157" s="253" t="s">
        <v>2164</v>
      </c>
      <c r="F157" s="254" t="s">
        <v>3110</v>
      </c>
      <c r="G157" s="255" t="s">
        <v>200</v>
      </c>
      <c r="H157" s="256">
        <v>1</v>
      </c>
      <c r="I157" s="257"/>
      <c r="J157" s="257"/>
      <c r="K157" s="258"/>
      <c r="L157" s="174"/>
      <c r="M157" s="259"/>
      <c r="N157" s="260"/>
      <c r="O157" s="250">
        <v>0</v>
      </c>
      <c r="P157" s="250">
        <f t="shared" si="18"/>
        <v>0</v>
      </c>
      <c r="Q157" s="250">
        <v>0.17299999999999999</v>
      </c>
      <c r="R157" s="250">
        <f t="shared" si="19"/>
        <v>0.17299999999999999</v>
      </c>
      <c r="S157" s="250">
        <v>0</v>
      </c>
      <c r="T157" s="251">
        <f t="shared" si="20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61" t="s">
        <v>275</v>
      </c>
      <c r="AT157" s="161" t="s">
        <v>425</v>
      </c>
      <c r="AU157" s="161" t="s">
        <v>78</v>
      </c>
      <c r="AY157" s="14" t="s">
        <v>145</v>
      </c>
      <c r="BE157" s="162">
        <f t="shared" si="21"/>
        <v>0</v>
      </c>
      <c r="BF157" s="162">
        <f t="shared" si="22"/>
        <v>0</v>
      </c>
      <c r="BG157" s="162">
        <f t="shared" si="23"/>
        <v>0</v>
      </c>
      <c r="BH157" s="162">
        <f t="shared" si="24"/>
        <v>0</v>
      </c>
      <c r="BI157" s="162">
        <f t="shared" si="25"/>
        <v>0</v>
      </c>
      <c r="BJ157" s="14" t="s">
        <v>78</v>
      </c>
      <c r="BK157" s="162">
        <f t="shared" si="26"/>
        <v>0</v>
      </c>
      <c r="BL157" s="14" t="s">
        <v>210</v>
      </c>
      <c r="BM157" s="161" t="s">
        <v>2165</v>
      </c>
    </row>
    <row r="158" spans="1:65" s="2" customFormat="1" ht="24.2" customHeight="1">
      <c r="A158" s="187"/>
      <c r="B158" s="189"/>
      <c r="C158" s="241" t="s">
        <v>1597</v>
      </c>
      <c r="D158" s="241" t="s">
        <v>147</v>
      </c>
      <c r="E158" s="242" t="s">
        <v>1598</v>
      </c>
      <c r="F158" s="243" t="s">
        <v>1599</v>
      </c>
      <c r="G158" s="244" t="s">
        <v>269</v>
      </c>
      <c r="H158" s="245">
        <v>1.1299999999999999</v>
      </c>
      <c r="I158" s="246"/>
      <c r="J158" s="246"/>
      <c r="K158" s="247"/>
      <c r="L158" s="27"/>
      <c r="M158" s="248"/>
      <c r="N158" s="249"/>
      <c r="O158" s="250">
        <v>10.007999999999999</v>
      </c>
      <c r="P158" s="250">
        <f t="shared" si="18"/>
        <v>11.309039999999998</v>
      </c>
      <c r="Q158" s="250">
        <v>0</v>
      </c>
      <c r="R158" s="250">
        <f t="shared" si="19"/>
        <v>0</v>
      </c>
      <c r="S158" s="250">
        <v>0</v>
      </c>
      <c r="T158" s="251">
        <f t="shared" si="20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61" t="s">
        <v>210</v>
      </c>
      <c r="AT158" s="161" t="s">
        <v>147</v>
      </c>
      <c r="AU158" s="161" t="s">
        <v>78</v>
      </c>
      <c r="AY158" s="14" t="s">
        <v>145</v>
      </c>
      <c r="BE158" s="162">
        <f t="shared" si="21"/>
        <v>0</v>
      </c>
      <c r="BF158" s="162">
        <f t="shared" si="22"/>
        <v>0</v>
      </c>
      <c r="BG158" s="162">
        <f t="shared" si="23"/>
        <v>0</v>
      </c>
      <c r="BH158" s="162">
        <f t="shared" si="24"/>
        <v>0</v>
      </c>
      <c r="BI158" s="162">
        <f t="shared" si="25"/>
        <v>0</v>
      </c>
      <c r="BJ158" s="14" t="s">
        <v>78</v>
      </c>
      <c r="BK158" s="162">
        <f t="shared" si="26"/>
        <v>0</v>
      </c>
      <c r="BL158" s="14" t="s">
        <v>210</v>
      </c>
      <c r="BM158" s="161" t="s">
        <v>1600</v>
      </c>
    </row>
    <row r="159" spans="1:65" s="2" customFormat="1" ht="24.2" customHeight="1">
      <c r="A159" s="187"/>
      <c r="B159" s="189"/>
      <c r="C159" s="241" t="s">
        <v>1601</v>
      </c>
      <c r="D159" s="241" t="s">
        <v>147</v>
      </c>
      <c r="E159" s="242" t="s">
        <v>1602</v>
      </c>
      <c r="F159" s="243" t="s">
        <v>1603</v>
      </c>
      <c r="G159" s="244" t="s">
        <v>269</v>
      </c>
      <c r="H159" s="245">
        <v>0.13</v>
      </c>
      <c r="I159" s="246"/>
      <c r="J159" s="246"/>
      <c r="K159" s="247"/>
      <c r="L159" s="27"/>
      <c r="M159" s="248"/>
      <c r="N159" s="249"/>
      <c r="O159" s="250">
        <v>1.3859999999999999</v>
      </c>
      <c r="P159" s="250">
        <f t="shared" si="18"/>
        <v>0.18018000000000001</v>
      </c>
      <c r="Q159" s="250">
        <v>0</v>
      </c>
      <c r="R159" s="250">
        <f t="shared" si="19"/>
        <v>0</v>
      </c>
      <c r="S159" s="250">
        <v>0</v>
      </c>
      <c r="T159" s="251">
        <f t="shared" si="20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61" t="s">
        <v>210</v>
      </c>
      <c r="AT159" s="161" t="s">
        <v>147</v>
      </c>
      <c r="AU159" s="161" t="s">
        <v>78</v>
      </c>
      <c r="AY159" s="14" t="s">
        <v>145</v>
      </c>
      <c r="BE159" s="162">
        <f t="shared" si="21"/>
        <v>0</v>
      </c>
      <c r="BF159" s="162">
        <f t="shared" si="22"/>
        <v>0</v>
      </c>
      <c r="BG159" s="162">
        <f t="shared" si="23"/>
        <v>0</v>
      </c>
      <c r="BH159" s="162">
        <f t="shared" si="24"/>
        <v>0</v>
      </c>
      <c r="BI159" s="162">
        <f t="shared" si="25"/>
        <v>0</v>
      </c>
      <c r="BJ159" s="14" t="s">
        <v>78</v>
      </c>
      <c r="BK159" s="162">
        <f t="shared" si="26"/>
        <v>0</v>
      </c>
      <c r="BL159" s="14" t="s">
        <v>210</v>
      </c>
      <c r="BM159" s="161" t="s">
        <v>1604</v>
      </c>
    </row>
    <row r="160" spans="1:65" s="2" customFormat="1" ht="24.2" customHeight="1">
      <c r="A160" s="187"/>
      <c r="B160" s="189"/>
      <c r="C160" s="241" t="s">
        <v>1605</v>
      </c>
      <c r="D160" s="241" t="s">
        <v>147</v>
      </c>
      <c r="E160" s="242" t="s">
        <v>1606</v>
      </c>
      <c r="F160" s="243" t="s">
        <v>1607</v>
      </c>
      <c r="G160" s="244" t="s">
        <v>269</v>
      </c>
      <c r="H160" s="245">
        <v>0.13</v>
      </c>
      <c r="I160" s="246"/>
      <c r="J160" s="246"/>
      <c r="K160" s="247"/>
      <c r="L160" s="27"/>
      <c r="M160" s="248"/>
      <c r="N160" s="249"/>
      <c r="O160" s="250">
        <v>0.01</v>
      </c>
      <c r="P160" s="250">
        <f t="shared" si="18"/>
        <v>1.3000000000000002E-3</v>
      </c>
      <c r="Q160" s="250">
        <v>0</v>
      </c>
      <c r="R160" s="250">
        <f t="shared" si="19"/>
        <v>0</v>
      </c>
      <c r="S160" s="250">
        <v>0</v>
      </c>
      <c r="T160" s="251">
        <f t="shared" si="20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61" t="s">
        <v>210</v>
      </c>
      <c r="AT160" s="161" t="s">
        <v>147</v>
      </c>
      <c r="AU160" s="161" t="s">
        <v>78</v>
      </c>
      <c r="AY160" s="14" t="s">
        <v>145</v>
      </c>
      <c r="BE160" s="162">
        <f t="shared" si="21"/>
        <v>0</v>
      </c>
      <c r="BF160" s="162">
        <f t="shared" si="22"/>
        <v>0</v>
      </c>
      <c r="BG160" s="162">
        <f t="shared" si="23"/>
        <v>0</v>
      </c>
      <c r="BH160" s="162">
        <f t="shared" si="24"/>
        <v>0</v>
      </c>
      <c r="BI160" s="162">
        <f t="shared" si="25"/>
        <v>0</v>
      </c>
      <c r="BJ160" s="14" t="s">
        <v>78</v>
      </c>
      <c r="BK160" s="162">
        <f t="shared" si="26"/>
        <v>0</v>
      </c>
      <c r="BL160" s="14" t="s">
        <v>210</v>
      </c>
      <c r="BM160" s="161" t="s">
        <v>1608</v>
      </c>
    </row>
    <row r="161" spans="1:65" s="12" customFormat="1" ht="22.9" customHeight="1">
      <c r="B161" s="230"/>
      <c r="C161" s="231"/>
      <c r="D161" s="232" t="s">
        <v>68</v>
      </c>
      <c r="E161" s="239" t="s">
        <v>1609</v>
      </c>
      <c r="F161" s="239" t="s">
        <v>1610</v>
      </c>
      <c r="G161" s="231"/>
      <c r="H161" s="231"/>
      <c r="I161" s="231"/>
      <c r="J161" s="240"/>
      <c r="K161" s="231"/>
      <c r="L161" s="137"/>
      <c r="M161" s="235"/>
      <c r="N161" s="236"/>
      <c r="O161" s="236"/>
      <c r="P161" s="237">
        <v>0</v>
      </c>
      <c r="Q161" s="236"/>
      <c r="R161" s="237">
        <v>0</v>
      </c>
      <c r="S161" s="236"/>
      <c r="T161" s="238">
        <v>0</v>
      </c>
      <c r="AR161" s="138" t="s">
        <v>78</v>
      </c>
      <c r="AT161" s="145" t="s">
        <v>68</v>
      </c>
      <c r="AU161" s="145" t="s">
        <v>75</v>
      </c>
      <c r="AY161" s="138" t="s">
        <v>145</v>
      </c>
      <c r="BK161" s="146">
        <v>0</v>
      </c>
    </row>
    <row r="162" spans="1:65" s="12" customFormat="1" ht="22.9" customHeight="1">
      <c r="B162" s="230"/>
      <c r="C162" s="231"/>
      <c r="D162" s="232" t="s">
        <v>68</v>
      </c>
      <c r="E162" s="239" t="s">
        <v>1541</v>
      </c>
      <c r="F162" s="239" t="s">
        <v>1542</v>
      </c>
      <c r="G162" s="231"/>
      <c r="H162" s="231"/>
      <c r="I162" s="231"/>
      <c r="J162" s="240"/>
      <c r="K162" s="231"/>
      <c r="L162" s="137"/>
      <c r="M162" s="235"/>
      <c r="N162" s="236"/>
      <c r="O162" s="236"/>
      <c r="P162" s="237">
        <f>SUM(P163:P166)</f>
        <v>2.2869000000000002</v>
      </c>
      <c r="Q162" s="236"/>
      <c r="R162" s="237">
        <f>SUM(R163:R166)</f>
        <v>3.3E-3</v>
      </c>
      <c r="S162" s="236"/>
      <c r="T162" s="238">
        <f>SUM(T163:T166)</f>
        <v>0</v>
      </c>
      <c r="AR162" s="138" t="s">
        <v>78</v>
      </c>
      <c r="AT162" s="145" t="s">
        <v>68</v>
      </c>
      <c r="AU162" s="145" t="s">
        <v>75</v>
      </c>
      <c r="AY162" s="138" t="s">
        <v>145</v>
      </c>
      <c r="BK162" s="146">
        <f>SUM(BK163:BK166)</f>
        <v>0</v>
      </c>
    </row>
    <row r="163" spans="1:65" s="2" customFormat="1" ht="24.2" customHeight="1">
      <c r="A163" s="187"/>
      <c r="B163" s="189"/>
      <c r="C163" s="241" t="s">
        <v>2166</v>
      </c>
      <c r="D163" s="241" t="s">
        <v>147</v>
      </c>
      <c r="E163" s="242" t="s">
        <v>2167</v>
      </c>
      <c r="F163" s="243" t="s">
        <v>2168</v>
      </c>
      <c r="G163" s="244" t="s">
        <v>187</v>
      </c>
      <c r="H163" s="245">
        <v>5</v>
      </c>
      <c r="I163" s="246"/>
      <c r="J163" s="246"/>
      <c r="K163" s="247"/>
      <c r="L163" s="27"/>
      <c r="M163" s="248"/>
      <c r="N163" s="249"/>
      <c r="O163" s="250">
        <v>0.45738000000000001</v>
      </c>
      <c r="P163" s="250">
        <f>O163*H163</f>
        <v>2.2869000000000002</v>
      </c>
      <c r="Q163" s="250">
        <v>6.6E-4</v>
      </c>
      <c r="R163" s="250">
        <f>Q163*H163</f>
        <v>3.3E-3</v>
      </c>
      <c r="S163" s="250">
        <v>0</v>
      </c>
      <c r="T163" s="251">
        <f>S163*H163</f>
        <v>0</v>
      </c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61" t="s">
        <v>210</v>
      </c>
      <c r="AT163" s="161" t="s">
        <v>147</v>
      </c>
      <c r="AU163" s="161" t="s">
        <v>78</v>
      </c>
      <c r="AY163" s="14" t="s">
        <v>145</v>
      </c>
      <c r="BE163" s="162">
        <f>IF(N163="základná",J163,0)</f>
        <v>0</v>
      </c>
      <c r="BF163" s="162">
        <f>IF(N163="znížená",J163,0)</f>
        <v>0</v>
      </c>
      <c r="BG163" s="162">
        <f>IF(N163="zákl. prenesená",J163,0)</f>
        <v>0</v>
      </c>
      <c r="BH163" s="162">
        <f>IF(N163="zníž. prenesená",J163,0)</f>
        <v>0</v>
      </c>
      <c r="BI163" s="162">
        <f>IF(N163="nulová",J163,0)</f>
        <v>0</v>
      </c>
      <c r="BJ163" s="14" t="s">
        <v>78</v>
      </c>
      <c r="BK163" s="162">
        <f>ROUND(I163*H163,2)</f>
        <v>0</v>
      </c>
      <c r="BL163" s="14" t="s">
        <v>210</v>
      </c>
      <c r="BM163" s="161" t="s">
        <v>2169</v>
      </c>
    </row>
    <row r="164" spans="1:65" s="2" customFormat="1" ht="24.2" customHeight="1">
      <c r="A164" s="187"/>
      <c r="B164" s="189"/>
      <c r="C164" s="241" t="s">
        <v>1670</v>
      </c>
      <c r="D164" s="241" t="s">
        <v>147</v>
      </c>
      <c r="E164" s="242" t="s">
        <v>1671</v>
      </c>
      <c r="F164" s="243" t="s">
        <v>1672</v>
      </c>
      <c r="G164" s="244" t="s">
        <v>1006</v>
      </c>
      <c r="H164" s="245">
        <v>8.1530000000000005</v>
      </c>
      <c r="I164" s="246"/>
      <c r="J164" s="246"/>
      <c r="K164" s="247"/>
      <c r="L164" s="27"/>
      <c r="M164" s="248"/>
      <c r="N164" s="249"/>
      <c r="O164" s="250">
        <v>0</v>
      </c>
      <c r="P164" s="250">
        <f>O164*H164</f>
        <v>0</v>
      </c>
      <c r="Q164" s="250">
        <v>0</v>
      </c>
      <c r="R164" s="250">
        <f>Q164*H164</f>
        <v>0</v>
      </c>
      <c r="S164" s="250">
        <v>0</v>
      </c>
      <c r="T164" s="251">
        <f>S164*H164</f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61" t="s">
        <v>210</v>
      </c>
      <c r="AT164" s="161" t="s">
        <v>147</v>
      </c>
      <c r="AU164" s="161" t="s">
        <v>78</v>
      </c>
      <c r="AY164" s="14" t="s">
        <v>145</v>
      </c>
      <c r="BE164" s="162">
        <f>IF(N164="základná",J164,0)</f>
        <v>0</v>
      </c>
      <c r="BF164" s="162">
        <f>IF(N164="znížená",J164,0)</f>
        <v>0</v>
      </c>
      <c r="BG164" s="162">
        <f>IF(N164="zákl. prenesená",J164,0)</f>
        <v>0</v>
      </c>
      <c r="BH164" s="162">
        <f>IF(N164="zníž. prenesená",J164,0)</f>
        <v>0</v>
      </c>
      <c r="BI164" s="162">
        <f>IF(N164="nulová",J164,0)</f>
        <v>0</v>
      </c>
      <c r="BJ164" s="14" t="s">
        <v>78</v>
      </c>
      <c r="BK164" s="162">
        <f>ROUND(I164*H164,2)</f>
        <v>0</v>
      </c>
      <c r="BL164" s="14" t="s">
        <v>210</v>
      </c>
      <c r="BM164" s="161" t="s">
        <v>1673</v>
      </c>
    </row>
    <row r="165" spans="1:65" s="2" customFormat="1" ht="24.2" customHeight="1">
      <c r="A165" s="187"/>
      <c r="B165" s="189"/>
      <c r="C165" s="241" t="s">
        <v>1674</v>
      </c>
      <c r="D165" s="241" t="s">
        <v>147</v>
      </c>
      <c r="E165" s="242" t="s">
        <v>1675</v>
      </c>
      <c r="F165" s="243" t="s">
        <v>1676</v>
      </c>
      <c r="G165" s="244" t="s">
        <v>1006</v>
      </c>
      <c r="H165" s="245">
        <v>8.1530000000000005</v>
      </c>
      <c r="I165" s="246"/>
      <c r="J165" s="246"/>
      <c r="K165" s="247"/>
      <c r="L165" s="27"/>
      <c r="M165" s="248"/>
      <c r="N165" s="249"/>
      <c r="O165" s="250">
        <v>0</v>
      </c>
      <c r="P165" s="250">
        <f>O165*H165</f>
        <v>0</v>
      </c>
      <c r="Q165" s="250">
        <v>0</v>
      </c>
      <c r="R165" s="250">
        <f>Q165*H165</f>
        <v>0</v>
      </c>
      <c r="S165" s="250">
        <v>0</v>
      </c>
      <c r="T165" s="251">
        <f>S165*H165</f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61" t="s">
        <v>210</v>
      </c>
      <c r="AT165" s="161" t="s">
        <v>147</v>
      </c>
      <c r="AU165" s="161" t="s">
        <v>78</v>
      </c>
      <c r="AY165" s="14" t="s">
        <v>145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4" t="s">
        <v>78</v>
      </c>
      <c r="BK165" s="162">
        <f>ROUND(I165*H165,2)</f>
        <v>0</v>
      </c>
      <c r="BL165" s="14" t="s">
        <v>210</v>
      </c>
      <c r="BM165" s="161" t="s">
        <v>1677</v>
      </c>
    </row>
    <row r="166" spans="1:65" s="2" customFormat="1" ht="24.2" customHeight="1">
      <c r="A166" s="187"/>
      <c r="B166" s="189"/>
      <c r="C166" s="241" t="s">
        <v>1678</v>
      </c>
      <c r="D166" s="241" t="s">
        <v>147</v>
      </c>
      <c r="E166" s="242" t="s">
        <v>1679</v>
      </c>
      <c r="F166" s="243" t="s">
        <v>1680</v>
      </c>
      <c r="G166" s="244" t="s">
        <v>1006</v>
      </c>
      <c r="H166" s="245">
        <v>8.1530000000000005</v>
      </c>
      <c r="I166" s="246"/>
      <c r="J166" s="246"/>
      <c r="K166" s="247"/>
      <c r="L166" s="27"/>
      <c r="M166" s="248"/>
      <c r="N166" s="249"/>
      <c r="O166" s="250">
        <v>0</v>
      </c>
      <c r="P166" s="250">
        <f>O166*H166</f>
        <v>0</v>
      </c>
      <c r="Q166" s="250">
        <v>0</v>
      </c>
      <c r="R166" s="250">
        <f>Q166*H166</f>
        <v>0</v>
      </c>
      <c r="S166" s="250">
        <v>0</v>
      </c>
      <c r="T166" s="251">
        <f>S166*H166</f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61" t="s">
        <v>210</v>
      </c>
      <c r="AT166" s="161" t="s">
        <v>147</v>
      </c>
      <c r="AU166" s="161" t="s">
        <v>78</v>
      </c>
      <c r="AY166" s="14" t="s">
        <v>145</v>
      </c>
      <c r="BE166" s="162">
        <f>IF(N166="základná",J166,0)</f>
        <v>0</v>
      </c>
      <c r="BF166" s="162">
        <f>IF(N166="znížená",J166,0)</f>
        <v>0</v>
      </c>
      <c r="BG166" s="162">
        <f>IF(N166="zákl. prenesená",J166,0)</f>
        <v>0</v>
      </c>
      <c r="BH166" s="162">
        <f>IF(N166="zníž. prenesená",J166,0)</f>
        <v>0</v>
      </c>
      <c r="BI166" s="162">
        <f>IF(N166="nulová",J166,0)</f>
        <v>0</v>
      </c>
      <c r="BJ166" s="14" t="s">
        <v>78</v>
      </c>
      <c r="BK166" s="162">
        <f>ROUND(I166*H166,2)</f>
        <v>0</v>
      </c>
      <c r="BL166" s="14" t="s">
        <v>210</v>
      </c>
      <c r="BM166" s="161" t="s">
        <v>1681</v>
      </c>
    </row>
    <row r="167" spans="1:65" s="12" customFormat="1" ht="22.9" customHeight="1">
      <c r="B167" s="230"/>
      <c r="C167" s="231"/>
      <c r="D167" s="232" t="s">
        <v>68</v>
      </c>
      <c r="E167" s="239" t="s">
        <v>1611</v>
      </c>
      <c r="F167" s="239" t="s">
        <v>1612</v>
      </c>
      <c r="G167" s="231"/>
      <c r="H167" s="231"/>
      <c r="I167" s="231"/>
      <c r="J167" s="240"/>
      <c r="K167" s="231"/>
      <c r="L167" s="137"/>
      <c r="M167" s="235"/>
      <c r="N167" s="236"/>
      <c r="O167" s="236"/>
      <c r="P167" s="237">
        <v>0</v>
      </c>
      <c r="Q167" s="236"/>
      <c r="R167" s="237">
        <v>0</v>
      </c>
      <c r="S167" s="236"/>
      <c r="T167" s="238">
        <v>0</v>
      </c>
      <c r="AR167" s="138" t="s">
        <v>78</v>
      </c>
      <c r="AT167" s="145" t="s">
        <v>68</v>
      </c>
      <c r="AU167" s="145" t="s">
        <v>75</v>
      </c>
      <c r="AY167" s="138" t="s">
        <v>145</v>
      </c>
      <c r="BK167" s="146">
        <v>0</v>
      </c>
    </row>
    <row r="168" spans="1:65" s="12" customFormat="1" ht="25.9" customHeight="1">
      <c r="B168" s="230"/>
      <c r="C168" s="231"/>
      <c r="D168" s="232" t="s">
        <v>68</v>
      </c>
      <c r="E168" s="233" t="s">
        <v>441</v>
      </c>
      <c r="F168" s="233" t="s">
        <v>442</v>
      </c>
      <c r="G168" s="231"/>
      <c r="H168" s="231"/>
      <c r="I168" s="231"/>
      <c r="J168" s="234"/>
      <c r="K168" s="231"/>
      <c r="L168" s="137"/>
      <c r="M168" s="235"/>
      <c r="N168" s="236"/>
      <c r="O168" s="236"/>
      <c r="P168" s="237">
        <f>SUM(P169:P170)</f>
        <v>14.84</v>
      </c>
      <c r="Q168" s="236"/>
      <c r="R168" s="237">
        <f>SUM(R169:R170)</f>
        <v>0</v>
      </c>
      <c r="S168" s="236"/>
      <c r="T168" s="238">
        <f>SUM(T169:T170)</f>
        <v>0</v>
      </c>
      <c r="AR168" s="138" t="s">
        <v>151</v>
      </c>
      <c r="AT168" s="145" t="s">
        <v>68</v>
      </c>
      <c r="AU168" s="145" t="s">
        <v>69</v>
      </c>
      <c r="AY168" s="138" t="s">
        <v>145</v>
      </c>
      <c r="BK168" s="146">
        <f>SUM(BK169:BK170)</f>
        <v>0</v>
      </c>
    </row>
    <row r="169" spans="1:65" s="2" customFormat="1" ht="33" customHeight="1">
      <c r="A169" s="187"/>
      <c r="B169" s="189"/>
      <c r="C169" s="241" t="s">
        <v>1582</v>
      </c>
      <c r="D169" s="241" t="s">
        <v>147</v>
      </c>
      <c r="E169" s="242" t="s">
        <v>444</v>
      </c>
      <c r="F169" s="243" t="s">
        <v>445</v>
      </c>
      <c r="G169" s="244" t="s">
        <v>446</v>
      </c>
      <c r="H169" s="245">
        <v>6</v>
      </c>
      <c r="I169" s="246"/>
      <c r="J169" s="246"/>
      <c r="K169" s="247"/>
      <c r="L169" s="27"/>
      <c r="M169" s="248"/>
      <c r="N169" s="249"/>
      <c r="O169" s="250">
        <v>1.06</v>
      </c>
      <c r="P169" s="250">
        <f>O169*H169</f>
        <v>6.36</v>
      </c>
      <c r="Q169" s="250">
        <v>0</v>
      </c>
      <c r="R169" s="250">
        <f>Q169*H169</f>
        <v>0</v>
      </c>
      <c r="S169" s="250">
        <v>0</v>
      </c>
      <c r="T169" s="251">
        <f>S169*H169</f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61" t="s">
        <v>447</v>
      </c>
      <c r="AT169" s="161" t="s">
        <v>147</v>
      </c>
      <c r="AU169" s="161" t="s">
        <v>75</v>
      </c>
      <c r="AY169" s="14" t="s">
        <v>145</v>
      </c>
      <c r="BE169" s="162">
        <f>IF(N169="základná",J169,0)</f>
        <v>0</v>
      </c>
      <c r="BF169" s="162">
        <f>IF(N169="znížená",J169,0)</f>
        <v>0</v>
      </c>
      <c r="BG169" s="162">
        <f>IF(N169="zákl. prenesená",J169,0)</f>
        <v>0</v>
      </c>
      <c r="BH169" s="162">
        <f>IF(N169="zníž. prenesená",J169,0)</f>
        <v>0</v>
      </c>
      <c r="BI169" s="162">
        <f>IF(N169="nulová",J169,0)</f>
        <v>0</v>
      </c>
      <c r="BJ169" s="14" t="s">
        <v>78</v>
      </c>
      <c r="BK169" s="162">
        <f>ROUND(I169*H169,2)</f>
        <v>0</v>
      </c>
      <c r="BL169" s="14" t="s">
        <v>447</v>
      </c>
      <c r="BM169" s="161" t="s">
        <v>2170</v>
      </c>
    </row>
    <row r="170" spans="1:65" s="2" customFormat="1" ht="37.9" customHeight="1">
      <c r="A170" s="187"/>
      <c r="B170" s="189"/>
      <c r="C170" s="241" t="s">
        <v>1623</v>
      </c>
      <c r="D170" s="241" t="s">
        <v>147</v>
      </c>
      <c r="E170" s="242" t="s">
        <v>1624</v>
      </c>
      <c r="F170" s="243" t="s">
        <v>1625</v>
      </c>
      <c r="G170" s="244" t="s">
        <v>446</v>
      </c>
      <c r="H170" s="245">
        <v>8</v>
      </c>
      <c r="I170" s="246"/>
      <c r="J170" s="246"/>
      <c r="K170" s="247"/>
      <c r="L170" s="27"/>
      <c r="M170" s="248"/>
      <c r="N170" s="249"/>
      <c r="O170" s="250">
        <v>1.06</v>
      </c>
      <c r="P170" s="250">
        <f>O170*H170</f>
        <v>8.48</v>
      </c>
      <c r="Q170" s="250">
        <v>0</v>
      </c>
      <c r="R170" s="250">
        <f>Q170*H170</f>
        <v>0</v>
      </c>
      <c r="S170" s="250">
        <v>0</v>
      </c>
      <c r="T170" s="251">
        <f>S170*H170</f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61" t="s">
        <v>447</v>
      </c>
      <c r="AT170" s="161" t="s">
        <v>147</v>
      </c>
      <c r="AU170" s="161" t="s">
        <v>75</v>
      </c>
      <c r="AY170" s="14" t="s">
        <v>145</v>
      </c>
      <c r="BE170" s="162">
        <f>IF(N170="základná",J170,0)</f>
        <v>0</v>
      </c>
      <c r="BF170" s="162">
        <f>IF(N170="znížená",J170,0)</f>
        <v>0</v>
      </c>
      <c r="BG170" s="162">
        <f>IF(N170="zákl. prenesená",J170,0)</f>
        <v>0</v>
      </c>
      <c r="BH170" s="162">
        <f>IF(N170="zníž. prenesená",J170,0)</f>
        <v>0</v>
      </c>
      <c r="BI170" s="162">
        <f>IF(N170="nulová",J170,0)</f>
        <v>0</v>
      </c>
      <c r="BJ170" s="14" t="s">
        <v>78</v>
      </c>
      <c r="BK170" s="162">
        <f>ROUND(I170*H170,2)</f>
        <v>0</v>
      </c>
      <c r="BL170" s="14" t="s">
        <v>447</v>
      </c>
      <c r="BM170" s="161" t="s">
        <v>1626</v>
      </c>
    </row>
    <row r="171" spans="1:65" s="12" customFormat="1" ht="25.9" customHeight="1">
      <c r="B171" s="230"/>
      <c r="C171" s="231"/>
      <c r="D171" s="232" t="s">
        <v>68</v>
      </c>
      <c r="E171" s="233" t="s">
        <v>1631</v>
      </c>
      <c r="F171" s="233" t="s">
        <v>1632</v>
      </c>
      <c r="G171" s="231"/>
      <c r="H171" s="231"/>
      <c r="I171" s="231"/>
      <c r="J171" s="234"/>
      <c r="K171" s="231"/>
      <c r="L171" s="137"/>
      <c r="M171" s="235"/>
      <c r="N171" s="236"/>
      <c r="O171" s="236"/>
      <c r="P171" s="237">
        <f>SUM(P172:P173)</f>
        <v>0</v>
      </c>
      <c r="Q171" s="236"/>
      <c r="R171" s="237">
        <f>SUM(R172:R173)</f>
        <v>0</v>
      </c>
      <c r="S171" s="236"/>
      <c r="T171" s="238">
        <f>SUM(T172:T173)</f>
        <v>0</v>
      </c>
      <c r="AR171" s="138" t="s">
        <v>151</v>
      </c>
      <c r="AT171" s="145" t="s">
        <v>68</v>
      </c>
      <c r="AU171" s="145" t="s">
        <v>69</v>
      </c>
      <c r="AY171" s="138" t="s">
        <v>145</v>
      </c>
      <c r="BK171" s="146">
        <f>SUM(BK172:BK173)</f>
        <v>0</v>
      </c>
    </row>
    <row r="172" spans="1:65" s="2" customFormat="1" ht="16.5" customHeight="1">
      <c r="A172" s="187"/>
      <c r="B172" s="189"/>
      <c r="C172" s="241" t="s">
        <v>1636</v>
      </c>
      <c r="D172" s="241" t="s">
        <v>147</v>
      </c>
      <c r="E172" s="242" t="s">
        <v>1637</v>
      </c>
      <c r="F172" s="243" t="s">
        <v>3058</v>
      </c>
      <c r="G172" s="244" t="s">
        <v>200</v>
      </c>
      <c r="H172" s="245">
        <v>1</v>
      </c>
      <c r="I172" s="246"/>
      <c r="J172" s="246"/>
      <c r="K172" s="247"/>
      <c r="L172" s="27"/>
      <c r="M172" s="248"/>
      <c r="N172" s="249"/>
      <c r="O172" s="250">
        <v>0</v>
      </c>
      <c r="P172" s="250">
        <f>O172*H172</f>
        <v>0</v>
      </c>
      <c r="Q172" s="250">
        <v>0</v>
      </c>
      <c r="R172" s="250">
        <f>Q172*H172</f>
        <v>0</v>
      </c>
      <c r="S172" s="250">
        <v>0</v>
      </c>
      <c r="T172" s="251">
        <f>S172*H172</f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61" t="s">
        <v>1638</v>
      </c>
      <c r="AT172" s="161" t="s">
        <v>147</v>
      </c>
      <c r="AU172" s="161" t="s">
        <v>75</v>
      </c>
      <c r="AY172" s="14" t="s">
        <v>145</v>
      </c>
      <c r="BE172" s="162">
        <f>IF(N172="základná",J172,0)</f>
        <v>0</v>
      </c>
      <c r="BF172" s="162">
        <f>IF(N172="znížená",J172,0)</f>
        <v>0</v>
      </c>
      <c r="BG172" s="162">
        <f>IF(N172="zákl. prenesená",J172,0)</f>
        <v>0</v>
      </c>
      <c r="BH172" s="162">
        <f>IF(N172="zníž. prenesená",J172,0)</f>
        <v>0</v>
      </c>
      <c r="BI172" s="162">
        <f>IF(N172="nulová",J172,0)</f>
        <v>0</v>
      </c>
      <c r="BJ172" s="14" t="s">
        <v>78</v>
      </c>
      <c r="BK172" s="162">
        <f>ROUND(I172*H172,2)</f>
        <v>0</v>
      </c>
      <c r="BL172" s="14" t="s">
        <v>1638</v>
      </c>
      <c r="BM172" s="161" t="s">
        <v>1639</v>
      </c>
    </row>
    <row r="173" spans="1:65" s="2" customFormat="1" ht="16.5" customHeight="1">
      <c r="A173" s="187"/>
      <c r="B173" s="189"/>
      <c r="C173" s="241" t="s">
        <v>983</v>
      </c>
      <c r="D173" s="241" t="s">
        <v>147</v>
      </c>
      <c r="E173" s="242" t="s">
        <v>1640</v>
      </c>
      <c r="F173" s="243" t="s">
        <v>2171</v>
      </c>
      <c r="G173" s="244" t="s">
        <v>446</v>
      </c>
      <c r="H173" s="245">
        <v>72</v>
      </c>
      <c r="I173" s="246"/>
      <c r="J173" s="246"/>
      <c r="K173" s="247"/>
      <c r="L173" s="27"/>
      <c r="M173" s="261"/>
      <c r="N173" s="262"/>
      <c r="O173" s="263">
        <v>0</v>
      </c>
      <c r="P173" s="263">
        <f>O173*H173</f>
        <v>0</v>
      </c>
      <c r="Q173" s="263">
        <v>0</v>
      </c>
      <c r="R173" s="263">
        <f>Q173*H173</f>
        <v>0</v>
      </c>
      <c r="S173" s="263">
        <v>0</v>
      </c>
      <c r="T173" s="264">
        <f>S173*H173</f>
        <v>0</v>
      </c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R173" s="161" t="s">
        <v>447</v>
      </c>
      <c r="AT173" s="161" t="s">
        <v>147</v>
      </c>
      <c r="AU173" s="161" t="s">
        <v>75</v>
      </c>
      <c r="AY173" s="14" t="s">
        <v>145</v>
      </c>
      <c r="BE173" s="162">
        <f>IF(N173="základná",J173,0)</f>
        <v>0</v>
      </c>
      <c r="BF173" s="162">
        <f>IF(N173="znížená",J173,0)</f>
        <v>0</v>
      </c>
      <c r="BG173" s="162">
        <f>IF(N173="zákl. prenesená",J173,0)</f>
        <v>0</v>
      </c>
      <c r="BH173" s="162">
        <f>IF(N173="zníž. prenesená",J173,0)</f>
        <v>0</v>
      </c>
      <c r="BI173" s="162">
        <f>IF(N173="nulová",J173,0)</f>
        <v>0</v>
      </c>
      <c r="BJ173" s="14" t="s">
        <v>78</v>
      </c>
      <c r="BK173" s="162">
        <f>ROUND(I173*H173,2)</f>
        <v>0</v>
      </c>
      <c r="BL173" s="14" t="s">
        <v>447</v>
      </c>
      <c r="BM173" s="161" t="s">
        <v>1642</v>
      </c>
    </row>
    <row r="174" spans="1:65" s="2" customFormat="1" ht="6.95" customHeight="1">
      <c r="A174" s="187"/>
      <c r="B174" s="211"/>
      <c r="C174" s="212"/>
      <c r="D174" s="212"/>
      <c r="E174" s="212"/>
      <c r="F174" s="212"/>
      <c r="G174" s="212"/>
      <c r="H174" s="212"/>
      <c r="I174" s="212"/>
      <c r="J174" s="212"/>
      <c r="K174" s="212"/>
      <c r="L174" s="27"/>
      <c r="M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</row>
  </sheetData>
  <sheetProtection formatColumns="0" formatRows="0" autoFilter="0"/>
  <autoFilter ref="C126:K173"/>
  <mergeCells count="8">
    <mergeCell ref="E117:H117"/>
    <mergeCell ref="E119:H119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9"/>
  <sheetViews>
    <sheetView showGridLines="0" workbookViewId="0">
      <selection activeCell="W155" sqref="W155"/>
    </sheetView>
  </sheetViews>
  <sheetFormatPr defaultColWidth="9.33203125" defaultRowHeight="11.25"/>
  <cols>
    <col min="1" max="1" width="8.33203125" style="317" customWidth="1"/>
    <col min="2" max="2" width="1.1640625" style="317" customWidth="1"/>
    <col min="3" max="3" width="4.1640625" style="317" customWidth="1"/>
    <col min="4" max="4" width="4.33203125" style="317" customWidth="1"/>
    <col min="5" max="5" width="17.1640625" style="317" customWidth="1"/>
    <col min="6" max="6" width="50.83203125" style="317" customWidth="1"/>
    <col min="7" max="7" width="7.5" style="317" customWidth="1"/>
    <col min="8" max="8" width="14" style="317" customWidth="1"/>
    <col min="9" max="9" width="15.83203125" style="317" customWidth="1"/>
    <col min="10" max="10" width="22.33203125" style="317" customWidth="1"/>
    <col min="11" max="11" width="22.33203125" style="317" hidden="1" customWidth="1"/>
    <col min="12" max="12" width="9.33203125" style="317" customWidth="1"/>
    <col min="13" max="13" width="10.83203125" style="317" hidden="1" customWidth="1"/>
    <col min="14" max="14" width="9.33203125" style="317"/>
    <col min="15" max="20" width="14.1640625" style="317" hidden="1" customWidth="1"/>
    <col min="21" max="21" width="16.33203125" style="317" hidden="1" customWidth="1"/>
    <col min="22" max="22" width="12.33203125" style="317" customWidth="1"/>
    <col min="23" max="23" width="16.33203125" style="317" customWidth="1"/>
    <col min="24" max="24" width="12.33203125" style="317" customWidth="1"/>
    <col min="25" max="25" width="15" style="317" customWidth="1"/>
    <col min="26" max="26" width="11" style="317" customWidth="1"/>
    <col min="27" max="27" width="15" style="317" customWidth="1"/>
    <col min="28" max="28" width="16.33203125" style="317" customWidth="1"/>
    <col min="29" max="29" width="11" style="317" customWidth="1"/>
    <col min="30" max="30" width="15" style="317" customWidth="1"/>
    <col min="31" max="31" width="16.33203125" style="317" customWidth="1"/>
    <col min="32" max="16384" width="9.33203125" style="317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2172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324" t="s">
        <v>13</v>
      </c>
      <c r="L6" s="17"/>
    </row>
    <row r="7" spans="1:46" ht="16.5" customHeight="1">
      <c r="B7" s="17"/>
      <c r="E7" s="388" t="str">
        <f>'[2]Rekapitulácia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323"/>
      <c r="B8" s="27"/>
      <c r="C8" s="323"/>
      <c r="D8" s="324" t="s">
        <v>105</v>
      </c>
      <c r="E8" s="323"/>
      <c r="F8" s="323" t="s">
        <v>2997</v>
      </c>
      <c r="G8" s="323"/>
      <c r="H8" s="323"/>
      <c r="I8" s="323" t="s">
        <v>3009</v>
      </c>
      <c r="J8" s="323"/>
      <c r="K8" s="323"/>
      <c r="L8" s="39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</row>
    <row r="9" spans="1:46" s="2" customFormat="1" ht="16.5" customHeight="1">
      <c r="A9" s="323"/>
      <c r="B9" s="27"/>
      <c r="C9" s="323"/>
      <c r="D9" s="323"/>
      <c r="E9" s="380" t="s">
        <v>3046</v>
      </c>
      <c r="F9" s="387"/>
      <c r="G9" s="387"/>
      <c r="H9" s="387"/>
      <c r="I9" s="323"/>
      <c r="J9" s="323"/>
      <c r="K9" s="323"/>
      <c r="L9" s="39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</row>
    <row r="10" spans="1:46" s="2" customFormat="1">
      <c r="A10" s="323"/>
      <c r="B10" s="27"/>
      <c r="C10" s="323"/>
      <c r="D10" s="323"/>
      <c r="E10" s="323"/>
      <c r="F10" s="323"/>
      <c r="G10" s="323"/>
      <c r="H10" s="323"/>
      <c r="I10" s="323"/>
      <c r="J10" s="323"/>
      <c r="K10" s="323"/>
      <c r="L10" s="39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</row>
    <row r="11" spans="1:46" s="2" customFormat="1" ht="12" customHeight="1">
      <c r="A11" s="323"/>
      <c r="B11" s="27"/>
      <c r="C11" s="323"/>
      <c r="D11" s="324" t="s">
        <v>15</v>
      </c>
      <c r="E11" s="323"/>
      <c r="F11" s="319" t="s">
        <v>1</v>
      </c>
      <c r="G11" s="323"/>
      <c r="H11" s="323"/>
      <c r="I11" s="324" t="s">
        <v>16</v>
      </c>
      <c r="J11" s="319"/>
      <c r="K11" s="323"/>
      <c r="L11" s="39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</row>
    <row r="12" spans="1:46" s="2" customFormat="1" ht="12" customHeight="1">
      <c r="A12" s="323"/>
      <c r="B12" s="27"/>
      <c r="C12" s="323"/>
      <c r="D12" s="324" t="s">
        <v>17</v>
      </c>
      <c r="E12" s="323"/>
      <c r="F12" s="319" t="s">
        <v>1490</v>
      </c>
      <c r="G12" s="323"/>
      <c r="H12" s="323"/>
      <c r="I12" s="324" t="s">
        <v>19</v>
      </c>
      <c r="J12" s="318"/>
      <c r="K12" s="323"/>
      <c r="L12" s="39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</row>
    <row r="13" spans="1:46" s="2" customFormat="1" ht="10.9" customHeight="1">
      <c r="A13" s="323"/>
      <c r="B13" s="27"/>
      <c r="C13" s="323"/>
      <c r="D13" s="323"/>
      <c r="E13" s="323"/>
      <c r="F13" s="323"/>
      <c r="G13" s="323"/>
      <c r="H13" s="323"/>
      <c r="I13" s="323"/>
      <c r="J13" s="323"/>
      <c r="K13" s="323"/>
      <c r="L13" s="39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</row>
    <row r="14" spans="1:46" s="2" customFormat="1" ht="12" customHeight="1">
      <c r="A14" s="323"/>
      <c r="B14" s="27"/>
      <c r="C14" s="323"/>
      <c r="D14" s="324" t="s">
        <v>20</v>
      </c>
      <c r="E14" s="323"/>
      <c r="F14" s="323"/>
      <c r="G14" s="323"/>
      <c r="H14" s="323"/>
      <c r="I14" s="324" t="s">
        <v>21</v>
      </c>
      <c r="J14" s="319" t="s">
        <v>1</v>
      </c>
      <c r="K14" s="323"/>
      <c r="L14" s="39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</row>
    <row r="15" spans="1:46" s="2" customFormat="1" ht="18" customHeight="1">
      <c r="A15" s="323"/>
      <c r="B15" s="27"/>
      <c r="C15" s="323"/>
      <c r="D15" s="323"/>
      <c r="E15" s="319" t="s">
        <v>1491</v>
      </c>
      <c r="F15" s="323"/>
      <c r="G15" s="323"/>
      <c r="H15" s="323"/>
      <c r="I15" s="324" t="s">
        <v>23</v>
      </c>
      <c r="J15" s="319" t="s">
        <v>1</v>
      </c>
      <c r="K15" s="323"/>
      <c r="L15" s="39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</row>
    <row r="16" spans="1:46" s="2" customFormat="1" ht="6.95" customHeight="1">
      <c r="A16" s="323"/>
      <c r="B16" s="27"/>
      <c r="C16" s="323"/>
      <c r="D16" s="323"/>
      <c r="E16" s="323"/>
      <c r="F16" s="323"/>
      <c r="G16" s="323"/>
      <c r="H16" s="323"/>
      <c r="I16" s="323"/>
      <c r="J16" s="323"/>
      <c r="K16" s="323"/>
      <c r="L16" s="39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</row>
    <row r="17" spans="1:31" s="2" customFormat="1" ht="12" customHeight="1">
      <c r="A17" s="323"/>
      <c r="B17" s="27"/>
      <c r="C17" s="323"/>
      <c r="D17" s="324" t="s">
        <v>24</v>
      </c>
      <c r="E17" s="323"/>
      <c r="F17" s="323"/>
      <c r="G17" s="323"/>
      <c r="H17" s="323"/>
      <c r="I17" s="324" t="s">
        <v>21</v>
      </c>
      <c r="J17" s="319" t="s">
        <v>1</v>
      </c>
      <c r="K17" s="323"/>
      <c r="L17" s="39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</row>
    <row r="18" spans="1:31" s="2" customFormat="1" ht="18" customHeight="1">
      <c r="A18" s="323"/>
      <c r="B18" s="27"/>
      <c r="C18" s="323"/>
      <c r="D18" s="323"/>
      <c r="E18" s="319" t="s">
        <v>1489</v>
      </c>
      <c r="F18" s="323"/>
      <c r="G18" s="323"/>
      <c r="H18" s="323"/>
      <c r="I18" s="324" t="s">
        <v>23</v>
      </c>
      <c r="J18" s="319" t="s">
        <v>1</v>
      </c>
      <c r="K18" s="323"/>
      <c r="L18" s="39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</row>
    <row r="19" spans="1:31" s="2" customFormat="1" ht="6.95" customHeight="1">
      <c r="A19" s="323"/>
      <c r="B19" s="27"/>
      <c r="C19" s="323"/>
      <c r="D19" s="323"/>
      <c r="E19" s="323"/>
      <c r="F19" s="323"/>
      <c r="G19" s="323"/>
      <c r="H19" s="323"/>
      <c r="I19" s="323"/>
      <c r="J19" s="323"/>
      <c r="K19" s="323"/>
      <c r="L19" s="39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</row>
    <row r="20" spans="1:31" s="2" customFormat="1" ht="12" customHeight="1">
      <c r="A20" s="323"/>
      <c r="B20" s="27"/>
      <c r="C20" s="323"/>
      <c r="D20" s="324" t="s">
        <v>25</v>
      </c>
      <c r="E20" s="323"/>
      <c r="F20" s="323"/>
      <c r="G20" s="323"/>
      <c r="H20" s="323"/>
      <c r="I20" s="324" t="s">
        <v>21</v>
      </c>
      <c r="J20" s="319" t="s">
        <v>1</v>
      </c>
      <c r="K20" s="323"/>
      <c r="L20" s="39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</row>
    <row r="21" spans="1:31" s="2" customFormat="1" ht="18" customHeight="1">
      <c r="A21" s="323"/>
      <c r="B21" s="27"/>
      <c r="C21" s="323"/>
      <c r="D21" s="323"/>
      <c r="E21" s="319"/>
      <c r="F21" s="323"/>
      <c r="G21" s="323"/>
      <c r="H21" s="323"/>
      <c r="I21" s="324" t="s">
        <v>23</v>
      </c>
      <c r="J21" s="319" t="s">
        <v>1</v>
      </c>
      <c r="K21" s="323"/>
      <c r="L21" s="39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</row>
    <row r="22" spans="1:31" s="2" customFormat="1" ht="6.95" customHeight="1">
      <c r="A22" s="323"/>
      <c r="B22" s="27"/>
      <c r="C22" s="323"/>
      <c r="D22" s="323"/>
      <c r="E22" s="323"/>
      <c r="F22" s="323"/>
      <c r="G22" s="323"/>
      <c r="H22" s="323"/>
      <c r="I22" s="323"/>
      <c r="J22" s="323"/>
      <c r="K22" s="323"/>
      <c r="L22" s="39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</row>
    <row r="23" spans="1:31" s="2" customFormat="1" ht="12" customHeight="1">
      <c r="A23" s="323"/>
      <c r="B23" s="27"/>
      <c r="C23" s="323"/>
      <c r="D23" s="324" t="s">
        <v>27</v>
      </c>
      <c r="E23" s="323"/>
      <c r="F23" s="323"/>
      <c r="G23" s="323"/>
      <c r="H23" s="323"/>
      <c r="I23" s="324" t="s">
        <v>21</v>
      </c>
      <c r="J23" s="319" t="s">
        <v>1</v>
      </c>
      <c r="K23" s="323"/>
      <c r="L23" s="39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</row>
    <row r="24" spans="1:31" s="2" customFormat="1" ht="18" customHeight="1">
      <c r="A24" s="323"/>
      <c r="B24" s="27"/>
      <c r="C24" s="323"/>
      <c r="D24" s="323"/>
      <c r="E24" s="319"/>
      <c r="F24" s="323"/>
      <c r="G24" s="323"/>
      <c r="H24" s="323"/>
      <c r="I24" s="324" t="s">
        <v>23</v>
      </c>
      <c r="J24" s="319" t="s">
        <v>1</v>
      </c>
      <c r="K24" s="323"/>
      <c r="L24" s="39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</row>
    <row r="25" spans="1:31" s="2" customFormat="1" ht="6.95" customHeight="1">
      <c r="A25" s="323"/>
      <c r="B25" s="27"/>
      <c r="C25" s="323"/>
      <c r="D25" s="323"/>
      <c r="E25" s="323"/>
      <c r="F25" s="323"/>
      <c r="G25" s="323"/>
      <c r="H25" s="323"/>
      <c r="I25" s="323"/>
      <c r="J25" s="323"/>
      <c r="K25" s="323"/>
      <c r="L25" s="39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</row>
    <row r="26" spans="1:31" s="2" customFormat="1" ht="12" customHeight="1">
      <c r="A26" s="323"/>
      <c r="B26" s="27"/>
      <c r="C26" s="323"/>
      <c r="D26" s="324" t="s">
        <v>28</v>
      </c>
      <c r="E26" s="323"/>
      <c r="F26" s="323"/>
      <c r="G26" s="323"/>
      <c r="H26" s="323"/>
      <c r="I26" s="323"/>
      <c r="J26" s="323"/>
      <c r="K26" s="323"/>
      <c r="L26" s="39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</row>
    <row r="27" spans="1:31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3"/>
      <c r="B28" s="27"/>
      <c r="C28" s="323"/>
      <c r="D28" s="323"/>
      <c r="E28" s="323"/>
      <c r="F28" s="323"/>
      <c r="G28" s="323"/>
      <c r="H28" s="323"/>
      <c r="I28" s="323"/>
      <c r="J28" s="323"/>
      <c r="K28" s="323"/>
      <c r="L28" s="39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</row>
    <row r="29" spans="1:31" s="2" customFormat="1" ht="6.95" customHeight="1">
      <c r="A29" s="323"/>
      <c r="B29" s="27"/>
      <c r="C29" s="323"/>
      <c r="D29" s="63"/>
      <c r="E29" s="63"/>
      <c r="F29" s="63"/>
      <c r="G29" s="63"/>
      <c r="H29" s="63"/>
      <c r="I29" s="63"/>
      <c r="J29" s="63"/>
      <c r="K29" s="63"/>
      <c r="L29" s="39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</row>
    <row r="30" spans="1:31" s="2" customFormat="1" ht="25.35" customHeight="1">
      <c r="A30" s="323"/>
      <c r="B30" s="27"/>
      <c r="C30" s="323"/>
      <c r="D30" s="101" t="s">
        <v>29</v>
      </c>
      <c r="E30" s="323"/>
      <c r="F30" s="323"/>
      <c r="G30" s="323"/>
      <c r="H30" s="323"/>
      <c r="I30" s="323"/>
      <c r="J30" s="316"/>
      <c r="K30" s="323"/>
      <c r="L30" s="39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</row>
    <row r="31" spans="1:31" s="2" customFormat="1" ht="6.95" customHeight="1">
      <c r="A31" s="323"/>
      <c r="B31" s="27"/>
      <c r="C31" s="323"/>
      <c r="D31" s="63"/>
      <c r="E31" s="63"/>
      <c r="F31" s="63"/>
      <c r="G31" s="63"/>
      <c r="H31" s="63"/>
      <c r="I31" s="63"/>
      <c r="J31" s="63"/>
      <c r="K31" s="63"/>
      <c r="L31" s="39"/>
      <c r="S31" s="323"/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AD31" s="323"/>
      <c r="AE31" s="323"/>
    </row>
    <row r="32" spans="1:31" s="2" customFormat="1" ht="14.45" customHeight="1">
      <c r="A32" s="323"/>
      <c r="B32" s="27"/>
      <c r="C32" s="323"/>
      <c r="D32" s="323"/>
      <c r="E32" s="323"/>
      <c r="F32" s="321" t="s">
        <v>31</v>
      </c>
      <c r="G32" s="323"/>
      <c r="H32" s="323"/>
      <c r="I32" s="321" t="s">
        <v>30</v>
      </c>
      <c r="J32" s="321" t="s">
        <v>32</v>
      </c>
      <c r="K32" s="323"/>
      <c r="L32" s="39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323"/>
      <c r="AD32" s="323"/>
      <c r="AE32" s="323"/>
    </row>
    <row r="33" spans="1:31" s="2" customFormat="1" ht="14.45" customHeight="1">
      <c r="A33" s="323"/>
      <c r="B33" s="27"/>
      <c r="C33" s="323"/>
      <c r="D33" s="322" t="s">
        <v>33</v>
      </c>
      <c r="E33" s="32" t="s">
        <v>34</v>
      </c>
      <c r="F33" s="102">
        <f>ROUND((SUM(BE124:BE158)),  2)</f>
        <v>0</v>
      </c>
      <c r="G33" s="103"/>
      <c r="H33" s="103"/>
      <c r="I33" s="104">
        <v>0.2</v>
      </c>
      <c r="J33" s="102">
        <f>ROUND(((SUM(BE124:BE158))*I33),  2)</f>
        <v>0</v>
      </c>
      <c r="K33" s="323"/>
      <c r="L33" s="39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</row>
    <row r="34" spans="1:31" s="2" customFormat="1" ht="14.45" customHeight="1">
      <c r="A34" s="323"/>
      <c r="B34" s="27"/>
      <c r="C34" s="323"/>
      <c r="D34" s="323"/>
      <c r="E34" s="32" t="s">
        <v>35</v>
      </c>
      <c r="F34" s="105"/>
      <c r="G34" s="323"/>
      <c r="H34" s="323"/>
      <c r="I34" s="106">
        <v>0.2</v>
      </c>
      <c r="J34" s="105"/>
      <c r="K34" s="323"/>
      <c r="L34" s="39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</row>
    <row r="35" spans="1:31" s="2" customFormat="1" ht="14.45" hidden="1" customHeight="1">
      <c r="A35" s="323"/>
      <c r="B35" s="27"/>
      <c r="C35" s="323"/>
      <c r="D35" s="323"/>
      <c r="E35" s="324" t="s">
        <v>36</v>
      </c>
      <c r="F35" s="105">
        <f>ROUND((SUM(BG124:BG158)),  2)</f>
        <v>0</v>
      </c>
      <c r="G35" s="323"/>
      <c r="H35" s="323"/>
      <c r="I35" s="106">
        <v>0.2</v>
      </c>
      <c r="J35" s="105">
        <f>0</f>
        <v>0</v>
      </c>
      <c r="K35" s="323"/>
      <c r="L35" s="39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</row>
    <row r="36" spans="1:31" s="2" customFormat="1" ht="14.45" hidden="1" customHeight="1">
      <c r="A36" s="323"/>
      <c r="B36" s="27"/>
      <c r="C36" s="323"/>
      <c r="D36" s="323"/>
      <c r="E36" s="324" t="s">
        <v>37</v>
      </c>
      <c r="F36" s="105">
        <f>ROUND((SUM(BH124:BH158)),  2)</f>
        <v>0</v>
      </c>
      <c r="G36" s="323"/>
      <c r="H36" s="323"/>
      <c r="I36" s="106">
        <v>0.2</v>
      </c>
      <c r="J36" s="105">
        <f>0</f>
        <v>0</v>
      </c>
      <c r="K36" s="323"/>
      <c r="L36" s="39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</row>
    <row r="37" spans="1:31" s="2" customFormat="1" ht="14.45" hidden="1" customHeight="1">
      <c r="A37" s="323"/>
      <c r="B37" s="27"/>
      <c r="C37" s="323"/>
      <c r="D37" s="323"/>
      <c r="E37" s="32" t="s">
        <v>38</v>
      </c>
      <c r="F37" s="102">
        <f>ROUND((SUM(BI124:BI158)),  2)</f>
        <v>0</v>
      </c>
      <c r="G37" s="103"/>
      <c r="H37" s="103"/>
      <c r="I37" s="104">
        <v>0</v>
      </c>
      <c r="J37" s="102">
        <f>0</f>
        <v>0</v>
      </c>
      <c r="K37" s="323"/>
      <c r="L37" s="39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</row>
    <row r="38" spans="1:31" s="2" customFormat="1" ht="6.95" customHeight="1">
      <c r="A38" s="323"/>
      <c r="B38" s="27"/>
      <c r="C38" s="323"/>
      <c r="D38" s="323"/>
      <c r="E38" s="323"/>
      <c r="F38" s="323"/>
      <c r="G38" s="323"/>
      <c r="H38" s="323"/>
      <c r="I38" s="323"/>
      <c r="J38" s="323"/>
      <c r="K38" s="323"/>
      <c r="L38" s="39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</row>
    <row r="39" spans="1:31" s="2" customFormat="1" ht="25.35" customHeight="1">
      <c r="A39" s="323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</row>
    <row r="40" spans="1:31" s="2" customFormat="1" ht="14.45" customHeight="1">
      <c r="A40" s="323"/>
      <c r="B40" s="27"/>
      <c r="C40" s="323"/>
      <c r="D40" s="323"/>
      <c r="E40" s="323"/>
      <c r="F40" s="323"/>
      <c r="G40" s="323"/>
      <c r="H40" s="323"/>
      <c r="I40" s="323"/>
      <c r="J40" s="323"/>
      <c r="K40" s="323"/>
      <c r="L40" s="39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23"/>
      <c r="B61" s="27"/>
      <c r="C61" s="323"/>
      <c r="D61" s="42" t="s">
        <v>44</v>
      </c>
      <c r="E61" s="320"/>
      <c r="F61" s="113" t="s">
        <v>45</v>
      </c>
      <c r="G61" s="42" t="s">
        <v>44</v>
      </c>
      <c r="H61" s="320"/>
      <c r="I61" s="320"/>
      <c r="J61" s="114" t="s">
        <v>45</v>
      </c>
      <c r="K61" s="320"/>
      <c r="L61" s="39"/>
      <c r="S61" s="323"/>
      <c r="T61" s="323"/>
      <c r="U61" s="323"/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23"/>
      <c r="B65" s="27"/>
      <c r="C65" s="323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323"/>
      <c r="T65" s="323"/>
      <c r="U65" s="323"/>
      <c r="V65" s="323"/>
      <c r="W65" s="323"/>
      <c r="X65" s="323"/>
      <c r="Y65" s="323"/>
      <c r="Z65" s="323"/>
      <c r="AA65" s="323"/>
      <c r="AB65" s="323"/>
      <c r="AC65" s="323"/>
      <c r="AD65" s="323"/>
      <c r="AE65" s="323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23"/>
      <c r="B76" s="27"/>
      <c r="C76" s="323"/>
      <c r="D76" s="42" t="s">
        <v>44</v>
      </c>
      <c r="E76" s="320"/>
      <c r="F76" s="113" t="s">
        <v>45</v>
      </c>
      <c r="G76" s="42" t="s">
        <v>44</v>
      </c>
      <c r="H76" s="320"/>
      <c r="I76" s="320"/>
      <c r="J76" s="114" t="s">
        <v>45</v>
      </c>
      <c r="K76" s="320"/>
      <c r="L76" s="39"/>
      <c r="S76" s="323"/>
      <c r="T76" s="323"/>
      <c r="U76" s="323"/>
      <c r="V76" s="323"/>
      <c r="W76" s="323"/>
      <c r="X76" s="323"/>
      <c r="Y76" s="323"/>
      <c r="Z76" s="323"/>
      <c r="AA76" s="323"/>
      <c r="AB76" s="323"/>
      <c r="AC76" s="323"/>
      <c r="AD76" s="323"/>
      <c r="AE76" s="323"/>
    </row>
    <row r="77" spans="1:31" s="2" customFormat="1" ht="14.45" customHeight="1">
      <c r="A77" s="32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323"/>
      <c r="T77" s="323"/>
      <c r="U77" s="323"/>
      <c r="V77" s="323"/>
      <c r="W77" s="323"/>
      <c r="X77" s="323"/>
      <c r="Y77" s="323"/>
      <c r="Z77" s="323"/>
      <c r="AA77" s="323"/>
      <c r="AB77" s="323"/>
      <c r="AC77" s="323"/>
      <c r="AD77" s="323"/>
      <c r="AE77" s="323"/>
    </row>
    <row r="81" spans="1:47" s="2" customFormat="1" ht="6.95" customHeight="1">
      <c r="A81" s="323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323"/>
      <c r="T81" s="323"/>
      <c r="U81" s="323"/>
      <c r="V81" s="323"/>
      <c r="W81" s="323"/>
      <c r="X81" s="323"/>
      <c r="Y81" s="323"/>
      <c r="Z81" s="323"/>
      <c r="AA81" s="323"/>
      <c r="AB81" s="323"/>
      <c r="AC81" s="323"/>
      <c r="AD81" s="323"/>
      <c r="AE81" s="323"/>
    </row>
    <row r="82" spans="1:47" s="2" customFormat="1" ht="24.95" customHeight="1">
      <c r="A82" s="323"/>
      <c r="B82" s="189"/>
      <c r="C82" s="190" t="s">
        <v>110</v>
      </c>
      <c r="D82" s="326"/>
      <c r="E82" s="326"/>
      <c r="F82" s="326"/>
      <c r="G82" s="326"/>
      <c r="H82" s="326"/>
      <c r="I82" s="326"/>
      <c r="J82" s="326"/>
      <c r="K82" s="326"/>
      <c r="L82" s="39"/>
      <c r="S82" s="323"/>
      <c r="T82" s="323"/>
      <c r="U82" s="323"/>
      <c r="V82" s="323"/>
      <c r="W82" s="323"/>
      <c r="X82" s="323"/>
      <c r="Y82" s="323"/>
      <c r="Z82" s="323"/>
      <c r="AA82" s="323"/>
      <c r="AB82" s="323"/>
      <c r="AC82" s="323"/>
      <c r="AD82" s="323"/>
      <c r="AE82" s="323"/>
    </row>
    <row r="83" spans="1:47" s="2" customFormat="1" ht="6.95" customHeight="1">
      <c r="A83" s="323"/>
      <c r="B83" s="189"/>
      <c r="C83" s="326"/>
      <c r="D83" s="326"/>
      <c r="E83" s="326"/>
      <c r="F83" s="326"/>
      <c r="G83" s="326"/>
      <c r="H83" s="326"/>
      <c r="I83" s="326"/>
      <c r="J83" s="326"/>
      <c r="K83" s="326"/>
      <c r="L83" s="39"/>
      <c r="S83" s="323"/>
      <c r="T83" s="323"/>
      <c r="U83" s="323"/>
      <c r="V83" s="323"/>
      <c r="W83" s="323"/>
      <c r="X83" s="323"/>
      <c r="Y83" s="323"/>
      <c r="Z83" s="323"/>
      <c r="AA83" s="323"/>
      <c r="AB83" s="323"/>
      <c r="AC83" s="323"/>
      <c r="AD83" s="323"/>
      <c r="AE83" s="323"/>
    </row>
    <row r="84" spans="1:47" s="2" customFormat="1" ht="12" customHeight="1">
      <c r="A84" s="323"/>
      <c r="B84" s="189"/>
      <c r="C84" s="325" t="s">
        <v>13</v>
      </c>
      <c r="D84" s="326"/>
      <c r="E84" s="326"/>
      <c r="F84" s="326"/>
      <c r="G84" s="326"/>
      <c r="H84" s="326"/>
      <c r="I84" s="326"/>
      <c r="J84" s="326"/>
      <c r="K84" s="326"/>
      <c r="L84" s="39"/>
      <c r="S84" s="323"/>
      <c r="T84" s="323"/>
      <c r="U84" s="323"/>
      <c r="V84" s="323"/>
      <c r="W84" s="323"/>
      <c r="X84" s="323"/>
      <c r="Y84" s="323"/>
      <c r="Z84" s="323"/>
      <c r="AA84" s="323"/>
      <c r="AB84" s="323"/>
      <c r="AC84" s="323"/>
      <c r="AD84" s="323"/>
      <c r="AE84" s="323"/>
    </row>
    <row r="85" spans="1:47" s="2" customFormat="1" ht="16.5" customHeight="1">
      <c r="A85" s="323"/>
      <c r="B85" s="189"/>
      <c r="C85" s="326"/>
      <c r="D85" s="326"/>
      <c r="E85" s="394" t="str">
        <f>E7</f>
        <v>Ružomberok OO PZ, Zateplenie objektu</v>
      </c>
      <c r="F85" s="395"/>
      <c r="G85" s="395"/>
      <c r="H85" s="395"/>
      <c r="I85" s="326"/>
      <c r="J85" s="326"/>
      <c r="K85" s="326"/>
      <c r="L85" s="39"/>
      <c r="S85" s="323"/>
      <c r="T85" s="323"/>
      <c r="U85" s="323"/>
      <c r="V85" s="323"/>
      <c r="W85" s="323"/>
      <c r="X85" s="323"/>
      <c r="Y85" s="323"/>
      <c r="Z85" s="323"/>
      <c r="AA85" s="323"/>
      <c r="AB85" s="323"/>
      <c r="AC85" s="323"/>
      <c r="AD85" s="323"/>
      <c r="AE85" s="323"/>
    </row>
    <row r="86" spans="1:47" s="2" customFormat="1" ht="12" customHeight="1">
      <c r="A86" s="323"/>
      <c r="B86" s="189"/>
      <c r="C86" s="325" t="s">
        <v>105</v>
      </c>
      <c r="D86" s="326"/>
      <c r="E86" s="326" t="s">
        <v>2997</v>
      </c>
      <c r="F86" s="326"/>
      <c r="G86" s="326"/>
      <c r="H86" s="326"/>
      <c r="I86" s="326" t="s">
        <v>3009</v>
      </c>
      <c r="J86" s="326"/>
      <c r="K86" s="326"/>
      <c r="L86" s="39"/>
      <c r="S86" s="323"/>
      <c r="T86" s="323"/>
      <c r="U86" s="323"/>
      <c r="V86" s="323"/>
      <c r="W86" s="323"/>
      <c r="X86" s="323"/>
      <c r="Y86" s="323"/>
      <c r="Z86" s="323"/>
      <c r="AA86" s="323"/>
      <c r="AB86" s="323"/>
      <c r="AC86" s="323"/>
      <c r="AD86" s="323"/>
      <c r="AE86" s="323"/>
    </row>
    <row r="87" spans="1:47" s="2" customFormat="1" ht="16.5" customHeight="1">
      <c r="A87" s="323"/>
      <c r="B87" s="189"/>
      <c r="C87" s="326"/>
      <c r="D87" s="326"/>
      <c r="E87" s="396" t="str">
        <f>E9</f>
        <v>A1.05.05 - Systém distribúcie teplej vody</v>
      </c>
      <c r="F87" s="397"/>
      <c r="G87" s="397"/>
      <c r="H87" s="397"/>
      <c r="I87" s="326"/>
      <c r="J87" s="326"/>
      <c r="K87" s="326"/>
      <c r="L87" s="39"/>
      <c r="S87" s="323"/>
      <c r="T87" s="323"/>
      <c r="U87" s="323"/>
      <c r="V87" s="323"/>
      <c r="W87" s="323"/>
      <c r="X87" s="323"/>
      <c r="Y87" s="323"/>
      <c r="Z87" s="323"/>
      <c r="AA87" s="323"/>
      <c r="AB87" s="323"/>
      <c r="AC87" s="323"/>
      <c r="AD87" s="323"/>
      <c r="AE87" s="323"/>
    </row>
    <row r="88" spans="1:47" s="2" customFormat="1" ht="6.95" customHeight="1">
      <c r="A88" s="323"/>
      <c r="B88" s="189"/>
      <c r="C88" s="326"/>
      <c r="D88" s="326"/>
      <c r="E88" s="326"/>
      <c r="F88" s="326"/>
      <c r="G88" s="326"/>
      <c r="H88" s="326"/>
      <c r="I88" s="326"/>
      <c r="J88" s="326"/>
      <c r="K88" s="326"/>
      <c r="L88" s="39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</row>
    <row r="89" spans="1:47" s="2" customFormat="1" ht="12" customHeight="1">
      <c r="A89" s="323"/>
      <c r="B89" s="189"/>
      <c r="C89" s="325" t="s">
        <v>17</v>
      </c>
      <c r="D89" s="326"/>
      <c r="E89" s="326"/>
      <c r="F89" s="193" t="str">
        <f>F12</f>
        <v>Nám. Andreja Hlinku 1875, 034 01 Ružomberok</v>
      </c>
      <c r="G89" s="326"/>
      <c r="H89" s="326"/>
      <c r="I89" s="325" t="s">
        <v>19</v>
      </c>
      <c r="J89" s="194"/>
      <c r="K89" s="326"/>
      <c r="L89" s="39"/>
      <c r="S89" s="323"/>
      <c r="T89" s="323"/>
      <c r="U89" s="323"/>
      <c r="V89" s="323"/>
      <c r="W89" s="323"/>
      <c r="X89" s="323"/>
      <c r="Y89" s="323"/>
      <c r="Z89" s="323"/>
      <c r="AA89" s="323"/>
      <c r="AB89" s="323"/>
      <c r="AC89" s="323"/>
      <c r="AD89" s="323"/>
      <c r="AE89" s="323"/>
    </row>
    <row r="90" spans="1:47" s="2" customFormat="1" ht="6.95" customHeight="1">
      <c r="A90" s="323"/>
      <c r="B90" s="189"/>
      <c r="C90" s="326"/>
      <c r="D90" s="326"/>
      <c r="E90" s="326"/>
      <c r="F90" s="326"/>
      <c r="G90" s="326"/>
      <c r="H90" s="326"/>
      <c r="I90" s="326"/>
      <c r="J90" s="326"/>
      <c r="K90" s="326"/>
      <c r="L90" s="39"/>
      <c r="S90" s="323"/>
      <c r="T90" s="323"/>
      <c r="U90" s="323"/>
      <c r="V90" s="323"/>
      <c r="W90" s="323"/>
      <c r="X90" s="323"/>
      <c r="Y90" s="323"/>
      <c r="Z90" s="323"/>
      <c r="AA90" s="323"/>
      <c r="AB90" s="323"/>
      <c r="AC90" s="323"/>
      <c r="AD90" s="323"/>
      <c r="AE90" s="323"/>
    </row>
    <row r="91" spans="1:47" s="2" customFormat="1" ht="25.7" customHeight="1">
      <c r="A91" s="323"/>
      <c r="B91" s="189"/>
      <c r="C91" s="325" t="s">
        <v>20</v>
      </c>
      <c r="D91" s="326"/>
      <c r="E91" s="326"/>
      <c r="F91" s="193" t="str">
        <f>E15</f>
        <v>MVSR</v>
      </c>
      <c r="G91" s="326"/>
      <c r="H91" s="326"/>
      <c r="I91" s="325" t="s">
        <v>25</v>
      </c>
      <c r="J91" s="195"/>
      <c r="K91" s="326"/>
      <c r="L91" s="39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3"/>
    </row>
    <row r="92" spans="1:47" s="2" customFormat="1" ht="15.2" customHeight="1">
      <c r="A92" s="323"/>
      <c r="B92" s="189"/>
      <c r="C92" s="325" t="s">
        <v>24</v>
      </c>
      <c r="D92" s="326"/>
      <c r="E92" s="326"/>
      <c r="F92" s="193" t="str">
        <f>IF(E18="","",E18)</f>
        <v xml:space="preserve"> </v>
      </c>
      <c r="G92" s="326"/>
      <c r="H92" s="326"/>
      <c r="I92" s="325" t="s">
        <v>27</v>
      </c>
      <c r="J92" s="195"/>
      <c r="K92" s="326"/>
      <c r="L92" s="39"/>
      <c r="S92" s="323"/>
      <c r="T92" s="323"/>
      <c r="U92" s="323"/>
      <c r="V92" s="323"/>
      <c r="W92" s="323"/>
      <c r="X92" s="323"/>
      <c r="Y92" s="323"/>
      <c r="Z92" s="323"/>
      <c r="AA92" s="323"/>
      <c r="AB92" s="323"/>
      <c r="AC92" s="323"/>
      <c r="AD92" s="323"/>
      <c r="AE92" s="323"/>
    </row>
    <row r="93" spans="1:47" s="2" customFormat="1" ht="10.35" customHeight="1">
      <c r="A93" s="323"/>
      <c r="B93" s="189"/>
      <c r="C93" s="326"/>
      <c r="D93" s="326"/>
      <c r="E93" s="326"/>
      <c r="F93" s="326"/>
      <c r="G93" s="326"/>
      <c r="H93" s="326"/>
      <c r="I93" s="326"/>
      <c r="J93" s="326"/>
      <c r="K93" s="326"/>
      <c r="L93" s="39"/>
      <c r="S93" s="323"/>
      <c r="T93" s="323"/>
      <c r="U93" s="323"/>
      <c r="V93" s="323"/>
      <c r="W93" s="323"/>
      <c r="X93" s="323"/>
      <c r="Y93" s="323"/>
      <c r="Z93" s="323"/>
      <c r="AA93" s="323"/>
      <c r="AB93" s="323"/>
      <c r="AC93" s="323"/>
      <c r="AD93" s="323"/>
      <c r="AE93" s="323"/>
    </row>
    <row r="94" spans="1:47" s="2" customFormat="1" ht="29.25" customHeight="1">
      <c r="A94" s="323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323"/>
      <c r="T94" s="323"/>
      <c r="U94" s="323"/>
      <c r="V94" s="323"/>
      <c r="W94" s="323"/>
      <c r="X94" s="323"/>
      <c r="Y94" s="323"/>
      <c r="Z94" s="323"/>
      <c r="AA94" s="323"/>
      <c r="AB94" s="323"/>
      <c r="AC94" s="323"/>
      <c r="AD94" s="323"/>
      <c r="AE94" s="323"/>
    </row>
    <row r="95" spans="1:47" s="2" customFormat="1" ht="10.35" customHeight="1">
      <c r="A95" s="323"/>
      <c r="B95" s="189"/>
      <c r="C95" s="326"/>
      <c r="D95" s="326"/>
      <c r="E95" s="326"/>
      <c r="F95" s="326"/>
      <c r="G95" s="326"/>
      <c r="H95" s="326"/>
      <c r="I95" s="326"/>
      <c r="J95" s="326"/>
      <c r="K95" s="326"/>
      <c r="L95" s="39"/>
      <c r="S95" s="323"/>
      <c r="T95" s="323"/>
      <c r="U95" s="323"/>
      <c r="V95" s="323"/>
      <c r="W95" s="323"/>
      <c r="X95" s="323"/>
      <c r="Y95" s="323"/>
      <c r="Z95" s="323"/>
      <c r="AA95" s="323"/>
      <c r="AB95" s="323"/>
      <c r="AC95" s="323"/>
      <c r="AD95" s="323"/>
      <c r="AE95" s="323"/>
    </row>
    <row r="96" spans="1:47" s="2" customFormat="1" ht="22.9" customHeight="1">
      <c r="A96" s="323"/>
      <c r="B96" s="189"/>
      <c r="C96" s="199" t="s">
        <v>113</v>
      </c>
      <c r="D96" s="326"/>
      <c r="E96" s="326"/>
      <c r="F96" s="326"/>
      <c r="G96" s="326"/>
      <c r="H96" s="326"/>
      <c r="I96" s="326"/>
      <c r="J96" s="200"/>
      <c r="K96" s="326"/>
      <c r="L96" s="39"/>
      <c r="S96" s="323"/>
      <c r="T96" s="323"/>
      <c r="U96" s="323"/>
      <c r="V96" s="323"/>
      <c r="W96" s="323"/>
      <c r="X96" s="323"/>
      <c r="Y96" s="323"/>
      <c r="Z96" s="323"/>
      <c r="AA96" s="323"/>
      <c r="AB96" s="323"/>
      <c r="AC96" s="323"/>
      <c r="AD96" s="323"/>
      <c r="AE96" s="323"/>
      <c r="AU96" s="14" t="s">
        <v>114</v>
      </c>
    </row>
    <row r="97" spans="1:31" s="9" customFormat="1" ht="24.95" customHeight="1">
      <c r="B97" s="201"/>
      <c r="C97" s="202"/>
      <c r="D97" s="203" t="s">
        <v>115</v>
      </c>
      <c r="E97" s="204"/>
      <c r="F97" s="204"/>
      <c r="G97" s="204"/>
      <c r="H97" s="204"/>
      <c r="I97" s="204"/>
      <c r="J97" s="205"/>
      <c r="K97" s="202"/>
      <c r="L97" s="118"/>
    </row>
    <row r="98" spans="1:31" s="315" customFormat="1" ht="19.899999999999999" customHeight="1">
      <c r="B98" s="206"/>
      <c r="C98" s="207"/>
      <c r="D98" s="208" t="s">
        <v>2173</v>
      </c>
      <c r="E98" s="209"/>
      <c r="F98" s="209"/>
      <c r="G98" s="209"/>
      <c r="H98" s="209"/>
      <c r="I98" s="209"/>
      <c r="J98" s="210"/>
      <c r="K98" s="207"/>
      <c r="L98" s="122"/>
    </row>
    <row r="99" spans="1:31" s="9" customFormat="1" ht="24.95" customHeight="1">
      <c r="B99" s="201"/>
      <c r="C99" s="202"/>
      <c r="D99" s="203" t="s">
        <v>118</v>
      </c>
      <c r="E99" s="204"/>
      <c r="F99" s="204"/>
      <c r="G99" s="204"/>
      <c r="H99" s="204"/>
      <c r="I99" s="204"/>
      <c r="J99" s="205"/>
      <c r="K99" s="202"/>
      <c r="L99" s="118"/>
    </row>
    <row r="100" spans="1:31" s="315" customFormat="1" ht="19.899999999999999" customHeight="1">
      <c r="B100" s="206"/>
      <c r="C100" s="207"/>
      <c r="D100" s="208" t="s">
        <v>658</v>
      </c>
      <c r="E100" s="209"/>
      <c r="F100" s="209"/>
      <c r="G100" s="209"/>
      <c r="H100" s="209"/>
      <c r="I100" s="209"/>
      <c r="J100" s="210"/>
      <c r="K100" s="207"/>
      <c r="L100" s="122"/>
    </row>
    <row r="101" spans="1:31" s="315" customFormat="1" ht="19.899999999999999" customHeight="1">
      <c r="B101" s="206"/>
      <c r="C101" s="207"/>
      <c r="D101" s="208" t="s">
        <v>2174</v>
      </c>
      <c r="E101" s="209"/>
      <c r="F101" s="209"/>
      <c r="G101" s="209"/>
      <c r="H101" s="209"/>
      <c r="I101" s="209"/>
      <c r="J101" s="210"/>
      <c r="K101" s="207"/>
      <c r="L101" s="122"/>
    </row>
    <row r="102" spans="1:31" s="315" customFormat="1" ht="19.899999999999999" customHeight="1">
      <c r="B102" s="206"/>
      <c r="C102" s="207"/>
      <c r="D102" s="208" t="s">
        <v>2175</v>
      </c>
      <c r="E102" s="209"/>
      <c r="F102" s="209"/>
      <c r="G102" s="209"/>
      <c r="H102" s="209"/>
      <c r="I102" s="209"/>
      <c r="J102" s="210"/>
      <c r="K102" s="207"/>
      <c r="L102" s="122"/>
    </row>
    <row r="103" spans="1:31" s="9" customFormat="1" ht="24.95" customHeight="1">
      <c r="B103" s="201"/>
      <c r="C103" s="202"/>
      <c r="D103" s="203" t="s">
        <v>128</v>
      </c>
      <c r="E103" s="204"/>
      <c r="F103" s="204"/>
      <c r="G103" s="204"/>
      <c r="H103" s="204"/>
      <c r="I103" s="204"/>
      <c r="J103" s="205"/>
      <c r="K103" s="202"/>
      <c r="L103" s="118"/>
    </row>
    <row r="104" spans="1:31" s="9" customFormat="1" ht="24.95" customHeight="1">
      <c r="B104" s="201"/>
      <c r="C104" s="202"/>
      <c r="D104" s="203" t="s">
        <v>130</v>
      </c>
      <c r="E104" s="204"/>
      <c r="F104" s="204"/>
      <c r="G104" s="204"/>
      <c r="H104" s="204"/>
      <c r="I104" s="204"/>
      <c r="J104" s="205"/>
      <c r="K104" s="202"/>
      <c r="L104" s="118"/>
    </row>
    <row r="105" spans="1:31" s="2" customFormat="1" ht="21.75" customHeight="1">
      <c r="A105" s="323"/>
      <c r="B105" s="189"/>
      <c r="C105" s="326"/>
      <c r="D105" s="326"/>
      <c r="E105" s="326"/>
      <c r="F105" s="326"/>
      <c r="G105" s="326"/>
      <c r="H105" s="326"/>
      <c r="I105" s="326"/>
      <c r="J105" s="326"/>
      <c r="K105" s="326"/>
      <c r="L105" s="39"/>
      <c r="S105" s="323"/>
      <c r="T105" s="323"/>
      <c r="U105" s="323"/>
      <c r="V105" s="323"/>
      <c r="W105" s="323"/>
      <c r="X105" s="323"/>
      <c r="Y105" s="323"/>
      <c r="Z105" s="323"/>
      <c r="AA105" s="323"/>
      <c r="AB105" s="323"/>
      <c r="AC105" s="323"/>
      <c r="AD105" s="323"/>
      <c r="AE105" s="323"/>
    </row>
    <row r="106" spans="1:31" s="2" customFormat="1" ht="6.95" customHeight="1">
      <c r="A106" s="323"/>
      <c r="B106" s="211"/>
      <c r="C106" s="212"/>
      <c r="D106" s="212"/>
      <c r="E106" s="212"/>
      <c r="F106" s="212"/>
      <c r="G106" s="212"/>
      <c r="H106" s="212"/>
      <c r="I106" s="212"/>
      <c r="J106" s="212"/>
      <c r="K106" s="212"/>
      <c r="L106" s="39"/>
      <c r="S106" s="323"/>
      <c r="T106" s="323"/>
      <c r="U106" s="323"/>
      <c r="V106" s="323"/>
      <c r="W106" s="323"/>
      <c r="X106" s="323"/>
      <c r="Y106" s="323"/>
      <c r="Z106" s="323"/>
      <c r="AA106" s="323"/>
      <c r="AB106" s="323"/>
      <c r="AC106" s="323"/>
      <c r="AD106" s="323"/>
      <c r="AE106" s="323"/>
    </row>
    <row r="110" spans="1:31" s="2" customFormat="1" ht="6.95" customHeight="1">
      <c r="A110" s="323"/>
      <c r="B110" s="213"/>
      <c r="C110" s="214"/>
      <c r="D110" s="214"/>
      <c r="E110" s="214"/>
      <c r="F110" s="214"/>
      <c r="G110" s="214"/>
      <c r="H110" s="214"/>
      <c r="I110" s="214"/>
      <c r="J110" s="214"/>
      <c r="K110" s="214"/>
      <c r="L110" s="39"/>
      <c r="S110" s="323"/>
      <c r="T110" s="323"/>
      <c r="U110" s="323"/>
      <c r="V110" s="323"/>
      <c r="W110" s="323"/>
      <c r="X110" s="323"/>
      <c r="Y110" s="323"/>
      <c r="Z110" s="323"/>
      <c r="AA110" s="323"/>
      <c r="AB110" s="323"/>
      <c r="AC110" s="323"/>
      <c r="AD110" s="323"/>
      <c r="AE110" s="323"/>
    </row>
    <row r="111" spans="1:31" s="2" customFormat="1" ht="24.95" customHeight="1">
      <c r="A111" s="323"/>
      <c r="B111" s="189"/>
      <c r="C111" s="190" t="s">
        <v>131</v>
      </c>
      <c r="D111" s="326"/>
      <c r="E111" s="326"/>
      <c r="F111" s="326"/>
      <c r="G111" s="326"/>
      <c r="H111" s="326"/>
      <c r="I111" s="326"/>
      <c r="J111" s="326"/>
      <c r="K111" s="326"/>
      <c r="L111" s="39"/>
      <c r="S111" s="323"/>
      <c r="T111" s="323"/>
      <c r="U111" s="323"/>
      <c r="V111" s="323"/>
      <c r="W111" s="323"/>
      <c r="X111" s="323"/>
      <c r="Y111" s="323"/>
      <c r="Z111" s="323"/>
      <c r="AA111" s="323"/>
      <c r="AB111" s="323"/>
      <c r="AC111" s="323"/>
      <c r="AD111" s="323"/>
      <c r="AE111" s="323"/>
    </row>
    <row r="112" spans="1:31" s="2" customFormat="1" ht="6.95" customHeight="1">
      <c r="A112" s="323"/>
      <c r="B112" s="189"/>
      <c r="C112" s="326"/>
      <c r="D112" s="326"/>
      <c r="E112" s="326"/>
      <c r="F112" s="326"/>
      <c r="G112" s="326"/>
      <c r="H112" s="326"/>
      <c r="I112" s="326"/>
      <c r="J112" s="326"/>
      <c r="K112" s="326"/>
      <c r="L112" s="39"/>
      <c r="S112" s="323"/>
      <c r="T112" s="323"/>
      <c r="U112" s="323"/>
      <c r="V112" s="323"/>
      <c r="W112" s="323"/>
      <c r="X112" s="323"/>
      <c r="Y112" s="323"/>
      <c r="Z112" s="323"/>
      <c r="AA112" s="323"/>
      <c r="AB112" s="323"/>
      <c r="AC112" s="323"/>
      <c r="AD112" s="323"/>
      <c r="AE112" s="323"/>
    </row>
    <row r="113" spans="1:65" s="2" customFormat="1" ht="12" customHeight="1">
      <c r="A113" s="323"/>
      <c r="B113" s="189"/>
      <c r="C113" s="325" t="s">
        <v>13</v>
      </c>
      <c r="D113" s="326"/>
      <c r="E113" s="326"/>
      <c r="F113" s="326"/>
      <c r="G113" s="326"/>
      <c r="H113" s="326"/>
      <c r="I113" s="326"/>
      <c r="J113" s="326"/>
      <c r="K113" s="326"/>
      <c r="L113" s="39"/>
      <c r="S113" s="323"/>
      <c r="T113" s="323"/>
      <c r="U113" s="323"/>
      <c r="V113" s="323"/>
      <c r="W113" s="323"/>
      <c r="X113" s="323"/>
      <c r="Y113" s="323"/>
      <c r="Z113" s="323"/>
      <c r="AA113" s="323"/>
      <c r="AB113" s="323"/>
      <c r="AC113" s="323"/>
      <c r="AD113" s="323"/>
      <c r="AE113" s="323"/>
    </row>
    <row r="114" spans="1:65" s="2" customFormat="1" ht="16.5" customHeight="1">
      <c r="A114" s="323"/>
      <c r="B114" s="189"/>
      <c r="C114" s="326"/>
      <c r="D114" s="326"/>
      <c r="E114" s="394" t="str">
        <f>E7</f>
        <v>Ružomberok OO PZ, Zateplenie objektu</v>
      </c>
      <c r="F114" s="395"/>
      <c r="G114" s="395"/>
      <c r="H114" s="395"/>
      <c r="I114" s="326"/>
      <c r="J114" s="326"/>
      <c r="K114" s="326"/>
      <c r="L114" s="39"/>
      <c r="S114" s="323"/>
      <c r="T114" s="323"/>
      <c r="U114" s="323"/>
      <c r="V114" s="323"/>
      <c r="W114" s="323"/>
      <c r="X114" s="323"/>
      <c r="Y114" s="323"/>
      <c r="Z114" s="323"/>
      <c r="AA114" s="323"/>
      <c r="AB114" s="323"/>
      <c r="AC114" s="323"/>
      <c r="AD114" s="323"/>
      <c r="AE114" s="323"/>
    </row>
    <row r="115" spans="1:65" s="2" customFormat="1" ht="12" customHeight="1">
      <c r="A115" s="323"/>
      <c r="B115" s="189"/>
      <c r="C115" s="325" t="s">
        <v>105</v>
      </c>
      <c r="D115" s="326"/>
      <c r="E115" s="326" t="s">
        <v>2997</v>
      </c>
      <c r="F115" s="326"/>
      <c r="G115" s="326"/>
      <c r="H115" s="326"/>
      <c r="I115" s="326" t="s">
        <v>3009</v>
      </c>
      <c r="J115" s="326"/>
      <c r="K115" s="326"/>
      <c r="L115" s="39"/>
      <c r="S115" s="323"/>
      <c r="T115" s="323"/>
      <c r="U115" s="323"/>
      <c r="V115" s="323"/>
      <c r="W115" s="323"/>
      <c r="X115" s="323"/>
      <c r="Y115" s="323"/>
      <c r="Z115" s="323"/>
      <c r="AA115" s="323"/>
      <c r="AB115" s="323"/>
      <c r="AC115" s="323"/>
      <c r="AD115" s="323"/>
      <c r="AE115" s="323"/>
    </row>
    <row r="116" spans="1:65" s="2" customFormat="1" ht="16.5" customHeight="1">
      <c r="A116" s="323"/>
      <c r="B116" s="189"/>
      <c r="C116" s="326"/>
      <c r="D116" s="326"/>
      <c r="E116" s="396" t="str">
        <f>E9</f>
        <v>A1.05.05 - Systém distribúcie teplej vody</v>
      </c>
      <c r="F116" s="397"/>
      <c r="G116" s="397"/>
      <c r="H116" s="397"/>
      <c r="I116" s="326"/>
      <c r="J116" s="326"/>
      <c r="K116" s="326"/>
      <c r="L116" s="39"/>
      <c r="S116" s="323"/>
      <c r="T116" s="323"/>
      <c r="U116" s="323"/>
      <c r="V116" s="323"/>
      <c r="W116" s="323"/>
      <c r="X116" s="323"/>
      <c r="Y116" s="323"/>
      <c r="Z116" s="323"/>
      <c r="AA116" s="323"/>
      <c r="AB116" s="323"/>
      <c r="AC116" s="323"/>
      <c r="AD116" s="323"/>
      <c r="AE116" s="323"/>
    </row>
    <row r="117" spans="1:65" s="2" customFormat="1" ht="6.95" customHeight="1">
      <c r="A117" s="323"/>
      <c r="B117" s="189"/>
      <c r="C117" s="326"/>
      <c r="D117" s="326"/>
      <c r="E117" s="326"/>
      <c r="F117" s="326"/>
      <c r="G117" s="326"/>
      <c r="H117" s="326"/>
      <c r="I117" s="326"/>
      <c r="J117" s="326"/>
      <c r="K117" s="326"/>
      <c r="L117" s="39"/>
      <c r="S117" s="323"/>
      <c r="T117" s="323"/>
      <c r="U117" s="323"/>
      <c r="V117" s="323"/>
      <c r="W117" s="323"/>
      <c r="X117" s="323"/>
      <c r="Y117" s="323"/>
      <c r="Z117" s="323"/>
      <c r="AA117" s="323"/>
      <c r="AB117" s="323"/>
      <c r="AC117" s="323"/>
      <c r="AD117" s="323"/>
      <c r="AE117" s="323"/>
    </row>
    <row r="118" spans="1:65" s="2" customFormat="1" ht="12" customHeight="1">
      <c r="A118" s="323"/>
      <c r="B118" s="189"/>
      <c r="C118" s="325" t="s">
        <v>17</v>
      </c>
      <c r="D118" s="326"/>
      <c r="E118" s="326"/>
      <c r="F118" s="193" t="str">
        <f>F12</f>
        <v>Nám. Andreja Hlinku 1875, 034 01 Ružomberok</v>
      </c>
      <c r="G118" s="326"/>
      <c r="H118" s="326"/>
      <c r="I118" s="325" t="s">
        <v>19</v>
      </c>
      <c r="J118" s="194"/>
      <c r="K118" s="326"/>
      <c r="L118" s="39"/>
      <c r="S118" s="323"/>
      <c r="T118" s="323"/>
      <c r="U118" s="323"/>
      <c r="V118" s="323"/>
      <c r="W118" s="323"/>
      <c r="X118" s="323"/>
      <c r="Y118" s="323"/>
      <c r="Z118" s="323"/>
      <c r="AA118" s="323"/>
      <c r="AB118" s="323"/>
      <c r="AC118" s="323"/>
      <c r="AD118" s="323"/>
      <c r="AE118" s="323"/>
    </row>
    <row r="119" spans="1:65" s="2" customFormat="1" ht="6.95" customHeight="1">
      <c r="A119" s="323"/>
      <c r="B119" s="189"/>
      <c r="C119" s="326"/>
      <c r="D119" s="326"/>
      <c r="E119" s="326"/>
      <c r="F119" s="326"/>
      <c r="G119" s="326"/>
      <c r="H119" s="326"/>
      <c r="I119" s="326"/>
      <c r="J119" s="326"/>
      <c r="K119" s="326"/>
      <c r="L119" s="39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</row>
    <row r="120" spans="1:65" s="2" customFormat="1" ht="25.7" customHeight="1">
      <c r="A120" s="323"/>
      <c r="B120" s="189"/>
      <c r="C120" s="325" t="s">
        <v>20</v>
      </c>
      <c r="D120" s="326"/>
      <c r="E120" s="326"/>
      <c r="F120" s="193" t="str">
        <f>E15</f>
        <v>MVSR</v>
      </c>
      <c r="G120" s="326"/>
      <c r="H120" s="326"/>
      <c r="I120" s="325" t="s">
        <v>25</v>
      </c>
      <c r="J120" s="195"/>
      <c r="K120" s="326"/>
      <c r="L120" s="39"/>
      <c r="S120" s="323"/>
      <c r="T120" s="323"/>
      <c r="U120" s="323"/>
      <c r="V120" s="323"/>
      <c r="W120" s="323"/>
      <c r="X120" s="323"/>
      <c r="Y120" s="323"/>
      <c r="Z120" s="323"/>
      <c r="AA120" s="323"/>
      <c r="AB120" s="323"/>
      <c r="AC120" s="323"/>
      <c r="AD120" s="323"/>
      <c r="AE120" s="323"/>
    </row>
    <row r="121" spans="1:65" s="2" customFormat="1" ht="15.2" customHeight="1">
      <c r="A121" s="323"/>
      <c r="B121" s="189"/>
      <c r="C121" s="325" t="s">
        <v>24</v>
      </c>
      <c r="D121" s="326"/>
      <c r="E121" s="326"/>
      <c r="F121" s="193" t="str">
        <f>IF(E18="","",E18)</f>
        <v xml:space="preserve"> </v>
      </c>
      <c r="G121" s="326"/>
      <c r="H121" s="326"/>
      <c r="I121" s="325" t="s">
        <v>27</v>
      </c>
      <c r="J121" s="195"/>
      <c r="K121" s="326"/>
      <c r="L121" s="39"/>
      <c r="S121" s="323"/>
      <c r="T121" s="323"/>
      <c r="U121" s="323"/>
      <c r="V121" s="323"/>
      <c r="W121" s="323"/>
      <c r="X121" s="323"/>
      <c r="Y121" s="323"/>
      <c r="Z121" s="323"/>
      <c r="AA121" s="323"/>
      <c r="AB121" s="323"/>
      <c r="AC121" s="323"/>
      <c r="AD121" s="323"/>
      <c r="AE121" s="323"/>
    </row>
    <row r="122" spans="1:65" s="2" customFormat="1" ht="10.35" customHeight="1">
      <c r="A122" s="323"/>
      <c r="B122" s="189"/>
      <c r="C122" s="326"/>
      <c r="D122" s="326"/>
      <c r="E122" s="326"/>
      <c r="F122" s="326"/>
      <c r="G122" s="326"/>
      <c r="H122" s="326"/>
      <c r="I122" s="326"/>
      <c r="J122" s="326"/>
      <c r="K122" s="326"/>
      <c r="L122" s="39"/>
      <c r="S122" s="323"/>
      <c r="T122" s="323"/>
      <c r="U122" s="323"/>
      <c r="V122" s="323"/>
      <c r="W122" s="323"/>
      <c r="X122" s="323"/>
      <c r="Y122" s="323"/>
      <c r="Z122" s="323"/>
      <c r="AA122" s="323"/>
      <c r="AB122" s="323"/>
      <c r="AC122" s="323"/>
      <c r="AD122" s="323"/>
      <c r="AE122" s="323"/>
    </row>
    <row r="123" spans="1:65" s="11" customFormat="1" ht="29.25" customHeight="1">
      <c r="A123" s="126"/>
      <c r="B123" s="215"/>
      <c r="C123" s="216" t="s">
        <v>132</v>
      </c>
      <c r="D123" s="217" t="s">
        <v>54</v>
      </c>
      <c r="E123" s="217" t="s">
        <v>50</v>
      </c>
      <c r="F123" s="217" t="s">
        <v>51</v>
      </c>
      <c r="G123" s="217" t="s">
        <v>133</v>
      </c>
      <c r="H123" s="217" t="s">
        <v>134</v>
      </c>
      <c r="I123" s="217" t="s">
        <v>135</v>
      </c>
      <c r="J123" s="218" t="s">
        <v>112</v>
      </c>
      <c r="K123" s="219" t="s">
        <v>136</v>
      </c>
      <c r="L123" s="132"/>
      <c r="M123" s="220"/>
      <c r="N123" s="221"/>
      <c r="O123" s="221" t="s">
        <v>137</v>
      </c>
      <c r="P123" s="221" t="s">
        <v>138</v>
      </c>
      <c r="Q123" s="221" t="s">
        <v>139</v>
      </c>
      <c r="R123" s="221" t="s">
        <v>140</v>
      </c>
      <c r="S123" s="221" t="s">
        <v>141</v>
      </c>
      <c r="T123" s="222" t="s">
        <v>142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9" customHeight="1">
      <c r="A124" s="323"/>
      <c r="B124" s="189"/>
      <c r="C124" s="223" t="s">
        <v>113</v>
      </c>
      <c r="D124" s="326"/>
      <c r="E124" s="326"/>
      <c r="F124" s="326"/>
      <c r="G124" s="326"/>
      <c r="H124" s="326"/>
      <c r="I124" s="326"/>
      <c r="J124" s="224"/>
      <c r="K124" s="326"/>
      <c r="L124" s="27"/>
      <c r="M124" s="225"/>
      <c r="N124" s="226"/>
      <c r="O124" s="227"/>
      <c r="P124" s="228">
        <f>P125+P131+P156+P157</f>
        <v>62.910857000000007</v>
      </c>
      <c r="Q124" s="227"/>
      <c r="R124" s="228">
        <f>R125+R131+R156+R157</f>
        <v>9.3971159999999998E-2</v>
      </c>
      <c r="S124" s="227"/>
      <c r="T124" s="229">
        <f>T125+T131+T156+T157</f>
        <v>1</v>
      </c>
      <c r="U124" s="323"/>
      <c r="V124" s="323"/>
      <c r="W124" s="323"/>
      <c r="X124" s="323"/>
      <c r="Y124" s="323"/>
      <c r="Z124" s="323"/>
      <c r="AA124" s="323"/>
      <c r="AB124" s="323"/>
      <c r="AC124" s="323"/>
      <c r="AD124" s="323"/>
      <c r="AE124" s="323"/>
      <c r="AT124" s="14" t="s">
        <v>68</v>
      </c>
      <c r="AU124" s="14" t="s">
        <v>114</v>
      </c>
      <c r="BK124" s="136">
        <f>BK125+BK131+BK156+BK157</f>
        <v>0</v>
      </c>
    </row>
    <row r="125" spans="1:65" s="12" customFormat="1" ht="25.9" customHeight="1">
      <c r="B125" s="230"/>
      <c r="C125" s="231"/>
      <c r="D125" s="232" t="s">
        <v>68</v>
      </c>
      <c r="E125" s="233" t="s">
        <v>143</v>
      </c>
      <c r="F125" s="233" t="s">
        <v>144</v>
      </c>
      <c r="G125" s="231"/>
      <c r="H125" s="231"/>
      <c r="I125" s="231"/>
      <c r="J125" s="234"/>
      <c r="K125" s="231"/>
      <c r="L125" s="137"/>
      <c r="M125" s="235"/>
      <c r="N125" s="236"/>
      <c r="O125" s="236"/>
      <c r="P125" s="237">
        <f>P126</f>
        <v>16.117350000000002</v>
      </c>
      <c r="Q125" s="236"/>
      <c r="R125" s="237">
        <f>R126</f>
        <v>5.3549999999999993E-2</v>
      </c>
      <c r="S125" s="236"/>
      <c r="T125" s="238">
        <f>T126</f>
        <v>1</v>
      </c>
      <c r="AR125" s="138" t="s">
        <v>75</v>
      </c>
      <c r="AT125" s="145" t="s">
        <v>68</v>
      </c>
      <c r="AU125" s="145" t="s">
        <v>69</v>
      </c>
      <c r="AY125" s="138" t="s">
        <v>145</v>
      </c>
      <c r="BK125" s="146">
        <f>BK126</f>
        <v>0</v>
      </c>
    </row>
    <row r="126" spans="1:65" s="12" customFormat="1" ht="22.9" customHeight="1">
      <c r="B126" s="230"/>
      <c r="C126" s="231"/>
      <c r="D126" s="232" t="s">
        <v>68</v>
      </c>
      <c r="E126" s="239" t="s">
        <v>156</v>
      </c>
      <c r="F126" s="239" t="s">
        <v>2176</v>
      </c>
      <c r="G126" s="231"/>
      <c r="H126" s="231"/>
      <c r="I126" s="231"/>
      <c r="J126" s="240"/>
      <c r="K126" s="231"/>
      <c r="L126" s="137"/>
      <c r="M126" s="235"/>
      <c r="N126" s="236"/>
      <c r="O126" s="236"/>
      <c r="P126" s="237">
        <f>SUM(P127:P130)</f>
        <v>16.117350000000002</v>
      </c>
      <c r="Q126" s="236"/>
      <c r="R126" s="237">
        <f>SUM(R127:R130)</f>
        <v>5.3549999999999993E-2</v>
      </c>
      <c r="S126" s="236"/>
      <c r="T126" s="238">
        <f>SUM(T127:T130)</f>
        <v>1</v>
      </c>
      <c r="AR126" s="138" t="s">
        <v>75</v>
      </c>
      <c r="AT126" s="145" t="s">
        <v>68</v>
      </c>
      <c r="AU126" s="145" t="s">
        <v>75</v>
      </c>
      <c r="AY126" s="138" t="s">
        <v>145</v>
      </c>
      <c r="BK126" s="146">
        <f>SUM(BK127:BK130)</f>
        <v>0</v>
      </c>
    </row>
    <row r="127" spans="1:65" s="2" customFormat="1" ht="24.2" customHeight="1">
      <c r="A127" s="323"/>
      <c r="B127" s="189"/>
      <c r="C127" s="241" t="s">
        <v>1515</v>
      </c>
      <c r="D127" s="241" t="s">
        <v>147</v>
      </c>
      <c r="E127" s="242" t="s">
        <v>1228</v>
      </c>
      <c r="F127" s="243" t="s">
        <v>1229</v>
      </c>
      <c r="G127" s="244" t="s">
        <v>150</v>
      </c>
      <c r="H127" s="245">
        <v>35</v>
      </c>
      <c r="I127" s="246"/>
      <c r="J127" s="246"/>
      <c r="K127" s="247"/>
      <c r="L127" s="27"/>
      <c r="M127" s="248"/>
      <c r="N127" s="249"/>
      <c r="O127" s="250">
        <v>9.9210000000000007E-2</v>
      </c>
      <c r="P127" s="250">
        <f>O127*H127</f>
        <v>3.47235</v>
      </c>
      <c r="Q127" s="250">
        <v>1.5299999999999999E-3</v>
      </c>
      <c r="R127" s="250">
        <f>Q127*H127</f>
        <v>5.3549999999999993E-2</v>
      </c>
      <c r="S127" s="250">
        <v>0</v>
      </c>
      <c r="T127" s="251">
        <f>S127*H127</f>
        <v>0</v>
      </c>
      <c r="U127" s="323"/>
      <c r="V127" s="323"/>
      <c r="W127" s="323"/>
      <c r="X127" s="323"/>
      <c r="Y127" s="323"/>
      <c r="Z127" s="323"/>
      <c r="AA127" s="323"/>
      <c r="AB127" s="323"/>
      <c r="AC127" s="323"/>
      <c r="AD127" s="323"/>
      <c r="AE127" s="323"/>
      <c r="AR127" s="161" t="s">
        <v>151</v>
      </c>
      <c r="AT127" s="161" t="s">
        <v>147</v>
      </c>
      <c r="AU127" s="161" t="s">
        <v>78</v>
      </c>
      <c r="AY127" s="14" t="s">
        <v>145</v>
      </c>
      <c r="BE127" s="162">
        <f>IF(N127="základná",J127,0)</f>
        <v>0</v>
      </c>
      <c r="BF127" s="162">
        <f>IF(N127="znížená",J127,0)</f>
        <v>0</v>
      </c>
      <c r="BG127" s="162">
        <f>IF(N127="zákl. prenesená",J127,0)</f>
        <v>0</v>
      </c>
      <c r="BH127" s="162">
        <f>IF(N127="zníž. prenesená",J127,0)</f>
        <v>0</v>
      </c>
      <c r="BI127" s="162">
        <f>IF(N127="nulová",J127,0)</f>
        <v>0</v>
      </c>
      <c r="BJ127" s="14" t="s">
        <v>78</v>
      </c>
      <c r="BK127" s="162">
        <f>ROUND(I127*H127,2)</f>
        <v>0</v>
      </c>
      <c r="BL127" s="14" t="s">
        <v>151</v>
      </c>
      <c r="BM127" s="161" t="s">
        <v>2177</v>
      </c>
    </row>
    <row r="128" spans="1:65" s="2" customFormat="1" ht="24.2" customHeight="1">
      <c r="A128" s="323"/>
      <c r="B128" s="189"/>
      <c r="C128" s="241" t="s">
        <v>1511</v>
      </c>
      <c r="D128" s="241" t="s">
        <v>147</v>
      </c>
      <c r="E128" s="242" t="s">
        <v>2178</v>
      </c>
      <c r="F128" s="243" t="s">
        <v>2179</v>
      </c>
      <c r="G128" s="244" t="s">
        <v>200</v>
      </c>
      <c r="H128" s="245">
        <v>10</v>
      </c>
      <c r="I128" s="246"/>
      <c r="J128" s="246"/>
      <c r="K128" s="247"/>
      <c r="L128" s="27"/>
      <c r="M128" s="248"/>
      <c r="N128" s="249"/>
      <c r="O128" s="250">
        <v>0.31900000000000001</v>
      </c>
      <c r="P128" s="250">
        <f>O128*H128</f>
        <v>3.19</v>
      </c>
      <c r="Q128" s="250">
        <v>0</v>
      </c>
      <c r="R128" s="250">
        <f>Q128*H128</f>
        <v>0</v>
      </c>
      <c r="S128" s="250">
        <v>7.2999999999999995E-2</v>
      </c>
      <c r="T128" s="251">
        <f>S128*H128</f>
        <v>0.73</v>
      </c>
      <c r="U128" s="323"/>
      <c r="V128" s="323"/>
      <c r="W128" s="323"/>
      <c r="X128" s="323"/>
      <c r="Y128" s="323"/>
      <c r="Z128" s="323"/>
      <c r="AA128" s="323"/>
      <c r="AB128" s="323"/>
      <c r="AC128" s="323"/>
      <c r="AD128" s="323"/>
      <c r="AE128" s="323"/>
      <c r="AR128" s="161" t="s">
        <v>151</v>
      </c>
      <c r="AT128" s="161" t="s">
        <v>147</v>
      </c>
      <c r="AU128" s="161" t="s">
        <v>78</v>
      </c>
      <c r="AY128" s="14" t="s">
        <v>145</v>
      </c>
      <c r="BE128" s="162">
        <f>IF(N128="základná",J128,0)</f>
        <v>0</v>
      </c>
      <c r="BF128" s="162">
        <f>IF(N128="znížená",J128,0)</f>
        <v>0</v>
      </c>
      <c r="BG128" s="162">
        <f>IF(N128="zákl. prenesená",J128,0)</f>
        <v>0</v>
      </c>
      <c r="BH128" s="162">
        <f>IF(N128="zníž. prenesená",J128,0)</f>
        <v>0</v>
      </c>
      <c r="BI128" s="162">
        <f>IF(N128="nulová",J128,0)</f>
        <v>0</v>
      </c>
      <c r="BJ128" s="14" t="s">
        <v>78</v>
      </c>
      <c r="BK128" s="162">
        <f>ROUND(I128*H128,2)</f>
        <v>0</v>
      </c>
      <c r="BL128" s="14" t="s">
        <v>151</v>
      </c>
      <c r="BM128" s="161" t="s">
        <v>2180</v>
      </c>
    </row>
    <row r="129" spans="1:65" s="2" customFormat="1" ht="33" customHeight="1">
      <c r="A129" s="323"/>
      <c r="B129" s="189"/>
      <c r="C129" s="241" t="s">
        <v>1513</v>
      </c>
      <c r="D129" s="241" t="s">
        <v>147</v>
      </c>
      <c r="E129" s="242" t="s">
        <v>2181</v>
      </c>
      <c r="F129" s="243" t="s">
        <v>2182</v>
      </c>
      <c r="G129" s="244" t="s">
        <v>187</v>
      </c>
      <c r="H129" s="245">
        <v>25</v>
      </c>
      <c r="I129" s="246"/>
      <c r="J129" s="246"/>
      <c r="K129" s="247"/>
      <c r="L129" s="27"/>
      <c r="M129" s="248"/>
      <c r="N129" s="249"/>
      <c r="O129" s="250">
        <v>0.27600000000000002</v>
      </c>
      <c r="P129" s="250">
        <f>O129*H129</f>
        <v>6.9</v>
      </c>
      <c r="Q129" s="250">
        <v>0</v>
      </c>
      <c r="R129" s="250">
        <f>Q129*H129</f>
        <v>0</v>
      </c>
      <c r="S129" s="250">
        <v>7.0000000000000001E-3</v>
      </c>
      <c r="T129" s="251">
        <f>S129*H129</f>
        <v>0.17500000000000002</v>
      </c>
      <c r="U129" s="323"/>
      <c r="V129" s="323"/>
      <c r="W129" s="323"/>
      <c r="X129" s="323"/>
      <c r="Y129" s="323"/>
      <c r="Z129" s="323"/>
      <c r="AA129" s="323"/>
      <c r="AB129" s="323"/>
      <c r="AC129" s="323"/>
      <c r="AD129" s="323"/>
      <c r="AE129" s="323"/>
      <c r="AR129" s="161" t="s">
        <v>151</v>
      </c>
      <c r="AT129" s="161" t="s">
        <v>147</v>
      </c>
      <c r="AU129" s="161" t="s">
        <v>78</v>
      </c>
      <c r="AY129" s="14" t="s">
        <v>145</v>
      </c>
      <c r="BE129" s="162">
        <f>IF(N129="základná",J129,0)</f>
        <v>0</v>
      </c>
      <c r="BF129" s="162">
        <f>IF(N129="znížená",J129,0)</f>
        <v>0</v>
      </c>
      <c r="BG129" s="162">
        <f>IF(N129="zákl. prenesená",J129,0)</f>
        <v>0</v>
      </c>
      <c r="BH129" s="162">
        <f>IF(N129="zníž. prenesená",J129,0)</f>
        <v>0</v>
      </c>
      <c r="BI129" s="162">
        <f>IF(N129="nulová",J129,0)</f>
        <v>0</v>
      </c>
      <c r="BJ129" s="14" t="s">
        <v>78</v>
      </c>
      <c r="BK129" s="162">
        <f>ROUND(I129*H129,2)</f>
        <v>0</v>
      </c>
      <c r="BL129" s="14" t="s">
        <v>151</v>
      </c>
      <c r="BM129" s="161" t="s">
        <v>2183</v>
      </c>
    </row>
    <row r="130" spans="1:65" s="2" customFormat="1" ht="33" customHeight="1">
      <c r="A130" s="323"/>
      <c r="B130" s="189"/>
      <c r="C130" s="241" t="s">
        <v>1521</v>
      </c>
      <c r="D130" s="241" t="s">
        <v>147</v>
      </c>
      <c r="E130" s="242" t="s">
        <v>2184</v>
      </c>
      <c r="F130" s="243" t="s">
        <v>2185</v>
      </c>
      <c r="G130" s="244" t="s">
        <v>187</v>
      </c>
      <c r="H130" s="245">
        <v>5</v>
      </c>
      <c r="I130" s="246"/>
      <c r="J130" s="246"/>
      <c r="K130" s="247"/>
      <c r="L130" s="27"/>
      <c r="M130" s="248"/>
      <c r="N130" s="249"/>
      <c r="O130" s="250">
        <v>0.51100000000000001</v>
      </c>
      <c r="P130" s="250">
        <f>O130*H130</f>
        <v>2.5550000000000002</v>
      </c>
      <c r="Q130" s="250">
        <v>0</v>
      </c>
      <c r="R130" s="250">
        <f>Q130*H130</f>
        <v>0</v>
      </c>
      <c r="S130" s="250">
        <v>1.9E-2</v>
      </c>
      <c r="T130" s="251">
        <f>S130*H130</f>
        <v>9.5000000000000001E-2</v>
      </c>
      <c r="U130" s="323"/>
      <c r="V130" s="323"/>
      <c r="W130" s="323"/>
      <c r="X130" s="323"/>
      <c r="Y130" s="323"/>
      <c r="Z130" s="323"/>
      <c r="AA130" s="323"/>
      <c r="AB130" s="323"/>
      <c r="AC130" s="323"/>
      <c r="AD130" s="323"/>
      <c r="AE130" s="323"/>
      <c r="AR130" s="161" t="s">
        <v>151</v>
      </c>
      <c r="AT130" s="161" t="s">
        <v>147</v>
      </c>
      <c r="AU130" s="161" t="s">
        <v>78</v>
      </c>
      <c r="AY130" s="14" t="s">
        <v>145</v>
      </c>
      <c r="BE130" s="162">
        <f>IF(N130="základná",J130,0)</f>
        <v>0</v>
      </c>
      <c r="BF130" s="162">
        <f>IF(N130="znížená",J130,0)</f>
        <v>0</v>
      </c>
      <c r="BG130" s="162">
        <f>IF(N130="zákl. prenesená",J130,0)</f>
        <v>0</v>
      </c>
      <c r="BH130" s="162">
        <f>IF(N130="zníž. prenesená",J130,0)</f>
        <v>0</v>
      </c>
      <c r="BI130" s="162">
        <f>IF(N130="nulová",J130,0)</f>
        <v>0</v>
      </c>
      <c r="BJ130" s="14" t="s">
        <v>78</v>
      </c>
      <c r="BK130" s="162">
        <f>ROUND(I130*H130,2)</f>
        <v>0</v>
      </c>
      <c r="BL130" s="14" t="s">
        <v>151</v>
      </c>
      <c r="BM130" s="161" t="s">
        <v>2186</v>
      </c>
    </row>
    <row r="131" spans="1:65" s="12" customFormat="1" ht="25.9" customHeight="1">
      <c r="B131" s="230"/>
      <c r="C131" s="231"/>
      <c r="D131" s="232" t="s">
        <v>68</v>
      </c>
      <c r="E131" s="233" t="s">
        <v>299</v>
      </c>
      <c r="F131" s="233" t="s">
        <v>300</v>
      </c>
      <c r="G131" s="231"/>
      <c r="H131" s="231"/>
      <c r="I131" s="231"/>
      <c r="J131" s="234"/>
      <c r="K131" s="231"/>
      <c r="L131" s="137"/>
      <c r="M131" s="235"/>
      <c r="N131" s="236"/>
      <c r="O131" s="236"/>
      <c r="P131" s="237">
        <f>P132+P139+P148</f>
        <v>25.593507000000002</v>
      </c>
      <c r="Q131" s="236"/>
      <c r="R131" s="237">
        <f>R132+R139+R148</f>
        <v>4.0421159999999998E-2</v>
      </c>
      <c r="S131" s="236"/>
      <c r="T131" s="238">
        <f>T132+T139+T148</f>
        <v>0</v>
      </c>
      <c r="AR131" s="138" t="s">
        <v>78</v>
      </c>
      <c r="AT131" s="145" t="s">
        <v>68</v>
      </c>
      <c r="AU131" s="145" t="s">
        <v>69</v>
      </c>
      <c r="AY131" s="138" t="s">
        <v>145</v>
      </c>
      <c r="BK131" s="146">
        <f>BK132+BK139+BK148</f>
        <v>0</v>
      </c>
    </row>
    <row r="132" spans="1:65" s="12" customFormat="1" ht="22.9" customHeight="1">
      <c r="B132" s="230"/>
      <c r="C132" s="231"/>
      <c r="D132" s="232" t="s">
        <v>68</v>
      </c>
      <c r="E132" s="239" t="s">
        <v>732</v>
      </c>
      <c r="F132" s="239" t="s">
        <v>733</v>
      </c>
      <c r="G132" s="231"/>
      <c r="H132" s="231"/>
      <c r="I132" s="231"/>
      <c r="J132" s="240"/>
      <c r="K132" s="231"/>
      <c r="L132" s="137"/>
      <c r="M132" s="235"/>
      <c r="N132" s="236"/>
      <c r="O132" s="236"/>
      <c r="P132" s="237">
        <f>SUM(P133:P138)</f>
        <v>4.1770800000000001</v>
      </c>
      <c r="Q132" s="236"/>
      <c r="R132" s="237">
        <f>SUM(R133:R138)</f>
        <v>5.13E-3</v>
      </c>
      <c r="S132" s="236"/>
      <c r="T132" s="238">
        <f>SUM(T133:T138)</f>
        <v>0</v>
      </c>
      <c r="AR132" s="138" t="s">
        <v>78</v>
      </c>
      <c r="AT132" s="145" t="s">
        <v>68</v>
      </c>
      <c r="AU132" s="145" t="s">
        <v>75</v>
      </c>
      <c r="AY132" s="138" t="s">
        <v>145</v>
      </c>
      <c r="BK132" s="146">
        <f>SUM(BK133:BK138)</f>
        <v>0</v>
      </c>
    </row>
    <row r="133" spans="1:65" s="2" customFormat="1" ht="21.75" customHeight="1">
      <c r="A133" s="323"/>
      <c r="B133" s="189"/>
      <c r="C133" s="241" t="s">
        <v>2187</v>
      </c>
      <c r="D133" s="241" t="s">
        <v>147</v>
      </c>
      <c r="E133" s="242" t="s">
        <v>2188</v>
      </c>
      <c r="F133" s="243" t="s">
        <v>2189</v>
      </c>
      <c r="G133" s="244" t="s">
        <v>187</v>
      </c>
      <c r="H133" s="245">
        <v>36</v>
      </c>
      <c r="I133" s="246"/>
      <c r="J133" s="246"/>
      <c r="K133" s="247"/>
      <c r="L133" s="27"/>
      <c r="M133" s="248"/>
      <c r="N133" s="249"/>
      <c r="O133" s="250">
        <v>0.11602999999999999</v>
      </c>
      <c r="P133" s="250">
        <f t="shared" ref="P133:P138" si="0">O133*H133</f>
        <v>4.1770800000000001</v>
      </c>
      <c r="Q133" s="250">
        <v>3.0000000000000001E-5</v>
      </c>
      <c r="R133" s="250">
        <f t="shared" ref="R133:R138" si="1">Q133*H133</f>
        <v>1.08E-3</v>
      </c>
      <c r="S133" s="250">
        <v>0</v>
      </c>
      <c r="T133" s="251">
        <f t="shared" ref="T133:T138" si="2">S133*H133</f>
        <v>0</v>
      </c>
      <c r="U133" s="323"/>
      <c r="V133" s="323"/>
      <c r="W133" s="323"/>
      <c r="X133" s="323"/>
      <c r="Y133" s="323"/>
      <c r="Z133" s="323"/>
      <c r="AA133" s="323"/>
      <c r="AB133" s="323"/>
      <c r="AC133" s="323"/>
      <c r="AD133" s="323"/>
      <c r="AE133" s="323"/>
      <c r="AR133" s="161" t="s">
        <v>210</v>
      </c>
      <c r="AT133" s="161" t="s">
        <v>147</v>
      </c>
      <c r="AU133" s="161" t="s">
        <v>78</v>
      </c>
      <c r="AY133" s="14" t="s">
        <v>145</v>
      </c>
      <c r="BE133" s="162">
        <f t="shared" ref="BE133:BE138" si="3">IF(N133="základná",J133,0)</f>
        <v>0</v>
      </c>
      <c r="BF133" s="162">
        <f t="shared" ref="BF133:BF138" si="4">IF(N133="znížená",J133,0)</f>
        <v>0</v>
      </c>
      <c r="BG133" s="162">
        <f t="shared" ref="BG133:BG138" si="5">IF(N133="zákl. prenesená",J133,0)</f>
        <v>0</v>
      </c>
      <c r="BH133" s="162">
        <f t="shared" ref="BH133:BH138" si="6">IF(N133="zníž. prenesená",J133,0)</f>
        <v>0</v>
      </c>
      <c r="BI133" s="162">
        <f t="shared" ref="BI133:BI138" si="7">IF(N133="nulová",J133,0)</f>
        <v>0</v>
      </c>
      <c r="BJ133" s="14" t="s">
        <v>78</v>
      </c>
      <c r="BK133" s="162">
        <f t="shared" ref="BK133:BK138" si="8">ROUND(I133*H133,2)</f>
        <v>0</v>
      </c>
      <c r="BL133" s="14" t="s">
        <v>210</v>
      </c>
      <c r="BM133" s="161" t="s">
        <v>2190</v>
      </c>
    </row>
    <row r="134" spans="1:65" s="2" customFormat="1" ht="33" customHeight="1">
      <c r="A134" s="323"/>
      <c r="B134" s="189"/>
      <c r="C134" s="252" t="s">
        <v>2166</v>
      </c>
      <c r="D134" s="252" t="s">
        <v>425</v>
      </c>
      <c r="E134" s="253" t="s">
        <v>2191</v>
      </c>
      <c r="F134" s="254" t="s">
        <v>2192</v>
      </c>
      <c r="G134" s="255" t="s">
        <v>187</v>
      </c>
      <c r="H134" s="256">
        <v>10</v>
      </c>
      <c r="I134" s="257"/>
      <c r="J134" s="257"/>
      <c r="K134" s="258"/>
      <c r="L134" s="174"/>
      <c r="M134" s="259"/>
      <c r="N134" s="260"/>
      <c r="O134" s="250">
        <v>0</v>
      </c>
      <c r="P134" s="250">
        <f t="shared" si="0"/>
        <v>0</v>
      </c>
      <c r="Q134" s="250">
        <v>8.0000000000000007E-5</v>
      </c>
      <c r="R134" s="250">
        <f t="shared" si="1"/>
        <v>8.0000000000000004E-4</v>
      </c>
      <c r="S134" s="250">
        <v>0</v>
      </c>
      <c r="T134" s="251">
        <f t="shared" si="2"/>
        <v>0</v>
      </c>
      <c r="U134" s="323"/>
      <c r="V134" s="323"/>
      <c r="W134" s="323"/>
      <c r="X134" s="323"/>
      <c r="Y134" s="323"/>
      <c r="Z134" s="323"/>
      <c r="AA134" s="323"/>
      <c r="AB134" s="323"/>
      <c r="AC134" s="323"/>
      <c r="AD134" s="323"/>
      <c r="AE134" s="323"/>
      <c r="AR134" s="161" t="s">
        <v>275</v>
      </c>
      <c r="AT134" s="161" t="s">
        <v>425</v>
      </c>
      <c r="AU134" s="161" t="s">
        <v>78</v>
      </c>
      <c r="AY134" s="14" t="s">
        <v>145</v>
      </c>
      <c r="BE134" s="162">
        <f t="shared" si="3"/>
        <v>0</v>
      </c>
      <c r="BF134" s="162">
        <f t="shared" si="4"/>
        <v>0</v>
      </c>
      <c r="BG134" s="162">
        <f t="shared" si="5"/>
        <v>0</v>
      </c>
      <c r="BH134" s="162">
        <f t="shared" si="6"/>
        <v>0</v>
      </c>
      <c r="BI134" s="162">
        <f t="shared" si="7"/>
        <v>0</v>
      </c>
      <c r="BJ134" s="14" t="s">
        <v>78</v>
      </c>
      <c r="BK134" s="162">
        <f t="shared" si="8"/>
        <v>0</v>
      </c>
      <c r="BL134" s="14" t="s">
        <v>210</v>
      </c>
      <c r="BM134" s="161" t="s">
        <v>2193</v>
      </c>
    </row>
    <row r="135" spans="1:65" s="2" customFormat="1" ht="33" customHeight="1">
      <c r="A135" s="323"/>
      <c r="B135" s="189"/>
      <c r="C135" s="252" t="s">
        <v>2194</v>
      </c>
      <c r="D135" s="252" t="s">
        <v>425</v>
      </c>
      <c r="E135" s="253" t="s">
        <v>2195</v>
      </c>
      <c r="F135" s="254" t="s">
        <v>2196</v>
      </c>
      <c r="G135" s="255" t="s">
        <v>187</v>
      </c>
      <c r="H135" s="256">
        <v>21</v>
      </c>
      <c r="I135" s="257"/>
      <c r="J135" s="257"/>
      <c r="K135" s="258"/>
      <c r="L135" s="174"/>
      <c r="M135" s="259"/>
      <c r="N135" s="260"/>
      <c r="O135" s="250">
        <v>0</v>
      </c>
      <c r="P135" s="250">
        <f t="shared" si="0"/>
        <v>0</v>
      </c>
      <c r="Q135" s="250">
        <v>1.4999999999999999E-4</v>
      </c>
      <c r="R135" s="250">
        <f t="shared" si="1"/>
        <v>3.1499999999999996E-3</v>
      </c>
      <c r="S135" s="250">
        <v>0</v>
      </c>
      <c r="T135" s="251">
        <f t="shared" si="2"/>
        <v>0</v>
      </c>
      <c r="U135" s="323"/>
      <c r="V135" s="323"/>
      <c r="W135" s="323"/>
      <c r="X135" s="323"/>
      <c r="Y135" s="323"/>
      <c r="Z135" s="323"/>
      <c r="AA135" s="323"/>
      <c r="AB135" s="323"/>
      <c r="AC135" s="323"/>
      <c r="AD135" s="323"/>
      <c r="AE135" s="323"/>
      <c r="AR135" s="161" t="s">
        <v>275</v>
      </c>
      <c r="AT135" s="161" t="s">
        <v>425</v>
      </c>
      <c r="AU135" s="161" t="s">
        <v>78</v>
      </c>
      <c r="AY135" s="14" t="s">
        <v>145</v>
      </c>
      <c r="BE135" s="162">
        <f t="shared" si="3"/>
        <v>0</v>
      </c>
      <c r="BF135" s="162">
        <f t="shared" si="4"/>
        <v>0</v>
      </c>
      <c r="BG135" s="162">
        <f t="shared" si="5"/>
        <v>0</v>
      </c>
      <c r="BH135" s="162">
        <f t="shared" si="6"/>
        <v>0</v>
      </c>
      <c r="BI135" s="162">
        <f t="shared" si="7"/>
        <v>0</v>
      </c>
      <c r="BJ135" s="14" t="s">
        <v>78</v>
      </c>
      <c r="BK135" s="162">
        <f t="shared" si="8"/>
        <v>0</v>
      </c>
      <c r="BL135" s="14" t="s">
        <v>210</v>
      </c>
      <c r="BM135" s="161" t="s">
        <v>2197</v>
      </c>
    </row>
    <row r="136" spans="1:65" s="2" customFormat="1" ht="33" customHeight="1">
      <c r="A136" s="323"/>
      <c r="B136" s="189"/>
      <c r="C136" s="252" t="s">
        <v>2198</v>
      </c>
      <c r="D136" s="252" t="s">
        <v>425</v>
      </c>
      <c r="E136" s="253" t="s">
        <v>2199</v>
      </c>
      <c r="F136" s="254" t="s">
        <v>2200</v>
      </c>
      <c r="G136" s="255" t="s">
        <v>187</v>
      </c>
      <c r="H136" s="256">
        <v>5</v>
      </c>
      <c r="I136" s="257"/>
      <c r="J136" s="257"/>
      <c r="K136" s="258"/>
      <c r="L136" s="174"/>
      <c r="M136" s="259"/>
      <c r="N136" s="260"/>
      <c r="O136" s="250">
        <v>0</v>
      </c>
      <c r="P136" s="250">
        <f t="shared" si="0"/>
        <v>0</v>
      </c>
      <c r="Q136" s="250">
        <v>2.0000000000000002E-5</v>
      </c>
      <c r="R136" s="250">
        <f t="shared" si="1"/>
        <v>1E-4</v>
      </c>
      <c r="S136" s="250">
        <v>0</v>
      </c>
      <c r="T136" s="251">
        <f t="shared" si="2"/>
        <v>0</v>
      </c>
      <c r="U136" s="323"/>
      <c r="V136" s="323"/>
      <c r="W136" s="323"/>
      <c r="X136" s="323"/>
      <c r="Y136" s="323"/>
      <c r="Z136" s="323"/>
      <c r="AA136" s="323"/>
      <c r="AB136" s="323"/>
      <c r="AC136" s="323"/>
      <c r="AD136" s="323"/>
      <c r="AE136" s="323"/>
      <c r="AR136" s="161" t="s">
        <v>275</v>
      </c>
      <c r="AT136" s="161" t="s">
        <v>425</v>
      </c>
      <c r="AU136" s="161" t="s">
        <v>78</v>
      </c>
      <c r="AY136" s="14" t="s">
        <v>145</v>
      </c>
      <c r="BE136" s="162">
        <f t="shared" si="3"/>
        <v>0</v>
      </c>
      <c r="BF136" s="162">
        <f t="shared" si="4"/>
        <v>0</v>
      </c>
      <c r="BG136" s="162">
        <f t="shared" si="5"/>
        <v>0</v>
      </c>
      <c r="BH136" s="162">
        <f t="shared" si="6"/>
        <v>0</v>
      </c>
      <c r="BI136" s="162">
        <f t="shared" si="7"/>
        <v>0</v>
      </c>
      <c r="BJ136" s="14" t="s">
        <v>78</v>
      </c>
      <c r="BK136" s="162">
        <f t="shared" si="8"/>
        <v>0</v>
      </c>
      <c r="BL136" s="14" t="s">
        <v>210</v>
      </c>
      <c r="BM136" s="161" t="s">
        <v>2201</v>
      </c>
    </row>
    <row r="137" spans="1:65" s="2" customFormat="1" ht="24.2" customHeight="1">
      <c r="A137" s="323"/>
      <c r="B137" s="189"/>
      <c r="C137" s="241" t="s">
        <v>173</v>
      </c>
      <c r="D137" s="241" t="s">
        <v>147</v>
      </c>
      <c r="E137" s="242" t="s">
        <v>2202</v>
      </c>
      <c r="F137" s="243" t="s">
        <v>2203</v>
      </c>
      <c r="G137" s="244" t="s">
        <v>1006</v>
      </c>
      <c r="H137" s="245">
        <v>0.36299999999999999</v>
      </c>
      <c r="I137" s="246"/>
      <c r="J137" s="246"/>
      <c r="K137" s="247"/>
      <c r="L137" s="27"/>
      <c r="M137" s="248"/>
      <c r="N137" s="249"/>
      <c r="O137" s="250">
        <v>0</v>
      </c>
      <c r="P137" s="250">
        <f t="shared" si="0"/>
        <v>0</v>
      </c>
      <c r="Q137" s="250">
        <v>0</v>
      </c>
      <c r="R137" s="250">
        <f t="shared" si="1"/>
        <v>0</v>
      </c>
      <c r="S137" s="250">
        <v>0</v>
      </c>
      <c r="T137" s="251">
        <f t="shared" si="2"/>
        <v>0</v>
      </c>
      <c r="U137" s="323"/>
      <c r="V137" s="323"/>
      <c r="W137" s="323"/>
      <c r="X137" s="323"/>
      <c r="Y137" s="323"/>
      <c r="Z137" s="323"/>
      <c r="AA137" s="323"/>
      <c r="AB137" s="323"/>
      <c r="AC137" s="323"/>
      <c r="AD137" s="323"/>
      <c r="AE137" s="323"/>
      <c r="AR137" s="161" t="s">
        <v>210</v>
      </c>
      <c r="AT137" s="161" t="s">
        <v>147</v>
      </c>
      <c r="AU137" s="161" t="s">
        <v>78</v>
      </c>
      <c r="AY137" s="14" t="s">
        <v>145</v>
      </c>
      <c r="BE137" s="162">
        <f t="shared" si="3"/>
        <v>0</v>
      </c>
      <c r="BF137" s="162">
        <f t="shared" si="4"/>
        <v>0</v>
      </c>
      <c r="BG137" s="162">
        <f t="shared" si="5"/>
        <v>0</v>
      </c>
      <c r="BH137" s="162">
        <f t="shared" si="6"/>
        <v>0</v>
      </c>
      <c r="BI137" s="162">
        <f t="shared" si="7"/>
        <v>0</v>
      </c>
      <c r="BJ137" s="14" t="s">
        <v>78</v>
      </c>
      <c r="BK137" s="162">
        <f t="shared" si="8"/>
        <v>0</v>
      </c>
      <c r="BL137" s="14" t="s">
        <v>210</v>
      </c>
      <c r="BM137" s="161" t="s">
        <v>2204</v>
      </c>
    </row>
    <row r="138" spans="1:65" s="2" customFormat="1" ht="24.2" customHeight="1">
      <c r="A138" s="323"/>
      <c r="B138" s="189"/>
      <c r="C138" s="241" t="s">
        <v>177</v>
      </c>
      <c r="D138" s="241" t="s">
        <v>147</v>
      </c>
      <c r="E138" s="242" t="s">
        <v>2205</v>
      </c>
      <c r="F138" s="243" t="s">
        <v>2206</v>
      </c>
      <c r="G138" s="244" t="s">
        <v>1006</v>
      </c>
      <c r="H138" s="245">
        <v>0.36299999999999999</v>
      </c>
      <c r="I138" s="246"/>
      <c r="J138" s="246"/>
      <c r="K138" s="247"/>
      <c r="L138" s="27"/>
      <c r="M138" s="248"/>
      <c r="N138" s="249"/>
      <c r="O138" s="250">
        <v>0</v>
      </c>
      <c r="P138" s="250">
        <f t="shared" si="0"/>
        <v>0</v>
      </c>
      <c r="Q138" s="250">
        <v>0</v>
      </c>
      <c r="R138" s="250">
        <f t="shared" si="1"/>
        <v>0</v>
      </c>
      <c r="S138" s="250">
        <v>0</v>
      </c>
      <c r="T138" s="251">
        <f t="shared" si="2"/>
        <v>0</v>
      </c>
      <c r="U138" s="323"/>
      <c r="V138" s="323"/>
      <c r="W138" s="323"/>
      <c r="X138" s="323"/>
      <c r="Y138" s="323"/>
      <c r="Z138" s="323"/>
      <c r="AA138" s="323"/>
      <c r="AB138" s="323"/>
      <c r="AC138" s="323"/>
      <c r="AD138" s="323"/>
      <c r="AE138" s="323"/>
      <c r="AR138" s="161" t="s">
        <v>210</v>
      </c>
      <c r="AT138" s="161" t="s">
        <v>147</v>
      </c>
      <c r="AU138" s="161" t="s">
        <v>78</v>
      </c>
      <c r="AY138" s="14" t="s">
        <v>145</v>
      </c>
      <c r="BE138" s="162">
        <f t="shared" si="3"/>
        <v>0</v>
      </c>
      <c r="BF138" s="162">
        <f t="shared" si="4"/>
        <v>0</v>
      </c>
      <c r="BG138" s="162">
        <f t="shared" si="5"/>
        <v>0</v>
      </c>
      <c r="BH138" s="162">
        <f t="shared" si="6"/>
        <v>0</v>
      </c>
      <c r="BI138" s="162">
        <f t="shared" si="7"/>
        <v>0</v>
      </c>
      <c r="BJ138" s="14" t="s">
        <v>78</v>
      </c>
      <c r="BK138" s="162">
        <f t="shared" si="8"/>
        <v>0</v>
      </c>
      <c r="BL138" s="14" t="s">
        <v>210</v>
      </c>
      <c r="BM138" s="161" t="s">
        <v>2207</v>
      </c>
    </row>
    <row r="139" spans="1:65" s="12" customFormat="1" ht="22.9" customHeight="1">
      <c r="B139" s="230"/>
      <c r="C139" s="231"/>
      <c r="D139" s="232" t="s">
        <v>68</v>
      </c>
      <c r="E139" s="239" t="s">
        <v>2115</v>
      </c>
      <c r="F139" s="239" t="s">
        <v>2208</v>
      </c>
      <c r="G139" s="231"/>
      <c r="H139" s="231"/>
      <c r="I139" s="231"/>
      <c r="J139" s="240"/>
      <c r="K139" s="231"/>
      <c r="L139" s="137"/>
      <c r="M139" s="235"/>
      <c r="N139" s="236"/>
      <c r="O139" s="236"/>
      <c r="P139" s="237">
        <f>SUM(P140:P147)</f>
        <v>14.619060000000001</v>
      </c>
      <c r="Q139" s="236"/>
      <c r="R139" s="237">
        <f>SUM(R140:R147)</f>
        <v>2.4480599999999998E-2</v>
      </c>
      <c r="S139" s="236"/>
      <c r="T139" s="238">
        <f>SUM(T140:T147)</f>
        <v>0</v>
      </c>
      <c r="AR139" s="138" t="s">
        <v>78</v>
      </c>
      <c r="AT139" s="145" t="s">
        <v>68</v>
      </c>
      <c r="AU139" s="145" t="s">
        <v>75</v>
      </c>
      <c r="AY139" s="138" t="s">
        <v>145</v>
      </c>
      <c r="BK139" s="146">
        <f>SUM(BK140:BK147)</f>
        <v>0</v>
      </c>
    </row>
    <row r="140" spans="1:65" s="2" customFormat="1" ht="24.2" customHeight="1">
      <c r="A140" s="323"/>
      <c r="B140" s="189"/>
      <c r="C140" s="241" t="s">
        <v>2209</v>
      </c>
      <c r="D140" s="241" t="s">
        <v>147</v>
      </c>
      <c r="E140" s="242" t="s">
        <v>2210</v>
      </c>
      <c r="F140" s="243" t="s">
        <v>2211</v>
      </c>
      <c r="G140" s="244" t="s">
        <v>187</v>
      </c>
      <c r="H140" s="245">
        <v>10</v>
      </c>
      <c r="I140" s="246"/>
      <c r="J140" s="246"/>
      <c r="K140" s="247"/>
      <c r="L140" s="27"/>
      <c r="M140" s="248"/>
      <c r="N140" s="249"/>
      <c r="O140" s="250">
        <v>0.20755999999999999</v>
      </c>
      <c r="P140" s="250">
        <f t="shared" ref="P140:P147" si="9">O140*H140</f>
        <v>2.0756000000000001</v>
      </c>
      <c r="Q140" s="250">
        <v>2.9480000000000001E-4</v>
      </c>
      <c r="R140" s="250">
        <f t="shared" ref="R140:R147" si="10">Q140*H140</f>
        <v>2.9480000000000001E-3</v>
      </c>
      <c r="S140" s="250">
        <v>0</v>
      </c>
      <c r="T140" s="251">
        <f t="shared" ref="T140:T147" si="11">S140*H140</f>
        <v>0</v>
      </c>
      <c r="U140" s="323"/>
      <c r="V140" s="323"/>
      <c r="W140" s="323"/>
      <c r="X140" s="323"/>
      <c r="Y140" s="323"/>
      <c r="Z140" s="323"/>
      <c r="AA140" s="323"/>
      <c r="AB140" s="323"/>
      <c r="AC140" s="323"/>
      <c r="AD140" s="323"/>
      <c r="AE140" s="323"/>
      <c r="AR140" s="161" t="s">
        <v>210</v>
      </c>
      <c r="AT140" s="161" t="s">
        <v>147</v>
      </c>
      <c r="AU140" s="161" t="s">
        <v>78</v>
      </c>
      <c r="AY140" s="14" t="s">
        <v>145</v>
      </c>
      <c r="BE140" s="162">
        <f t="shared" ref="BE140:BE147" si="12">IF(N140="základná",J140,0)</f>
        <v>0</v>
      </c>
      <c r="BF140" s="162">
        <f t="shared" ref="BF140:BF147" si="13">IF(N140="znížená",J140,0)</f>
        <v>0</v>
      </c>
      <c r="BG140" s="162">
        <f t="shared" ref="BG140:BG147" si="14">IF(N140="zákl. prenesená",J140,0)</f>
        <v>0</v>
      </c>
      <c r="BH140" s="162">
        <f t="shared" ref="BH140:BH147" si="15">IF(N140="zníž. prenesená",J140,0)</f>
        <v>0</v>
      </c>
      <c r="BI140" s="162">
        <f t="shared" ref="BI140:BI147" si="16">IF(N140="nulová",J140,0)</f>
        <v>0</v>
      </c>
      <c r="BJ140" s="14" t="s">
        <v>78</v>
      </c>
      <c r="BK140" s="162">
        <f t="shared" ref="BK140:BK147" si="17">ROUND(I140*H140,2)</f>
        <v>0</v>
      </c>
      <c r="BL140" s="14" t="s">
        <v>210</v>
      </c>
      <c r="BM140" s="161" t="s">
        <v>2212</v>
      </c>
    </row>
    <row r="141" spans="1:65" s="2" customFormat="1" ht="24.2" customHeight="1">
      <c r="A141" s="323"/>
      <c r="B141" s="189"/>
      <c r="C141" s="241" t="s">
        <v>2213</v>
      </c>
      <c r="D141" s="241" t="s">
        <v>147</v>
      </c>
      <c r="E141" s="242" t="s">
        <v>2214</v>
      </c>
      <c r="F141" s="243" t="s">
        <v>2215</v>
      </c>
      <c r="G141" s="244" t="s">
        <v>187</v>
      </c>
      <c r="H141" s="245">
        <v>21</v>
      </c>
      <c r="I141" s="246"/>
      <c r="J141" s="246"/>
      <c r="K141" s="247"/>
      <c r="L141" s="27"/>
      <c r="M141" s="248"/>
      <c r="N141" s="249"/>
      <c r="O141" s="250">
        <v>0.21731</v>
      </c>
      <c r="P141" s="250">
        <f t="shared" si="9"/>
        <v>4.56351</v>
      </c>
      <c r="Q141" s="250">
        <v>4.3520000000000001E-4</v>
      </c>
      <c r="R141" s="250">
        <f t="shared" si="10"/>
        <v>9.1392000000000001E-3</v>
      </c>
      <c r="S141" s="250">
        <v>0</v>
      </c>
      <c r="T141" s="251">
        <f t="shared" si="11"/>
        <v>0</v>
      </c>
      <c r="U141" s="323"/>
      <c r="V141" s="323"/>
      <c r="W141" s="323"/>
      <c r="X141" s="323"/>
      <c r="Y141" s="323"/>
      <c r="Z141" s="323"/>
      <c r="AA141" s="323"/>
      <c r="AB141" s="323"/>
      <c r="AC141" s="323"/>
      <c r="AD141" s="323"/>
      <c r="AE141" s="323"/>
      <c r="AR141" s="161" t="s">
        <v>210</v>
      </c>
      <c r="AT141" s="161" t="s">
        <v>147</v>
      </c>
      <c r="AU141" s="161" t="s">
        <v>78</v>
      </c>
      <c r="AY141" s="14" t="s">
        <v>145</v>
      </c>
      <c r="BE141" s="162">
        <f t="shared" si="12"/>
        <v>0</v>
      </c>
      <c r="BF141" s="162">
        <f t="shared" si="13"/>
        <v>0</v>
      </c>
      <c r="BG141" s="162">
        <f t="shared" si="14"/>
        <v>0</v>
      </c>
      <c r="BH141" s="162">
        <f t="shared" si="15"/>
        <v>0</v>
      </c>
      <c r="BI141" s="162">
        <f t="shared" si="16"/>
        <v>0</v>
      </c>
      <c r="BJ141" s="14" t="s">
        <v>78</v>
      </c>
      <c r="BK141" s="162">
        <f t="shared" si="17"/>
        <v>0</v>
      </c>
      <c r="BL141" s="14" t="s">
        <v>210</v>
      </c>
      <c r="BM141" s="161" t="s">
        <v>2216</v>
      </c>
    </row>
    <row r="142" spans="1:65" s="2" customFormat="1" ht="24.2" customHeight="1">
      <c r="A142" s="323"/>
      <c r="B142" s="189"/>
      <c r="C142" s="241" t="s">
        <v>1693</v>
      </c>
      <c r="D142" s="241" t="s">
        <v>147</v>
      </c>
      <c r="E142" s="242" t="s">
        <v>2217</v>
      </c>
      <c r="F142" s="243" t="s">
        <v>2218</v>
      </c>
      <c r="G142" s="244" t="s">
        <v>187</v>
      </c>
      <c r="H142" s="245">
        <v>5</v>
      </c>
      <c r="I142" s="246"/>
      <c r="J142" s="246"/>
      <c r="K142" s="247"/>
      <c r="L142" s="27"/>
      <c r="M142" s="248"/>
      <c r="N142" s="249"/>
      <c r="O142" s="250">
        <v>0.49780999999999997</v>
      </c>
      <c r="P142" s="250">
        <f t="shared" si="9"/>
        <v>2.4890499999999998</v>
      </c>
      <c r="Q142" s="250">
        <v>7.1000000000000002E-4</v>
      </c>
      <c r="R142" s="250">
        <f t="shared" si="10"/>
        <v>3.5500000000000002E-3</v>
      </c>
      <c r="S142" s="250">
        <v>0</v>
      </c>
      <c r="T142" s="251">
        <f t="shared" si="11"/>
        <v>0</v>
      </c>
      <c r="U142" s="323"/>
      <c r="V142" s="323"/>
      <c r="W142" s="323"/>
      <c r="X142" s="323"/>
      <c r="Y142" s="323"/>
      <c r="Z142" s="323"/>
      <c r="AA142" s="323"/>
      <c r="AB142" s="323"/>
      <c r="AC142" s="323"/>
      <c r="AD142" s="323"/>
      <c r="AE142" s="323"/>
      <c r="AR142" s="161" t="s">
        <v>210</v>
      </c>
      <c r="AT142" s="161" t="s">
        <v>147</v>
      </c>
      <c r="AU142" s="161" t="s">
        <v>78</v>
      </c>
      <c r="AY142" s="14" t="s">
        <v>145</v>
      </c>
      <c r="BE142" s="162">
        <f t="shared" si="12"/>
        <v>0</v>
      </c>
      <c r="BF142" s="162">
        <f t="shared" si="13"/>
        <v>0</v>
      </c>
      <c r="BG142" s="162">
        <f t="shared" si="14"/>
        <v>0</v>
      </c>
      <c r="BH142" s="162">
        <f t="shared" si="15"/>
        <v>0</v>
      </c>
      <c r="BI142" s="162">
        <f t="shared" si="16"/>
        <v>0</v>
      </c>
      <c r="BJ142" s="14" t="s">
        <v>78</v>
      </c>
      <c r="BK142" s="162">
        <f t="shared" si="17"/>
        <v>0</v>
      </c>
      <c r="BL142" s="14" t="s">
        <v>210</v>
      </c>
      <c r="BM142" s="161" t="s">
        <v>2219</v>
      </c>
    </row>
    <row r="143" spans="1:65" s="2" customFormat="1" ht="16.5" customHeight="1">
      <c r="A143" s="323"/>
      <c r="B143" s="189"/>
      <c r="C143" s="241" t="s">
        <v>340</v>
      </c>
      <c r="D143" s="241" t="s">
        <v>147</v>
      </c>
      <c r="E143" s="242" t="s">
        <v>2220</v>
      </c>
      <c r="F143" s="243" t="s">
        <v>2221</v>
      </c>
      <c r="G143" s="244" t="s">
        <v>187</v>
      </c>
      <c r="H143" s="245">
        <v>45</v>
      </c>
      <c r="I143" s="246"/>
      <c r="J143" s="246"/>
      <c r="K143" s="247"/>
      <c r="L143" s="27"/>
      <c r="M143" s="248"/>
      <c r="N143" s="249"/>
      <c r="O143" s="250">
        <v>6.3969999999999999E-2</v>
      </c>
      <c r="P143" s="250">
        <f t="shared" si="9"/>
        <v>2.8786499999999999</v>
      </c>
      <c r="Q143" s="250">
        <v>1.8652E-4</v>
      </c>
      <c r="R143" s="250">
        <f t="shared" si="10"/>
        <v>8.3934000000000005E-3</v>
      </c>
      <c r="S143" s="250">
        <v>0</v>
      </c>
      <c r="T143" s="251">
        <f t="shared" si="11"/>
        <v>0</v>
      </c>
      <c r="U143" s="323"/>
      <c r="V143" s="323"/>
      <c r="W143" s="323"/>
      <c r="X143" s="323"/>
      <c r="Y143" s="323"/>
      <c r="Z143" s="323"/>
      <c r="AA143" s="323"/>
      <c r="AB143" s="323"/>
      <c r="AC143" s="323"/>
      <c r="AD143" s="323"/>
      <c r="AE143" s="323"/>
      <c r="AR143" s="161" t="s">
        <v>210</v>
      </c>
      <c r="AT143" s="161" t="s">
        <v>147</v>
      </c>
      <c r="AU143" s="161" t="s">
        <v>78</v>
      </c>
      <c r="AY143" s="14" t="s">
        <v>145</v>
      </c>
      <c r="BE143" s="162">
        <f t="shared" si="12"/>
        <v>0</v>
      </c>
      <c r="BF143" s="162">
        <f t="shared" si="13"/>
        <v>0</v>
      </c>
      <c r="BG143" s="162">
        <f t="shared" si="14"/>
        <v>0</v>
      </c>
      <c r="BH143" s="162">
        <f t="shared" si="15"/>
        <v>0</v>
      </c>
      <c r="BI143" s="162">
        <f t="shared" si="16"/>
        <v>0</v>
      </c>
      <c r="BJ143" s="14" t="s">
        <v>78</v>
      </c>
      <c r="BK143" s="162">
        <f t="shared" si="17"/>
        <v>0</v>
      </c>
      <c r="BL143" s="14" t="s">
        <v>210</v>
      </c>
      <c r="BM143" s="161" t="s">
        <v>2222</v>
      </c>
    </row>
    <row r="144" spans="1:65" s="2" customFormat="1" ht="16.5" customHeight="1">
      <c r="A144" s="323"/>
      <c r="B144" s="189"/>
      <c r="C144" s="241" t="s">
        <v>344</v>
      </c>
      <c r="D144" s="241" t="s">
        <v>147</v>
      </c>
      <c r="E144" s="242" t="s">
        <v>2223</v>
      </c>
      <c r="F144" s="243" t="s">
        <v>2224</v>
      </c>
      <c r="G144" s="244" t="s">
        <v>187</v>
      </c>
      <c r="H144" s="245">
        <v>45</v>
      </c>
      <c r="I144" s="246"/>
      <c r="J144" s="246"/>
      <c r="K144" s="247"/>
      <c r="L144" s="27"/>
      <c r="M144" s="248"/>
      <c r="N144" s="249"/>
      <c r="O144" s="250">
        <v>5.8049999999999997E-2</v>
      </c>
      <c r="P144" s="250">
        <f t="shared" si="9"/>
        <v>2.61225</v>
      </c>
      <c r="Q144" s="250">
        <v>1.0000000000000001E-5</v>
      </c>
      <c r="R144" s="250">
        <f t="shared" si="10"/>
        <v>4.5000000000000004E-4</v>
      </c>
      <c r="S144" s="250">
        <v>0</v>
      </c>
      <c r="T144" s="251">
        <f t="shared" si="11"/>
        <v>0</v>
      </c>
      <c r="U144" s="323"/>
      <c r="V144" s="323"/>
      <c r="W144" s="323"/>
      <c r="X144" s="323"/>
      <c r="Y144" s="323"/>
      <c r="Z144" s="323"/>
      <c r="AA144" s="323"/>
      <c r="AB144" s="323"/>
      <c r="AC144" s="323"/>
      <c r="AD144" s="323"/>
      <c r="AE144" s="323"/>
      <c r="AR144" s="161" t="s">
        <v>210</v>
      </c>
      <c r="AT144" s="161" t="s">
        <v>147</v>
      </c>
      <c r="AU144" s="161" t="s">
        <v>78</v>
      </c>
      <c r="AY144" s="14" t="s">
        <v>145</v>
      </c>
      <c r="BE144" s="162">
        <f t="shared" si="12"/>
        <v>0</v>
      </c>
      <c r="BF144" s="162">
        <f t="shared" si="13"/>
        <v>0</v>
      </c>
      <c r="BG144" s="162">
        <f t="shared" si="14"/>
        <v>0</v>
      </c>
      <c r="BH144" s="162">
        <f t="shared" si="15"/>
        <v>0</v>
      </c>
      <c r="BI144" s="162">
        <f t="shared" si="16"/>
        <v>0</v>
      </c>
      <c r="BJ144" s="14" t="s">
        <v>78</v>
      </c>
      <c r="BK144" s="162">
        <f t="shared" si="17"/>
        <v>0</v>
      </c>
      <c r="BL144" s="14" t="s">
        <v>210</v>
      </c>
      <c r="BM144" s="161" t="s">
        <v>2225</v>
      </c>
    </row>
    <row r="145" spans="1:65" s="2" customFormat="1" ht="24.2" customHeight="1">
      <c r="A145" s="323"/>
      <c r="B145" s="189"/>
      <c r="C145" s="241" t="s">
        <v>327</v>
      </c>
      <c r="D145" s="241" t="s">
        <v>147</v>
      </c>
      <c r="E145" s="242" t="s">
        <v>2226</v>
      </c>
      <c r="F145" s="243" t="s">
        <v>2227</v>
      </c>
      <c r="G145" s="244" t="s">
        <v>1006</v>
      </c>
      <c r="H145" s="245">
        <v>14.154</v>
      </c>
      <c r="I145" s="246"/>
      <c r="J145" s="246"/>
      <c r="K145" s="247"/>
      <c r="L145" s="27"/>
      <c r="M145" s="248"/>
      <c r="N145" s="249"/>
      <c r="O145" s="250">
        <v>0</v>
      </c>
      <c r="P145" s="250">
        <f t="shared" si="9"/>
        <v>0</v>
      </c>
      <c r="Q145" s="250">
        <v>0</v>
      </c>
      <c r="R145" s="250">
        <f t="shared" si="10"/>
        <v>0</v>
      </c>
      <c r="S145" s="250">
        <v>0</v>
      </c>
      <c r="T145" s="251">
        <f t="shared" si="11"/>
        <v>0</v>
      </c>
      <c r="U145" s="323"/>
      <c r="V145" s="323"/>
      <c r="W145" s="323"/>
      <c r="X145" s="323"/>
      <c r="Y145" s="323"/>
      <c r="Z145" s="323"/>
      <c r="AA145" s="323"/>
      <c r="AB145" s="323"/>
      <c r="AC145" s="323"/>
      <c r="AD145" s="323"/>
      <c r="AE145" s="323"/>
      <c r="AR145" s="161" t="s">
        <v>210</v>
      </c>
      <c r="AT145" s="161" t="s">
        <v>147</v>
      </c>
      <c r="AU145" s="161" t="s">
        <v>78</v>
      </c>
      <c r="AY145" s="14" t="s">
        <v>145</v>
      </c>
      <c r="BE145" s="162">
        <f t="shared" si="12"/>
        <v>0</v>
      </c>
      <c r="BF145" s="162">
        <f t="shared" si="13"/>
        <v>0</v>
      </c>
      <c r="BG145" s="162">
        <f t="shared" si="14"/>
        <v>0</v>
      </c>
      <c r="BH145" s="162">
        <f t="shared" si="15"/>
        <v>0</v>
      </c>
      <c r="BI145" s="162">
        <f t="shared" si="16"/>
        <v>0</v>
      </c>
      <c r="BJ145" s="14" t="s">
        <v>78</v>
      </c>
      <c r="BK145" s="162">
        <f t="shared" si="17"/>
        <v>0</v>
      </c>
      <c r="BL145" s="14" t="s">
        <v>210</v>
      </c>
      <c r="BM145" s="161" t="s">
        <v>2228</v>
      </c>
    </row>
    <row r="146" spans="1:65" s="2" customFormat="1" ht="24.2" customHeight="1">
      <c r="A146" s="323"/>
      <c r="B146" s="189"/>
      <c r="C146" s="241" t="s">
        <v>348</v>
      </c>
      <c r="D146" s="241" t="s">
        <v>147</v>
      </c>
      <c r="E146" s="242" t="s">
        <v>2229</v>
      </c>
      <c r="F146" s="243" t="s">
        <v>2230</v>
      </c>
      <c r="G146" s="244" t="s">
        <v>1006</v>
      </c>
      <c r="H146" s="245">
        <v>14.154</v>
      </c>
      <c r="I146" s="246"/>
      <c r="J146" s="246"/>
      <c r="K146" s="247"/>
      <c r="L146" s="27"/>
      <c r="M146" s="248"/>
      <c r="N146" s="249"/>
      <c r="O146" s="250">
        <v>0</v>
      </c>
      <c r="P146" s="250">
        <f t="shared" si="9"/>
        <v>0</v>
      </c>
      <c r="Q146" s="250">
        <v>0</v>
      </c>
      <c r="R146" s="250">
        <f t="shared" si="10"/>
        <v>0</v>
      </c>
      <c r="S146" s="250">
        <v>0</v>
      </c>
      <c r="T146" s="251">
        <f t="shared" si="11"/>
        <v>0</v>
      </c>
      <c r="U146" s="323"/>
      <c r="V146" s="323"/>
      <c r="W146" s="323"/>
      <c r="X146" s="323"/>
      <c r="Y146" s="323"/>
      <c r="Z146" s="323"/>
      <c r="AA146" s="323"/>
      <c r="AB146" s="323"/>
      <c r="AC146" s="323"/>
      <c r="AD146" s="323"/>
      <c r="AE146" s="323"/>
      <c r="AR146" s="161" t="s">
        <v>210</v>
      </c>
      <c r="AT146" s="161" t="s">
        <v>147</v>
      </c>
      <c r="AU146" s="161" t="s">
        <v>78</v>
      </c>
      <c r="AY146" s="14" t="s">
        <v>145</v>
      </c>
      <c r="BE146" s="162">
        <f t="shared" si="12"/>
        <v>0</v>
      </c>
      <c r="BF146" s="162">
        <f t="shared" si="13"/>
        <v>0</v>
      </c>
      <c r="BG146" s="162">
        <f t="shared" si="14"/>
        <v>0</v>
      </c>
      <c r="BH146" s="162">
        <f t="shared" si="15"/>
        <v>0</v>
      </c>
      <c r="BI146" s="162">
        <f t="shared" si="16"/>
        <v>0</v>
      </c>
      <c r="BJ146" s="14" t="s">
        <v>78</v>
      </c>
      <c r="BK146" s="162">
        <f t="shared" si="17"/>
        <v>0</v>
      </c>
      <c r="BL146" s="14" t="s">
        <v>210</v>
      </c>
      <c r="BM146" s="161" t="s">
        <v>2231</v>
      </c>
    </row>
    <row r="147" spans="1:65" s="2" customFormat="1" ht="24.2" customHeight="1">
      <c r="A147" s="323"/>
      <c r="B147" s="189"/>
      <c r="C147" s="241" t="s">
        <v>352</v>
      </c>
      <c r="D147" s="241" t="s">
        <v>147</v>
      </c>
      <c r="E147" s="242" t="s">
        <v>2232</v>
      </c>
      <c r="F147" s="243" t="s">
        <v>2233</v>
      </c>
      <c r="G147" s="244" t="s">
        <v>1006</v>
      </c>
      <c r="H147" s="245">
        <v>14.154</v>
      </c>
      <c r="I147" s="246"/>
      <c r="J147" s="246"/>
      <c r="K147" s="247"/>
      <c r="L147" s="27"/>
      <c r="M147" s="248"/>
      <c r="N147" s="249"/>
      <c r="O147" s="250">
        <v>0</v>
      </c>
      <c r="P147" s="250">
        <f t="shared" si="9"/>
        <v>0</v>
      </c>
      <c r="Q147" s="250">
        <v>0</v>
      </c>
      <c r="R147" s="250">
        <f t="shared" si="10"/>
        <v>0</v>
      </c>
      <c r="S147" s="250">
        <v>0</v>
      </c>
      <c r="T147" s="251">
        <f t="shared" si="11"/>
        <v>0</v>
      </c>
      <c r="U147" s="323"/>
      <c r="V147" s="323"/>
      <c r="W147" s="323"/>
      <c r="X147" s="323"/>
      <c r="Y147" s="323"/>
      <c r="Z147" s="323"/>
      <c r="AA147" s="323"/>
      <c r="AB147" s="323"/>
      <c r="AC147" s="323"/>
      <c r="AD147" s="323"/>
      <c r="AE147" s="323"/>
      <c r="AR147" s="161" t="s">
        <v>210</v>
      </c>
      <c r="AT147" s="161" t="s">
        <v>147</v>
      </c>
      <c r="AU147" s="161" t="s">
        <v>78</v>
      </c>
      <c r="AY147" s="14" t="s">
        <v>145</v>
      </c>
      <c r="BE147" s="162">
        <f t="shared" si="12"/>
        <v>0</v>
      </c>
      <c r="BF147" s="162">
        <f t="shared" si="13"/>
        <v>0</v>
      </c>
      <c r="BG147" s="162">
        <f t="shared" si="14"/>
        <v>0</v>
      </c>
      <c r="BH147" s="162">
        <f t="shared" si="15"/>
        <v>0</v>
      </c>
      <c r="BI147" s="162">
        <f t="shared" si="16"/>
        <v>0</v>
      </c>
      <c r="BJ147" s="14" t="s">
        <v>78</v>
      </c>
      <c r="BK147" s="162">
        <f t="shared" si="17"/>
        <v>0</v>
      </c>
      <c r="BL147" s="14" t="s">
        <v>210</v>
      </c>
      <c r="BM147" s="161" t="s">
        <v>2234</v>
      </c>
    </row>
    <row r="148" spans="1:65" s="12" customFormat="1" ht="22.9" customHeight="1">
      <c r="B148" s="230"/>
      <c r="C148" s="231"/>
      <c r="D148" s="232" t="s">
        <v>68</v>
      </c>
      <c r="E148" s="239" t="s">
        <v>1611</v>
      </c>
      <c r="F148" s="239" t="s">
        <v>2235</v>
      </c>
      <c r="G148" s="231"/>
      <c r="H148" s="231"/>
      <c r="I148" s="231"/>
      <c r="J148" s="240"/>
      <c r="K148" s="231"/>
      <c r="L148" s="137"/>
      <c r="M148" s="235"/>
      <c r="N148" s="236"/>
      <c r="O148" s="236"/>
      <c r="P148" s="237">
        <f>SUM(P149:P155)</f>
        <v>6.7973669999999995</v>
      </c>
      <c r="Q148" s="236"/>
      <c r="R148" s="237">
        <f>SUM(R149:R155)</f>
        <v>1.081056E-2</v>
      </c>
      <c r="S148" s="236"/>
      <c r="T148" s="238">
        <f>SUM(T149:T155)</f>
        <v>0</v>
      </c>
      <c r="AR148" s="138" t="s">
        <v>78</v>
      </c>
      <c r="AT148" s="145" t="s">
        <v>68</v>
      </c>
      <c r="AU148" s="145" t="s">
        <v>75</v>
      </c>
      <c r="AY148" s="138" t="s">
        <v>145</v>
      </c>
      <c r="BK148" s="146">
        <f>SUM(BK149:BK155)</f>
        <v>0</v>
      </c>
    </row>
    <row r="149" spans="1:65" s="2" customFormat="1" ht="16.5" customHeight="1">
      <c r="A149" s="323"/>
      <c r="B149" s="189"/>
      <c r="C149" s="241" t="s">
        <v>1517</v>
      </c>
      <c r="D149" s="241" t="s">
        <v>147</v>
      </c>
      <c r="E149" s="242" t="s">
        <v>2236</v>
      </c>
      <c r="F149" s="243" t="s">
        <v>2237</v>
      </c>
      <c r="G149" s="244" t="s">
        <v>200</v>
      </c>
      <c r="H149" s="245">
        <v>12</v>
      </c>
      <c r="I149" s="246"/>
      <c r="J149" s="246"/>
      <c r="K149" s="247"/>
      <c r="L149" s="27"/>
      <c r="M149" s="248"/>
      <c r="N149" s="249"/>
      <c r="O149" s="250">
        <v>0.19205</v>
      </c>
      <c r="P149" s="250">
        <f t="shared" ref="P149:P155" si="18">O149*H149</f>
        <v>2.3045999999999998</v>
      </c>
      <c r="Q149" s="250">
        <v>0</v>
      </c>
      <c r="R149" s="250">
        <f t="shared" ref="R149:R155" si="19">Q149*H149</f>
        <v>0</v>
      </c>
      <c r="S149" s="250">
        <v>0</v>
      </c>
      <c r="T149" s="251">
        <f t="shared" ref="T149:T155" si="20">S149*H149</f>
        <v>0</v>
      </c>
      <c r="U149" s="323"/>
      <c r="V149" s="323"/>
      <c r="W149" s="323"/>
      <c r="X149" s="323"/>
      <c r="Y149" s="323"/>
      <c r="Z149" s="323"/>
      <c r="AA149" s="323"/>
      <c r="AB149" s="323"/>
      <c r="AC149" s="323"/>
      <c r="AD149" s="323"/>
      <c r="AE149" s="323"/>
      <c r="AR149" s="161" t="s">
        <v>210</v>
      </c>
      <c r="AT149" s="161" t="s">
        <v>147</v>
      </c>
      <c r="AU149" s="161" t="s">
        <v>78</v>
      </c>
      <c r="AY149" s="14" t="s">
        <v>145</v>
      </c>
      <c r="BE149" s="162">
        <f t="shared" ref="BE149:BE155" si="21">IF(N149="základná",J149,0)</f>
        <v>0</v>
      </c>
      <c r="BF149" s="162">
        <f t="shared" ref="BF149:BF155" si="22">IF(N149="znížená",J149,0)</f>
        <v>0</v>
      </c>
      <c r="BG149" s="162">
        <f t="shared" ref="BG149:BG155" si="23">IF(N149="zákl. prenesená",J149,0)</f>
        <v>0</v>
      </c>
      <c r="BH149" s="162">
        <f t="shared" ref="BH149:BH155" si="24">IF(N149="zníž. prenesená",J149,0)</f>
        <v>0</v>
      </c>
      <c r="BI149" s="162">
        <f t="shared" ref="BI149:BI155" si="25">IF(N149="nulová",J149,0)</f>
        <v>0</v>
      </c>
      <c r="BJ149" s="14" t="s">
        <v>78</v>
      </c>
      <c r="BK149" s="162">
        <f t="shared" ref="BK149:BK155" si="26">ROUND(I149*H149,2)</f>
        <v>0</v>
      </c>
      <c r="BL149" s="14" t="s">
        <v>210</v>
      </c>
      <c r="BM149" s="161" t="s">
        <v>2238</v>
      </c>
    </row>
    <row r="150" spans="1:65" s="2" customFormat="1" ht="24.2" customHeight="1">
      <c r="A150" s="323"/>
      <c r="B150" s="189"/>
      <c r="C150" s="252" t="s">
        <v>1627</v>
      </c>
      <c r="D150" s="252" t="s">
        <v>425</v>
      </c>
      <c r="E150" s="253" t="s">
        <v>2239</v>
      </c>
      <c r="F150" s="254" t="s">
        <v>3111</v>
      </c>
      <c r="G150" s="255" t="s">
        <v>200</v>
      </c>
      <c r="H150" s="256">
        <v>12</v>
      </c>
      <c r="I150" s="257"/>
      <c r="J150" s="257"/>
      <c r="K150" s="258"/>
      <c r="L150" s="174"/>
      <c r="M150" s="259"/>
      <c r="N150" s="260"/>
      <c r="O150" s="250">
        <v>0</v>
      </c>
      <c r="P150" s="250">
        <f t="shared" si="18"/>
        <v>0</v>
      </c>
      <c r="Q150" s="250">
        <v>0</v>
      </c>
      <c r="R150" s="250">
        <f t="shared" si="19"/>
        <v>0</v>
      </c>
      <c r="S150" s="250">
        <v>0</v>
      </c>
      <c r="T150" s="251">
        <f t="shared" si="20"/>
        <v>0</v>
      </c>
      <c r="U150" s="323"/>
      <c r="V150" s="323"/>
      <c r="W150" s="323"/>
      <c r="X150" s="323"/>
      <c r="Y150" s="323"/>
      <c r="Z150" s="323"/>
      <c r="AA150" s="323"/>
      <c r="AB150" s="323"/>
      <c r="AC150" s="323"/>
      <c r="AD150" s="323"/>
      <c r="AE150" s="323"/>
      <c r="AR150" s="161" t="s">
        <v>275</v>
      </c>
      <c r="AT150" s="161" t="s">
        <v>425</v>
      </c>
      <c r="AU150" s="161" t="s">
        <v>78</v>
      </c>
      <c r="AY150" s="14" t="s">
        <v>145</v>
      </c>
      <c r="BE150" s="162">
        <f t="shared" si="21"/>
        <v>0</v>
      </c>
      <c r="BF150" s="162">
        <f t="shared" si="22"/>
        <v>0</v>
      </c>
      <c r="BG150" s="162">
        <f t="shared" si="23"/>
        <v>0</v>
      </c>
      <c r="BH150" s="162">
        <f t="shared" si="24"/>
        <v>0</v>
      </c>
      <c r="BI150" s="162">
        <f t="shared" si="25"/>
        <v>0</v>
      </c>
      <c r="BJ150" s="14" t="s">
        <v>78</v>
      </c>
      <c r="BK150" s="162">
        <f t="shared" si="26"/>
        <v>0</v>
      </c>
      <c r="BL150" s="14" t="s">
        <v>210</v>
      </c>
      <c r="BM150" s="161" t="s">
        <v>2240</v>
      </c>
    </row>
    <row r="151" spans="1:65" s="2" customFormat="1" ht="16.5" customHeight="1">
      <c r="A151" s="323"/>
      <c r="B151" s="189"/>
      <c r="C151" s="241" t="s">
        <v>2241</v>
      </c>
      <c r="D151" s="241" t="s">
        <v>147</v>
      </c>
      <c r="E151" s="242" t="s">
        <v>2242</v>
      </c>
      <c r="F151" s="243" t="s">
        <v>2243</v>
      </c>
      <c r="G151" s="244" t="s">
        <v>200</v>
      </c>
      <c r="H151" s="245">
        <v>6</v>
      </c>
      <c r="I151" s="246"/>
      <c r="J151" s="246"/>
      <c r="K151" s="247"/>
      <c r="L151" s="27"/>
      <c r="M151" s="248"/>
      <c r="N151" s="249"/>
      <c r="O151" s="250">
        <v>9.826E-2</v>
      </c>
      <c r="P151" s="250">
        <f t="shared" si="18"/>
        <v>0.58955999999999997</v>
      </c>
      <c r="Q151" s="250">
        <v>4.4999999999999999E-4</v>
      </c>
      <c r="R151" s="250">
        <f t="shared" si="19"/>
        <v>2.7000000000000001E-3</v>
      </c>
      <c r="S151" s="250">
        <v>0</v>
      </c>
      <c r="T151" s="251">
        <f t="shared" si="20"/>
        <v>0</v>
      </c>
      <c r="U151" s="323"/>
      <c r="V151" s="323"/>
      <c r="W151" s="323"/>
      <c r="X151" s="323"/>
      <c r="Y151" s="323"/>
      <c r="Z151" s="323"/>
      <c r="AA151" s="323"/>
      <c r="AB151" s="323"/>
      <c r="AC151" s="323"/>
      <c r="AD151" s="323"/>
      <c r="AE151" s="323"/>
      <c r="AR151" s="161" t="s">
        <v>210</v>
      </c>
      <c r="AT151" s="161" t="s">
        <v>147</v>
      </c>
      <c r="AU151" s="161" t="s">
        <v>78</v>
      </c>
      <c r="AY151" s="14" t="s">
        <v>145</v>
      </c>
      <c r="BE151" s="162">
        <f t="shared" si="21"/>
        <v>0</v>
      </c>
      <c r="BF151" s="162">
        <f t="shared" si="22"/>
        <v>0</v>
      </c>
      <c r="BG151" s="162">
        <f t="shared" si="23"/>
        <v>0</v>
      </c>
      <c r="BH151" s="162">
        <f t="shared" si="24"/>
        <v>0</v>
      </c>
      <c r="BI151" s="162">
        <f t="shared" si="25"/>
        <v>0</v>
      </c>
      <c r="BJ151" s="14" t="s">
        <v>78</v>
      </c>
      <c r="BK151" s="162">
        <f t="shared" si="26"/>
        <v>0</v>
      </c>
      <c r="BL151" s="14" t="s">
        <v>210</v>
      </c>
      <c r="BM151" s="161" t="s">
        <v>2244</v>
      </c>
    </row>
    <row r="152" spans="1:65" s="2" customFormat="1" ht="24.2" customHeight="1">
      <c r="A152" s="323"/>
      <c r="B152" s="189"/>
      <c r="C152" s="241" t="s">
        <v>2245</v>
      </c>
      <c r="D152" s="241" t="s">
        <v>147</v>
      </c>
      <c r="E152" s="242" t="s">
        <v>2246</v>
      </c>
      <c r="F152" s="243" t="s">
        <v>2247</v>
      </c>
      <c r="G152" s="244" t="s">
        <v>1006</v>
      </c>
      <c r="H152" s="245">
        <v>50.691000000000003</v>
      </c>
      <c r="I152" s="246"/>
      <c r="J152" s="246"/>
      <c r="K152" s="247"/>
      <c r="L152" s="27"/>
      <c r="M152" s="248"/>
      <c r="N152" s="249"/>
      <c r="O152" s="250">
        <v>7.6999999999999999E-2</v>
      </c>
      <c r="P152" s="250">
        <f t="shared" si="18"/>
        <v>3.9032070000000001</v>
      </c>
      <c r="Q152" s="250">
        <v>1.6000000000000001E-4</v>
      </c>
      <c r="R152" s="250">
        <f t="shared" si="19"/>
        <v>8.110560000000001E-3</v>
      </c>
      <c r="S152" s="250">
        <v>0</v>
      </c>
      <c r="T152" s="251">
        <f t="shared" si="20"/>
        <v>0</v>
      </c>
      <c r="U152" s="323"/>
      <c r="V152" s="323"/>
      <c r="W152" s="323"/>
      <c r="X152" s="323"/>
      <c r="Y152" s="323"/>
      <c r="Z152" s="323"/>
      <c r="AA152" s="323"/>
      <c r="AB152" s="323"/>
      <c r="AC152" s="323"/>
      <c r="AD152" s="323"/>
      <c r="AE152" s="323"/>
      <c r="AR152" s="161" t="s">
        <v>210</v>
      </c>
      <c r="AT152" s="161" t="s">
        <v>147</v>
      </c>
      <c r="AU152" s="161" t="s">
        <v>78</v>
      </c>
      <c r="AY152" s="14" t="s">
        <v>145</v>
      </c>
      <c r="BE152" s="162">
        <f t="shared" si="21"/>
        <v>0</v>
      </c>
      <c r="BF152" s="162">
        <f t="shared" si="22"/>
        <v>0</v>
      </c>
      <c r="BG152" s="162">
        <f t="shared" si="23"/>
        <v>0</v>
      </c>
      <c r="BH152" s="162">
        <f t="shared" si="24"/>
        <v>0</v>
      </c>
      <c r="BI152" s="162">
        <f t="shared" si="25"/>
        <v>0</v>
      </c>
      <c r="BJ152" s="14" t="s">
        <v>78</v>
      </c>
      <c r="BK152" s="162">
        <f t="shared" si="26"/>
        <v>0</v>
      </c>
      <c r="BL152" s="14" t="s">
        <v>210</v>
      </c>
      <c r="BM152" s="161" t="s">
        <v>2248</v>
      </c>
    </row>
    <row r="153" spans="1:65" s="2" customFormat="1" ht="21.75" customHeight="1">
      <c r="A153" s="323"/>
      <c r="B153" s="189"/>
      <c r="C153" s="241" t="s">
        <v>907</v>
      </c>
      <c r="D153" s="241" t="s">
        <v>147</v>
      </c>
      <c r="E153" s="242" t="s">
        <v>2023</v>
      </c>
      <c r="F153" s="243" t="s">
        <v>2024</v>
      </c>
      <c r="G153" s="244" t="s">
        <v>1006</v>
      </c>
      <c r="H153" s="245">
        <v>0.33600000000000002</v>
      </c>
      <c r="I153" s="246"/>
      <c r="J153" s="246"/>
      <c r="K153" s="247"/>
      <c r="L153" s="27"/>
      <c r="M153" s="248"/>
      <c r="N153" s="249"/>
      <c r="O153" s="250">
        <v>0</v>
      </c>
      <c r="P153" s="250">
        <f t="shared" si="18"/>
        <v>0</v>
      </c>
      <c r="Q153" s="250">
        <v>0</v>
      </c>
      <c r="R153" s="250">
        <f t="shared" si="19"/>
        <v>0</v>
      </c>
      <c r="S153" s="250">
        <v>0</v>
      </c>
      <c r="T153" s="251">
        <f t="shared" si="20"/>
        <v>0</v>
      </c>
      <c r="U153" s="323"/>
      <c r="V153" s="323"/>
      <c r="W153" s="323"/>
      <c r="X153" s="323"/>
      <c r="Y153" s="323"/>
      <c r="Z153" s="323"/>
      <c r="AA153" s="323"/>
      <c r="AB153" s="323"/>
      <c r="AC153" s="323"/>
      <c r="AD153" s="323"/>
      <c r="AE153" s="323"/>
      <c r="AR153" s="161" t="s">
        <v>210</v>
      </c>
      <c r="AT153" s="161" t="s">
        <v>147</v>
      </c>
      <c r="AU153" s="161" t="s">
        <v>78</v>
      </c>
      <c r="AY153" s="14" t="s">
        <v>145</v>
      </c>
      <c r="BE153" s="162">
        <f t="shared" si="21"/>
        <v>0</v>
      </c>
      <c r="BF153" s="162">
        <f t="shared" si="22"/>
        <v>0</v>
      </c>
      <c r="BG153" s="162">
        <f t="shared" si="23"/>
        <v>0</v>
      </c>
      <c r="BH153" s="162">
        <f t="shared" si="24"/>
        <v>0</v>
      </c>
      <c r="BI153" s="162">
        <f t="shared" si="25"/>
        <v>0</v>
      </c>
      <c r="BJ153" s="14" t="s">
        <v>78</v>
      </c>
      <c r="BK153" s="162">
        <f t="shared" si="26"/>
        <v>0</v>
      </c>
      <c r="BL153" s="14" t="s">
        <v>210</v>
      </c>
      <c r="BM153" s="161" t="s">
        <v>2249</v>
      </c>
    </row>
    <row r="154" spans="1:65" s="2" customFormat="1" ht="24.2" customHeight="1">
      <c r="A154" s="323"/>
      <c r="B154" s="189"/>
      <c r="C154" s="241" t="s">
        <v>2250</v>
      </c>
      <c r="D154" s="241" t="s">
        <v>147</v>
      </c>
      <c r="E154" s="242" t="s">
        <v>2251</v>
      </c>
      <c r="F154" s="243" t="s">
        <v>2252</v>
      </c>
      <c r="G154" s="244" t="s">
        <v>1006</v>
      </c>
      <c r="H154" s="245">
        <v>0.33600000000000002</v>
      </c>
      <c r="I154" s="246"/>
      <c r="J154" s="246"/>
      <c r="K154" s="247"/>
      <c r="L154" s="27"/>
      <c r="M154" s="248"/>
      <c r="N154" s="249"/>
      <c r="O154" s="250">
        <v>0</v>
      </c>
      <c r="P154" s="250">
        <f t="shared" si="18"/>
        <v>0</v>
      </c>
      <c r="Q154" s="250">
        <v>0</v>
      </c>
      <c r="R154" s="250">
        <f t="shared" si="19"/>
        <v>0</v>
      </c>
      <c r="S154" s="250">
        <v>0</v>
      </c>
      <c r="T154" s="251">
        <f t="shared" si="20"/>
        <v>0</v>
      </c>
      <c r="U154" s="323"/>
      <c r="V154" s="323"/>
      <c r="W154" s="323"/>
      <c r="X154" s="323"/>
      <c r="Y154" s="323"/>
      <c r="Z154" s="323"/>
      <c r="AA154" s="323"/>
      <c r="AB154" s="323"/>
      <c r="AC154" s="323"/>
      <c r="AD154" s="323"/>
      <c r="AE154" s="323"/>
      <c r="AR154" s="161" t="s">
        <v>210</v>
      </c>
      <c r="AT154" s="161" t="s">
        <v>147</v>
      </c>
      <c r="AU154" s="161" t="s">
        <v>78</v>
      </c>
      <c r="AY154" s="14" t="s">
        <v>145</v>
      </c>
      <c r="BE154" s="162">
        <f t="shared" si="21"/>
        <v>0</v>
      </c>
      <c r="BF154" s="162">
        <f t="shared" si="22"/>
        <v>0</v>
      </c>
      <c r="BG154" s="162">
        <f t="shared" si="23"/>
        <v>0</v>
      </c>
      <c r="BH154" s="162">
        <f t="shared" si="24"/>
        <v>0</v>
      </c>
      <c r="BI154" s="162">
        <f t="shared" si="25"/>
        <v>0</v>
      </c>
      <c r="BJ154" s="14" t="s">
        <v>78</v>
      </c>
      <c r="BK154" s="162">
        <f t="shared" si="26"/>
        <v>0</v>
      </c>
      <c r="BL154" s="14" t="s">
        <v>210</v>
      </c>
      <c r="BM154" s="161" t="s">
        <v>2253</v>
      </c>
    </row>
    <row r="155" spans="1:65" s="2" customFormat="1" ht="24.2" customHeight="1">
      <c r="A155" s="323"/>
      <c r="B155" s="189"/>
      <c r="C155" s="241" t="s">
        <v>2254</v>
      </c>
      <c r="D155" s="241" t="s">
        <v>147</v>
      </c>
      <c r="E155" s="242" t="s">
        <v>2255</v>
      </c>
      <c r="F155" s="243" t="s">
        <v>2256</v>
      </c>
      <c r="G155" s="244" t="s">
        <v>1006</v>
      </c>
      <c r="H155" s="245">
        <v>0.33600000000000002</v>
      </c>
      <c r="I155" s="246"/>
      <c r="J155" s="246"/>
      <c r="K155" s="247"/>
      <c r="L155" s="27"/>
      <c r="M155" s="248"/>
      <c r="N155" s="249"/>
      <c r="O155" s="250">
        <v>0</v>
      </c>
      <c r="P155" s="250">
        <f t="shared" si="18"/>
        <v>0</v>
      </c>
      <c r="Q155" s="250">
        <v>0</v>
      </c>
      <c r="R155" s="250">
        <f t="shared" si="19"/>
        <v>0</v>
      </c>
      <c r="S155" s="250">
        <v>0</v>
      </c>
      <c r="T155" s="251">
        <f t="shared" si="20"/>
        <v>0</v>
      </c>
      <c r="U155" s="323"/>
      <c r="V155" s="323"/>
      <c r="W155" s="323"/>
      <c r="X155" s="323"/>
      <c r="Y155" s="323"/>
      <c r="Z155" s="323"/>
      <c r="AA155" s="323"/>
      <c r="AB155" s="323"/>
      <c r="AC155" s="323"/>
      <c r="AD155" s="323"/>
      <c r="AE155" s="323"/>
      <c r="AR155" s="161" t="s">
        <v>210</v>
      </c>
      <c r="AT155" s="161" t="s">
        <v>147</v>
      </c>
      <c r="AU155" s="161" t="s">
        <v>78</v>
      </c>
      <c r="AY155" s="14" t="s">
        <v>145</v>
      </c>
      <c r="BE155" s="162">
        <f t="shared" si="21"/>
        <v>0</v>
      </c>
      <c r="BF155" s="162">
        <f t="shared" si="22"/>
        <v>0</v>
      </c>
      <c r="BG155" s="162">
        <f t="shared" si="23"/>
        <v>0</v>
      </c>
      <c r="BH155" s="162">
        <f t="shared" si="24"/>
        <v>0</v>
      </c>
      <c r="BI155" s="162">
        <f t="shared" si="25"/>
        <v>0</v>
      </c>
      <c r="BJ155" s="14" t="s">
        <v>78</v>
      </c>
      <c r="BK155" s="162">
        <f t="shared" si="26"/>
        <v>0</v>
      </c>
      <c r="BL155" s="14" t="s">
        <v>210</v>
      </c>
      <c r="BM155" s="161" t="s">
        <v>2257</v>
      </c>
    </row>
    <row r="156" spans="1:65" s="12" customFormat="1" ht="25.9" customHeight="1">
      <c r="B156" s="230"/>
      <c r="C156" s="231"/>
      <c r="D156" s="232" t="s">
        <v>68</v>
      </c>
      <c r="E156" s="233" t="s">
        <v>425</v>
      </c>
      <c r="F156" s="233" t="s">
        <v>426</v>
      </c>
      <c r="G156" s="231"/>
      <c r="H156" s="231"/>
      <c r="I156" s="231"/>
      <c r="J156" s="234"/>
      <c r="K156" s="231"/>
      <c r="L156" s="137"/>
      <c r="M156" s="235"/>
      <c r="N156" s="236"/>
      <c r="O156" s="236"/>
      <c r="P156" s="237">
        <v>0</v>
      </c>
      <c r="Q156" s="236"/>
      <c r="R156" s="237">
        <v>0</v>
      </c>
      <c r="S156" s="236"/>
      <c r="T156" s="238">
        <v>0</v>
      </c>
      <c r="AR156" s="138" t="s">
        <v>82</v>
      </c>
      <c r="AT156" s="145" t="s">
        <v>68</v>
      </c>
      <c r="AU156" s="145" t="s">
        <v>69</v>
      </c>
      <c r="AY156" s="138" t="s">
        <v>145</v>
      </c>
      <c r="BK156" s="146">
        <v>0</v>
      </c>
    </row>
    <row r="157" spans="1:65" s="12" customFormat="1" ht="25.9" customHeight="1">
      <c r="B157" s="230"/>
      <c r="C157" s="231"/>
      <c r="D157" s="232" t="s">
        <v>68</v>
      </c>
      <c r="E157" s="233" t="s">
        <v>441</v>
      </c>
      <c r="F157" s="233" t="s">
        <v>442</v>
      </c>
      <c r="G157" s="231"/>
      <c r="H157" s="231"/>
      <c r="I157" s="231"/>
      <c r="J157" s="234"/>
      <c r="K157" s="231"/>
      <c r="L157" s="137"/>
      <c r="M157" s="235"/>
      <c r="N157" s="236"/>
      <c r="O157" s="236"/>
      <c r="P157" s="237">
        <f>P158</f>
        <v>21.200000000000003</v>
      </c>
      <c r="Q157" s="236"/>
      <c r="R157" s="237">
        <f>R158</f>
        <v>0</v>
      </c>
      <c r="S157" s="236"/>
      <c r="T157" s="238">
        <f>T158</f>
        <v>0</v>
      </c>
      <c r="AR157" s="138" t="s">
        <v>151</v>
      </c>
      <c r="AT157" s="145" t="s">
        <v>68</v>
      </c>
      <c r="AU157" s="145" t="s">
        <v>69</v>
      </c>
      <c r="AY157" s="138" t="s">
        <v>145</v>
      </c>
      <c r="BK157" s="146">
        <f>BK158</f>
        <v>0</v>
      </c>
    </row>
    <row r="158" spans="1:65" s="2" customFormat="1" ht="33" customHeight="1">
      <c r="A158" s="323"/>
      <c r="B158" s="189"/>
      <c r="C158" s="241" t="s">
        <v>509</v>
      </c>
      <c r="D158" s="241" t="s">
        <v>147</v>
      </c>
      <c r="E158" s="242" t="s">
        <v>444</v>
      </c>
      <c r="F158" s="243" t="s">
        <v>445</v>
      </c>
      <c r="G158" s="244" t="s">
        <v>446</v>
      </c>
      <c r="H158" s="245">
        <v>20</v>
      </c>
      <c r="I158" s="246"/>
      <c r="J158" s="246"/>
      <c r="K158" s="247"/>
      <c r="L158" s="27"/>
      <c r="M158" s="261"/>
      <c r="N158" s="262"/>
      <c r="O158" s="263">
        <v>1.06</v>
      </c>
      <c r="P158" s="263">
        <f>O158*H158</f>
        <v>21.200000000000003</v>
      </c>
      <c r="Q158" s="263">
        <v>0</v>
      </c>
      <c r="R158" s="263">
        <f>Q158*H158</f>
        <v>0</v>
      </c>
      <c r="S158" s="263">
        <v>0</v>
      </c>
      <c r="T158" s="264">
        <f>S158*H158</f>
        <v>0</v>
      </c>
      <c r="U158" s="323"/>
      <c r="V158" s="323"/>
      <c r="W158" s="323"/>
      <c r="X158" s="323"/>
      <c r="Y158" s="323"/>
      <c r="Z158" s="323"/>
      <c r="AA158" s="323"/>
      <c r="AB158" s="323"/>
      <c r="AC158" s="323"/>
      <c r="AD158" s="323"/>
      <c r="AE158" s="323"/>
      <c r="AR158" s="161" t="s">
        <v>1638</v>
      </c>
      <c r="AT158" s="161" t="s">
        <v>147</v>
      </c>
      <c r="AU158" s="161" t="s">
        <v>75</v>
      </c>
      <c r="AY158" s="14" t="s">
        <v>145</v>
      </c>
      <c r="BE158" s="162">
        <f>IF(N158="základná",J158,0)</f>
        <v>0</v>
      </c>
      <c r="BF158" s="162">
        <f>IF(N158="znížená",J158,0)</f>
        <v>0</v>
      </c>
      <c r="BG158" s="162">
        <f>IF(N158="zákl. prenesená",J158,0)</f>
        <v>0</v>
      </c>
      <c r="BH158" s="162">
        <f>IF(N158="zníž. prenesená",J158,0)</f>
        <v>0</v>
      </c>
      <c r="BI158" s="162">
        <f>IF(N158="nulová",J158,0)</f>
        <v>0</v>
      </c>
      <c r="BJ158" s="14" t="s">
        <v>78</v>
      </c>
      <c r="BK158" s="162">
        <f>ROUND(I158*H158,2)</f>
        <v>0</v>
      </c>
      <c r="BL158" s="14" t="s">
        <v>1638</v>
      </c>
      <c r="BM158" s="161" t="s">
        <v>2258</v>
      </c>
    </row>
    <row r="159" spans="1:65" s="2" customFormat="1" ht="6.95" customHeight="1">
      <c r="A159" s="323"/>
      <c r="B159" s="211"/>
      <c r="C159" s="212"/>
      <c r="D159" s="212"/>
      <c r="E159" s="212"/>
      <c r="F159" s="212"/>
      <c r="G159" s="212"/>
      <c r="H159" s="212"/>
      <c r="I159" s="212"/>
      <c r="J159" s="212"/>
      <c r="K159" s="212"/>
      <c r="L159" s="27"/>
      <c r="M159" s="323"/>
      <c r="O159" s="323"/>
      <c r="P159" s="323"/>
      <c r="Q159" s="323"/>
      <c r="R159" s="323"/>
      <c r="S159" s="323"/>
      <c r="T159" s="323"/>
      <c r="U159" s="323"/>
      <c r="V159" s="323"/>
      <c r="W159" s="323"/>
      <c r="X159" s="323"/>
      <c r="Y159" s="323"/>
      <c r="Z159" s="323"/>
      <c r="AA159" s="323"/>
      <c r="AB159" s="323"/>
      <c r="AC159" s="323"/>
      <c r="AD159" s="323"/>
      <c r="AE159" s="323"/>
    </row>
  </sheetData>
  <sheetProtection formatColumns="0" formatRows="0" autoFilter="0"/>
  <autoFilter ref="C123:K158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5"/>
  <sheetViews>
    <sheetView showGridLines="0" workbookViewId="0">
      <selection activeCell="L119" sqref="L119:N124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2259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tr">
        <f>'[1]Rekapitulácia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187"/>
      <c r="B8" s="27"/>
      <c r="C8" s="187"/>
      <c r="D8" s="185" t="s">
        <v>105</v>
      </c>
      <c r="E8" s="187"/>
      <c r="F8" s="313" t="s">
        <v>2997</v>
      </c>
      <c r="G8" s="187"/>
      <c r="H8" s="313" t="s">
        <v>3009</v>
      </c>
      <c r="I8" s="187"/>
      <c r="J8" s="187"/>
      <c r="K8" s="187"/>
      <c r="L8" s="39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30" customHeight="1">
      <c r="A9" s="187"/>
      <c r="B9" s="27"/>
      <c r="C9" s="187"/>
      <c r="D9" s="187"/>
      <c r="E9" s="380" t="s">
        <v>3044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77" t="s">
        <v>1489</v>
      </c>
      <c r="G11" s="187"/>
      <c r="H11" s="187"/>
      <c r="I11" s="185" t="s">
        <v>16</v>
      </c>
      <c r="J11" s="177" t="s">
        <v>1</v>
      </c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77" t="s">
        <v>1490</v>
      </c>
      <c r="G12" s="187"/>
      <c r="H12" s="187"/>
      <c r="I12" s="185" t="s">
        <v>19</v>
      </c>
      <c r="J12" s="183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20</v>
      </c>
      <c r="E14" s="187"/>
      <c r="F14" s="187"/>
      <c r="G14" s="187"/>
      <c r="H14" s="187"/>
      <c r="I14" s="185" t="s">
        <v>21</v>
      </c>
      <c r="J14" s="177" t="s">
        <v>1</v>
      </c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77" t="s">
        <v>1491</v>
      </c>
      <c r="F15" s="187"/>
      <c r="G15" s="187"/>
      <c r="H15" s="187"/>
      <c r="I15" s="185" t="s">
        <v>23</v>
      </c>
      <c r="J15" s="177" t="s">
        <v>1</v>
      </c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24</v>
      </c>
      <c r="E17" s="187"/>
      <c r="F17" s="187"/>
      <c r="G17" s="187"/>
      <c r="H17" s="187"/>
      <c r="I17" s="185" t="s">
        <v>21</v>
      </c>
      <c r="J17" s="177" t="s">
        <v>1</v>
      </c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177" t="s">
        <v>1489</v>
      </c>
      <c r="F18" s="187"/>
      <c r="G18" s="187"/>
      <c r="H18" s="187"/>
      <c r="I18" s="185" t="s">
        <v>23</v>
      </c>
      <c r="J18" s="177" t="s">
        <v>1</v>
      </c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25</v>
      </c>
      <c r="E20" s="187"/>
      <c r="F20" s="187"/>
      <c r="G20" s="187"/>
      <c r="H20" s="187"/>
      <c r="I20" s="185" t="s">
        <v>21</v>
      </c>
      <c r="J20" s="177" t="s">
        <v>1</v>
      </c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77"/>
      <c r="F21" s="187"/>
      <c r="G21" s="187"/>
      <c r="H21" s="187"/>
      <c r="I21" s="185" t="s">
        <v>23</v>
      </c>
      <c r="J21" s="177" t="s">
        <v>1</v>
      </c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27</v>
      </c>
      <c r="E23" s="187"/>
      <c r="F23" s="187"/>
      <c r="G23" s="187"/>
      <c r="H23" s="187"/>
      <c r="I23" s="185" t="s">
        <v>21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77"/>
      <c r="F24" s="187"/>
      <c r="G24" s="187"/>
      <c r="H24" s="187"/>
      <c r="I24" s="185" t="s">
        <v>23</v>
      </c>
      <c r="J24" s="177" t="s">
        <v>1</v>
      </c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28</v>
      </c>
      <c r="E26" s="187"/>
      <c r="F26" s="187"/>
      <c r="G26" s="187"/>
      <c r="H26" s="187"/>
      <c r="I26" s="187"/>
      <c r="J26" s="187"/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3"/>
      <c r="E29" s="63"/>
      <c r="F29" s="63"/>
      <c r="G29" s="63"/>
      <c r="H29" s="63"/>
      <c r="I29" s="63"/>
      <c r="J29" s="63"/>
      <c r="K29" s="63"/>
      <c r="L29" s="39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101" t="s">
        <v>29</v>
      </c>
      <c r="E30" s="187"/>
      <c r="F30" s="187"/>
      <c r="G30" s="187"/>
      <c r="H30" s="187"/>
      <c r="I30" s="187"/>
      <c r="J30" s="184"/>
      <c r="K30" s="187"/>
      <c r="L30" s="39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1" t="s">
        <v>31</v>
      </c>
      <c r="G32" s="187"/>
      <c r="H32" s="187"/>
      <c r="I32" s="181" t="s">
        <v>30</v>
      </c>
      <c r="J32" s="181" t="s">
        <v>32</v>
      </c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33</v>
      </c>
      <c r="E33" s="32" t="s">
        <v>34</v>
      </c>
      <c r="F33" s="102">
        <f>ROUND((SUM(BE123:BE144)),  2)</f>
        <v>0</v>
      </c>
      <c r="G33" s="103"/>
      <c r="H33" s="103"/>
      <c r="I33" s="104">
        <v>0.2</v>
      </c>
      <c r="J33" s="102">
        <f>ROUND(((SUM(BE123:BE144))*I33),  2)</f>
        <v>0</v>
      </c>
      <c r="K33" s="187"/>
      <c r="L33" s="39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32" t="s">
        <v>35</v>
      </c>
      <c r="F34" s="105"/>
      <c r="G34" s="187"/>
      <c r="H34" s="187"/>
      <c r="I34" s="106">
        <v>0.2</v>
      </c>
      <c r="J34" s="105"/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36</v>
      </c>
      <c r="F35" s="105">
        <f>ROUND((SUM(BG123:BG144)),  2)</f>
        <v>0</v>
      </c>
      <c r="G35" s="187"/>
      <c r="H35" s="187"/>
      <c r="I35" s="106">
        <v>0.2</v>
      </c>
      <c r="J35" s="105">
        <f>0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37</v>
      </c>
      <c r="F36" s="105">
        <f>ROUND((SUM(BH123:BH144)),  2)</f>
        <v>0</v>
      </c>
      <c r="G36" s="187"/>
      <c r="H36" s="187"/>
      <c r="I36" s="106">
        <v>0.2</v>
      </c>
      <c r="J36" s="105">
        <f>0</f>
        <v>0</v>
      </c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32" t="s">
        <v>38</v>
      </c>
      <c r="F37" s="102">
        <f>ROUND((SUM(BI123:BI144)),  2)</f>
        <v>0</v>
      </c>
      <c r="G37" s="103"/>
      <c r="H37" s="103"/>
      <c r="I37" s="104">
        <v>0</v>
      </c>
      <c r="J37" s="102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189"/>
      <c r="C82" s="190" t="s">
        <v>110</v>
      </c>
      <c r="D82" s="191"/>
      <c r="E82" s="191"/>
      <c r="F82" s="191"/>
      <c r="G82" s="191"/>
      <c r="H82" s="191"/>
      <c r="I82" s="191"/>
      <c r="J82" s="191"/>
      <c r="K82" s="191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189"/>
      <c r="C83" s="191"/>
      <c r="D83" s="191"/>
      <c r="E83" s="191"/>
      <c r="F83" s="191"/>
      <c r="G83" s="191"/>
      <c r="H83" s="191"/>
      <c r="I83" s="191"/>
      <c r="J83" s="191"/>
      <c r="K83" s="191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189"/>
      <c r="C84" s="192" t="s">
        <v>13</v>
      </c>
      <c r="D84" s="191"/>
      <c r="E84" s="191"/>
      <c r="F84" s="191"/>
      <c r="G84" s="191"/>
      <c r="H84" s="191"/>
      <c r="I84" s="191"/>
      <c r="J84" s="191"/>
      <c r="K84" s="191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189"/>
      <c r="C85" s="191"/>
      <c r="D85" s="191"/>
      <c r="E85" s="394" t="str">
        <f>E7</f>
        <v>Ružomberok OO PZ, Zateplenie objektu</v>
      </c>
      <c r="F85" s="395"/>
      <c r="G85" s="395"/>
      <c r="H85" s="395"/>
      <c r="I85" s="191"/>
      <c r="J85" s="191"/>
      <c r="K85" s="191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189"/>
      <c r="C86" s="192" t="s">
        <v>105</v>
      </c>
      <c r="D86" s="191"/>
      <c r="E86" s="191" t="s">
        <v>2997</v>
      </c>
      <c r="F86" s="191"/>
      <c r="G86" s="191"/>
      <c r="H86" s="191"/>
      <c r="I86" s="191" t="s">
        <v>3009</v>
      </c>
      <c r="J86" s="191"/>
      <c r="K86" s="191"/>
      <c r="L86" s="39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30" customHeight="1">
      <c r="A87" s="187"/>
      <c r="B87" s="189"/>
      <c r="C87" s="191"/>
      <c r="D87" s="191"/>
      <c r="E87" s="396" t="str">
        <f>E9</f>
        <v>A1.05.06 - System núteného vetrania so spätným získavaním tepla</v>
      </c>
      <c r="F87" s="397"/>
      <c r="G87" s="397"/>
      <c r="H87" s="397"/>
      <c r="I87" s="191"/>
      <c r="J87" s="191"/>
      <c r="K87" s="191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189"/>
      <c r="C88" s="191"/>
      <c r="D88" s="191"/>
      <c r="E88" s="191"/>
      <c r="F88" s="191"/>
      <c r="G88" s="191"/>
      <c r="H88" s="191"/>
      <c r="I88" s="191"/>
      <c r="J88" s="191"/>
      <c r="K88" s="191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189"/>
      <c r="C89" s="192" t="s">
        <v>17</v>
      </c>
      <c r="D89" s="191"/>
      <c r="E89" s="191"/>
      <c r="F89" s="193" t="str">
        <f>F12</f>
        <v>Nám. Andreja Hlinku 1875, 034 01 Ružomberok</v>
      </c>
      <c r="G89" s="191"/>
      <c r="H89" s="191"/>
      <c r="I89" s="192" t="s">
        <v>19</v>
      </c>
      <c r="J89" s="194"/>
      <c r="K89" s="191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189"/>
      <c r="C90" s="191"/>
      <c r="D90" s="191"/>
      <c r="E90" s="191"/>
      <c r="F90" s="191"/>
      <c r="G90" s="191"/>
      <c r="H90" s="191"/>
      <c r="I90" s="191"/>
      <c r="J90" s="191"/>
      <c r="K90" s="191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25.7" customHeight="1">
      <c r="A91" s="187"/>
      <c r="B91" s="189"/>
      <c r="C91" s="192" t="s">
        <v>20</v>
      </c>
      <c r="D91" s="191"/>
      <c r="E91" s="191"/>
      <c r="F91" s="193" t="str">
        <f>E15</f>
        <v>MVSR</v>
      </c>
      <c r="G91" s="191"/>
      <c r="H91" s="191"/>
      <c r="I91" s="192" t="s">
        <v>25</v>
      </c>
      <c r="J91" s="195"/>
      <c r="K91" s="191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189"/>
      <c r="C92" s="192" t="s">
        <v>24</v>
      </c>
      <c r="D92" s="191"/>
      <c r="E92" s="191"/>
      <c r="F92" s="193" t="str">
        <f>IF(E18="","",E18)</f>
        <v xml:space="preserve"> </v>
      </c>
      <c r="G92" s="191"/>
      <c r="H92" s="191"/>
      <c r="I92" s="192" t="s">
        <v>27</v>
      </c>
      <c r="J92" s="195"/>
      <c r="K92" s="191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189"/>
      <c r="C93" s="191"/>
      <c r="D93" s="191"/>
      <c r="E93" s="191"/>
      <c r="F93" s="191"/>
      <c r="G93" s="191"/>
      <c r="H93" s="191"/>
      <c r="I93" s="191"/>
      <c r="J93" s="191"/>
      <c r="K93" s="191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189"/>
      <c r="C95" s="191"/>
      <c r="D95" s="191"/>
      <c r="E95" s="191"/>
      <c r="F95" s="191"/>
      <c r="G95" s="191"/>
      <c r="H95" s="191"/>
      <c r="I95" s="191"/>
      <c r="J95" s="191"/>
      <c r="K95" s="191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189"/>
      <c r="C96" s="199" t="s">
        <v>113</v>
      </c>
      <c r="D96" s="191"/>
      <c r="E96" s="191"/>
      <c r="F96" s="191"/>
      <c r="G96" s="191"/>
      <c r="H96" s="191"/>
      <c r="I96" s="191"/>
      <c r="J96" s="200"/>
      <c r="K96" s="191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114</v>
      </c>
    </row>
    <row r="97" spans="1:31" s="9" customFormat="1" ht="24.95" customHeight="1">
      <c r="B97" s="201"/>
      <c r="C97" s="202"/>
      <c r="D97" s="203" t="s">
        <v>115</v>
      </c>
      <c r="E97" s="204"/>
      <c r="F97" s="204"/>
      <c r="G97" s="204"/>
      <c r="H97" s="204"/>
      <c r="I97" s="204"/>
      <c r="J97" s="205"/>
      <c r="K97" s="202"/>
      <c r="L97" s="118"/>
    </row>
    <row r="98" spans="1:31" s="182" customFormat="1" ht="19.899999999999999" customHeight="1">
      <c r="B98" s="206"/>
      <c r="C98" s="207"/>
      <c r="D98" s="208" t="s">
        <v>117</v>
      </c>
      <c r="E98" s="209"/>
      <c r="F98" s="209"/>
      <c r="G98" s="209"/>
      <c r="H98" s="209"/>
      <c r="I98" s="209"/>
      <c r="J98" s="210"/>
      <c r="K98" s="207"/>
      <c r="L98" s="122"/>
    </row>
    <row r="99" spans="1:31" s="9" customFormat="1" ht="24.95" customHeight="1">
      <c r="B99" s="201"/>
      <c r="C99" s="202"/>
      <c r="D99" s="203" t="s">
        <v>118</v>
      </c>
      <c r="E99" s="204"/>
      <c r="F99" s="204"/>
      <c r="G99" s="204"/>
      <c r="H99" s="204"/>
      <c r="I99" s="204"/>
      <c r="J99" s="205"/>
      <c r="K99" s="202"/>
      <c r="L99" s="118"/>
    </row>
    <row r="100" spans="1:31" s="182" customFormat="1" ht="19.899999999999999" customHeight="1">
      <c r="B100" s="206"/>
      <c r="C100" s="207"/>
      <c r="D100" s="208" t="s">
        <v>125</v>
      </c>
      <c r="E100" s="209"/>
      <c r="F100" s="209"/>
      <c r="G100" s="209"/>
      <c r="H100" s="209"/>
      <c r="I100" s="209"/>
      <c r="J100" s="210"/>
      <c r="K100" s="207"/>
      <c r="L100" s="122"/>
    </row>
    <row r="101" spans="1:31" s="9" customFormat="1" ht="24.95" customHeight="1">
      <c r="B101" s="201"/>
      <c r="C101" s="202"/>
      <c r="D101" s="203" t="s">
        <v>128</v>
      </c>
      <c r="E101" s="204"/>
      <c r="F101" s="204"/>
      <c r="G101" s="204"/>
      <c r="H101" s="204"/>
      <c r="I101" s="204"/>
      <c r="J101" s="205"/>
      <c r="K101" s="202"/>
      <c r="L101" s="118"/>
    </row>
    <row r="102" spans="1:31" s="182" customFormat="1" ht="19.899999999999999" customHeight="1">
      <c r="B102" s="206"/>
      <c r="C102" s="207"/>
      <c r="D102" s="208" t="s">
        <v>2260</v>
      </c>
      <c r="E102" s="209"/>
      <c r="F102" s="209"/>
      <c r="G102" s="209"/>
      <c r="H102" s="209"/>
      <c r="I102" s="209"/>
      <c r="J102" s="210"/>
      <c r="K102" s="207"/>
      <c r="L102" s="122"/>
    </row>
    <row r="103" spans="1:31" s="9" customFormat="1" ht="24.95" customHeight="1">
      <c r="B103" s="201"/>
      <c r="C103" s="202"/>
      <c r="D103" s="203" t="s">
        <v>130</v>
      </c>
      <c r="E103" s="204"/>
      <c r="F103" s="204"/>
      <c r="G103" s="204"/>
      <c r="H103" s="204"/>
      <c r="I103" s="204"/>
      <c r="J103" s="205"/>
      <c r="K103" s="202"/>
      <c r="L103" s="118"/>
    </row>
    <row r="104" spans="1:31" s="2" customFormat="1" ht="21.75" customHeight="1">
      <c r="A104" s="187"/>
      <c r="B104" s="189"/>
      <c r="C104" s="191"/>
      <c r="D104" s="191"/>
      <c r="E104" s="191"/>
      <c r="F104" s="191"/>
      <c r="G104" s="191"/>
      <c r="H104" s="191"/>
      <c r="I104" s="191"/>
      <c r="J104" s="191"/>
      <c r="K104" s="191"/>
      <c r="L104" s="39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5" spans="1:31" s="2" customFormat="1" ht="6.95" customHeight="1">
      <c r="A105" s="187"/>
      <c r="B105" s="211"/>
      <c r="C105" s="212"/>
      <c r="D105" s="212"/>
      <c r="E105" s="212"/>
      <c r="F105" s="212"/>
      <c r="G105" s="212"/>
      <c r="H105" s="212"/>
      <c r="I105" s="212"/>
      <c r="J105" s="212"/>
      <c r="K105" s="212"/>
      <c r="L105" s="39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</row>
    <row r="109" spans="1:31" s="2" customFormat="1" ht="6.95" customHeight="1">
      <c r="A109" s="187"/>
      <c r="B109" s="213"/>
      <c r="C109" s="214"/>
      <c r="D109" s="214"/>
      <c r="E109" s="214"/>
      <c r="F109" s="214"/>
      <c r="G109" s="214"/>
      <c r="H109" s="214"/>
      <c r="I109" s="214"/>
      <c r="J109" s="214"/>
      <c r="K109" s="214"/>
      <c r="L109" s="39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24.95" customHeight="1">
      <c r="A110" s="187"/>
      <c r="B110" s="189"/>
      <c r="C110" s="190" t="s">
        <v>131</v>
      </c>
      <c r="D110" s="191"/>
      <c r="E110" s="191"/>
      <c r="F110" s="191"/>
      <c r="G110" s="191"/>
      <c r="H110" s="191"/>
      <c r="I110" s="191"/>
      <c r="J110" s="191"/>
      <c r="K110" s="191"/>
      <c r="L110" s="39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6.95" customHeight="1">
      <c r="A111" s="187"/>
      <c r="B111" s="189"/>
      <c r="C111" s="191"/>
      <c r="D111" s="191"/>
      <c r="E111" s="191"/>
      <c r="F111" s="191"/>
      <c r="G111" s="191"/>
      <c r="H111" s="191"/>
      <c r="I111" s="191"/>
      <c r="J111" s="191"/>
      <c r="K111" s="191"/>
      <c r="L111" s="39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2" customHeight="1">
      <c r="A112" s="187"/>
      <c r="B112" s="189"/>
      <c r="C112" s="192" t="s">
        <v>13</v>
      </c>
      <c r="D112" s="191"/>
      <c r="E112" s="191"/>
      <c r="F112" s="191"/>
      <c r="G112" s="191"/>
      <c r="H112" s="191"/>
      <c r="I112" s="191"/>
      <c r="J112" s="191"/>
      <c r="K112" s="191"/>
      <c r="L112" s="39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6.5" customHeight="1">
      <c r="A113" s="187"/>
      <c r="B113" s="189"/>
      <c r="C113" s="191"/>
      <c r="D113" s="191"/>
      <c r="E113" s="394" t="str">
        <f>E7</f>
        <v>Ružomberok OO PZ, Zateplenie objektu</v>
      </c>
      <c r="F113" s="395"/>
      <c r="G113" s="395"/>
      <c r="H113" s="395"/>
      <c r="I113" s="191"/>
      <c r="J113" s="191"/>
      <c r="K113" s="191"/>
      <c r="L113" s="39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2" customHeight="1">
      <c r="A114" s="187"/>
      <c r="B114" s="189"/>
      <c r="C114" s="192" t="s">
        <v>105</v>
      </c>
      <c r="D114" s="191"/>
      <c r="E114" s="314" t="s">
        <v>2997</v>
      </c>
      <c r="F114" s="191"/>
      <c r="G114" s="191"/>
      <c r="H114" s="314" t="s">
        <v>3009</v>
      </c>
      <c r="I114" s="191"/>
      <c r="J114" s="191"/>
      <c r="K114" s="191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30" customHeight="1">
      <c r="A115" s="187"/>
      <c r="B115" s="189"/>
      <c r="C115" s="191"/>
      <c r="D115" s="191"/>
      <c r="E115" s="396" t="str">
        <f>E9</f>
        <v>A1.05.06 - System núteného vetrania so spätným získavaním tepla</v>
      </c>
      <c r="F115" s="397"/>
      <c r="G115" s="397"/>
      <c r="H115" s="397"/>
      <c r="I115" s="191"/>
      <c r="J115" s="191"/>
      <c r="K115" s="191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6.95" customHeight="1">
      <c r="A116" s="187"/>
      <c r="B116" s="189"/>
      <c r="C116" s="191"/>
      <c r="D116" s="191"/>
      <c r="E116" s="191"/>
      <c r="F116" s="191"/>
      <c r="G116" s="191"/>
      <c r="H116" s="191"/>
      <c r="I116" s="191"/>
      <c r="J116" s="191"/>
      <c r="K116" s="191"/>
      <c r="L116" s="39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2" customHeight="1">
      <c r="A117" s="187"/>
      <c r="B117" s="189"/>
      <c r="C117" s="192" t="s">
        <v>17</v>
      </c>
      <c r="D117" s="191"/>
      <c r="E117" s="191"/>
      <c r="F117" s="193" t="str">
        <f>F12</f>
        <v>Nám. Andreja Hlinku 1875, 034 01 Ružomberok</v>
      </c>
      <c r="G117" s="191"/>
      <c r="H117" s="191"/>
      <c r="I117" s="192" t="s">
        <v>19</v>
      </c>
      <c r="J117" s="194"/>
      <c r="K117" s="191"/>
      <c r="L117" s="39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6.95" customHeight="1">
      <c r="A118" s="187"/>
      <c r="B118" s="189"/>
      <c r="C118" s="191"/>
      <c r="D118" s="191"/>
      <c r="E118" s="191"/>
      <c r="F118" s="191"/>
      <c r="G118" s="191"/>
      <c r="H118" s="191"/>
      <c r="I118" s="191"/>
      <c r="J118" s="191"/>
      <c r="K118" s="191"/>
      <c r="L118" s="39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25.7" customHeight="1">
      <c r="A119" s="187"/>
      <c r="B119" s="189"/>
      <c r="C119" s="192" t="s">
        <v>20</v>
      </c>
      <c r="D119" s="191"/>
      <c r="E119" s="191"/>
      <c r="F119" s="193" t="str">
        <f>E15</f>
        <v>MVSR</v>
      </c>
      <c r="G119" s="191"/>
      <c r="H119" s="191"/>
      <c r="I119" s="192" t="s">
        <v>25</v>
      </c>
      <c r="J119" s="195"/>
      <c r="K119" s="191"/>
      <c r="L119" s="39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15.2" customHeight="1">
      <c r="A120" s="187"/>
      <c r="B120" s="189"/>
      <c r="C120" s="192" t="s">
        <v>24</v>
      </c>
      <c r="D120" s="191"/>
      <c r="E120" s="191"/>
      <c r="F120" s="193" t="str">
        <f>IF(E18="","",E18)</f>
        <v xml:space="preserve"> </v>
      </c>
      <c r="G120" s="191"/>
      <c r="H120" s="191"/>
      <c r="I120" s="192" t="s">
        <v>27</v>
      </c>
      <c r="J120" s="195"/>
      <c r="K120" s="191"/>
      <c r="L120" s="39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2" customFormat="1" ht="10.35" customHeight="1">
      <c r="A121" s="187"/>
      <c r="B121" s="189"/>
      <c r="C121" s="191"/>
      <c r="D121" s="191"/>
      <c r="E121" s="191"/>
      <c r="F121" s="191"/>
      <c r="G121" s="191"/>
      <c r="H121" s="191"/>
      <c r="I121" s="191"/>
      <c r="J121" s="191"/>
      <c r="K121" s="191"/>
      <c r="L121" s="39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5" s="11" customFormat="1" ht="29.25" customHeight="1">
      <c r="A122" s="126"/>
      <c r="B122" s="215"/>
      <c r="C122" s="216" t="s">
        <v>132</v>
      </c>
      <c r="D122" s="217" t="s">
        <v>54</v>
      </c>
      <c r="E122" s="217" t="s">
        <v>50</v>
      </c>
      <c r="F122" s="217" t="s">
        <v>51</v>
      </c>
      <c r="G122" s="217" t="s">
        <v>133</v>
      </c>
      <c r="H122" s="217" t="s">
        <v>134</v>
      </c>
      <c r="I122" s="217" t="s">
        <v>135</v>
      </c>
      <c r="J122" s="218" t="s">
        <v>112</v>
      </c>
      <c r="K122" s="219" t="s">
        <v>136</v>
      </c>
      <c r="L122" s="132"/>
      <c r="M122" s="220"/>
      <c r="N122" s="221"/>
      <c r="O122" s="221" t="s">
        <v>137</v>
      </c>
      <c r="P122" s="221" t="s">
        <v>138</v>
      </c>
      <c r="Q122" s="221" t="s">
        <v>139</v>
      </c>
      <c r="R122" s="221" t="s">
        <v>140</v>
      </c>
      <c r="S122" s="221" t="s">
        <v>141</v>
      </c>
      <c r="T122" s="222" t="s">
        <v>142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187"/>
      <c r="B123" s="189"/>
      <c r="C123" s="223" t="s">
        <v>113</v>
      </c>
      <c r="D123" s="191"/>
      <c r="E123" s="191"/>
      <c r="F123" s="191"/>
      <c r="G123" s="191"/>
      <c r="H123" s="191"/>
      <c r="I123" s="191"/>
      <c r="J123" s="224"/>
      <c r="K123" s="191"/>
      <c r="L123" s="27"/>
      <c r="M123" s="225"/>
      <c r="N123" s="226"/>
      <c r="O123" s="227"/>
      <c r="P123" s="228">
        <f>P124+P130+P135+P140</f>
        <v>37.787999999999997</v>
      </c>
      <c r="Q123" s="227"/>
      <c r="R123" s="228">
        <f>R124+R130+R135+R140</f>
        <v>0.61099999999999999</v>
      </c>
      <c r="S123" s="227"/>
      <c r="T123" s="229">
        <f>T124+T130+T135+T140</f>
        <v>0.76800000000000002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T123" s="14" t="s">
        <v>68</v>
      </c>
      <c r="AU123" s="14" t="s">
        <v>114</v>
      </c>
      <c r="BK123" s="136">
        <f>BK124+BK130+BK135+BK140</f>
        <v>0</v>
      </c>
    </row>
    <row r="124" spans="1:65" s="12" customFormat="1" ht="25.9" customHeight="1">
      <c r="B124" s="230"/>
      <c r="C124" s="231"/>
      <c r="D124" s="232" t="s">
        <v>68</v>
      </c>
      <c r="E124" s="233" t="s">
        <v>143</v>
      </c>
      <c r="F124" s="233" t="s">
        <v>144</v>
      </c>
      <c r="G124" s="231"/>
      <c r="H124" s="231"/>
      <c r="I124" s="231"/>
      <c r="J124" s="234"/>
      <c r="K124" s="231"/>
      <c r="L124" s="137"/>
      <c r="M124" s="235"/>
      <c r="N124" s="236"/>
      <c r="O124" s="236"/>
      <c r="P124" s="237">
        <f>P125</f>
        <v>37.787999999999997</v>
      </c>
      <c r="Q124" s="236"/>
      <c r="R124" s="237">
        <f>R125</f>
        <v>3.6000000000000004E-2</v>
      </c>
      <c r="S124" s="236"/>
      <c r="T124" s="238">
        <f>T125</f>
        <v>0.76800000000000002</v>
      </c>
      <c r="AR124" s="138" t="s">
        <v>75</v>
      </c>
      <c r="AT124" s="145" t="s">
        <v>68</v>
      </c>
      <c r="AU124" s="145" t="s">
        <v>69</v>
      </c>
      <c r="AY124" s="138" t="s">
        <v>145</v>
      </c>
      <c r="BK124" s="146">
        <f>BK125</f>
        <v>0</v>
      </c>
    </row>
    <row r="125" spans="1:65" s="12" customFormat="1" ht="22.9" customHeight="1">
      <c r="B125" s="230"/>
      <c r="C125" s="231"/>
      <c r="D125" s="232" t="s">
        <v>68</v>
      </c>
      <c r="E125" s="239" t="s">
        <v>156</v>
      </c>
      <c r="F125" s="239" t="s">
        <v>157</v>
      </c>
      <c r="G125" s="231"/>
      <c r="H125" s="231"/>
      <c r="I125" s="231"/>
      <c r="J125" s="240"/>
      <c r="K125" s="231"/>
      <c r="L125" s="137"/>
      <c r="M125" s="235"/>
      <c r="N125" s="236"/>
      <c r="O125" s="236"/>
      <c r="P125" s="237">
        <f>SUM(P126:P129)</f>
        <v>37.787999999999997</v>
      </c>
      <c r="Q125" s="236"/>
      <c r="R125" s="237">
        <f>SUM(R126:R129)</f>
        <v>3.6000000000000004E-2</v>
      </c>
      <c r="S125" s="236"/>
      <c r="T125" s="238">
        <f>SUM(T126:T129)</f>
        <v>0.76800000000000002</v>
      </c>
      <c r="AR125" s="138" t="s">
        <v>75</v>
      </c>
      <c r="AT125" s="145" t="s">
        <v>68</v>
      </c>
      <c r="AU125" s="145" t="s">
        <v>75</v>
      </c>
      <c r="AY125" s="138" t="s">
        <v>145</v>
      </c>
      <c r="BK125" s="146">
        <f>SUM(BK126:BK129)</f>
        <v>0</v>
      </c>
    </row>
    <row r="126" spans="1:65" s="2" customFormat="1" ht="24.2" customHeight="1">
      <c r="A126" s="187"/>
      <c r="B126" s="189"/>
      <c r="C126" s="241" t="s">
        <v>258</v>
      </c>
      <c r="D126" s="241" t="s">
        <v>147</v>
      </c>
      <c r="E126" s="242" t="s">
        <v>239</v>
      </c>
      <c r="F126" s="243" t="s">
        <v>240</v>
      </c>
      <c r="G126" s="244" t="s">
        <v>236</v>
      </c>
      <c r="H126" s="245">
        <v>1200</v>
      </c>
      <c r="I126" s="246"/>
      <c r="J126" s="246"/>
      <c r="K126" s="247"/>
      <c r="L126" s="27"/>
      <c r="M126" s="248"/>
      <c r="N126" s="249"/>
      <c r="O126" s="250">
        <v>3.1489999999999997E-2</v>
      </c>
      <c r="P126" s="250">
        <f>O126*H126</f>
        <v>37.787999999999997</v>
      </c>
      <c r="Q126" s="250">
        <v>3.0000000000000001E-5</v>
      </c>
      <c r="R126" s="250">
        <f>Q126*H126</f>
        <v>3.6000000000000004E-2</v>
      </c>
      <c r="S126" s="250">
        <v>6.4000000000000005E-4</v>
      </c>
      <c r="T126" s="251">
        <f>S126*H126</f>
        <v>0.76800000000000002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61" t="s">
        <v>151</v>
      </c>
      <c r="AT126" s="161" t="s">
        <v>147</v>
      </c>
      <c r="AU126" s="161" t="s">
        <v>78</v>
      </c>
      <c r="AY126" s="14" t="s">
        <v>145</v>
      </c>
      <c r="BE126" s="162">
        <f>IF(N126="základná",J126,0)</f>
        <v>0</v>
      </c>
      <c r="BF126" s="162">
        <f>IF(N126="znížená",J126,0)</f>
        <v>0</v>
      </c>
      <c r="BG126" s="162">
        <f>IF(N126="zákl. prenesená",J126,0)</f>
        <v>0</v>
      </c>
      <c r="BH126" s="162">
        <f>IF(N126="zníž. prenesená",J126,0)</f>
        <v>0</v>
      </c>
      <c r="BI126" s="162">
        <f>IF(N126="nulová",J126,0)</f>
        <v>0</v>
      </c>
      <c r="BJ126" s="14" t="s">
        <v>78</v>
      </c>
      <c r="BK126" s="162">
        <f>ROUND(I126*H126,2)</f>
        <v>0</v>
      </c>
      <c r="BL126" s="14" t="s">
        <v>151</v>
      </c>
      <c r="BM126" s="161" t="s">
        <v>2261</v>
      </c>
    </row>
    <row r="127" spans="1:65" s="2" customFormat="1" ht="24.2" customHeight="1">
      <c r="A127" s="187"/>
      <c r="B127" s="189"/>
      <c r="C127" s="241" t="s">
        <v>82</v>
      </c>
      <c r="D127" s="241" t="s">
        <v>147</v>
      </c>
      <c r="E127" s="242" t="s">
        <v>2262</v>
      </c>
      <c r="F127" s="243" t="s">
        <v>268</v>
      </c>
      <c r="G127" s="244" t="s">
        <v>269</v>
      </c>
      <c r="H127" s="245">
        <v>0.76800000000000002</v>
      </c>
      <c r="I127" s="246"/>
      <c r="J127" s="246"/>
      <c r="K127" s="247"/>
      <c r="L127" s="27"/>
      <c r="M127" s="248"/>
      <c r="N127" s="249"/>
      <c r="O127" s="250">
        <v>0</v>
      </c>
      <c r="P127" s="250">
        <f>O127*H127</f>
        <v>0</v>
      </c>
      <c r="Q127" s="250">
        <v>0</v>
      </c>
      <c r="R127" s="250">
        <f>Q127*H127</f>
        <v>0</v>
      </c>
      <c r="S127" s="250">
        <v>0</v>
      </c>
      <c r="T127" s="251">
        <f>S127*H127</f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61" t="s">
        <v>151</v>
      </c>
      <c r="AT127" s="161" t="s">
        <v>147</v>
      </c>
      <c r="AU127" s="161" t="s">
        <v>78</v>
      </c>
      <c r="AY127" s="14" t="s">
        <v>145</v>
      </c>
      <c r="BE127" s="162">
        <f>IF(N127="základná",J127,0)</f>
        <v>0</v>
      </c>
      <c r="BF127" s="162">
        <f>IF(N127="znížená",J127,0)</f>
        <v>0</v>
      </c>
      <c r="BG127" s="162">
        <f>IF(N127="zákl. prenesená",J127,0)</f>
        <v>0</v>
      </c>
      <c r="BH127" s="162">
        <f>IF(N127="zníž. prenesená",J127,0)</f>
        <v>0</v>
      </c>
      <c r="BI127" s="162">
        <f>IF(N127="nulová",J127,0)</f>
        <v>0</v>
      </c>
      <c r="BJ127" s="14" t="s">
        <v>78</v>
      </c>
      <c r="BK127" s="162">
        <f>ROUND(I127*H127,2)</f>
        <v>0</v>
      </c>
      <c r="BL127" s="14" t="s">
        <v>151</v>
      </c>
      <c r="BM127" s="161" t="s">
        <v>2263</v>
      </c>
    </row>
    <row r="128" spans="1:65" s="2" customFormat="1" ht="24.2" customHeight="1">
      <c r="A128" s="187"/>
      <c r="B128" s="189"/>
      <c r="C128" s="241" t="s">
        <v>151</v>
      </c>
      <c r="D128" s="241" t="s">
        <v>147</v>
      </c>
      <c r="E128" s="242" t="s">
        <v>2264</v>
      </c>
      <c r="F128" s="243" t="s">
        <v>273</v>
      </c>
      <c r="G128" s="244" t="s">
        <v>269</v>
      </c>
      <c r="H128" s="245">
        <v>0.76800000000000002</v>
      </c>
      <c r="I128" s="246"/>
      <c r="J128" s="246"/>
      <c r="K128" s="247"/>
      <c r="L128" s="27"/>
      <c r="M128" s="248"/>
      <c r="N128" s="249"/>
      <c r="O128" s="250">
        <v>0</v>
      </c>
      <c r="P128" s="250">
        <f>O128*H128</f>
        <v>0</v>
      </c>
      <c r="Q128" s="250">
        <v>0</v>
      </c>
      <c r="R128" s="250">
        <f>Q128*H128</f>
        <v>0</v>
      </c>
      <c r="S128" s="250">
        <v>0</v>
      </c>
      <c r="T128" s="251">
        <f>S128*H128</f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61" t="s">
        <v>151</v>
      </c>
      <c r="AT128" s="161" t="s">
        <v>147</v>
      </c>
      <c r="AU128" s="161" t="s">
        <v>78</v>
      </c>
      <c r="AY128" s="14" t="s">
        <v>145</v>
      </c>
      <c r="BE128" s="162">
        <f>IF(N128="základná",J128,0)</f>
        <v>0</v>
      </c>
      <c r="BF128" s="162">
        <f>IF(N128="znížená",J128,0)</f>
        <v>0</v>
      </c>
      <c r="BG128" s="162">
        <f>IF(N128="zákl. prenesená",J128,0)</f>
        <v>0</v>
      </c>
      <c r="BH128" s="162">
        <f>IF(N128="zníž. prenesená",J128,0)</f>
        <v>0</v>
      </c>
      <c r="BI128" s="162">
        <f>IF(N128="nulová",J128,0)</f>
        <v>0</v>
      </c>
      <c r="BJ128" s="14" t="s">
        <v>78</v>
      </c>
      <c r="BK128" s="162">
        <f>ROUND(I128*H128,2)</f>
        <v>0</v>
      </c>
      <c r="BL128" s="14" t="s">
        <v>151</v>
      </c>
      <c r="BM128" s="161" t="s">
        <v>2265</v>
      </c>
    </row>
    <row r="129" spans="1:65" s="2" customFormat="1" ht="21.75" customHeight="1">
      <c r="A129" s="187"/>
      <c r="B129" s="189"/>
      <c r="C129" s="241" t="s">
        <v>165</v>
      </c>
      <c r="D129" s="241" t="s">
        <v>147</v>
      </c>
      <c r="E129" s="242" t="s">
        <v>2266</v>
      </c>
      <c r="F129" s="243" t="s">
        <v>285</v>
      </c>
      <c r="G129" s="244" t="s">
        <v>269</v>
      </c>
      <c r="H129" s="245">
        <v>0.64</v>
      </c>
      <c r="I129" s="246"/>
      <c r="J129" s="246"/>
      <c r="K129" s="247"/>
      <c r="L129" s="27"/>
      <c r="M129" s="248"/>
      <c r="N129" s="249"/>
      <c r="O129" s="250">
        <v>0</v>
      </c>
      <c r="P129" s="250">
        <f>O129*H129</f>
        <v>0</v>
      </c>
      <c r="Q129" s="250">
        <v>0</v>
      </c>
      <c r="R129" s="250">
        <f>Q129*H129</f>
        <v>0</v>
      </c>
      <c r="S129" s="250">
        <v>0</v>
      </c>
      <c r="T129" s="251">
        <f>S129*H129</f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61" t="s">
        <v>151</v>
      </c>
      <c r="AT129" s="161" t="s">
        <v>147</v>
      </c>
      <c r="AU129" s="161" t="s">
        <v>78</v>
      </c>
      <c r="AY129" s="14" t="s">
        <v>145</v>
      </c>
      <c r="BE129" s="162">
        <f>IF(N129="základná",J129,0)</f>
        <v>0</v>
      </c>
      <c r="BF129" s="162">
        <f>IF(N129="znížená",J129,0)</f>
        <v>0</v>
      </c>
      <c r="BG129" s="162">
        <f>IF(N129="zákl. prenesená",J129,0)</f>
        <v>0</v>
      </c>
      <c r="BH129" s="162">
        <f>IF(N129="zníž. prenesená",J129,0)</f>
        <v>0</v>
      </c>
      <c r="BI129" s="162">
        <f>IF(N129="nulová",J129,0)</f>
        <v>0</v>
      </c>
      <c r="BJ129" s="14" t="s">
        <v>78</v>
      </c>
      <c r="BK129" s="162">
        <f>ROUND(I129*H129,2)</f>
        <v>0</v>
      </c>
      <c r="BL129" s="14" t="s">
        <v>151</v>
      </c>
      <c r="BM129" s="161" t="s">
        <v>2267</v>
      </c>
    </row>
    <row r="130" spans="1:65" s="12" customFormat="1" ht="25.9" customHeight="1">
      <c r="B130" s="230"/>
      <c r="C130" s="231"/>
      <c r="D130" s="232" t="s">
        <v>68</v>
      </c>
      <c r="E130" s="233" t="s">
        <v>299</v>
      </c>
      <c r="F130" s="233" t="s">
        <v>300</v>
      </c>
      <c r="G130" s="231"/>
      <c r="H130" s="231"/>
      <c r="I130" s="231"/>
      <c r="J130" s="234"/>
      <c r="K130" s="231"/>
      <c r="L130" s="137"/>
      <c r="M130" s="235"/>
      <c r="N130" s="236"/>
      <c r="O130" s="236"/>
      <c r="P130" s="237">
        <f>P131</f>
        <v>0</v>
      </c>
      <c r="Q130" s="236"/>
      <c r="R130" s="237">
        <f>R131</f>
        <v>0.57499999999999996</v>
      </c>
      <c r="S130" s="236"/>
      <c r="T130" s="238">
        <f>T131</f>
        <v>0</v>
      </c>
      <c r="AR130" s="138" t="s">
        <v>78</v>
      </c>
      <c r="AT130" s="145" t="s">
        <v>68</v>
      </c>
      <c r="AU130" s="145" t="s">
        <v>69</v>
      </c>
      <c r="AY130" s="138" t="s">
        <v>145</v>
      </c>
      <c r="BK130" s="146">
        <f>BK131</f>
        <v>0</v>
      </c>
    </row>
    <row r="131" spans="1:65" s="12" customFormat="1" ht="22.9" customHeight="1">
      <c r="B131" s="230"/>
      <c r="C131" s="231"/>
      <c r="D131" s="232" t="s">
        <v>68</v>
      </c>
      <c r="E131" s="239" t="s">
        <v>399</v>
      </c>
      <c r="F131" s="239" t="s">
        <v>400</v>
      </c>
      <c r="G131" s="231"/>
      <c r="H131" s="231"/>
      <c r="I131" s="231"/>
      <c r="J131" s="240"/>
      <c r="K131" s="231"/>
      <c r="L131" s="137"/>
      <c r="M131" s="235"/>
      <c r="N131" s="236"/>
      <c r="O131" s="236"/>
      <c r="P131" s="237">
        <f>SUM(P132:P134)</f>
        <v>0</v>
      </c>
      <c r="Q131" s="236"/>
      <c r="R131" s="237">
        <f>SUM(R132:R134)</f>
        <v>0.57499999999999996</v>
      </c>
      <c r="S131" s="236"/>
      <c r="T131" s="238">
        <f>SUM(T132:T134)</f>
        <v>0</v>
      </c>
      <c r="AR131" s="138" t="s">
        <v>78</v>
      </c>
      <c r="AT131" s="145" t="s">
        <v>68</v>
      </c>
      <c r="AU131" s="145" t="s">
        <v>75</v>
      </c>
      <c r="AY131" s="138" t="s">
        <v>145</v>
      </c>
      <c r="BK131" s="146">
        <f>SUM(BK132:BK134)</f>
        <v>0</v>
      </c>
    </row>
    <row r="132" spans="1:65" s="2" customFormat="1" ht="16.5" customHeight="1">
      <c r="A132" s="187"/>
      <c r="B132" s="189"/>
      <c r="C132" s="241" t="s">
        <v>169</v>
      </c>
      <c r="D132" s="241" t="s">
        <v>147</v>
      </c>
      <c r="E132" s="242" t="s">
        <v>2268</v>
      </c>
      <c r="F132" s="243" t="s">
        <v>2269</v>
      </c>
      <c r="G132" s="244" t="s">
        <v>200</v>
      </c>
      <c r="H132" s="245">
        <v>23</v>
      </c>
      <c r="I132" s="246"/>
      <c r="J132" s="246"/>
      <c r="K132" s="247"/>
      <c r="L132" s="27"/>
      <c r="M132" s="248"/>
      <c r="N132" s="249"/>
      <c r="O132" s="250">
        <v>0</v>
      </c>
      <c r="P132" s="250">
        <f>O132*H132</f>
        <v>0</v>
      </c>
      <c r="Q132" s="250">
        <v>0</v>
      </c>
      <c r="R132" s="250">
        <f>Q132*H132</f>
        <v>0</v>
      </c>
      <c r="S132" s="250">
        <v>0</v>
      </c>
      <c r="T132" s="251">
        <f>S132*H132</f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61" t="s">
        <v>210</v>
      </c>
      <c r="AT132" s="161" t="s">
        <v>147</v>
      </c>
      <c r="AU132" s="161" t="s">
        <v>78</v>
      </c>
      <c r="AY132" s="14" t="s">
        <v>145</v>
      </c>
      <c r="BE132" s="162">
        <f>IF(N132="základná",J132,0)</f>
        <v>0</v>
      </c>
      <c r="BF132" s="162">
        <f>IF(N132="znížená",J132,0)</f>
        <v>0</v>
      </c>
      <c r="BG132" s="162">
        <f>IF(N132="zákl. prenesená",J132,0)</f>
        <v>0</v>
      </c>
      <c r="BH132" s="162">
        <f>IF(N132="zníž. prenesená",J132,0)</f>
        <v>0</v>
      </c>
      <c r="BI132" s="162">
        <f>IF(N132="nulová",J132,0)</f>
        <v>0</v>
      </c>
      <c r="BJ132" s="14" t="s">
        <v>78</v>
      </c>
      <c r="BK132" s="162">
        <f>ROUND(I132*H132,2)</f>
        <v>0</v>
      </c>
      <c r="BL132" s="14" t="s">
        <v>210</v>
      </c>
      <c r="BM132" s="161" t="s">
        <v>2270</v>
      </c>
    </row>
    <row r="133" spans="1:65" s="2" customFormat="1" ht="39" customHeight="1">
      <c r="A133" s="187"/>
      <c r="B133" s="189"/>
      <c r="C133" s="252" t="s">
        <v>173</v>
      </c>
      <c r="D133" s="252" t="s">
        <v>425</v>
      </c>
      <c r="E133" s="253" t="s">
        <v>2271</v>
      </c>
      <c r="F133" s="254" t="s">
        <v>3115</v>
      </c>
      <c r="G133" s="255" t="s">
        <v>200</v>
      </c>
      <c r="H133" s="256">
        <v>20</v>
      </c>
      <c r="I133" s="257"/>
      <c r="J133" s="257"/>
      <c r="K133" s="258"/>
      <c r="L133" s="174"/>
      <c r="M133" s="259"/>
      <c r="N133" s="260"/>
      <c r="O133" s="250">
        <v>0</v>
      </c>
      <c r="P133" s="250">
        <f>O133*H133</f>
        <v>0</v>
      </c>
      <c r="Q133" s="250">
        <v>2.5000000000000001E-2</v>
      </c>
      <c r="R133" s="250">
        <f>Q133*H133</f>
        <v>0.5</v>
      </c>
      <c r="S133" s="250">
        <v>0</v>
      </c>
      <c r="T133" s="251">
        <f>S133*H133</f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61" t="s">
        <v>275</v>
      </c>
      <c r="AT133" s="161" t="s">
        <v>425</v>
      </c>
      <c r="AU133" s="161" t="s">
        <v>78</v>
      </c>
      <c r="AY133" s="14" t="s">
        <v>145</v>
      </c>
      <c r="BE133" s="162">
        <f>IF(N133="základná",J133,0)</f>
        <v>0</v>
      </c>
      <c r="BF133" s="162">
        <f>IF(N133="znížená",J133,0)</f>
        <v>0</v>
      </c>
      <c r="BG133" s="162">
        <f>IF(N133="zákl. prenesená",J133,0)</f>
        <v>0</v>
      </c>
      <c r="BH133" s="162">
        <f>IF(N133="zníž. prenesená",J133,0)</f>
        <v>0</v>
      </c>
      <c r="BI133" s="162">
        <f>IF(N133="nulová",J133,0)</f>
        <v>0</v>
      </c>
      <c r="BJ133" s="14" t="s">
        <v>78</v>
      </c>
      <c r="BK133" s="162">
        <f>ROUND(I133*H133,2)</f>
        <v>0</v>
      </c>
      <c r="BL133" s="14" t="s">
        <v>210</v>
      </c>
      <c r="BM133" s="161" t="s">
        <v>2272</v>
      </c>
    </row>
    <row r="134" spans="1:65" s="2" customFormat="1" ht="36" customHeight="1">
      <c r="A134" s="187"/>
      <c r="B134" s="189"/>
      <c r="C134" s="252" t="s">
        <v>254</v>
      </c>
      <c r="D134" s="252" t="s">
        <v>425</v>
      </c>
      <c r="E134" s="253" t="s">
        <v>2273</v>
      </c>
      <c r="F134" s="254" t="s">
        <v>3114</v>
      </c>
      <c r="G134" s="255" t="s">
        <v>200</v>
      </c>
      <c r="H134" s="256">
        <v>3</v>
      </c>
      <c r="I134" s="257"/>
      <c r="J134" s="257"/>
      <c r="K134" s="258"/>
      <c r="L134" s="174"/>
      <c r="M134" s="259"/>
      <c r="N134" s="260"/>
      <c r="O134" s="250">
        <v>0</v>
      </c>
      <c r="P134" s="250">
        <f>O134*H134</f>
        <v>0</v>
      </c>
      <c r="Q134" s="250">
        <v>2.5000000000000001E-2</v>
      </c>
      <c r="R134" s="250">
        <f>Q134*H134</f>
        <v>7.5000000000000011E-2</v>
      </c>
      <c r="S134" s="250">
        <v>0</v>
      </c>
      <c r="T134" s="251">
        <f>S134*H134</f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61" t="s">
        <v>275</v>
      </c>
      <c r="AT134" s="161" t="s">
        <v>425</v>
      </c>
      <c r="AU134" s="161" t="s">
        <v>78</v>
      </c>
      <c r="AY134" s="14" t="s">
        <v>145</v>
      </c>
      <c r="BE134" s="162">
        <f>IF(N134="základná",J134,0)</f>
        <v>0</v>
      </c>
      <c r="BF134" s="162">
        <f>IF(N134="znížená",J134,0)</f>
        <v>0</v>
      </c>
      <c r="BG134" s="162">
        <f>IF(N134="zákl. prenesená",J134,0)</f>
        <v>0</v>
      </c>
      <c r="BH134" s="162">
        <f>IF(N134="zníž. prenesená",J134,0)</f>
        <v>0</v>
      </c>
      <c r="BI134" s="162">
        <f>IF(N134="nulová",J134,0)</f>
        <v>0</v>
      </c>
      <c r="BJ134" s="14" t="s">
        <v>78</v>
      </c>
      <c r="BK134" s="162">
        <f>ROUND(I134*H134,2)</f>
        <v>0</v>
      </c>
      <c r="BL134" s="14" t="s">
        <v>210</v>
      </c>
      <c r="BM134" s="161" t="s">
        <v>2274</v>
      </c>
    </row>
    <row r="135" spans="1:65" s="12" customFormat="1" ht="25.9" customHeight="1">
      <c r="B135" s="230"/>
      <c r="C135" s="231"/>
      <c r="D135" s="232" t="s">
        <v>68</v>
      </c>
      <c r="E135" s="233" t="s">
        <v>425</v>
      </c>
      <c r="F135" s="233" t="s">
        <v>426</v>
      </c>
      <c r="G135" s="231"/>
      <c r="H135" s="231"/>
      <c r="I135" s="231"/>
      <c r="J135" s="234"/>
      <c r="K135" s="231"/>
      <c r="L135" s="137"/>
      <c r="M135" s="235"/>
      <c r="N135" s="236"/>
      <c r="O135" s="236"/>
      <c r="P135" s="237">
        <f>P136</f>
        <v>0</v>
      </c>
      <c r="Q135" s="236"/>
      <c r="R135" s="237">
        <f>R136</f>
        <v>0</v>
      </c>
      <c r="S135" s="236"/>
      <c r="T135" s="238">
        <f>T136</f>
        <v>0</v>
      </c>
      <c r="AR135" s="138" t="s">
        <v>82</v>
      </c>
      <c r="AT135" s="145" t="s">
        <v>68</v>
      </c>
      <c r="AU135" s="145" t="s">
        <v>69</v>
      </c>
      <c r="AY135" s="138" t="s">
        <v>145</v>
      </c>
      <c r="BK135" s="146">
        <f>BK136</f>
        <v>0</v>
      </c>
    </row>
    <row r="136" spans="1:65" s="12" customFormat="1" ht="22.9" customHeight="1">
      <c r="B136" s="230"/>
      <c r="C136" s="231"/>
      <c r="D136" s="232" t="s">
        <v>68</v>
      </c>
      <c r="E136" s="239" t="s">
        <v>2275</v>
      </c>
      <c r="F136" s="239" t="s">
        <v>2276</v>
      </c>
      <c r="G136" s="231"/>
      <c r="H136" s="231"/>
      <c r="I136" s="231"/>
      <c r="J136" s="240"/>
      <c r="K136" s="231"/>
      <c r="L136" s="137"/>
      <c r="M136" s="235"/>
      <c r="N136" s="236"/>
      <c r="O136" s="236"/>
      <c r="P136" s="237">
        <f>SUM(P137:P139)</f>
        <v>0</v>
      </c>
      <c r="Q136" s="236"/>
      <c r="R136" s="237">
        <f>SUM(R137:R139)</f>
        <v>0</v>
      </c>
      <c r="S136" s="236"/>
      <c r="T136" s="238">
        <f>SUM(T137:T139)</f>
        <v>0</v>
      </c>
      <c r="AR136" s="138" t="s">
        <v>151</v>
      </c>
      <c r="AT136" s="145" t="s">
        <v>68</v>
      </c>
      <c r="AU136" s="145" t="s">
        <v>75</v>
      </c>
      <c r="AY136" s="138" t="s">
        <v>145</v>
      </c>
      <c r="BK136" s="146">
        <f>SUM(BK137:BK139)</f>
        <v>0</v>
      </c>
    </row>
    <row r="137" spans="1:65" s="2" customFormat="1" ht="16.5" customHeight="1">
      <c r="A137" s="187"/>
      <c r="B137" s="189"/>
      <c r="C137" s="241" t="s">
        <v>222</v>
      </c>
      <c r="D137" s="241" t="s">
        <v>147</v>
      </c>
      <c r="E137" s="242" t="s">
        <v>2277</v>
      </c>
      <c r="F137" s="243" t="s">
        <v>2278</v>
      </c>
      <c r="G137" s="244" t="s">
        <v>200</v>
      </c>
      <c r="H137" s="245">
        <v>7</v>
      </c>
      <c r="I137" s="246"/>
      <c r="J137" s="246"/>
      <c r="K137" s="247"/>
      <c r="L137" s="27"/>
      <c r="M137" s="248"/>
      <c r="N137" s="249"/>
      <c r="O137" s="250">
        <v>0</v>
      </c>
      <c r="P137" s="250">
        <f>O137*H137</f>
        <v>0</v>
      </c>
      <c r="Q137" s="250">
        <v>0</v>
      </c>
      <c r="R137" s="250">
        <f>Q137*H137</f>
        <v>0</v>
      </c>
      <c r="S137" s="250">
        <v>0</v>
      </c>
      <c r="T137" s="251">
        <f>S137*H137</f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61" t="s">
        <v>429</v>
      </c>
      <c r="AT137" s="161" t="s">
        <v>147</v>
      </c>
      <c r="AU137" s="161" t="s">
        <v>78</v>
      </c>
      <c r="AY137" s="14" t="s">
        <v>145</v>
      </c>
      <c r="BE137" s="162">
        <f>IF(N137="základná",J137,0)</f>
        <v>0</v>
      </c>
      <c r="BF137" s="162">
        <f>IF(N137="znížená",J137,0)</f>
        <v>0</v>
      </c>
      <c r="BG137" s="162">
        <f>IF(N137="zákl. prenesená",J137,0)</f>
        <v>0</v>
      </c>
      <c r="BH137" s="162">
        <f>IF(N137="zníž. prenesená",J137,0)</f>
        <v>0</v>
      </c>
      <c r="BI137" s="162">
        <f>IF(N137="nulová",J137,0)</f>
        <v>0</v>
      </c>
      <c r="BJ137" s="14" t="s">
        <v>78</v>
      </c>
      <c r="BK137" s="162">
        <f>ROUND(I137*H137,2)</f>
        <v>0</v>
      </c>
      <c r="BL137" s="14" t="s">
        <v>429</v>
      </c>
      <c r="BM137" s="161" t="s">
        <v>2279</v>
      </c>
    </row>
    <row r="138" spans="1:65" s="2" customFormat="1" ht="26.25" customHeight="1">
      <c r="A138" s="187"/>
      <c r="B138" s="189"/>
      <c r="C138" s="252" t="s">
        <v>7</v>
      </c>
      <c r="D138" s="252" t="s">
        <v>425</v>
      </c>
      <c r="E138" s="253" t="s">
        <v>2280</v>
      </c>
      <c r="F138" s="254" t="s">
        <v>3112</v>
      </c>
      <c r="G138" s="255" t="s">
        <v>200</v>
      </c>
      <c r="H138" s="256">
        <v>6</v>
      </c>
      <c r="I138" s="257"/>
      <c r="J138" s="257"/>
      <c r="K138" s="258"/>
      <c r="L138" s="174"/>
      <c r="M138" s="259"/>
      <c r="N138" s="260"/>
      <c r="O138" s="250">
        <v>0</v>
      </c>
      <c r="P138" s="250">
        <f>O138*H138</f>
        <v>0</v>
      </c>
      <c r="Q138" s="250">
        <v>0</v>
      </c>
      <c r="R138" s="250">
        <f>Q138*H138</f>
        <v>0</v>
      </c>
      <c r="S138" s="250">
        <v>0</v>
      </c>
      <c r="T138" s="251">
        <f>S138*H138</f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61" t="s">
        <v>2113</v>
      </c>
      <c r="AT138" s="161" t="s">
        <v>425</v>
      </c>
      <c r="AU138" s="161" t="s">
        <v>78</v>
      </c>
      <c r="AY138" s="14" t="s">
        <v>145</v>
      </c>
      <c r="BE138" s="162">
        <f>IF(N138="základná",J138,0)</f>
        <v>0</v>
      </c>
      <c r="BF138" s="162">
        <f>IF(N138="znížená",J138,0)</f>
        <v>0</v>
      </c>
      <c r="BG138" s="162">
        <f>IF(N138="zákl. prenesená",J138,0)</f>
        <v>0</v>
      </c>
      <c r="BH138" s="162">
        <f>IF(N138="zníž. prenesená",J138,0)</f>
        <v>0</v>
      </c>
      <c r="BI138" s="162">
        <f>IF(N138="nulová",J138,0)</f>
        <v>0</v>
      </c>
      <c r="BJ138" s="14" t="s">
        <v>78</v>
      </c>
      <c r="BK138" s="162">
        <f>ROUND(I138*H138,2)</f>
        <v>0</v>
      </c>
      <c r="BL138" s="14" t="s">
        <v>429</v>
      </c>
      <c r="BM138" s="161" t="s">
        <v>2281</v>
      </c>
    </row>
    <row r="139" spans="1:65" s="2" customFormat="1" ht="33" customHeight="1">
      <c r="A139" s="187"/>
      <c r="B139" s="189"/>
      <c r="C139" s="252" t="s">
        <v>327</v>
      </c>
      <c r="D139" s="252" t="s">
        <v>425</v>
      </c>
      <c r="E139" s="253" t="s">
        <v>2282</v>
      </c>
      <c r="F139" s="254" t="s">
        <v>3113</v>
      </c>
      <c r="G139" s="255" t="s">
        <v>200</v>
      </c>
      <c r="H139" s="256">
        <v>1</v>
      </c>
      <c r="I139" s="257"/>
      <c r="J139" s="257"/>
      <c r="K139" s="258"/>
      <c r="L139" s="174"/>
      <c r="M139" s="259"/>
      <c r="N139" s="260"/>
      <c r="O139" s="250">
        <v>0</v>
      </c>
      <c r="P139" s="250">
        <f>O139*H139</f>
        <v>0</v>
      </c>
      <c r="Q139" s="250">
        <v>0</v>
      </c>
      <c r="R139" s="250">
        <f>Q139*H139</f>
        <v>0</v>
      </c>
      <c r="S139" s="250">
        <v>0</v>
      </c>
      <c r="T139" s="251">
        <f>S139*H139</f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61" t="s">
        <v>2113</v>
      </c>
      <c r="AT139" s="161" t="s">
        <v>425</v>
      </c>
      <c r="AU139" s="161" t="s">
        <v>78</v>
      </c>
      <c r="AY139" s="14" t="s">
        <v>145</v>
      </c>
      <c r="BE139" s="162">
        <f>IF(N139="základná",J139,0)</f>
        <v>0</v>
      </c>
      <c r="BF139" s="162">
        <f>IF(N139="znížená",J139,0)</f>
        <v>0</v>
      </c>
      <c r="BG139" s="162">
        <f>IF(N139="zákl. prenesená",J139,0)</f>
        <v>0</v>
      </c>
      <c r="BH139" s="162">
        <f>IF(N139="zníž. prenesená",J139,0)</f>
        <v>0</v>
      </c>
      <c r="BI139" s="162">
        <f>IF(N139="nulová",J139,0)</f>
        <v>0</v>
      </c>
      <c r="BJ139" s="14" t="s">
        <v>78</v>
      </c>
      <c r="BK139" s="162">
        <f>ROUND(I139*H139,2)</f>
        <v>0</v>
      </c>
      <c r="BL139" s="14" t="s">
        <v>429</v>
      </c>
      <c r="BM139" s="161" t="s">
        <v>2283</v>
      </c>
    </row>
    <row r="140" spans="1:65" s="12" customFormat="1" ht="25.9" customHeight="1">
      <c r="B140" s="230"/>
      <c r="C140" s="231"/>
      <c r="D140" s="232" t="s">
        <v>68</v>
      </c>
      <c r="E140" s="233" t="s">
        <v>441</v>
      </c>
      <c r="F140" s="233" t="s">
        <v>442</v>
      </c>
      <c r="G140" s="231"/>
      <c r="H140" s="231"/>
      <c r="I140" s="231"/>
      <c r="J140" s="234"/>
      <c r="K140" s="231"/>
      <c r="L140" s="137"/>
      <c r="M140" s="235"/>
      <c r="N140" s="236"/>
      <c r="O140" s="236"/>
      <c r="P140" s="237">
        <f>SUM(P141:P144)</f>
        <v>0</v>
      </c>
      <c r="Q140" s="236"/>
      <c r="R140" s="237">
        <f>SUM(R141:R144)</f>
        <v>0</v>
      </c>
      <c r="S140" s="236"/>
      <c r="T140" s="238">
        <f>SUM(T141:T144)</f>
        <v>0</v>
      </c>
      <c r="AR140" s="138" t="s">
        <v>151</v>
      </c>
      <c r="AT140" s="145" t="s">
        <v>68</v>
      </c>
      <c r="AU140" s="145" t="s">
        <v>69</v>
      </c>
      <c r="AY140" s="138" t="s">
        <v>145</v>
      </c>
      <c r="BK140" s="146">
        <f>SUM(BK141:BK144)</f>
        <v>0</v>
      </c>
    </row>
    <row r="141" spans="1:65" s="2" customFormat="1" ht="33" customHeight="1">
      <c r="A141" s="187"/>
      <c r="B141" s="189"/>
      <c r="C141" s="241" t="s">
        <v>238</v>
      </c>
      <c r="D141" s="241" t="s">
        <v>147</v>
      </c>
      <c r="E141" s="242" t="s">
        <v>2284</v>
      </c>
      <c r="F141" s="243" t="s">
        <v>445</v>
      </c>
      <c r="G141" s="244" t="s">
        <v>446</v>
      </c>
      <c r="H141" s="245">
        <v>52</v>
      </c>
      <c r="I141" s="246"/>
      <c r="J141" s="246"/>
      <c r="K141" s="247"/>
      <c r="L141" s="27"/>
      <c r="M141" s="248"/>
      <c r="N141" s="249"/>
      <c r="O141" s="250">
        <v>0</v>
      </c>
      <c r="P141" s="250">
        <f>O141*H141</f>
        <v>0</v>
      </c>
      <c r="Q141" s="250">
        <v>0</v>
      </c>
      <c r="R141" s="250">
        <f>Q141*H141</f>
        <v>0</v>
      </c>
      <c r="S141" s="250">
        <v>0</v>
      </c>
      <c r="T141" s="251">
        <f>S141*H141</f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61" t="s">
        <v>447</v>
      </c>
      <c r="AT141" s="161" t="s">
        <v>147</v>
      </c>
      <c r="AU141" s="161" t="s">
        <v>75</v>
      </c>
      <c r="AY141" s="14" t="s">
        <v>145</v>
      </c>
      <c r="BE141" s="162">
        <f>IF(N141="základná",J141,0)</f>
        <v>0</v>
      </c>
      <c r="BF141" s="162">
        <f>IF(N141="znížená",J141,0)</f>
        <v>0</v>
      </c>
      <c r="BG141" s="162">
        <f>IF(N141="zákl. prenesená",J141,0)</f>
        <v>0</v>
      </c>
      <c r="BH141" s="162">
        <f>IF(N141="zníž. prenesená",J141,0)</f>
        <v>0</v>
      </c>
      <c r="BI141" s="162">
        <f>IF(N141="nulová",J141,0)</f>
        <v>0</v>
      </c>
      <c r="BJ141" s="14" t="s">
        <v>78</v>
      </c>
      <c r="BK141" s="162">
        <f>ROUND(I141*H141,2)</f>
        <v>0</v>
      </c>
      <c r="BL141" s="14" t="s">
        <v>447</v>
      </c>
      <c r="BM141" s="161" t="s">
        <v>2285</v>
      </c>
    </row>
    <row r="142" spans="1:65" s="2" customFormat="1" ht="24.2" customHeight="1">
      <c r="A142" s="187"/>
      <c r="B142" s="189"/>
      <c r="C142" s="241" t="s">
        <v>242</v>
      </c>
      <c r="D142" s="241" t="s">
        <v>147</v>
      </c>
      <c r="E142" s="242" t="s">
        <v>2286</v>
      </c>
      <c r="F142" s="243" t="s">
        <v>2287</v>
      </c>
      <c r="G142" s="244" t="s">
        <v>200</v>
      </c>
      <c r="H142" s="245">
        <v>1</v>
      </c>
      <c r="I142" s="246"/>
      <c r="J142" s="246"/>
      <c r="K142" s="247"/>
      <c r="L142" s="27"/>
      <c r="M142" s="248"/>
      <c r="N142" s="249"/>
      <c r="O142" s="250">
        <v>0</v>
      </c>
      <c r="P142" s="250">
        <f>O142*H142</f>
        <v>0</v>
      </c>
      <c r="Q142" s="250">
        <v>0</v>
      </c>
      <c r="R142" s="250">
        <f>Q142*H142</f>
        <v>0</v>
      </c>
      <c r="S142" s="250">
        <v>0</v>
      </c>
      <c r="T142" s="251">
        <f>S142*H142</f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61" t="s">
        <v>447</v>
      </c>
      <c r="AT142" s="161" t="s">
        <v>147</v>
      </c>
      <c r="AU142" s="161" t="s">
        <v>75</v>
      </c>
      <c r="AY142" s="14" t="s">
        <v>145</v>
      </c>
      <c r="BE142" s="162">
        <f>IF(N142="základná",J142,0)</f>
        <v>0</v>
      </c>
      <c r="BF142" s="162">
        <f>IF(N142="znížená",J142,0)</f>
        <v>0</v>
      </c>
      <c r="BG142" s="162">
        <f>IF(N142="zákl. prenesená",J142,0)</f>
        <v>0</v>
      </c>
      <c r="BH142" s="162">
        <f>IF(N142="zníž. prenesená",J142,0)</f>
        <v>0</v>
      </c>
      <c r="BI142" s="162">
        <f>IF(N142="nulová",J142,0)</f>
        <v>0</v>
      </c>
      <c r="BJ142" s="14" t="s">
        <v>78</v>
      </c>
      <c r="BK142" s="162">
        <f>ROUND(I142*H142,2)</f>
        <v>0</v>
      </c>
      <c r="BL142" s="14" t="s">
        <v>447</v>
      </c>
      <c r="BM142" s="161" t="s">
        <v>2288</v>
      </c>
    </row>
    <row r="143" spans="1:65" s="2" customFormat="1" ht="16.5" customHeight="1">
      <c r="A143" s="187"/>
      <c r="B143" s="189"/>
      <c r="C143" s="241" t="s">
        <v>246</v>
      </c>
      <c r="D143" s="241" t="s">
        <v>147</v>
      </c>
      <c r="E143" s="242" t="s">
        <v>1633</v>
      </c>
      <c r="F143" s="243" t="s">
        <v>2289</v>
      </c>
      <c r="G143" s="244" t="s">
        <v>200</v>
      </c>
      <c r="H143" s="245">
        <v>1</v>
      </c>
      <c r="I143" s="246"/>
      <c r="J143" s="246"/>
      <c r="K143" s="247"/>
      <c r="L143" s="27"/>
      <c r="M143" s="248"/>
      <c r="N143" s="249"/>
      <c r="O143" s="250">
        <v>0</v>
      </c>
      <c r="P143" s="250">
        <f>O143*H143</f>
        <v>0</v>
      </c>
      <c r="Q143" s="250">
        <v>0</v>
      </c>
      <c r="R143" s="250">
        <f>Q143*H143</f>
        <v>0</v>
      </c>
      <c r="S143" s="250">
        <v>0</v>
      </c>
      <c r="T143" s="251">
        <f>S143*H143</f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61" t="s">
        <v>447</v>
      </c>
      <c r="AT143" s="161" t="s">
        <v>147</v>
      </c>
      <c r="AU143" s="161" t="s">
        <v>75</v>
      </c>
      <c r="AY143" s="14" t="s">
        <v>145</v>
      </c>
      <c r="BE143" s="162">
        <f>IF(N143="základná",J143,0)</f>
        <v>0</v>
      </c>
      <c r="BF143" s="162">
        <f>IF(N143="znížená",J143,0)</f>
        <v>0</v>
      </c>
      <c r="BG143" s="162">
        <f>IF(N143="zákl. prenesená",J143,0)</f>
        <v>0</v>
      </c>
      <c r="BH143" s="162">
        <f>IF(N143="zníž. prenesená",J143,0)</f>
        <v>0</v>
      </c>
      <c r="BI143" s="162">
        <f>IF(N143="nulová",J143,0)</f>
        <v>0</v>
      </c>
      <c r="BJ143" s="14" t="s">
        <v>78</v>
      </c>
      <c r="BK143" s="162">
        <f>ROUND(I143*H143,2)</f>
        <v>0</v>
      </c>
      <c r="BL143" s="14" t="s">
        <v>447</v>
      </c>
      <c r="BM143" s="161" t="s">
        <v>2290</v>
      </c>
    </row>
    <row r="144" spans="1:65" s="2" customFormat="1" ht="16.5" customHeight="1">
      <c r="A144" s="187"/>
      <c r="B144" s="189"/>
      <c r="C144" s="241" t="s">
        <v>250</v>
      </c>
      <c r="D144" s="241" t="s">
        <v>147</v>
      </c>
      <c r="E144" s="242" t="s">
        <v>1640</v>
      </c>
      <c r="F144" s="243" t="s">
        <v>2291</v>
      </c>
      <c r="G144" s="244" t="s">
        <v>446</v>
      </c>
      <c r="H144" s="245">
        <v>4</v>
      </c>
      <c r="I144" s="246"/>
      <c r="J144" s="246"/>
      <c r="K144" s="247"/>
      <c r="L144" s="27"/>
      <c r="M144" s="261"/>
      <c r="N144" s="262"/>
      <c r="O144" s="263">
        <v>0</v>
      </c>
      <c r="P144" s="263">
        <f>O144*H144</f>
        <v>0</v>
      </c>
      <c r="Q144" s="263">
        <v>0</v>
      </c>
      <c r="R144" s="263">
        <f>Q144*H144</f>
        <v>0</v>
      </c>
      <c r="S144" s="263">
        <v>0</v>
      </c>
      <c r="T144" s="264">
        <f>S144*H144</f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61" t="s">
        <v>447</v>
      </c>
      <c r="AT144" s="161" t="s">
        <v>147</v>
      </c>
      <c r="AU144" s="161" t="s">
        <v>75</v>
      </c>
      <c r="AY144" s="14" t="s">
        <v>145</v>
      </c>
      <c r="BE144" s="162">
        <f>IF(N144="základná",J144,0)</f>
        <v>0</v>
      </c>
      <c r="BF144" s="162">
        <f>IF(N144="znížená",J144,0)</f>
        <v>0</v>
      </c>
      <c r="BG144" s="162">
        <f>IF(N144="zákl. prenesená",J144,0)</f>
        <v>0</v>
      </c>
      <c r="BH144" s="162">
        <f>IF(N144="zníž. prenesená",J144,0)</f>
        <v>0</v>
      </c>
      <c r="BI144" s="162">
        <f>IF(N144="nulová",J144,0)</f>
        <v>0</v>
      </c>
      <c r="BJ144" s="14" t="s">
        <v>78</v>
      </c>
      <c r="BK144" s="162">
        <f>ROUND(I144*H144,2)</f>
        <v>0</v>
      </c>
      <c r="BL144" s="14" t="s">
        <v>447</v>
      </c>
      <c r="BM144" s="161" t="s">
        <v>2292</v>
      </c>
    </row>
    <row r="145" spans="1:31" s="2" customFormat="1" ht="6.95" customHeight="1">
      <c r="A145" s="187"/>
      <c r="B145" s="211"/>
      <c r="C145" s="212"/>
      <c r="D145" s="212"/>
      <c r="E145" s="212"/>
      <c r="F145" s="212"/>
      <c r="G145" s="212"/>
      <c r="H145" s="212"/>
      <c r="I145" s="212"/>
      <c r="J145" s="212"/>
      <c r="K145" s="212"/>
      <c r="L145" s="27"/>
      <c r="M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</row>
  </sheetData>
  <sheetProtection formatColumns="0" formatRows="0" autoFilter="0"/>
  <autoFilter ref="C122:K144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1"/>
  <sheetViews>
    <sheetView showGridLines="0" workbookViewId="0">
      <selection activeCell="L122" sqref="L122:N170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2293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tr">
        <f>'[1]Rekapitulácia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187"/>
      <c r="B8" s="27"/>
      <c r="C8" s="187"/>
      <c r="D8" s="185" t="s">
        <v>105</v>
      </c>
      <c r="E8" s="187"/>
      <c r="F8" s="313" t="s">
        <v>2997</v>
      </c>
      <c r="G8" s="187"/>
      <c r="H8" s="313" t="s">
        <v>3009</v>
      </c>
      <c r="I8" s="187"/>
      <c r="J8" s="187"/>
      <c r="K8" s="187"/>
      <c r="L8" s="39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30" customHeight="1">
      <c r="A9" s="187"/>
      <c r="B9" s="27"/>
      <c r="C9" s="187"/>
      <c r="D9" s="187"/>
      <c r="E9" s="380" t="s">
        <v>3139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77" t="s">
        <v>1489</v>
      </c>
      <c r="G11" s="187"/>
      <c r="H11" s="187"/>
      <c r="I11" s="185" t="s">
        <v>16</v>
      </c>
      <c r="J11" s="177" t="s">
        <v>1</v>
      </c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77" t="s">
        <v>1490</v>
      </c>
      <c r="G12" s="187"/>
      <c r="H12" s="187"/>
      <c r="I12" s="185" t="s">
        <v>19</v>
      </c>
      <c r="J12" s="183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20</v>
      </c>
      <c r="E14" s="187"/>
      <c r="F14" s="187"/>
      <c r="G14" s="187"/>
      <c r="H14" s="187"/>
      <c r="I14" s="185" t="s">
        <v>21</v>
      </c>
      <c r="J14" s="177" t="s">
        <v>1</v>
      </c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77" t="s">
        <v>1491</v>
      </c>
      <c r="F15" s="187"/>
      <c r="G15" s="187"/>
      <c r="H15" s="187"/>
      <c r="I15" s="185" t="s">
        <v>23</v>
      </c>
      <c r="J15" s="177" t="s">
        <v>1</v>
      </c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24</v>
      </c>
      <c r="E17" s="187"/>
      <c r="F17" s="187"/>
      <c r="G17" s="187"/>
      <c r="H17" s="187"/>
      <c r="I17" s="185" t="s">
        <v>21</v>
      </c>
      <c r="J17" s="177" t="s">
        <v>1</v>
      </c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177" t="s">
        <v>1489</v>
      </c>
      <c r="F18" s="187"/>
      <c r="G18" s="187"/>
      <c r="H18" s="187"/>
      <c r="I18" s="185" t="s">
        <v>23</v>
      </c>
      <c r="J18" s="177" t="s">
        <v>1</v>
      </c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25</v>
      </c>
      <c r="E20" s="187"/>
      <c r="F20" s="187"/>
      <c r="G20" s="187"/>
      <c r="H20" s="187"/>
      <c r="I20" s="185" t="s">
        <v>21</v>
      </c>
      <c r="J20" s="177" t="s">
        <v>1</v>
      </c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77"/>
      <c r="F21" s="187"/>
      <c r="G21" s="187"/>
      <c r="H21" s="187"/>
      <c r="I21" s="185" t="s">
        <v>23</v>
      </c>
      <c r="J21" s="177" t="s">
        <v>1</v>
      </c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27</v>
      </c>
      <c r="E23" s="187"/>
      <c r="F23" s="187"/>
      <c r="G23" s="187"/>
      <c r="H23" s="187"/>
      <c r="I23" s="185" t="s">
        <v>21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77"/>
      <c r="F24" s="187"/>
      <c r="G24" s="187"/>
      <c r="H24" s="187"/>
      <c r="I24" s="185" t="s">
        <v>23</v>
      </c>
      <c r="J24" s="177" t="s">
        <v>1</v>
      </c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28</v>
      </c>
      <c r="E26" s="187"/>
      <c r="F26" s="187"/>
      <c r="G26" s="187"/>
      <c r="H26" s="187"/>
      <c r="I26" s="187"/>
      <c r="J26" s="187"/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3"/>
      <c r="E29" s="63"/>
      <c r="F29" s="63"/>
      <c r="G29" s="63"/>
      <c r="H29" s="63"/>
      <c r="I29" s="63"/>
      <c r="J29" s="63"/>
      <c r="K29" s="63"/>
      <c r="L29" s="39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101" t="s">
        <v>29</v>
      </c>
      <c r="E30" s="187"/>
      <c r="F30" s="187"/>
      <c r="G30" s="187"/>
      <c r="H30" s="187"/>
      <c r="I30" s="187"/>
      <c r="J30" s="184"/>
      <c r="K30" s="187"/>
      <c r="L30" s="39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1" t="s">
        <v>31</v>
      </c>
      <c r="G32" s="187"/>
      <c r="H32" s="187"/>
      <c r="I32" s="181" t="s">
        <v>30</v>
      </c>
      <c r="J32" s="181" t="s">
        <v>32</v>
      </c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33</v>
      </c>
      <c r="E33" s="32" t="s">
        <v>34</v>
      </c>
      <c r="F33" s="102">
        <f>ROUND((SUM(BE124:BE170)),  2)</f>
        <v>0</v>
      </c>
      <c r="G33" s="103"/>
      <c r="H33" s="103"/>
      <c r="I33" s="104">
        <v>0.2</v>
      </c>
      <c r="J33" s="102">
        <f>ROUND(((SUM(BE124:BE170))*I33),  2)</f>
        <v>0</v>
      </c>
      <c r="K33" s="187"/>
      <c r="L33" s="39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32" t="s">
        <v>35</v>
      </c>
      <c r="F34" s="105"/>
      <c r="G34" s="187"/>
      <c r="H34" s="187"/>
      <c r="I34" s="106">
        <v>0.2</v>
      </c>
      <c r="J34" s="105"/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36</v>
      </c>
      <c r="F35" s="105">
        <f>ROUND((SUM(BG124:BG170)),  2)</f>
        <v>0</v>
      </c>
      <c r="G35" s="187"/>
      <c r="H35" s="187"/>
      <c r="I35" s="106">
        <v>0.2</v>
      </c>
      <c r="J35" s="105">
        <f>0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37</v>
      </c>
      <c r="F36" s="105">
        <f>ROUND((SUM(BH124:BH170)),  2)</f>
        <v>0</v>
      </c>
      <c r="G36" s="187"/>
      <c r="H36" s="187"/>
      <c r="I36" s="106">
        <v>0.2</v>
      </c>
      <c r="J36" s="105">
        <f>0</f>
        <v>0</v>
      </c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32" t="s">
        <v>38</v>
      </c>
      <c r="F37" s="102">
        <f>ROUND((SUM(BI124:BI170)),  2)</f>
        <v>0</v>
      </c>
      <c r="G37" s="103"/>
      <c r="H37" s="103"/>
      <c r="I37" s="104">
        <v>0</v>
      </c>
      <c r="J37" s="102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189"/>
      <c r="C82" s="190" t="s">
        <v>110</v>
      </c>
      <c r="D82" s="191"/>
      <c r="E82" s="191"/>
      <c r="F82" s="191"/>
      <c r="G82" s="191"/>
      <c r="H82" s="191"/>
      <c r="I82" s="191"/>
      <c r="J82" s="191"/>
      <c r="K82" s="191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189"/>
      <c r="C83" s="191"/>
      <c r="D83" s="191"/>
      <c r="E83" s="191"/>
      <c r="F83" s="191"/>
      <c r="G83" s="191"/>
      <c r="H83" s="191"/>
      <c r="I83" s="191"/>
      <c r="J83" s="191"/>
      <c r="K83" s="191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189"/>
      <c r="C84" s="192" t="s">
        <v>13</v>
      </c>
      <c r="D84" s="191"/>
      <c r="E84" s="191"/>
      <c r="F84" s="191"/>
      <c r="G84" s="191"/>
      <c r="H84" s="191"/>
      <c r="I84" s="191"/>
      <c r="J84" s="191"/>
      <c r="K84" s="191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189"/>
      <c r="C85" s="191"/>
      <c r="D85" s="191"/>
      <c r="E85" s="394" t="str">
        <f>E7</f>
        <v>Ružomberok OO PZ, Zateplenie objektu</v>
      </c>
      <c r="F85" s="395"/>
      <c r="G85" s="395"/>
      <c r="H85" s="395"/>
      <c r="I85" s="191"/>
      <c r="J85" s="191"/>
      <c r="K85" s="191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189"/>
      <c r="C86" s="192" t="s">
        <v>105</v>
      </c>
      <c r="D86" s="191"/>
      <c r="E86" s="191" t="s">
        <v>2997</v>
      </c>
      <c r="F86" s="191"/>
      <c r="G86" s="191"/>
      <c r="H86" s="314" t="s">
        <v>3009</v>
      </c>
      <c r="I86" s="191"/>
      <c r="J86" s="191"/>
      <c r="K86" s="191"/>
      <c r="L86" s="39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30" customHeight="1">
      <c r="A87" s="187"/>
      <c r="B87" s="189"/>
      <c r="C87" s="191"/>
      <c r="D87" s="191"/>
      <c r="E87" s="396" t="str">
        <f>E9</f>
        <v>A1.05.07 - Komínové teleso</v>
      </c>
      <c r="F87" s="397"/>
      <c r="G87" s="397"/>
      <c r="H87" s="397"/>
      <c r="I87" s="191"/>
      <c r="J87" s="191"/>
      <c r="K87" s="191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189"/>
      <c r="C88" s="191"/>
      <c r="D88" s="191"/>
      <c r="E88" s="191"/>
      <c r="F88" s="191"/>
      <c r="G88" s="191"/>
      <c r="H88" s="191"/>
      <c r="I88" s="191"/>
      <c r="J88" s="191"/>
      <c r="K88" s="191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189"/>
      <c r="C89" s="192" t="s">
        <v>17</v>
      </c>
      <c r="D89" s="191"/>
      <c r="E89" s="191"/>
      <c r="F89" s="193" t="str">
        <f>F12</f>
        <v>Nám. Andreja Hlinku 1875, 034 01 Ružomberok</v>
      </c>
      <c r="G89" s="191"/>
      <c r="H89" s="191"/>
      <c r="I89" s="192" t="s">
        <v>19</v>
      </c>
      <c r="J89" s="194"/>
      <c r="K89" s="191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189"/>
      <c r="C90" s="191"/>
      <c r="D90" s="191"/>
      <c r="E90" s="191"/>
      <c r="F90" s="191"/>
      <c r="G90" s="191"/>
      <c r="H90" s="191"/>
      <c r="I90" s="191"/>
      <c r="J90" s="191"/>
      <c r="K90" s="191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25.7" customHeight="1">
      <c r="A91" s="187"/>
      <c r="B91" s="189"/>
      <c r="C91" s="192" t="s">
        <v>20</v>
      </c>
      <c r="D91" s="191"/>
      <c r="E91" s="191"/>
      <c r="F91" s="193" t="str">
        <f>E15</f>
        <v>MVSR</v>
      </c>
      <c r="G91" s="191"/>
      <c r="H91" s="191"/>
      <c r="I91" s="192" t="s">
        <v>25</v>
      </c>
      <c r="J91" s="195"/>
      <c r="K91" s="191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189"/>
      <c r="C92" s="192" t="s">
        <v>24</v>
      </c>
      <c r="D92" s="191"/>
      <c r="E92" s="191"/>
      <c r="F92" s="193" t="str">
        <f>IF(E18="","",E18)</f>
        <v xml:space="preserve"> </v>
      </c>
      <c r="G92" s="191"/>
      <c r="H92" s="191"/>
      <c r="I92" s="192" t="s">
        <v>27</v>
      </c>
      <c r="J92" s="195"/>
      <c r="K92" s="191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189"/>
      <c r="C93" s="191"/>
      <c r="D93" s="191"/>
      <c r="E93" s="191"/>
      <c r="F93" s="191"/>
      <c r="G93" s="191"/>
      <c r="H93" s="191"/>
      <c r="I93" s="191"/>
      <c r="J93" s="191"/>
      <c r="K93" s="191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189"/>
      <c r="C95" s="191"/>
      <c r="D95" s="191"/>
      <c r="E95" s="191"/>
      <c r="F95" s="191"/>
      <c r="G95" s="191"/>
      <c r="H95" s="191"/>
      <c r="I95" s="191"/>
      <c r="J95" s="191"/>
      <c r="K95" s="191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189"/>
      <c r="C96" s="199" t="s">
        <v>113</v>
      </c>
      <c r="D96" s="191"/>
      <c r="E96" s="191"/>
      <c r="F96" s="191"/>
      <c r="G96" s="191"/>
      <c r="H96" s="191"/>
      <c r="I96" s="191"/>
      <c r="J96" s="200"/>
      <c r="K96" s="191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114</v>
      </c>
    </row>
    <row r="97" spans="1:31" s="9" customFormat="1" ht="24.95" customHeight="1">
      <c r="B97" s="201"/>
      <c r="C97" s="202"/>
      <c r="D97" s="203" t="s">
        <v>115</v>
      </c>
      <c r="E97" s="204"/>
      <c r="F97" s="204"/>
      <c r="G97" s="204"/>
      <c r="H97" s="204"/>
      <c r="I97" s="204"/>
      <c r="J97" s="205"/>
      <c r="K97" s="202"/>
      <c r="L97" s="118"/>
    </row>
    <row r="98" spans="1:31" s="182" customFormat="1" ht="19.899999999999999" customHeight="1">
      <c r="B98" s="206"/>
      <c r="C98" s="207"/>
      <c r="D98" s="208" t="s">
        <v>450</v>
      </c>
      <c r="E98" s="209"/>
      <c r="F98" s="209"/>
      <c r="G98" s="209"/>
      <c r="H98" s="209"/>
      <c r="I98" s="209"/>
      <c r="J98" s="210"/>
      <c r="K98" s="207"/>
      <c r="L98" s="122"/>
    </row>
    <row r="99" spans="1:31" s="182" customFormat="1" ht="19.899999999999999" customHeight="1">
      <c r="B99" s="206"/>
      <c r="C99" s="207"/>
      <c r="D99" s="208" t="s">
        <v>117</v>
      </c>
      <c r="E99" s="209"/>
      <c r="F99" s="209"/>
      <c r="G99" s="209"/>
      <c r="H99" s="209"/>
      <c r="I99" s="209"/>
      <c r="J99" s="210"/>
      <c r="K99" s="207"/>
      <c r="L99" s="122"/>
    </row>
    <row r="100" spans="1:31" s="9" customFormat="1" ht="24.95" customHeight="1">
      <c r="B100" s="201"/>
      <c r="C100" s="202"/>
      <c r="D100" s="203" t="s">
        <v>118</v>
      </c>
      <c r="E100" s="204"/>
      <c r="F100" s="204"/>
      <c r="G100" s="204"/>
      <c r="H100" s="204"/>
      <c r="I100" s="204"/>
      <c r="J100" s="205"/>
      <c r="K100" s="202"/>
      <c r="L100" s="118"/>
    </row>
    <row r="101" spans="1:31" s="182" customFormat="1" ht="19.899999999999999" customHeight="1">
      <c r="B101" s="206"/>
      <c r="C101" s="207"/>
      <c r="D101" s="208" t="s">
        <v>2294</v>
      </c>
      <c r="E101" s="209"/>
      <c r="F101" s="209"/>
      <c r="G101" s="209"/>
      <c r="H101" s="209"/>
      <c r="I101" s="209"/>
      <c r="J101" s="210"/>
      <c r="K101" s="207"/>
      <c r="L101" s="122"/>
    </row>
    <row r="102" spans="1:31" s="182" customFormat="1" ht="19.899999999999999" customHeight="1">
      <c r="B102" s="206"/>
      <c r="C102" s="207"/>
      <c r="D102" s="208"/>
      <c r="E102" s="209"/>
      <c r="F102" s="209"/>
      <c r="G102" s="209"/>
      <c r="H102" s="209"/>
      <c r="I102" s="209"/>
      <c r="J102" s="210"/>
      <c r="K102" s="207"/>
      <c r="L102" s="122"/>
    </row>
    <row r="103" spans="1:31" s="9" customFormat="1" ht="24.95" customHeight="1">
      <c r="B103" s="201"/>
      <c r="C103" s="202"/>
      <c r="D103" s="203" t="s">
        <v>130</v>
      </c>
      <c r="E103" s="204"/>
      <c r="F103" s="204"/>
      <c r="G103" s="204"/>
      <c r="H103" s="204"/>
      <c r="I103" s="204"/>
      <c r="J103" s="205"/>
      <c r="K103" s="202"/>
      <c r="L103" s="118"/>
    </row>
    <row r="104" spans="1:31" s="9" customFormat="1" ht="24.95" customHeight="1">
      <c r="B104" s="201"/>
      <c r="C104" s="202"/>
      <c r="D104" s="203" t="s">
        <v>1497</v>
      </c>
      <c r="E104" s="204"/>
      <c r="F104" s="204"/>
      <c r="G104" s="204"/>
      <c r="H104" s="204"/>
      <c r="I104" s="204"/>
      <c r="J104" s="205"/>
      <c r="K104" s="202"/>
      <c r="L104" s="118"/>
    </row>
    <row r="105" spans="1:31" s="2" customFormat="1" ht="21.75" customHeight="1">
      <c r="A105" s="187"/>
      <c r="B105" s="189"/>
      <c r="C105" s="191"/>
      <c r="D105" s="191"/>
      <c r="E105" s="191"/>
      <c r="F105" s="191"/>
      <c r="G105" s="191"/>
      <c r="H105" s="191"/>
      <c r="I105" s="191"/>
      <c r="J105" s="191"/>
      <c r="K105" s="191"/>
      <c r="L105" s="39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</row>
    <row r="106" spans="1:31" s="2" customFormat="1" ht="6.95" customHeight="1">
      <c r="A106" s="187"/>
      <c r="B106" s="211"/>
      <c r="C106" s="212"/>
      <c r="D106" s="212"/>
      <c r="E106" s="212"/>
      <c r="F106" s="212"/>
      <c r="G106" s="212"/>
      <c r="H106" s="212"/>
      <c r="I106" s="212"/>
      <c r="J106" s="212"/>
      <c r="K106" s="212"/>
      <c r="L106" s="39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10" spans="1:31" s="2" customFormat="1" ht="6.95" customHeight="1">
      <c r="A110" s="187"/>
      <c r="B110" s="213"/>
      <c r="C110" s="214"/>
      <c r="D110" s="214"/>
      <c r="E110" s="214"/>
      <c r="F110" s="214"/>
      <c r="G110" s="214"/>
      <c r="H110" s="214"/>
      <c r="I110" s="214"/>
      <c r="J110" s="214"/>
      <c r="K110" s="214"/>
      <c r="L110" s="39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24.95" customHeight="1">
      <c r="A111" s="187"/>
      <c r="B111" s="189"/>
      <c r="C111" s="190" t="s">
        <v>131</v>
      </c>
      <c r="D111" s="191"/>
      <c r="E111" s="191"/>
      <c r="F111" s="191"/>
      <c r="G111" s="191"/>
      <c r="H111" s="191"/>
      <c r="I111" s="191"/>
      <c r="J111" s="191"/>
      <c r="K111" s="191"/>
      <c r="L111" s="39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6.95" customHeight="1">
      <c r="A112" s="187"/>
      <c r="B112" s="189"/>
      <c r="C112" s="191"/>
      <c r="D112" s="191"/>
      <c r="E112" s="191"/>
      <c r="F112" s="191"/>
      <c r="G112" s="191"/>
      <c r="H112" s="191"/>
      <c r="I112" s="191"/>
      <c r="J112" s="191"/>
      <c r="K112" s="191"/>
      <c r="L112" s="39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2" customHeight="1">
      <c r="A113" s="187"/>
      <c r="B113" s="189"/>
      <c r="C113" s="192" t="s">
        <v>13</v>
      </c>
      <c r="D113" s="191"/>
      <c r="E113" s="191"/>
      <c r="F113" s="191"/>
      <c r="G113" s="191"/>
      <c r="H113" s="191"/>
      <c r="I113" s="191"/>
      <c r="J113" s="191"/>
      <c r="K113" s="191"/>
      <c r="L113" s="39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6.5" customHeight="1">
      <c r="A114" s="187"/>
      <c r="B114" s="189"/>
      <c r="C114" s="191"/>
      <c r="D114" s="191"/>
      <c r="E114" s="394" t="str">
        <f>E7</f>
        <v>Ružomberok OO PZ, Zateplenie objektu</v>
      </c>
      <c r="F114" s="395"/>
      <c r="G114" s="395"/>
      <c r="H114" s="395"/>
      <c r="I114" s="191"/>
      <c r="J114" s="191"/>
      <c r="K114" s="191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2" customHeight="1">
      <c r="A115" s="187"/>
      <c r="B115" s="189"/>
      <c r="C115" s="192" t="s">
        <v>105</v>
      </c>
      <c r="D115" s="191"/>
      <c r="E115" s="314" t="s">
        <v>2997</v>
      </c>
      <c r="F115" s="191"/>
      <c r="G115" s="191"/>
      <c r="H115" s="314" t="s">
        <v>3009</v>
      </c>
      <c r="I115" s="191"/>
      <c r="J115" s="191"/>
      <c r="K115" s="191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30" customHeight="1">
      <c r="A116" s="187"/>
      <c r="B116" s="189"/>
      <c r="C116" s="191"/>
      <c r="D116" s="191"/>
      <c r="E116" s="396" t="str">
        <f>E9</f>
        <v>A1.05.07 - Komínové teleso</v>
      </c>
      <c r="F116" s="397"/>
      <c r="G116" s="397"/>
      <c r="H116" s="397"/>
      <c r="I116" s="191"/>
      <c r="J116" s="191"/>
      <c r="K116" s="191"/>
      <c r="L116" s="39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6.95" customHeight="1">
      <c r="A117" s="187"/>
      <c r="B117" s="189"/>
      <c r="C117" s="191"/>
      <c r="D117" s="191"/>
      <c r="E117" s="191"/>
      <c r="F117" s="191"/>
      <c r="G117" s="191"/>
      <c r="H117" s="191"/>
      <c r="I117" s="191"/>
      <c r="J117" s="191"/>
      <c r="K117" s="191"/>
      <c r="L117" s="39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2" customHeight="1">
      <c r="A118" s="187"/>
      <c r="B118" s="189"/>
      <c r="C118" s="192" t="s">
        <v>17</v>
      </c>
      <c r="D118" s="191"/>
      <c r="E118" s="191"/>
      <c r="F118" s="193" t="str">
        <f>F12</f>
        <v>Nám. Andreja Hlinku 1875, 034 01 Ružomberok</v>
      </c>
      <c r="G118" s="191"/>
      <c r="H118" s="191"/>
      <c r="I118" s="192" t="s">
        <v>19</v>
      </c>
      <c r="J118" s="194"/>
      <c r="K118" s="191"/>
      <c r="L118" s="39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6.95" customHeight="1">
      <c r="A119" s="187"/>
      <c r="B119" s="189"/>
      <c r="C119" s="191"/>
      <c r="D119" s="191"/>
      <c r="E119" s="191"/>
      <c r="F119" s="191"/>
      <c r="G119" s="191"/>
      <c r="H119" s="191"/>
      <c r="I119" s="191"/>
      <c r="J119" s="191"/>
      <c r="K119" s="191"/>
      <c r="L119" s="39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25.7" customHeight="1">
      <c r="A120" s="187"/>
      <c r="B120" s="189"/>
      <c r="C120" s="192" t="s">
        <v>20</v>
      </c>
      <c r="D120" s="191"/>
      <c r="E120" s="191"/>
      <c r="F120" s="193" t="str">
        <f>E15</f>
        <v>MVSR</v>
      </c>
      <c r="G120" s="191"/>
      <c r="H120" s="191"/>
      <c r="I120" s="192" t="s">
        <v>25</v>
      </c>
      <c r="J120" s="195"/>
      <c r="K120" s="191"/>
      <c r="L120" s="39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2" customFormat="1" ht="15.2" customHeight="1">
      <c r="A121" s="187"/>
      <c r="B121" s="189"/>
      <c r="C121" s="192" t="s">
        <v>24</v>
      </c>
      <c r="D121" s="191"/>
      <c r="E121" s="191"/>
      <c r="F121" s="193" t="str">
        <f>IF(E18="","",E18)</f>
        <v xml:space="preserve"> </v>
      </c>
      <c r="G121" s="191"/>
      <c r="H121" s="191"/>
      <c r="I121" s="192" t="s">
        <v>27</v>
      </c>
      <c r="J121" s="195"/>
      <c r="K121" s="191"/>
      <c r="L121" s="39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5" s="2" customFormat="1" ht="10.35" customHeight="1">
      <c r="A122" s="187"/>
      <c r="B122" s="189"/>
      <c r="C122" s="191"/>
      <c r="D122" s="191"/>
      <c r="E122" s="191"/>
      <c r="F122" s="191"/>
      <c r="G122" s="191"/>
      <c r="H122" s="191"/>
      <c r="I122" s="191"/>
      <c r="J122" s="191"/>
      <c r="K122" s="191"/>
      <c r="L122" s="39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65" s="11" customFormat="1" ht="29.25" customHeight="1">
      <c r="A123" s="126"/>
      <c r="B123" s="215"/>
      <c r="C123" s="216" t="s">
        <v>132</v>
      </c>
      <c r="D123" s="217" t="s">
        <v>54</v>
      </c>
      <c r="E123" s="217" t="s">
        <v>50</v>
      </c>
      <c r="F123" s="217" t="s">
        <v>51</v>
      </c>
      <c r="G123" s="217" t="s">
        <v>133</v>
      </c>
      <c r="H123" s="217" t="s">
        <v>134</v>
      </c>
      <c r="I123" s="217" t="s">
        <v>135</v>
      </c>
      <c r="J123" s="218" t="s">
        <v>112</v>
      </c>
      <c r="K123" s="219" t="s">
        <v>136</v>
      </c>
      <c r="L123" s="132"/>
      <c r="M123" s="220"/>
      <c r="N123" s="221"/>
      <c r="O123" s="221" t="s">
        <v>137</v>
      </c>
      <c r="P123" s="221" t="s">
        <v>138</v>
      </c>
      <c r="Q123" s="221" t="s">
        <v>139</v>
      </c>
      <c r="R123" s="221" t="s">
        <v>140</v>
      </c>
      <c r="S123" s="221" t="s">
        <v>141</v>
      </c>
      <c r="T123" s="222" t="s">
        <v>142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9" customHeight="1">
      <c r="A124" s="187"/>
      <c r="B124" s="189"/>
      <c r="C124" s="223" t="s">
        <v>113</v>
      </c>
      <c r="D124" s="191"/>
      <c r="E124" s="191"/>
      <c r="F124" s="191"/>
      <c r="G124" s="191"/>
      <c r="H124" s="191"/>
      <c r="I124" s="191"/>
      <c r="J124" s="224"/>
      <c r="K124" s="191"/>
      <c r="L124" s="27"/>
      <c r="M124" s="225"/>
      <c r="N124" s="226"/>
      <c r="O124" s="227"/>
      <c r="P124" s="228">
        <f>P125+P134+P165+P168</f>
        <v>48.757660000000001</v>
      </c>
      <c r="Q124" s="227"/>
      <c r="R124" s="228">
        <f>R125+R134+R165+R168</f>
        <v>1.17191</v>
      </c>
      <c r="S124" s="227"/>
      <c r="T124" s="229">
        <f>T125+T134+T165+T168</f>
        <v>0.22625000000000001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T124" s="14" t="s">
        <v>68</v>
      </c>
      <c r="AU124" s="14" t="s">
        <v>114</v>
      </c>
      <c r="BK124" s="136">
        <f>BK125+BK134+BK165+BK168</f>
        <v>0</v>
      </c>
    </row>
    <row r="125" spans="1:65" s="12" customFormat="1" ht="25.9" customHeight="1">
      <c r="B125" s="230"/>
      <c r="C125" s="231"/>
      <c r="D125" s="232" t="s">
        <v>68</v>
      </c>
      <c r="E125" s="233" t="s">
        <v>143</v>
      </c>
      <c r="F125" s="233" t="s">
        <v>144</v>
      </c>
      <c r="G125" s="231"/>
      <c r="H125" s="231"/>
      <c r="I125" s="231"/>
      <c r="J125" s="234"/>
      <c r="K125" s="231"/>
      <c r="L125" s="137"/>
      <c r="M125" s="235"/>
      <c r="N125" s="236"/>
      <c r="O125" s="236"/>
      <c r="P125" s="237">
        <f>P126+P128</f>
        <v>10.879999999999999</v>
      </c>
      <c r="Q125" s="236"/>
      <c r="R125" s="237">
        <f>R126+R128</f>
        <v>1.0762</v>
      </c>
      <c r="S125" s="236"/>
      <c r="T125" s="238">
        <f>T126+T128</f>
        <v>0</v>
      </c>
      <c r="AR125" s="138" t="s">
        <v>75</v>
      </c>
      <c r="AT125" s="145" t="s">
        <v>68</v>
      </c>
      <c r="AU125" s="145" t="s">
        <v>69</v>
      </c>
      <c r="AY125" s="138" t="s">
        <v>145</v>
      </c>
      <c r="BK125" s="146">
        <f>BK126+BK128</f>
        <v>0</v>
      </c>
    </row>
    <row r="126" spans="1:65" s="12" customFormat="1" ht="22.9" customHeight="1">
      <c r="B126" s="230"/>
      <c r="C126" s="231"/>
      <c r="D126" s="232" t="s">
        <v>68</v>
      </c>
      <c r="E126" s="239" t="s">
        <v>169</v>
      </c>
      <c r="F126" s="239" t="s">
        <v>490</v>
      </c>
      <c r="G126" s="231"/>
      <c r="H126" s="231"/>
      <c r="I126" s="231"/>
      <c r="J126" s="240"/>
      <c r="K126" s="231"/>
      <c r="L126" s="137"/>
      <c r="M126" s="235"/>
      <c r="N126" s="236"/>
      <c r="O126" s="236"/>
      <c r="P126" s="237">
        <f>P127</f>
        <v>1.85</v>
      </c>
      <c r="Q126" s="236"/>
      <c r="R126" s="237">
        <f>R127</f>
        <v>3.0400000000000003E-2</v>
      </c>
      <c r="S126" s="236"/>
      <c r="T126" s="238">
        <f>T127</f>
        <v>0</v>
      </c>
      <c r="AR126" s="138" t="s">
        <v>75</v>
      </c>
      <c r="AT126" s="145" t="s">
        <v>68</v>
      </c>
      <c r="AU126" s="145" t="s">
        <v>75</v>
      </c>
      <c r="AY126" s="138" t="s">
        <v>145</v>
      </c>
      <c r="BK126" s="146">
        <f>BK127</f>
        <v>0</v>
      </c>
    </row>
    <row r="127" spans="1:65" s="2" customFormat="1" ht="23.25" customHeight="1">
      <c r="A127" s="187"/>
      <c r="B127" s="189"/>
      <c r="C127" s="241" t="s">
        <v>1498</v>
      </c>
      <c r="D127" s="241" t="s">
        <v>147</v>
      </c>
      <c r="E127" s="242" t="s">
        <v>1499</v>
      </c>
      <c r="F127" s="243" t="s">
        <v>3116</v>
      </c>
      <c r="G127" s="244" t="s">
        <v>150</v>
      </c>
      <c r="H127" s="245">
        <v>10</v>
      </c>
      <c r="I127" s="246"/>
      <c r="J127" s="246"/>
      <c r="K127" s="247"/>
      <c r="L127" s="27"/>
      <c r="M127" s="248"/>
      <c r="N127" s="249"/>
      <c r="O127" s="250">
        <v>0.185</v>
      </c>
      <c r="P127" s="250">
        <f>O127*H127</f>
        <v>1.85</v>
      </c>
      <c r="Q127" s="250">
        <v>3.0400000000000002E-3</v>
      </c>
      <c r="R127" s="250">
        <f>Q127*H127</f>
        <v>3.0400000000000003E-2</v>
      </c>
      <c r="S127" s="250">
        <v>0</v>
      </c>
      <c r="T127" s="251">
        <f>S127*H127</f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61" t="s">
        <v>151</v>
      </c>
      <c r="AT127" s="161" t="s">
        <v>147</v>
      </c>
      <c r="AU127" s="161" t="s">
        <v>78</v>
      </c>
      <c r="AY127" s="14" t="s">
        <v>145</v>
      </c>
      <c r="BE127" s="162">
        <f>IF(N127="základná",J127,0)</f>
        <v>0</v>
      </c>
      <c r="BF127" s="162">
        <f>IF(N127="znížená",J127,0)</f>
        <v>0</v>
      </c>
      <c r="BG127" s="162">
        <f>IF(N127="zákl. prenesená",J127,0)</f>
        <v>0</v>
      </c>
      <c r="BH127" s="162">
        <f>IF(N127="zníž. prenesená",J127,0)</f>
        <v>0</v>
      </c>
      <c r="BI127" s="162">
        <f>IF(N127="nulová",J127,0)</f>
        <v>0</v>
      </c>
      <c r="BJ127" s="14" t="s">
        <v>78</v>
      </c>
      <c r="BK127" s="162">
        <f>ROUND(I127*H127,2)</f>
        <v>0</v>
      </c>
      <c r="BL127" s="14" t="s">
        <v>151</v>
      </c>
      <c r="BM127" s="161" t="s">
        <v>1502</v>
      </c>
    </row>
    <row r="128" spans="1:65" s="12" customFormat="1" ht="22.9" customHeight="1">
      <c r="B128" s="230"/>
      <c r="C128" s="231"/>
      <c r="D128" s="232" t="s">
        <v>68</v>
      </c>
      <c r="E128" s="239" t="s">
        <v>156</v>
      </c>
      <c r="F128" s="239" t="s">
        <v>157</v>
      </c>
      <c r="G128" s="231"/>
      <c r="H128" s="231"/>
      <c r="I128" s="231"/>
      <c r="J128" s="240"/>
      <c r="K128" s="231"/>
      <c r="L128" s="137"/>
      <c r="M128" s="235"/>
      <c r="N128" s="236"/>
      <c r="O128" s="236"/>
      <c r="P128" s="237">
        <f>SUM(P129:P133)</f>
        <v>9.0299999999999994</v>
      </c>
      <c r="Q128" s="236"/>
      <c r="R128" s="237">
        <f>SUM(R129:R133)</f>
        <v>1.0458000000000001</v>
      </c>
      <c r="S128" s="236"/>
      <c r="T128" s="238">
        <f>SUM(T129:T133)</f>
        <v>0</v>
      </c>
      <c r="AR128" s="138" t="s">
        <v>75</v>
      </c>
      <c r="AT128" s="145" t="s">
        <v>68</v>
      </c>
      <c r="AU128" s="145" t="s">
        <v>75</v>
      </c>
      <c r="AY128" s="138" t="s">
        <v>145</v>
      </c>
      <c r="BK128" s="146">
        <f>SUM(BK129:BK133)</f>
        <v>0</v>
      </c>
    </row>
    <row r="129" spans="1:65" s="2" customFormat="1" ht="24.2" customHeight="1">
      <c r="A129" s="187"/>
      <c r="B129" s="189"/>
      <c r="C129" s="241" t="s">
        <v>1693</v>
      </c>
      <c r="D129" s="241" t="s">
        <v>147</v>
      </c>
      <c r="E129" s="242" t="s">
        <v>2295</v>
      </c>
      <c r="F129" s="243" t="s">
        <v>2296</v>
      </c>
      <c r="G129" s="244" t="s">
        <v>150</v>
      </c>
      <c r="H129" s="245">
        <v>30</v>
      </c>
      <c r="I129" s="246"/>
      <c r="J129" s="246"/>
      <c r="K129" s="247"/>
      <c r="L129" s="27"/>
      <c r="M129" s="248"/>
      <c r="N129" s="249"/>
      <c r="O129" s="250">
        <v>0.252</v>
      </c>
      <c r="P129" s="250">
        <f>O129*H129</f>
        <v>7.5600000000000005</v>
      </c>
      <c r="Q129" s="250">
        <v>6.1799999999999997E-3</v>
      </c>
      <c r="R129" s="250">
        <f>Q129*H129</f>
        <v>0.18539999999999998</v>
      </c>
      <c r="S129" s="250">
        <v>0</v>
      </c>
      <c r="T129" s="251">
        <f>S129*H129</f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61" t="s">
        <v>151</v>
      </c>
      <c r="AT129" s="161" t="s">
        <v>147</v>
      </c>
      <c r="AU129" s="161" t="s">
        <v>78</v>
      </c>
      <c r="AY129" s="14" t="s">
        <v>145</v>
      </c>
      <c r="BE129" s="162">
        <f>IF(N129="základná",J129,0)</f>
        <v>0</v>
      </c>
      <c r="BF129" s="162">
        <f>IF(N129="znížená",J129,0)</f>
        <v>0</v>
      </c>
      <c r="BG129" s="162">
        <f>IF(N129="zákl. prenesená",J129,0)</f>
        <v>0</v>
      </c>
      <c r="BH129" s="162">
        <f>IF(N129="zníž. prenesená",J129,0)</f>
        <v>0</v>
      </c>
      <c r="BI129" s="162">
        <f>IF(N129="nulová",J129,0)</f>
        <v>0</v>
      </c>
      <c r="BJ129" s="14" t="s">
        <v>78</v>
      </c>
      <c r="BK129" s="162">
        <f>ROUND(I129*H129,2)</f>
        <v>0</v>
      </c>
      <c r="BL129" s="14" t="s">
        <v>151</v>
      </c>
      <c r="BM129" s="161" t="s">
        <v>2297</v>
      </c>
    </row>
    <row r="130" spans="1:65" s="2" customFormat="1" ht="24.2" customHeight="1">
      <c r="A130" s="187"/>
      <c r="B130" s="189"/>
      <c r="C130" s="241" t="s">
        <v>2112</v>
      </c>
      <c r="D130" s="241" t="s">
        <v>147</v>
      </c>
      <c r="E130" s="242" t="s">
        <v>2298</v>
      </c>
      <c r="F130" s="243" t="s">
        <v>2299</v>
      </c>
      <c r="G130" s="244" t="s">
        <v>160</v>
      </c>
      <c r="H130" s="245">
        <v>30</v>
      </c>
      <c r="I130" s="246"/>
      <c r="J130" s="246"/>
      <c r="K130" s="247"/>
      <c r="L130" s="27"/>
      <c r="M130" s="248"/>
      <c r="N130" s="249"/>
      <c r="O130" s="250">
        <v>3.3000000000000002E-2</v>
      </c>
      <c r="P130" s="250">
        <f>O130*H130</f>
        <v>0.99</v>
      </c>
      <c r="Q130" s="250">
        <v>2.8680000000000001E-2</v>
      </c>
      <c r="R130" s="250">
        <f>Q130*H130</f>
        <v>0.86040000000000005</v>
      </c>
      <c r="S130" s="250">
        <v>0</v>
      </c>
      <c r="T130" s="251">
        <f>S130*H130</f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61" t="s">
        <v>151</v>
      </c>
      <c r="AT130" s="161" t="s">
        <v>147</v>
      </c>
      <c r="AU130" s="161" t="s">
        <v>78</v>
      </c>
      <c r="AY130" s="14" t="s">
        <v>145</v>
      </c>
      <c r="BE130" s="162">
        <f>IF(N130="základná",J130,0)</f>
        <v>0</v>
      </c>
      <c r="BF130" s="162">
        <f>IF(N130="znížená",J130,0)</f>
        <v>0</v>
      </c>
      <c r="BG130" s="162">
        <f>IF(N130="zákl. prenesená",J130,0)</f>
        <v>0</v>
      </c>
      <c r="BH130" s="162">
        <f>IF(N130="zníž. prenesená",J130,0)</f>
        <v>0</v>
      </c>
      <c r="BI130" s="162">
        <f>IF(N130="nulová",J130,0)</f>
        <v>0</v>
      </c>
      <c r="BJ130" s="14" t="s">
        <v>78</v>
      </c>
      <c r="BK130" s="162">
        <f>ROUND(I130*H130,2)</f>
        <v>0</v>
      </c>
      <c r="BL130" s="14" t="s">
        <v>151</v>
      </c>
      <c r="BM130" s="161" t="s">
        <v>2300</v>
      </c>
    </row>
    <row r="131" spans="1:65" s="2" customFormat="1" ht="33" customHeight="1">
      <c r="A131" s="187"/>
      <c r="B131" s="189"/>
      <c r="C131" s="241" t="s">
        <v>2163</v>
      </c>
      <c r="D131" s="241" t="s">
        <v>147</v>
      </c>
      <c r="E131" s="242" t="s">
        <v>2301</v>
      </c>
      <c r="F131" s="243" t="s">
        <v>2302</v>
      </c>
      <c r="G131" s="244" t="s">
        <v>160</v>
      </c>
      <c r="H131" s="245">
        <v>30</v>
      </c>
      <c r="I131" s="246"/>
      <c r="J131" s="246"/>
      <c r="K131" s="247"/>
      <c r="L131" s="27"/>
      <c r="M131" s="248"/>
      <c r="N131" s="249"/>
      <c r="O131" s="250">
        <v>6.0000000000000001E-3</v>
      </c>
      <c r="P131" s="250">
        <f>O131*H131</f>
        <v>0.18</v>
      </c>
      <c r="Q131" s="250">
        <v>0</v>
      </c>
      <c r="R131" s="250">
        <f>Q131*H131</f>
        <v>0</v>
      </c>
      <c r="S131" s="250">
        <v>0</v>
      </c>
      <c r="T131" s="251">
        <f>S131*H131</f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61" t="s">
        <v>151</v>
      </c>
      <c r="AT131" s="161" t="s">
        <v>147</v>
      </c>
      <c r="AU131" s="161" t="s">
        <v>78</v>
      </c>
      <c r="AY131" s="14" t="s">
        <v>145</v>
      </c>
      <c r="BE131" s="162">
        <f>IF(N131="základná",J131,0)</f>
        <v>0</v>
      </c>
      <c r="BF131" s="162">
        <f>IF(N131="znížená",J131,0)</f>
        <v>0</v>
      </c>
      <c r="BG131" s="162">
        <f>IF(N131="zákl. prenesená",J131,0)</f>
        <v>0</v>
      </c>
      <c r="BH131" s="162">
        <f>IF(N131="zníž. prenesená",J131,0)</f>
        <v>0</v>
      </c>
      <c r="BI131" s="162">
        <f>IF(N131="nulová",J131,0)</f>
        <v>0</v>
      </c>
      <c r="BJ131" s="14" t="s">
        <v>78</v>
      </c>
      <c r="BK131" s="162">
        <f>ROUND(I131*H131,2)</f>
        <v>0</v>
      </c>
      <c r="BL131" s="14" t="s">
        <v>151</v>
      </c>
      <c r="BM131" s="161" t="s">
        <v>2303</v>
      </c>
    </row>
    <row r="132" spans="1:65" s="2" customFormat="1" ht="37.9" customHeight="1">
      <c r="A132" s="187"/>
      <c r="B132" s="189"/>
      <c r="C132" s="241" t="s">
        <v>2110</v>
      </c>
      <c r="D132" s="241" t="s">
        <v>147</v>
      </c>
      <c r="E132" s="242" t="s">
        <v>2304</v>
      </c>
      <c r="F132" s="243" t="s">
        <v>2305</v>
      </c>
      <c r="G132" s="244" t="s">
        <v>160</v>
      </c>
      <c r="H132" s="245">
        <v>30</v>
      </c>
      <c r="I132" s="246"/>
      <c r="J132" s="246"/>
      <c r="K132" s="247"/>
      <c r="L132" s="27"/>
      <c r="M132" s="248"/>
      <c r="N132" s="249"/>
      <c r="O132" s="250">
        <v>4.0000000000000001E-3</v>
      </c>
      <c r="P132" s="250">
        <f>O132*H132</f>
        <v>0.12</v>
      </c>
      <c r="Q132" s="250">
        <v>0</v>
      </c>
      <c r="R132" s="250">
        <f>Q132*H132</f>
        <v>0</v>
      </c>
      <c r="S132" s="250">
        <v>0</v>
      </c>
      <c r="T132" s="251">
        <f>S132*H132</f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61" t="s">
        <v>151</v>
      </c>
      <c r="AT132" s="161" t="s">
        <v>147</v>
      </c>
      <c r="AU132" s="161" t="s">
        <v>78</v>
      </c>
      <c r="AY132" s="14" t="s">
        <v>145</v>
      </c>
      <c r="BE132" s="162">
        <f>IF(N132="základná",J132,0)</f>
        <v>0</v>
      </c>
      <c r="BF132" s="162">
        <f>IF(N132="znížená",J132,0)</f>
        <v>0</v>
      </c>
      <c r="BG132" s="162">
        <f>IF(N132="zákl. prenesená",J132,0)</f>
        <v>0</v>
      </c>
      <c r="BH132" s="162">
        <f>IF(N132="zníž. prenesená",J132,0)</f>
        <v>0</v>
      </c>
      <c r="BI132" s="162">
        <f>IF(N132="nulová",J132,0)</f>
        <v>0</v>
      </c>
      <c r="BJ132" s="14" t="s">
        <v>78</v>
      </c>
      <c r="BK132" s="162">
        <f>ROUND(I132*H132,2)</f>
        <v>0</v>
      </c>
      <c r="BL132" s="14" t="s">
        <v>151</v>
      </c>
      <c r="BM132" s="161" t="s">
        <v>2306</v>
      </c>
    </row>
    <row r="133" spans="1:65" s="2" customFormat="1" ht="37.9" customHeight="1">
      <c r="A133" s="187"/>
      <c r="B133" s="189"/>
      <c r="C133" s="241" t="s">
        <v>2108</v>
      </c>
      <c r="D133" s="241" t="s">
        <v>147</v>
      </c>
      <c r="E133" s="242" t="s">
        <v>2307</v>
      </c>
      <c r="F133" s="243" t="s">
        <v>2308</v>
      </c>
      <c r="G133" s="244" t="s">
        <v>160</v>
      </c>
      <c r="H133" s="245">
        <v>30</v>
      </c>
      <c r="I133" s="246"/>
      <c r="J133" s="246"/>
      <c r="K133" s="247"/>
      <c r="L133" s="27"/>
      <c r="M133" s="248"/>
      <c r="N133" s="249"/>
      <c r="O133" s="250">
        <v>6.0000000000000001E-3</v>
      </c>
      <c r="P133" s="250">
        <f>O133*H133</f>
        <v>0.18</v>
      </c>
      <c r="Q133" s="250">
        <v>0</v>
      </c>
      <c r="R133" s="250">
        <f>Q133*H133</f>
        <v>0</v>
      </c>
      <c r="S133" s="250">
        <v>0</v>
      </c>
      <c r="T133" s="251">
        <f>S133*H133</f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61" t="s">
        <v>151</v>
      </c>
      <c r="AT133" s="161" t="s">
        <v>147</v>
      </c>
      <c r="AU133" s="161" t="s">
        <v>78</v>
      </c>
      <c r="AY133" s="14" t="s">
        <v>145</v>
      </c>
      <c r="BE133" s="162">
        <f>IF(N133="základná",J133,0)</f>
        <v>0</v>
      </c>
      <c r="BF133" s="162">
        <f>IF(N133="znížená",J133,0)</f>
        <v>0</v>
      </c>
      <c r="BG133" s="162">
        <f>IF(N133="zákl. prenesená",J133,0)</f>
        <v>0</v>
      </c>
      <c r="BH133" s="162">
        <f>IF(N133="zníž. prenesená",J133,0)</f>
        <v>0</v>
      </c>
      <c r="BI133" s="162">
        <f>IF(N133="nulová",J133,0)</f>
        <v>0</v>
      </c>
      <c r="BJ133" s="14" t="s">
        <v>78</v>
      </c>
      <c r="BK133" s="162">
        <f>ROUND(I133*H133,2)</f>
        <v>0</v>
      </c>
      <c r="BL133" s="14" t="s">
        <v>151</v>
      </c>
      <c r="BM133" s="161" t="s">
        <v>2309</v>
      </c>
    </row>
    <row r="134" spans="1:65" s="12" customFormat="1" ht="25.9" customHeight="1">
      <c r="B134" s="230"/>
      <c r="C134" s="231"/>
      <c r="D134" s="232" t="s">
        <v>68</v>
      </c>
      <c r="E134" s="233" t="s">
        <v>299</v>
      </c>
      <c r="F134" s="233" t="s">
        <v>300</v>
      </c>
      <c r="G134" s="231"/>
      <c r="H134" s="231"/>
      <c r="I134" s="231"/>
      <c r="J134" s="234"/>
      <c r="K134" s="231"/>
      <c r="L134" s="137"/>
      <c r="M134" s="235"/>
      <c r="N134" s="236"/>
      <c r="O134" s="236"/>
      <c r="P134" s="237">
        <f>P135+P164</f>
        <v>23.037659999999999</v>
      </c>
      <c r="Q134" s="236"/>
      <c r="R134" s="237">
        <f>R135+R164</f>
        <v>9.5710000000000017E-2</v>
      </c>
      <c r="S134" s="236"/>
      <c r="T134" s="238">
        <f>T135+T164</f>
        <v>0.22625000000000001</v>
      </c>
      <c r="AR134" s="138" t="s">
        <v>78</v>
      </c>
      <c r="AT134" s="145" t="s">
        <v>68</v>
      </c>
      <c r="AU134" s="145" t="s">
        <v>69</v>
      </c>
      <c r="AY134" s="138" t="s">
        <v>145</v>
      </c>
      <c r="BK134" s="146">
        <f>BK135+BK164</f>
        <v>0</v>
      </c>
    </row>
    <row r="135" spans="1:65" s="12" customFormat="1" ht="22.9" customHeight="1">
      <c r="B135" s="230"/>
      <c r="C135" s="231"/>
      <c r="D135" s="232" t="s">
        <v>68</v>
      </c>
      <c r="E135" s="239" t="s">
        <v>1563</v>
      </c>
      <c r="F135" s="239" t="s">
        <v>2310</v>
      </c>
      <c r="G135" s="231"/>
      <c r="H135" s="231"/>
      <c r="I135" s="231"/>
      <c r="J135" s="240"/>
      <c r="K135" s="231"/>
      <c r="L135" s="137"/>
      <c r="M135" s="235"/>
      <c r="N135" s="236"/>
      <c r="O135" s="236"/>
      <c r="P135" s="237">
        <f>SUM(P136:P163)</f>
        <v>23.037659999999999</v>
      </c>
      <c r="Q135" s="236"/>
      <c r="R135" s="237">
        <f>SUM(R136:R163)</f>
        <v>9.5710000000000017E-2</v>
      </c>
      <c r="S135" s="236"/>
      <c r="T135" s="238">
        <f>SUM(T136:T163)</f>
        <v>0.22625000000000001</v>
      </c>
      <c r="AR135" s="138" t="s">
        <v>78</v>
      </c>
      <c r="AT135" s="145" t="s">
        <v>68</v>
      </c>
      <c r="AU135" s="145" t="s">
        <v>75</v>
      </c>
      <c r="AY135" s="138" t="s">
        <v>145</v>
      </c>
      <c r="BK135" s="146">
        <f>SUM(BK136:BK163)</f>
        <v>0</v>
      </c>
    </row>
    <row r="136" spans="1:65" s="2" customFormat="1" ht="16.5" customHeight="1">
      <c r="A136" s="187"/>
      <c r="B136" s="189"/>
      <c r="C136" s="241" t="s">
        <v>2154</v>
      </c>
      <c r="D136" s="241" t="s">
        <v>147</v>
      </c>
      <c r="E136" s="242" t="s">
        <v>1566</v>
      </c>
      <c r="F136" s="243" t="s">
        <v>2311</v>
      </c>
      <c r="G136" s="244" t="s">
        <v>200</v>
      </c>
      <c r="H136" s="245">
        <v>1</v>
      </c>
      <c r="I136" s="246"/>
      <c r="J136" s="246"/>
      <c r="K136" s="247"/>
      <c r="L136" s="27"/>
      <c r="M136" s="248"/>
      <c r="N136" s="249"/>
      <c r="O136" s="250">
        <v>1.403</v>
      </c>
      <c r="P136" s="250">
        <f t="shared" ref="P136:P163" si="0">O136*H136</f>
        <v>1.403</v>
      </c>
      <c r="Q136" s="250">
        <v>1.7000000000000001E-4</v>
      </c>
      <c r="R136" s="250">
        <f t="shared" ref="R136:R163" si="1">Q136*H136</f>
        <v>1.7000000000000001E-4</v>
      </c>
      <c r="S136" s="250">
        <v>0.22625000000000001</v>
      </c>
      <c r="T136" s="251">
        <f t="shared" ref="T136:T163" si="2">S136*H136</f>
        <v>0.22625000000000001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61" t="s">
        <v>151</v>
      </c>
      <c r="AT136" s="161" t="s">
        <v>147</v>
      </c>
      <c r="AU136" s="161" t="s">
        <v>78</v>
      </c>
      <c r="AY136" s="14" t="s">
        <v>145</v>
      </c>
      <c r="BE136" s="162">
        <f t="shared" ref="BE136:BE163" si="3">IF(N136="základná",J136,0)</f>
        <v>0</v>
      </c>
      <c r="BF136" s="162">
        <f t="shared" ref="BF136:BF163" si="4">IF(N136="znížená",J136,0)</f>
        <v>0</v>
      </c>
      <c r="BG136" s="162">
        <f t="shared" ref="BG136:BG163" si="5">IF(N136="zákl. prenesená",J136,0)</f>
        <v>0</v>
      </c>
      <c r="BH136" s="162">
        <f t="shared" ref="BH136:BH163" si="6">IF(N136="zníž. prenesená",J136,0)</f>
        <v>0</v>
      </c>
      <c r="BI136" s="162">
        <f t="shared" ref="BI136:BI163" si="7">IF(N136="nulová",J136,0)</f>
        <v>0</v>
      </c>
      <c r="BJ136" s="14" t="s">
        <v>78</v>
      </c>
      <c r="BK136" s="162">
        <f t="shared" ref="BK136:BK163" si="8">ROUND(I136*H136,2)</f>
        <v>0</v>
      </c>
      <c r="BL136" s="14" t="s">
        <v>151</v>
      </c>
      <c r="BM136" s="161" t="s">
        <v>2156</v>
      </c>
    </row>
    <row r="137" spans="1:65" s="2" customFormat="1" ht="16.5" customHeight="1">
      <c r="A137" s="187"/>
      <c r="B137" s="189"/>
      <c r="C137" s="241" t="s">
        <v>2157</v>
      </c>
      <c r="D137" s="241" t="s">
        <v>147</v>
      </c>
      <c r="E137" s="242" t="s">
        <v>2312</v>
      </c>
      <c r="F137" s="243" t="s">
        <v>2313</v>
      </c>
      <c r="G137" s="244" t="s">
        <v>200</v>
      </c>
      <c r="H137" s="245">
        <v>1</v>
      </c>
      <c r="I137" s="246"/>
      <c r="J137" s="246"/>
      <c r="K137" s="247"/>
      <c r="L137" s="27"/>
      <c r="M137" s="248"/>
      <c r="N137" s="249"/>
      <c r="O137" s="250">
        <v>8.9719999999999995</v>
      </c>
      <c r="P137" s="250">
        <f t="shared" si="0"/>
        <v>8.9719999999999995</v>
      </c>
      <c r="Q137" s="250">
        <v>0</v>
      </c>
      <c r="R137" s="250">
        <f t="shared" si="1"/>
        <v>0</v>
      </c>
      <c r="S137" s="250">
        <v>0</v>
      </c>
      <c r="T137" s="251">
        <f t="shared" si="2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61" t="s">
        <v>210</v>
      </c>
      <c r="AT137" s="161" t="s">
        <v>147</v>
      </c>
      <c r="AU137" s="161" t="s">
        <v>78</v>
      </c>
      <c r="AY137" s="14" t="s">
        <v>145</v>
      </c>
      <c r="BE137" s="162">
        <f t="shared" si="3"/>
        <v>0</v>
      </c>
      <c r="BF137" s="162">
        <f t="shared" si="4"/>
        <v>0</v>
      </c>
      <c r="BG137" s="162">
        <f t="shared" si="5"/>
        <v>0</v>
      </c>
      <c r="BH137" s="162">
        <f t="shared" si="6"/>
        <v>0</v>
      </c>
      <c r="BI137" s="162">
        <f t="shared" si="7"/>
        <v>0</v>
      </c>
      <c r="BJ137" s="14" t="s">
        <v>78</v>
      </c>
      <c r="BK137" s="162">
        <f t="shared" si="8"/>
        <v>0</v>
      </c>
      <c r="BL137" s="14" t="s">
        <v>210</v>
      </c>
      <c r="BM137" s="161" t="s">
        <v>2314</v>
      </c>
    </row>
    <row r="138" spans="1:65" s="2" customFormat="1" ht="42" customHeight="1">
      <c r="A138" s="187"/>
      <c r="B138" s="189"/>
      <c r="C138" s="252" t="s">
        <v>2133</v>
      </c>
      <c r="D138" s="252" t="s">
        <v>425</v>
      </c>
      <c r="E138" s="253" t="s">
        <v>2315</v>
      </c>
      <c r="F138" s="254" t="s">
        <v>3117</v>
      </c>
      <c r="G138" s="255" t="s">
        <v>200</v>
      </c>
      <c r="H138" s="256">
        <v>2</v>
      </c>
      <c r="I138" s="257"/>
      <c r="J138" s="257"/>
      <c r="K138" s="258"/>
      <c r="L138" s="174"/>
      <c r="M138" s="259"/>
      <c r="N138" s="260"/>
      <c r="O138" s="250">
        <v>0</v>
      </c>
      <c r="P138" s="250">
        <f t="shared" si="0"/>
        <v>0</v>
      </c>
      <c r="Q138" s="250">
        <v>0</v>
      </c>
      <c r="R138" s="250">
        <f t="shared" si="1"/>
        <v>0</v>
      </c>
      <c r="S138" s="250">
        <v>0</v>
      </c>
      <c r="T138" s="251">
        <f t="shared" si="2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61" t="s">
        <v>275</v>
      </c>
      <c r="AT138" s="161" t="s">
        <v>425</v>
      </c>
      <c r="AU138" s="161" t="s">
        <v>78</v>
      </c>
      <c r="AY138" s="14" t="s">
        <v>145</v>
      </c>
      <c r="BE138" s="162">
        <f t="shared" si="3"/>
        <v>0</v>
      </c>
      <c r="BF138" s="162">
        <f t="shared" si="4"/>
        <v>0</v>
      </c>
      <c r="BG138" s="162">
        <f t="shared" si="5"/>
        <v>0</v>
      </c>
      <c r="BH138" s="162">
        <f t="shared" si="6"/>
        <v>0</v>
      </c>
      <c r="BI138" s="162">
        <f t="shared" si="7"/>
        <v>0</v>
      </c>
      <c r="BJ138" s="14" t="s">
        <v>78</v>
      </c>
      <c r="BK138" s="162">
        <f t="shared" si="8"/>
        <v>0</v>
      </c>
      <c r="BL138" s="14" t="s">
        <v>210</v>
      </c>
      <c r="BM138" s="161" t="s">
        <v>2316</v>
      </c>
    </row>
    <row r="139" spans="1:65" s="2" customFormat="1" ht="39.75" customHeight="1">
      <c r="A139" s="187"/>
      <c r="B139" s="189"/>
      <c r="C139" s="252" t="s">
        <v>2137</v>
      </c>
      <c r="D139" s="252" t="s">
        <v>425</v>
      </c>
      <c r="E139" s="253" t="s">
        <v>2317</v>
      </c>
      <c r="F139" s="254" t="s">
        <v>3118</v>
      </c>
      <c r="G139" s="255" t="s">
        <v>200</v>
      </c>
      <c r="H139" s="256">
        <v>2</v>
      </c>
      <c r="I139" s="257"/>
      <c r="J139" s="257"/>
      <c r="K139" s="258"/>
      <c r="L139" s="174"/>
      <c r="M139" s="259"/>
      <c r="N139" s="260"/>
      <c r="O139" s="250">
        <v>0</v>
      </c>
      <c r="P139" s="250">
        <f t="shared" si="0"/>
        <v>0</v>
      </c>
      <c r="Q139" s="250">
        <v>0</v>
      </c>
      <c r="R139" s="250">
        <f t="shared" si="1"/>
        <v>0</v>
      </c>
      <c r="S139" s="250">
        <v>0</v>
      </c>
      <c r="T139" s="251">
        <f t="shared" si="2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61" t="s">
        <v>275</v>
      </c>
      <c r="AT139" s="161" t="s">
        <v>425</v>
      </c>
      <c r="AU139" s="161" t="s">
        <v>78</v>
      </c>
      <c r="AY139" s="14" t="s">
        <v>145</v>
      </c>
      <c r="BE139" s="162">
        <f t="shared" si="3"/>
        <v>0</v>
      </c>
      <c r="BF139" s="162">
        <f t="shared" si="4"/>
        <v>0</v>
      </c>
      <c r="BG139" s="162">
        <f t="shared" si="5"/>
        <v>0</v>
      </c>
      <c r="BH139" s="162">
        <f t="shared" si="6"/>
        <v>0</v>
      </c>
      <c r="BI139" s="162">
        <f t="shared" si="7"/>
        <v>0</v>
      </c>
      <c r="BJ139" s="14" t="s">
        <v>78</v>
      </c>
      <c r="BK139" s="162">
        <f t="shared" si="8"/>
        <v>0</v>
      </c>
      <c r="BL139" s="14" t="s">
        <v>210</v>
      </c>
      <c r="BM139" s="161" t="s">
        <v>2318</v>
      </c>
    </row>
    <row r="140" spans="1:65" s="2" customFormat="1" ht="39" customHeight="1">
      <c r="A140" s="187"/>
      <c r="B140" s="189"/>
      <c r="C140" s="252" t="s">
        <v>2130</v>
      </c>
      <c r="D140" s="252" t="s">
        <v>425</v>
      </c>
      <c r="E140" s="253" t="s">
        <v>2319</v>
      </c>
      <c r="F140" s="254" t="s">
        <v>3119</v>
      </c>
      <c r="G140" s="255" t="s">
        <v>200</v>
      </c>
      <c r="H140" s="256">
        <v>1</v>
      </c>
      <c r="I140" s="257"/>
      <c r="J140" s="257"/>
      <c r="K140" s="258"/>
      <c r="L140" s="174"/>
      <c r="M140" s="259"/>
      <c r="N140" s="260"/>
      <c r="O140" s="250">
        <v>0</v>
      </c>
      <c r="P140" s="250">
        <f t="shared" si="0"/>
        <v>0</v>
      </c>
      <c r="Q140" s="250">
        <v>0</v>
      </c>
      <c r="R140" s="250">
        <f t="shared" si="1"/>
        <v>0</v>
      </c>
      <c r="S140" s="250">
        <v>0</v>
      </c>
      <c r="T140" s="251">
        <f t="shared" si="2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61" t="s">
        <v>275</v>
      </c>
      <c r="AT140" s="161" t="s">
        <v>425</v>
      </c>
      <c r="AU140" s="161" t="s">
        <v>78</v>
      </c>
      <c r="AY140" s="14" t="s">
        <v>145</v>
      </c>
      <c r="BE140" s="162">
        <f t="shared" si="3"/>
        <v>0</v>
      </c>
      <c r="BF140" s="162">
        <f t="shared" si="4"/>
        <v>0</v>
      </c>
      <c r="BG140" s="162">
        <f t="shared" si="5"/>
        <v>0</v>
      </c>
      <c r="BH140" s="162">
        <f t="shared" si="6"/>
        <v>0</v>
      </c>
      <c r="BI140" s="162">
        <f t="shared" si="7"/>
        <v>0</v>
      </c>
      <c r="BJ140" s="14" t="s">
        <v>78</v>
      </c>
      <c r="BK140" s="162">
        <f t="shared" si="8"/>
        <v>0</v>
      </c>
      <c r="BL140" s="14" t="s">
        <v>210</v>
      </c>
      <c r="BM140" s="161" t="s">
        <v>2320</v>
      </c>
    </row>
    <row r="141" spans="1:65" s="2" customFormat="1" ht="59.25" customHeight="1">
      <c r="A141" s="187"/>
      <c r="B141" s="189"/>
      <c r="C141" s="252" t="s">
        <v>2321</v>
      </c>
      <c r="D141" s="252" t="s">
        <v>425</v>
      </c>
      <c r="E141" s="253" t="s">
        <v>2322</v>
      </c>
      <c r="F141" s="254" t="s">
        <v>3120</v>
      </c>
      <c r="G141" s="255" t="s">
        <v>200</v>
      </c>
      <c r="H141" s="256">
        <v>1</v>
      </c>
      <c r="I141" s="257"/>
      <c r="J141" s="257"/>
      <c r="K141" s="258"/>
      <c r="L141" s="174"/>
      <c r="M141" s="259"/>
      <c r="N141" s="260"/>
      <c r="O141" s="250">
        <v>0</v>
      </c>
      <c r="P141" s="250">
        <f t="shared" si="0"/>
        <v>0</v>
      </c>
      <c r="Q141" s="250">
        <v>0</v>
      </c>
      <c r="R141" s="250">
        <f t="shared" si="1"/>
        <v>0</v>
      </c>
      <c r="S141" s="250">
        <v>0</v>
      </c>
      <c r="T141" s="251">
        <f t="shared" si="2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61" t="s">
        <v>275</v>
      </c>
      <c r="AT141" s="161" t="s">
        <v>425</v>
      </c>
      <c r="AU141" s="161" t="s">
        <v>78</v>
      </c>
      <c r="AY141" s="14" t="s">
        <v>145</v>
      </c>
      <c r="BE141" s="162">
        <f t="shared" si="3"/>
        <v>0</v>
      </c>
      <c r="BF141" s="162">
        <f t="shared" si="4"/>
        <v>0</v>
      </c>
      <c r="BG141" s="162">
        <f t="shared" si="5"/>
        <v>0</v>
      </c>
      <c r="BH141" s="162">
        <f t="shared" si="6"/>
        <v>0</v>
      </c>
      <c r="BI141" s="162">
        <f t="shared" si="7"/>
        <v>0</v>
      </c>
      <c r="BJ141" s="14" t="s">
        <v>78</v>
      </c>
      <c r="BK141" s="162">
        <f t="shared" si="8"/>
        <v>0</v>
      </c>
      <c r="BL141" s="14" t="s">
        <v>210</v>
      </c>
      <c r="BM141" s="161" t="s">
        <v>2323</v>
      </c>
    </row>
    <row r="142" spans="1:65" s="2" customFormat="1" ht="25.5" customHeight="1">
      <c r="A142" s="187"/>
      <c r="B142" s="189"/>
      <c r="C142" s="252" t="s">
        <v>2123</v>
      </c>
      <c r="D142" s="252" t="s">
        <v>425</v>
      </c>
      <c r="E142" s="253" t="s">
        <v>2324</v>
      </c>
      <c r="F142" s="254" t="s">
        <v>3121</v>
      </c>
      <c r="G142" s="255" t="s">
        <v>200</v>
      </c>
      <c r="H142" s="256">
        <v>1</v>
      </c>
      <c r="I142" s="257"/>
      <c r="J142" s="257"/>
      <c r="K142" s="258"/>
      <c r="L142" s="174"/>
      <c r="M142" s="259"/>
      <c r="N142" s="260"/>
      <c r="O142" s="250">
        <v>0</v>
      </c>
      <c r="P142" s="250">
        <f t="shared" si="0"/>
        <v>0</v>
      </c>
      <c r="Q142" s="250">
        <v>0</v>
      </c>
      <c r="R142" s="250">
        <f t="shared" si="1"/>
        <v>0</v>
      </c>
      <c r="S142" s="250">
        <v>0</v>
      </c>
      <c r="T142" s="251">
        <f t="shared" si="2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61" t="s">
        <v>275</v>
      </c>
      <c r="AT142" s="161" t="s">
        <v>425</v>
      </c>
      <c r="AU142" s="161" t="s">
        <v>78</v>
      </c>
      <c r="AY142" s="14" t="s">
        <v>145</v>
      </c>
      <c r="BE142" s="162">
        <f t="shared" si="3"/>
        <v>0</v>
      </c>
      <c r="BF142" s="162">
        <f t="shared" si="4"/>
        <v>0</v>
      </c>
      <c r="BG142" s="162">
        <f t="shared" si="5"/>
        <v>0</v>
      </c>
      <c r="BH142" s="162">
        <f t="shared" si="6"/>
        <v>0</v>
      </c>
      <c r="BI142" s="162">
        <f t="shared" si="7"/>
        <v>0</v>
      </c>
      <c r="BJ142" s="14" t="s">
        <v>78</v>
      </c>
      <c r="BK142" s="162">
        <f t="shared" si="8"/>
        <v>0</v>
      </c>
      <c r="BL142" s="14" t="s">
        <v>210</v>
      </c>
      <c r="BM142" s="161" t="s">
        <v>2325</v>
      </c>
    </row>
    <row r="143" spans="1:65" s="2" customFormat="1" ht="29.25" customHeight="1">
      <c r="A143" s="187"/>
      <c r="B143" s="189"/>
      <c r="C143" s="252" t="s">
        <v>2326</v>
      </c>
      <c r="D143" s="252" t="s">
        <v>425</v>
      </c>
      <c r="E143" s="253" t="s">
        <v>2327</v>
      </c>
      <c r="F143" s="254" t="s">
        <v>3122</v>
      </c>
      <c r="G143" s="255" t="s">
        <v>200</v>
      </c>
      <c r="H143" s="256">
        <v>1</v>
      </c>
      <c r="I143" s="257"/>
      <c r="J143" s="257"/>
      <c r="K143" s="258"/>
      <c r="L143" s="174"/>
      <c r="M143" s="259"/>
      <c r="N143" s="260"/>
      <c r="O143" s="250">
        <v>0</v>
      </c>
      <c r="P143" s="250">
        <f t="shared" si="0"/>
        <v>0</v>
      </c>
      <c r="Q143" s="250">
        <v>0</v>
      </c>
      <c r="R143" s="250">
        <f t="shared" si="1"/>
        <v>0</v>
      </c>
      <c r="S143" s="250">
        <v>0</v>
      </c>
      <c r="T143" s="251">
        <f t="shared" si="2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61" t="s">
        <v>275</v>
      </c>
      <c r="AT143" s="161" t="s">
        <v>425</v>
      </c>
      <c r="AU143" s="161" t="s">
        <v>78</v>
      </c>
      <c r="AY143" s="14" t="s">
        <v>145</v>
      </c>
      <c r="BE143" s="162">
        <f t="shared" si="3"/>
        <v>0</v>
      </c>
      <c r="BF143" s="162">
        <f t="shared" si="4"/>
        <v>0</v>
      </c>
      <c r="BG143" s="162">
        <f t="shared" si="5"/>
        <v>0</v>
      </c>
      <c r="BH143" s="162">
        <f t="shared" si="6"/>
        <v>0</v>
      </c>
      <c r="BI143" s="162">
        <f t="shared" si="7"/>
        <v>0</v>
      </c>
      <c r="BJ143" s="14" t="s">
        <v>78</v>
      </c>
      <c r="BK143" s="162">
        <f t="shared" si="8"/>
        <v>0</v>
      </c>
      <c r="BL143" s="14" t="s">
        <v>210</v>
      </c>
      <c r="BM143" s="161" t="s">
        <v>2328</v>
      </c>
    </row>
    <row r="144" spans="1:65" s="2" customFormat="1" ht="31.5" customHeight="1">
      <c r="A144" s="187"/>
      <c r="B144" s="189"/>
      <c r="C144" s="252" t="s">
        <v>1594</v>
      </c>
      <c r="D144" s="252" t="s">
        <v>425</v>
      </c>
      <c r="E144" s="253" t="s">
        <v>2329</v>
      </c>
      <c r="F144" s="254" t="s">
        <v>3123</v>
      </c>
      <c r="G144" s="255" t="s">
        <v>200</v>
      </c>
      <c r="H144" s="256">
        <v>1</v>
      </c>
      <c r="I144" s="257"/>
      <c r="J144" s="257"/>
      <c r="K144" s="258"/>
      <c r="L144" s="174"/>
      <c r="M144" s="259"/>
      <c r="N144" s="260"/>
      <c r="O144" s="250">
        <v>0</v>
      </c>
      <c r="P144" s="250">
        <f t="shared" si="0"/>
        <v>0</v>
      </c>
      <c r="Q144" s="250">
        <v>0</v>
      </c>
      <c r="R144" s="250">
        <f t="shared" si="1"/>
        <v>0</v>
      </c>
      <c r="S144" s="250">
        <v>0</v>
      </c>
      <c r="T144" s="251">
        <f t="shared" si="2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61" t="s">
        <v>275</v>
      </c>
      <c r="AT144" s="161" t="s">
        <v>425</v>
      </c>
      <c r="AU144" s="161" t="s">
        <v>78</v>
      </c>
      <c r="AY144" s="14" t="s">
        <v>145</v>
      </c>
      <c r="BE144" s="162">
        <f t="shared" si="3"/>
        <v>0</v>
      </c>
      <c r="BF144" s="162">
        <f t="shared" si="4"/>
        <v>0</v>
      </c>
      <c r="BG144" s="162">
        <f t="shared" si="5"/>
        <v>0</v>
      </c>
      <c r="BH144" s="162">
        <f t="shared" si="6"/>
        <v>0</v>
      </c>
      <c r="BI144" s="162">
        <f t="shared" si="7"/>
        <v>0</v>
      </c>
      <c r="BJ144" s="14" t="s">
        <v>78</v>
      </c>
      <c r="BK144" s="162">
        <f t="shared" si="8"/>
        <v>0</v>
      </c>
      <c r="BL144" s="14" t="s">
        <v>210</v>
      </c>
      <c r="BM144" s="161" t="s">
        <v>2330</v>
      </c>
    </row>
    <row r="145" spans="1:65" s="2" customFormat="1" ht="30" customHeight="1">
      <c r="A145" s="187"/>
      <c r="B145" s="189"/>
      <c r="C145" s="252" t="s">
        <v>1573</v>
      </c>
      <c r="D145" s="252" t="s">
        <v>425</v>
      </c>
      <c r="E145" s="253" t="s">
        <v>2331</v>
      </c>
      <c r="F145" s="254" t="s">
        <v>3124</v>
      </c>
      <c r="G145" s="255" t="s">
        <v>200</v>
      </c>
      <c r="H145" s="256">
        <v>3</v>
      </c>
      <c r="I145" s="257"/>
      <c r="J145" s="257"/>
      <c r="K145" s="258"/>
      <c r="L145" s="174"/>
      <c r="M145" s="259"/>
      <c r="N145" s="260"/>
      <c r="O145" s="250">
        <v>0</v>
      </c>
      <c r="P145" s="250">
        <f t="shared" si="0"/>
        <v>0</v>
      </c>
      <c r="Q145" s="250">
        <v>0</v>
      </c>
      <c r="R145" s="250">
        <f t="shared" si="1"/>
        <v>0</v>
      </c>
      <c r="S145" s="250">
        <v>0</v>
      </c>
      <c r="T145" s="251">
        <f t="shared" si="2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61" t="s">
        <v>177</v>
      </c>
      <c r="AT145" s="161" t="s">
        <v>425</v>
      </c>
      <c r="AU145" s="161" t="s">
        <v>78</v>
      </c>
      <c r="AY145" s="14" t="s">
        <v>145</v>
      </c>
      <c r="BE145" s="162">
        <f t="shared" si="3"/>
        <v>0</v>
      </c>
      <c r="BF145" s="162">
        <f t="shared" si="4"/>
        <v>0</v>
      </c>
      <c r="BG145" s="162">
        <f t="shared" si="5"/>
        <v>0</v>
      </c>
      <c r="BH145" s="162">
        <f t="shared" si="6"/>
        <v>0</v>
      </c>
      <c r="BI145" s="162">
        <f t="shared" si="7"/>
        <v>0</v>
      </c>
      <c r="BJ145" s="14" t="s">
        <v>78</v>
      </c>
      <c r="BK145" s="162">
        <f t="shared" si="8"/>
        <v>0</v>
      </c>
      <c r="BL145" s="14" t="s">
        <v>151</v>
      </c>
      <c r="BM145" s="161" t="s">
        <v>2332</v>
      </c>
    </row>
    <row r="146" spans="1:65" s="2" customFormat="1" ht="41.25" customHeight="1">
      <c r="A146" s="187"/>
      <c r="B146" s="189"/>
      <c r="C146" s="252" t="s">
        <v>1576</v>
      </c>
      <c r="D146" s="252" t="s">
        <v>425</v>
      </c>
      <c r="E146" s="253" t="s">
        <v>2333</v>
      </c>
      <c r="F146" s="254" t="s">
        <v>3127</v>
      </c>
      <c r="G146" s="255" t="s">
        <v>200</v>
      </c>
      <c r="H146" s="256">
        <v>1</v>
      </c>
      <c r="I146" s="257"/>
      <c r="J146" s="257"/>
      <c r="K146" s="258"/>
      <c r="L146" s="174"/>
      <c r="M146" s="259"/>
      <c r="N146" s="260"/>
      <c r="O146" s="250">
        <v>0</v>
      </c>
      <c r="P146" s="250">
        <f t="shared" si="0"/>
        <v>0</v>
      </c>
      <c r="Q146" s="250">
        <v>0</v>
      </c>
      <c r="R146" s="250">
        <f t="shared" si="1"/>
        <v>0</v>
      </c>
      <c r="S146" s="250">
        <v>0</v>
      </c>
      <c r="T146" s="251">
        <f t="shared" si="2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61" t="s">
        <v>177</v>
      </c>
      <c r="AT146" s="161" t="s">
        <v>425</v>
      </c>
      <c r="AU146" s="161" t="s">
        <v>78</v>
      </c>
      <c r="AY146" s="14" t="s">
        <v>145</v>
      </c>
      <c r="BE146" s="162">
        <f t="shared" si="3"/>
        <v>0</v>
      </c>
      <c r="BF146" s="162">
        <f t="shared" si="4"/>
        <v>0</v>
      </c>
      <c r="BG146" s="162">
        <f t="shared" si="5"/>
        <v>0</v>
      </c>
      <c r="BH146" s="162">
        <f t="shared" si="6"/>
        <v>0</v>
      </c>
      <c r="BI146" s="162">
        <f t="shared" si="7"/>
        <v>0</v>
      </c>
      <c r="BJ146" s="14" t="s">
        <v>78</v>
      </c>
      <c r="BK146" s="162">
        <f t="shared" si="8"/>
        <v>0</v>
      </c>
      <c r="BL146" s="14" t="s">
        <v>151</v>
      </c>
      <c r="BM146" s="161" t="s">
        <v>2334</v>
      </c>
    </row>
    <row r="147" spans="1:65" s="2" customFormat="1" ht="38.25" customHeight="1">
      <c r="A147" s="187"/>
      <c r="B147" s="189"/>
      <c r="C147" s="252" t="s">
        <v>1579</v>
      </c>
      <c r="D147" s="252" t="s">
        <v>425</v>
      </c>
      <c r="E147" s="253" t="s">
        <v>2335</v>
      </c>
      <c r="F147" s="254" t="s">
        <v>3126</v>
      </c>
      <c r="G147" s="255" t="s">
        <v>200</v>
      </c>
      <c r="H147" s="256">
        <v>1</v>
      </c>
      <c r="I147" s="257"/>
      <c r="J147" s="257"/>
      <c r="K147" s="258"/>
      <c r="L147" s="174"/>
      <c r="M147" s="259"/>
      <c r="N147" s="260"/>
      <c r="O147" s="250">
        <v>0</v>
      </c>
      <c r="P147" s="250">
        <f t="shared" si="0"/>
        <v>0</v>
      </c>
      <c r="Q147" s="250">
        <v>0</v>
      </c>
      <c r="R147" s="250">
        <f t="shared" si="1"/>
        <v>0</v>
      </c>
      <c r="S147" s="250">
        <v>0</v>
      </c>
      <c r="T147" s="251">
        <f t="shared" si="2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61" t="s">
        <v>177</v>
      </c>
      <c r="AT147" s="161" t="s">
        <v>425</v>
      </c>
      <c r="AU147" s="161" t="s">
        <v>78</v>
      </c>
      <c r="AY147" s="14" t="s">
        <v>145</v>
      </c>
      <c r="BE147" s="162">
        <f t="shared" si="3"/>
        <v>0</v>
      </c>
      <c r="BF147" s="162">
        <f t="shared" si="4"/>
        <v>0</v>
      </c>
      <c r="BG147" s="162">
        <f t="shared" si="5"/>
        <v>0</v>
      </c>
      <c r="BH147" s="162">
        <f t="shared" si="6"/>
        <v>0</v>
      </c>
      <c r="BI147" s="162">
        <f t="shared" si="7"/>
        <v>0</v>
      </c>
      <c r="BJ147" s="14" t="s">
        <v>78</v>
      </c>
      <c r="BK147" s="162">
        <f t="shared" si="8"/>
        <v>0</v>
      </c>
      <c r="BL147" s="14" t="s">
        <v>151</v>
      </c>
      <c r="BM147" s="161" t="s">
        <v>2336</v>
      </c>
    </row>
    <row r="148" spans="1:65" s="2" customFormat="1" ht="50.25" customHeight="1">
      <c r="A148" s="187"/>
      <c r="B148" s="189"/>
      <c r="C148" s="252" t="s">
        <v>2337</v>
      </c>
      <c r="D148" s="252" t="s">
        <v>425</v>
      </c>
      <c r="E148" s="253" t="s">
        <v>2338</v>
      </c>
      <c r="F148" s="254" t="s">
        <v>3125</v>
      </c>
      <c r="G148" s="255" t="s">
        <v>200</v>
      </c>
      <c r="H148" s="256">
        <v>1</v>
      </c>
      <c r="I148" s="257"/>
      <c r="J148" s="257"/>
      <c r="K148" s="258"/>
      <c r="L148" s="174"/>
      <c r="M148" s="259"/>
      <c r="N148" s="260"/>
      <c r="O148" s="250">
        <v>0</v>
      </c>
      <c r="P148" s="250">
        <f t="shared" si="0"/>
        <v>0</v>
      </c>
      <c r="Q148" s="250">
        <v>0</v>
      </c>
      <c r="R148" s="250">
        <f t="shared" si="1"/>
        <v>0</v>
      </c>
      <c r="S148" s="250">
        <v>0</v>
      </c>
      <c r="T148" s="251">
        <f t="shared" si="2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61" t="s">
        <v>177</v>
      </c>
      <c r="AT148" s="161" t="s">
        <v>425</v>
      </c>
      <c r="AU148" s="161" t="s">
        <v>78</v>
      </c>
      <c r="AY148" s="14" t="s">
        <v>145</v>
      </c>
      <c r="BE148" s="162">
        <f t="shared" si="3"/>
        <v>0</v>
      </c>
      <c r="BF148" s="162">
        <f t="shared" si="4"/>
        <v>0</v>
      </c>
      <c r="BG148" s="162">
        <f t="shared" si="5"/>
        <v>0</v>
      </c>
      <c r="BH148" s="162">
        <f t="shared" si="6"/>
        <v>0</v>
      </c>
      <c r="BI148" s="162">
        <f t="shared" si="7"/>
        <v>0</v>
      </c>
      <c r="BJ148" s="14" t="s">
        <v>78</v>
      </c>
      <c r="BK148" s="162">
        <f t="shared" si="8"/>
        <v>0</v>
      </c>
      <c r="BL148" s="14" t="s">
        <v>151</v>
      </c>
      <c r="BM148" s="161" t="s">
        <v>2339</v>
      </c>
    </row>
    <row r="149" spans="1:65" s="2" customFormat="1" ht="36.75" customHeight="1">
      <c r="A149" s="187"/>
      <c r="B149" s="189"/>
      <c r="C149" s="252" t="s">
        <v>1657</v>
      </c>
      <c r="D149" s="252" t="s">
        <v>425</v>
      </c>
      <c r="E149" s="253" t="s">
        <v>1658</v>
      </c>
      <c r="F149" s="254" t="s">
        <v>3128</v>
      </c>
      <c r="G149" s="255" t="s">
        <v>200</v>
      </c>
      <c r="H149" s="256">
        <v>1</v>
      </c>
      <c r="I149" s="257"/>
      <c r="J149" s="257"/>
      <c r="K149" s="258"/>
      <c r="L149" s="174"/>
      <c r="M149" s="259"/>
      <c r="N149" s="260"/>
      <c r="O149" s="250">
        <v>0</v>
      </c>
      <c r="P149" s="250">
        <f t="shared" si="0"/>
        <v>0</v>
      </c>
      <c r="Q149" s="250">
        <v>0</v>
      </c>
      <c r="R149" s="250">
        <f t="shared" si="1"/>
        <v>0</v>
      </c>
      <c r="S149" s="250">
        <v>0</v>
      </c>
      <c r="T149" s="251">
        <f t="shared" si="2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61" t="s">
        <v>275</v>
      </c>
      <c r="AT149" s="161" t="s">
        <v>425</v>
      </c>
      <c r="AU149" s="161" t="s">
        <v>78</v>
      </c>
      <c r="AY149" s="14" t="s">
        <v>145</v>
      </c>
      <c r="BE149" s="162">
        <f t="shared" si="3"/>
        <v>0</v>
      </c>
      <c r="BF149" s="162">
        <f t="shared" si="4"/>
        <v>0</v>
      </c>
      <c r="BG149" s="162">
        <f t="shared" si="5"/>
        <v>0</v>
      </c>
      <c r="BH149" s="162">
        <f t="shared" si="6"/>
        <v>0</v>
      </c>
      <c r="BI149" s="162">
        <f t="shared" si="7"/>
        <v>0</v>
      </c>
      <c r="BJ149" s="14" t="s">
        <v>78</v>
      </c>
      <c r="BK149" s="162">
        <f t="shared" si="8"/>
        <v>0</v>
      </c>
      <c r="BL149" s="14" t="s">
        <v>210</v>
      </c>
      <c r="BM149" s="161" t="s">
        <v>1659</v>
      </c>
    </row>
    <row r="150" spans="1:65" s="2" customFormat="1" ht="39" customHeight="1">
      <c r="A150" s="187"/>
      <c r="B150" s="189"/>
      <c r="C150" s="252" t="s">
        <v>1700</v>
      </c>
      <c r="D150" s="252" t="s">
        <v>425</v>
      </c>
      <c r="E150" s="253" t="s">
        <v>2340</v>
      </c>
      <c r="F150" s="254" t="s">
        <v>3129</v>
      </c>
      <c r="G150" s="255" t="s">
        <v>200</v>
      </c>
      <c r="H150" s="256">
        <v>1</v>
      </c>
      <c r="I150" s="257"/>
      <c r="J150" s="257"/>
      <c r="K150" s="258"/>
      <c r="L150" s="174"/>
      <c r="M150" s="259"/>
      <c r="N150" s="260"/>
      <c r="O150" s="250">
        <v>0</v>
      </c>
      <c r="P150" s="250">
        <f t="shared" si="0"/>
        <v>0</v>
      </c>
      <c r="Q150" s="250">
        <v>9.5E-4</v>
      </c>
      <c r="R150" s="250">
        <f t="shared" si="1"/>
        <v>9.5E-4</v>
      </c>
      <c r="S150" s="250">
        <v>0</v>
      </c>
      <c r="T150" s="251">
        <f t="shared" si="2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61" t="s">
        <v>275</v>
      </c>
      <c r="AT150" s="161" t="s">
        <v>425</v>
      </c>
      <c r="AU150" s="161" t="s">
        <v>78</v>
      </c>
      <c r="AY150" s="14" t="s">
        <v>145</v>
      </c>
      <c r="BE150" s="162">
        <f t="shared" si="3"/>
        <v>0</v>
      </c>
      <c r="BF150" s="162">
        <f t="shared" si="4"/>
        <v>0</v>
      </c>
      <c r="BG150" s="162">
        <f t="shared" si="5"/>
        <v>0</v>
      </c>
      <c r="BH150" s="162">
        <f t="shared" si="6"/>
        <v>0</v>
      </c>
      <c r="BI150" s="162">
        <f t="shared" si="7"/>
        <v>0</v>
      </c>
      <c r="BJ150" s="14" t="s">
        <v>78</v>
      </c>
      <c r="BK150" s="162">
        <f t="shared" si="8"/>
        <v>0</v>
      </c>
      <c r="BL150" s="14" t="s">
        <v>210</v>
      </c>
      <c r="BM150" s="161" t="s">
        <v>2341</v>
      </c>
    </row>
    <row r="151" spans="1:65" s="2" customFormat="1" ht="46.5" customHeight="1">
      <c r="A151" s="187"/>
      <c r="B151" s="189"/>
      <c r="C151" s="252" t="s">
        <v>1704</v>
      </c>
      <c r="D151" s="252" t="s">
        <v>425</v>
      </c>
      <c r="E151" s="253" t="s">
        <v>2342</v>
      </c>
      <c r="F151" s="254" t="s">
        <v>3130</v>
      </c>
      <c r="G151" s="255" t="s">
        <v>200</v>
      </c>
      <c r="H151" s="256">
        <v>1</v>
      </c>
      <c r="I151" s="257"/>
      <c r="J151" s="257"/>
      <c r="K151" s="258"/>
      <c r="L151" s="174"/>
      <c r="M151" s="259"/>
      <c r="N151" s="260"/>
      <c r="O151" s="250">
        <v>0</v>
      </c>
      <c r="P151" s="250">
        <f t="shared" si="0"/>
        <v>0</v>
      </c>
      <c r="Q151" s="250">
        <v>1.8500000000000001E-3</v>
      </c>
      <c r="R151" s="250">
        <f t="shared" si="1"/>
        <v>1.8500000000000001E-3</v>
      </c>
      <c r="S151" s="250">
        <v>0</v>
      </c>
      <c r="T151" s="251">
        <f t="shared" si="2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61" t="s">
        <v>275</v>
      </c>
      <c r="AT151" s="161" t="s">
        <v>425</v>
      </c>
      <c r="AU151" s="161" t="s">
        <v>78</v>
      </c>
      <c r="AY151" s="14" t="s">
        <v>145</v>
      </c>
      <c r="BE151" s="162">
        <f t="shared" si="3"/>
        <v>0</v>
      </c>
      <c r="BF151" s="162">
        <f t="shared" si="4"/>
        <v>0</v>
      </c>
      <c r="BG151" s="162">
        <f t="shared" si="5"/>
        <v>0</v>
      </c>
      <c r="BH151" s="162">
        <f t="shared" si="6"/>
        <v>0</v>
      </c>
      <c r="BI151" s="162">
        <f t="shared" si="7"/>
        <v>0</v>
      </c>
      <c r="BJ151" s="14" t="s">
        <v>78</v>
      </c>
      <c r="BK151" s="162">
        <f t="shared" si="8"/>
        <v>0</v>
      </c>
      <c r="BL151" s="14" t="s">
        <v>210</v>
      </c>
      <c r="BM151" s="161" t="s">
        <v>2343</v>
      </c>
    </row>
    <row r="152" spans="1:65" s="2" customFormat="1" ht="41.25" customHeight="1">
      <c r="A152" s="187"/>
      <c r="B152" s="189"/>
      <c r="C152" s="252" t="s">
        <v>1708</v>
      </c>
      <c r="D152" s="252" t="s">
        <v>425</v>
      </c>
      <c r="E152" s="253" t="s">
        <v>2344</v>
      </c>
      <c r="F152" s="254" t="s">
        <v>3133</v>
      </c>
      <c r="G152" s="255" t="s">
        <v>200</v>
      </c>
      <c r="H152" s="256">
        <v>1</v>
      </c>
      <c r="I152" s="257"/>
      <c r="J152" s="257"/>
      <c r="K152" s="258"/>
      <c r="L152" s="174"/>
      <c r="M152" s="259"/>
      <c r="N152" s="260"/>
      <c r="O152" s="250">
        <v>0</v>
      </c>
      <c r="P152" s="250">
        <f t="shared" si="0"/>
        <v>0</v>
      </c>
      <c r="Q152" s="250">
        <v>3.3999999999999998E-3</v>
      </c>
      <c r="R152" s="250">
        <f t="shared" si="1"/>
        <v>3.3999999999999998E-3</v>
      </c>
      <c r="S152" s="250">
        <v>0</v>
      </c>
      <c r="T152" s="251">
        <f t="shared" si="2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61" t="s">
        <v>275</v>
      </c>
      <c r="AT152" s="161" t="s">
        <v>425</v>
      </c>
      <c r="AU152" s="161" t="s">
        <v>78</v>
      </c>
      <c r="AY152" s="14" t="s">
        <v>145</v>
      </c>
      <c r="BE152" s="162">
        <f t="shared" si="3"/>
        <v>0</v>
      </c>
      <c r="BF152" s="162">
        <f t="shared" si="4"/>
        <v>0</v>
      </c>
      <c r="BG152" s="162">
        <f t="shared" si="5"/>
        <v>0</v>
      </c>
      <c r="BH152" s="162">
        <f t="shared" si="6"/>
        <v>0</v>
      </c>
      <c r="BI152" s="162">
        <f t="shared" si="7"/>
        <v>0</v>
      </c>
      <c r="BJ152" s="14" t="s">
        <v>78</v>
      </c>
      <c r="BK152" s="162">
        <f t="shared" si="8"/>
        <v>0</v>
      </c>
      <c r="BL152" s="14" t="s">
        <v>210</v>
      </c>
      <c r="BM152" s="161" t="s">
        <v>2345</v>
      </c>
    </row>
    <row r="153" spans="1:65" s="2" customFormat="1" ht="37.5" customHeight="1">
      <c r="A153" s="187"/>
      <c r="B153" s="189"/>
      <c r="C153" s="252" t="s">
        <v>1666</v>
      </c>
      <c r="D153" s="252" t="s">
        <v>425</v>
      </c>
      <c r="E153" s="253" t="s">
        <v>2346</v>
      </c>
      <c r="F153" s="254" t="s">
        <v>3132</v>
      </c>
      <c r="G153" s="255" t="s">
        <v>200</v>
      </c>
      <c r="H153" s="256">
        <v>1</v>
      </c>
      <c r="I153" s="257"/>
      <c r="J153" s="257"/>
      <c r="K153" s="258"/>
      <c r="L153" s="174"/>
      <c r="M153" s="259"/>
      <c r="N153" s="260"/>
      <c r="O153" s="250">
        <v>0</v>
      </c>
      <c r="P153" s="250">
        <f t="shared" si="0"/>
        <v>0</v>
      </c>
      <c r="Q153" s="250">
        <v>1.8500000000000001E-3</v>
      </c>
      <c r="R153" s="250">
        <f t="shared" si="1"/>
        <v>1.8500000000000001E-3</v>
      </c>
      <c r="S153" s="250">
        <v>0</v>
      </c>
      <c r="T153" s="251">
        <f t="shared" si="2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61" t="s">
        <v>275</v>
      </c>
      <c r="AT153" s="161" t="s">
        <v>425</v>
      </c>
      <c r="AU153" s="161" t="s">
        <v>78</v>
      </c>
      <c r="AY153" s="14" t="s">
        <v>145</v>
      </c>
      <c r="BE153" s="162">
        <f t="shared" si="3"/>
        <v>0</v>
      </c>
      <c r="BF153" s="162">
        <f t="shared" si="4"/>
        <v>0</v>
      </c>
      <c r="BG153" s="162">
        <f t="shared" si="5"/>
        <v>0</v>
      </c>
      <c r="BH153" s="162">
        <f t="shared" si="6"/>
        <v>0</v>
      </c>
      <c r="BI153" s="162">
        <f t="shared" si="7"/>
        <v>0</v>
      </c>
      <c r="BJ153" s="14" t="s">
        <v>78</v>
      </c>
      <c r="BK153" s="162">
        <f t="shared" si="8"/>
        <v>0</v>
      </c>
      <c r="BL153" s="14" t="s">
        <v>210</v>
      </c>
      <c r="BM153" s="161" t="s">
        <v>2347</v>
      </c>
    </row>
    <row r="154" spans="1:65" s="2" customFormat="1" ht="53.25" customHeight="1">
      <c r="A154" s="187"/>
      <c r="B154" s="189"/>
      <c r="C154" s="252" t="s">
        <v>1582</v>
      </c>
      <c r="D154" s="252" t="s">
        <v>425</v>
      </c>
      <c r="E154" s="253" t="s">
        <v>2348</v>
      </c>
      <c r="F154" s="254" t="s">
        <v>3131</v>
      </c>
      <c r="G154" s="255" t="s">
        <v>200</v>
      </c>
      <c r="H154" s="256">
        <v>13</v>
      </c>
      <c r="I154" s="257"/>
      <c r="J154" s="257"/>
      <c r="K154" s="258"/>
      <c r="L154" s="174"/>
      <c r="M154" s="259"/>
      <c r="N154" s="260"/>
      <c r="O154" s="250">
        <v>0</v>
      </c>
      <c r="P154" s="250">
        <f t="shared" si="0"/>
        <v>0</v>
      </c>
      <c r="Q154" s="250">
        <v>3.3999999999999998E-3</v>
      </c>
      <c r="R154" s="250">
        <f t="shared" si="1"/>
        <v>4.4199999999999996E-2</v>
      </c>
      <c r="S154" s="250">
        <v>0</v>
      </c>
      <c r="T154" s="251">
        <f t="shared" si="2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61" t="s">
        <v>275</v>
      </c>
      <c r="AT154" s="161" t="s">
        <v>425</v>
      </c>
      <c r="AU154" s="161" t="s">
        <v>78</v>
      </c>
      <c r="AY154" s="14" t="s">
        <v>145</v>
      </c>
      <c r="BE154" s="162">
        <f t="shared" si="3"/>
        <v>0</v>
      </c>
      <c r="BF154" s="162">
        <f t="shared" si="4"/>
        <v>0</v>
      </c>
      <c r="BG154" s="162">
        <f t="shared" si="5"/>
        <v>0</v>
      </c>
      <c r="BH154" s="162">
        <f t="shared" si="6"/>
        <v>0</v>
      </c>
      <c r="BI154" s="162">
        <f t="shared" si="7"/>
        <v>0</v>
      </c>
      <c r="BJ154" s="14" t="s">
        <v>78</v>
      </c>
      <c r="BK154" s="162">
        <f t="shared" si="8"/>
        <v>0</v>
      </c>
      <c r="BL154" s="14" t="s">
        <v>210</v>
      </c>
      <c r="BM154" s="161" t="s">
        <v>2349</v>
      </c>
    </row>
    <row r="155" spans="1:65" s="2" customFormat="1" ht="42.75" customHeight="1">
      <c r="A155" s="187"/>
      <c r="B155" s="189"/>
      <c r="C155" s="252" t="s">
        <v>1663</v>
      </c>
      <c r="D155" s="252" t="s">
        <v>425</v>
      </c>
      <c r="E155" s="253" t="s">
        <v>2350</v>
      </c>
      <c r="F155" s="254" t="s">
        <v>3134</v>
      </c>
      <c r="G155" s="255" t="s">
        <v>200</v>
      </c>
      <c r="H155" s="256">
        <v>1</v>
      </c>
      <c r="I155" s="257"/>
      <c r="J155" s="257"/>
      <c r="K155" s="258"/>
      <c r="L155" s="174"/>
      <c r="M155" s="259"/>
      <c r="N155" s="260"/>
      <c r="O155" s="250">
        <v>0</v>
      </c>
      <c r="P155" s="250">
        <f t="shared" si="0"/>
        <v>0</v>
      </c>
      <c r="Q155" s="250">
        <v>4.9500000000000004E-3</v>
      </c>
      <c r="R155" s="250">
        <f t="shared" si="1"/>
        <v>4.9500000000000004E-3</v>
      </c>
      <c r="S155" s="250">
        <v>0</v>
      </c>
      <c r="T155" s="251">
        <f t="shared" si="2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61" t="s">
        <v>275</v>
      </c>
      <c r="AT155" s="161" t="s">
        <v>425</v>
      </c>
      <c r="AU155" s="161" t="s">
        <v>78</v>
      </c>
      <c r="AY155" s="14" t="s">
        <v>145</v>
      </c>
      <c r="BE155" s="162">
        <f t="shared" si="3"/>
        <v>0</v>
      </c>
      <c r="BF155" s="162">
        <f t="shared" si="4"/>
        <v>0</v>
      </c>
      <c r="BG155" s="162">
        <f t="shared" si="5"/>
        <v>0</v>
      </c>
      <c r="BH155" s="162">
        <f t="shared" si="6"/>
        <v>0</v>
      </c>
      <c r="BI155" s="162">
        <f t="shared" si="7"/>
        <v>0</v>
      </c>
      <c r="BJ155" s="14" t="s">
        <v>78</v>
      </c>
      <c r="BK155" s="162">
        <f t="shared" si="8"/>
        <v>0</v>
      </c>
      <c r="BL155" s="14" t="s">
        <v>210</v>
      </c>
      <c r="BM155" s="161" t="s">
        <v>2351</v>
      </c>
    </row>
    <row r="156" spans="1:65" s="2" customFormat="1" ht="42.75" customHeight="1">
      <c r="A156" s="187"/>
      <c r="B156" s="189"/>
      <c r="C156" s="252" t="s">
        <v>1654</v>
      </c>
      <c r="D156" s="252" t="s">
        <v>425</v>
      </c>
      <c r="E156" s="253" t="s">
        <v>2352</v>
      </c>
      <c r="F156" s="254" t="s">
        <v>3135</v>
      </c>
      <c r="G156" s="255" t="s">
        <v>200</v>
      </c>
      <c r="H156" s="256">
        <v>1</v>
      </c>
      <c r="I156" s="257"/>
      <c r="J156" s="257"/>
      <c r="K156" s="258"/>
      <c r="L156" s="174"/>
      <c r="M156" s="259"/>
      <c r="N156" s="260"/>
      <c r="O156" s="250">
        <v>0</v>
      </c>
      <c r="P156" s="250">
        <f t="shared" si="0"/>
        <v>0</v>
      </c>
      <c r="Q156" s="250">
        <v>3.3999999999999998E-3</v>
      </c>
      <c r="R156" s="250">
        <f t="shared" si="1"/>
        <v>3.3999999999999998E-3</v>
      </c>
      <c r="S156" s="250">
        <v>0</v>
      </c>
      <c r="T156" s="251">
        <f t="shared" si="2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61" t="s">
        <v>275</v>
      </c>
      <c r="AT156" s="161" t="s">
        <v>425</v>
      </c>
      <c r="AU156" s="161" t="s">
        <v>78</v>
      </c>
      <c r="AY156" s="14" t="s">
        <v>145</v>
      </c>
      <c r="BE156" s="162">
        <f t="shared" si="3"/>
        <v>0</v>
      </c>
      <c r="BF156" s="162">
        <f t="shared" si="4"/>
        <v>0</v>
      </c>
      <c r="BG156" s="162">
        <f t="shared" si="5"/>
        <v>0</v>
      </c>
      <c r="BH156" s="162">
        <f t="shared" si="6"/>
        <v>0</v>
      </c>
      <c r="BI156" s="162">
        <f t="shared" si="7"/>
        <v>0</v>
      </c>
      <c r="BJ156" s="14" t="s">
        <v>78</v>
      </c>
      <c r="BK156" s="162">
        <f t="shared" si="8"/>
        <v>0</v>
      </c>
      <c r="BL156" s="14" t="s">
        <v>210</v>
      </c>
      <c r="BM156" s="161" t="s">
        <v>2353</v>
      </c>
    </row>
    <row r="157" spans="1:65" s="2" customFormat="1" ht="39" customHeight="1">
      <c r="A157" s="187"/>
      <c r="B157" s="189"/>
      <c r="C157" s="252" t="s">
        <v>1660</v>
      </c>
      <c r="D157" s="252" t="s">
        <v>425</v>
      </c>
      <c r="E157" s="253" t="s">
        <v>2354</v>
      </c>
      <c r="F157" s="254" t="s">
        <v>3136</v>
      </c>
      <c r="G157" s="255" t="s">
        <v>200</v>
      </c>
      <c r="H157" s="256">
        <v>5</v>
      </c>
      <c r="I157" s="257"/>
      <c r="J157" s="257"/>
      <c r="K157" s="258"/>
      <c r="L157" s="174"/>
      <c r="M157" s="259"/>
      <c r="N157" s="260"/>
      <c r="O157" s="250">
        <v>0</v>
      </c>
      <c r="P157" s="250">
        <f t="shared" si="0"/>
        <v>0</v>
      </c>
      <c r="Q157" s="250">
        <v>4.9500000000000004E-3</v>
      </c>
      <c r="R157" s="250">
        <f t="shared" si="1"/>
        <v>2.4750000000000001E-2</v>
      </c>
      <c r="S157" s="250">
        <v>0</v>
      </c>
      <c r="T157" s="251">
        <f t="shared" si="2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61" t="s">
        <v>275</v>
      </c>
      <c r="AT157" s="161" t="s">
        <v>425</v>
      </c>
      <c r="AU157" s="161" t="s">
        <v>78</v>
      </c>
      <c r="AY157" s="14" t="s">
        <v>145</v>
      </c>
      <c r="BE157" s="162">
        <f t="shared" si="3"/>
        <v>0</v>
      </c>
      <c r="BF157" s="162">
        <f t="shared" si="4"/>
        <v>0</v>
      </c>
      <c r="BG157" s="162">
        <f t="shared" si="5"/>
        <v>0</v>
      </c>
      <c r="BH157" s="162">
        <f t="shared" si="6"/>
        <v>0</v>
      </c>
      <c r="BI157" s="162">
        <f t="shared" si="7"/>
        <v>0</v>
      </c>
      <c r="BJ157" s="14" t="s">
        <v>78</v>
      </c>
      <c r="BK157" s="162">
        <f t="shared" si="8"/>
        <v>0</v>
      </c>
      <c r="BL157" s="14" t="s">
        <v>210</v>
      </c>
      <c r="BM157" s="161" t="s">
        <v>2355</v>
      </c>
    </row>
    <row r="158" spans="1:65" s="2" customFormat="1" ht="27.75" customHeight="1">
      <c r="A158" s="187"/>
      <c r="B158" s="189"/>
      <c r="C158" s="252" t="s">
        <v>1647</v>
      </c>
      <c r="D158" s="252" t="s">
        <v>425</v>
      </c>
      <c r="E158" s="253" t="s">
        <v>2356</v>
      </c>
      <c r="F158" s="254" t="s">
        <v>3137</v>
      </c>
      <c r="G158" s="255" t="s">
        <v>200</v>
      </c>
      <c r="H158" s="256">
        <v>1</v>
      </c>
      <c r="I158" s="257"/>
      <c r="J158" s="257"/>
      <c r="K158" s="258"/>
      <c r="L158" s="174"/>
      <c r="M158" s="259"/>
      <c r="N158" s="260"/>
      <c r="O158" s="250">
        <v>0</v>
      </c>
      <c r="P158" s="250">
        <f t="shared" si="0"/>
        <v>0</v>
      </c>
      <c r="Q158" s="250">
        <v>6.4999999999999997E-3</v>
      </c>
      <c r="R158" s="250">
        <f t="shared" si="1"/>
        <v>6.4999999999999997E-3</v>
      </c>
      <c r="S158" s="250">
        <v>0</v>
      </c>
      <c r="T158" s="251">
        <f t="shared" si="2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61" t="s">
        <v>275</v>
      </c>
      <c r="AT158" s="161" t="s">
        <v>425</v>
      </c>
      <c r="AU158" s="161" t="s">
        <v>78</v>
      </c>
      <c r="AY158" s="14" t="s">
        <v>145</v>
      </c>
      <c r="BE158" s="162">
        <f t="shared" si="3"/>
        <v>0</v>
      </c>
      <c r="BF158" s="162">
        <f t="shared" si="4"/>
        <v>0</v>
      </c>
      <c r="BG158" s="162">
        <f t="shared" si="5"/>
        <v>0</v>
      </c>
      <c r="BH158" s="162">
        <f t="shared" si="6"/>
        <v>0</v>
      </c>
      <c r="BI158" s="162">
        <f t="shared" si="7"/>
        <v>0</v>
      </c>
      <c r="BJ158" s="14" t="s">
        <v>78</v>
      </c>
      <c r="BK158" s="162">
        <f t="shared" si="8"/>
        <v>0</v>
      </c>
      <c r="BL158" s="14" t="s">
        <v>210</v>
      </c>
      <c r="BM158" s="161" t="s">
        <v>2357</v>
      </c>
    </row>
    <row r="159" spans="1:65" s="2" customFormat="1" ht="24" customHeight="1">
      <c r="A159" s="187"/>
      <c r="B159" s="189"/>
      <c r="C159" s="252" t="s">
        <v>1689</v>
      </c>
      <c r="D159" s="252" t="s">
        <v>425</v>
      </c>
      <c r="E159" s="253" t="s">
        <v>2358</v>
      </c>
      <c r="F159" s="254" t="s">
        <v>3138</v>
      </c>
      <c r="G159" s="255" t="s">
        <v>200</v>
      </c>
      <c r="H159" s="256">
        <v>1</v>
      </c>
      <c r="I159" s="257"/>
      <c r="J159" s="257"/>
      <c r="K159" s="258"/>
      <c r="L159" s="174"/>
      <c r="M159" s="259"/>
      <c r="N159" s="260"/>
      <c r="O159" s="250">
        <v>0</v>
      </c>
      <c r="P159" s="250">
        <f t="shared" si="0"/>
        <v>0</v>
      </c>
      <c r="Q159" s="250">
        <v>3.5999999999999999E-3</v>
      </c>
      <c r="R159" s="250">
        <f t="shared" si="1"/>
        <v>3.5999999999999999E-3</v>
      </c>
      <c r="S159" s="250">
        <v>0</v>
      </c>
      <c r="T159" s="251">
        <f t="shared" si="2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61" t="s">
        <v>275</v>
      </c>
      <c r="AT159" s="161" t="s">
        <v>425</v>
      </c>
      <c r="AU159" s="161" t="s">
        <v>78</v>
      </c>
      <c r="AY159" s="14" t="s">
        <v>145</v>
      </c>
      <c r="BE159" s="162">
        <f t="shared" si="3"/>
        <v>0</v>
      </c>
      <c r="BF159" s="162">
        <f t="shared" si="4"/>
        <v>0</v>
      </c>
      <c r="BG159" s="162">
        <f t="shared" si="5"/>
        <v>0</v>
      </c>
      <c r="BH159" s="162">
        <f t="shared" si="6"/>
        <v>0</v>
      </c>
      <c r="BI159" s="162">
        <f t="shared" si="7"/>
        <v>0</v>
      </c>
      <c r="BJ159" s="14" t="s">
        <v>78</v>
      </c>
      <c r="BK159" s="162">
        <f t="shared" si="8"/>
        <v>0</v>
      </c>
      <c r="BL159" s="14" t="s">
        <v>210</v>
      </c>
      <c r="BM159" s="161" t="s">
        <v>2359</v>
      </c>
    </row>
    <row r="160" spans="1:65" s="2" customFormat="1" ht="16.5" customHeight="1">
      <c r="A160" s="187"/>
      <c r="B160" s="189"/>
      <c r="C160" s="241" t="s">
        <v>2166</v>
      </c>
      <c r="D160" s="241" t="s">
        <v>147</v>
      </c>
      <c r="E160" s="242" t="s">
        <v>2360</v>
      </c>
      <c r="F160" s="243" t="s">
        <v>2361</v>
      </c>
      <c r="G160" s="244" t="s">
        <v>1501</v>
      </c>
      <c r="H160" s="245">
        <v>1</v>
      </c>
      <c r="I160" s="246"/>
      <c r="J160" s="246"/>
      <c r="K160" s="247"/>
      <c r="L160" s="27"/>
      <c r="M160" s="248"/>
      <c r="N160" s="249"/>
      <c r="O160" s="250">
        <v>1.17214</v>
      </c>
      <c r="P160" s="250">
        <f t="shared" si="0"/>
        <v>1.17214</v>
      </c>
      <c r="Q160" s="250">
        <v>9.0000000000000006E-5</v>
      </c>
      <c r="R160" s="250">
        <f t="shared" si="1"/>
        <v>9.0000000000000006E-5</v>
      </c>
      <c r="S160" s="250">
        <v>0</v>
      </c>
      <c r="T160" s="251">
        <f t="shared" si="2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61" t="s">
        <v>210</v>
      </c>
      <c r="AT160" s="161" t="s">
        <v>147</v>
      </c>
      <c r="AU160" s="161" t="s">
        <v>78</v>
      </c>
      <c r="AY160" s="14" t="s">
        <v>145</v>
      </c>
      <c r="BE160" s="162">
        <f t="shared" si="3"/>
        <v>0</v>
      </c>
      <c r="BF160" s="162">
        <f t="shared" si="4"/>
        <v>0</v>
      </c>
      <c r="BG160" s="162">
        <f t="shared" si="5"/>
        <v>0</v>
      </c>
      <c r="BH160" s="162">
        <f t="shared" si="6"/>
        <v>0</v>
      </c>
      <c r="BI160" s="162">
        <f t="shared" si="7"/>
        <v>0</v>
      </c>
      <c r="BJ160" s="14" t="s">
        <v>78</v>
      </c>
      <c r="BK160" s="162">
        <f t="shared" si="8"/>
        <v>0</v>
      </c>
      <c r="BL160" s="14" t="s">
        <v>210</v>
      </c>
      <c r="BM160" s="161" t="s">
        <v>2362</v>
      </c>
    </row>
    <row r="161" spans="1:65" s="2" customFormat="1" ht="24.2" customHeight="1">
      <c r="A161" s="187"/>
      <c r="B161" s="189"/>
      <c r="C161" s="241" t="s">
        <v>1597</v>
      </c>
      <c r="D161" s="241" t="s">
        <v>147</v>
      </c>
      <c r="E161" s="242" t="s">
        <v>1598</v>
      </c>
      <c r="F161" s="243" t="s">
        <v>1599</v>
      </c>
      <c r="G161" s="244" t="s">
        <v>269</v>
      </c>
      <c r="H161" s="245">
        <v>1.1299999999999999</v>
      </c>
      <c r="I161" s="246"/>
      <c r="J161" s="246"/>
      <c r="K161" s="247"/>
      <c r="L161" s="27"/>
      <c r="M161" s="248"/>
      <c r="N161" s="249"/>
      <c r="O161" s="250">
        <v>10.007999999999999</v>
      </c>
      <c r="P161" s="250">
        <f t="shared" si="0"/>
        <v>11.309039999999998</v>
      </c>
      <c r="Q161" s="250">
        <v>0</v>
      </c>
      <c r="R161" s="250">
        <f t="shared" si="1"/>
        <v>0</v>
      </c>
      <c r="S161" s="250">
        <v>0</v>
      </c>
      <c r="T161" s="251">
        <f t="shared" si="2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61" t="s">
        <v>210</v>
      </c>
      <c r="AT161" s="161" t="s">
        <v>147</v>
      </c>
      <c r="AU161" s="161" t="s">
        <v>78</v>
      </c>
      <c r="AY161" s="14" t="s">
        <v>145</v>
      </c>
      <c r="BE161" s="162">
        <f t="shared" si="3"/>
        <v>0</v>
      </c>
      <c r="BF161" s="162">
        <f t="shared" si="4"/>
        <v>0</v>
      </c>
      <c r="BG161" s="162">
        <f t="shared" si="5"/>
        <v>0</v>
      </c>
      <c r="BH161" s="162">
        <f t="shared" si="6"/>
        <v>0</v>
      </c>
      <c r="BI161" s="162">
        <f t="shared" si="7"/>
        <v>0</v>
      </c>
      <c r="BJ161" s="14" t="s">
        <v>78</v>
      </c>
      <c r="BK161" s="162">
        <f t="shared" si="8"/>
        <v>0</v>
      </c>
      <c r="BL161" s="14" t="s">
        <v>210</v>
      </c>
      <c r="BM161" s="161" t="s">
        <v>1600</v>
      </c>
    </row>
    <row r="162" spans="1:65" s="2" customFormat="1" ht="24.2" customHeight="1">
      <c r="A162" s="187"/>
      <c r="B162" s="189"/>
      <c r="C162" s="241" t="s">
        <v>1601</v>
      </c>
      <c r="D162" s="241" t="s">
        <v>147</v>
      </c>
      <c r="E162" s="242" t="s">
        <v>1602</v>
      </c>
      <c r="F162" s="243" t="s">
        <v>1603</v>
      </c>
      <c r="G162" s="244" t="s">
        <v>269</v>
      </c>
      <c r="H162" s="245">
        <v>0.13</v>
      </c>
      <c r="I162" s="246"/>
      <c r="J162" s="246"/>
      <c r="K162" s="247"/>
      <c r="L162" s="27"/>
      <c r="M162" s="248"/>
      <c r="N162" s="249"/>
      <c r="O162" s="250">
        <v>1.3859999999999999</v>
      </c>
      <c r="P162" s="250">
        <f t="shared" si="0"/>
        <v>0.18018000000000001</v>
      </c>
      <c r="Q162" s="250">
        <v>0</v>
      </c>
      <c r="R162" s="250">
        <f t="shared" si="1"/>
        <v>0</v>
      </c>
      <c r="S162" s="250">
        <v>0</v>
      </c>
      <c r="T162" s="251">
        <f t="shared" si="2"/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61" t="s">
        <v>210</v>
      </c>
      <c r="AT162" s="161" t="s">
        <v>147</v>
      </c>
      <c r="AU162" s="161" t="s">
        <v>78</v>
      </c>
      <c r="AY162" s="14" t="s">
        <v>145</v>
      </c>
      <c r="BE162" s="162">
        <f t="shared" si="3"/>
        <v>0</v>
      </c>
      <c r="BF162" s="162">
        <f t="shared" si="4"/>
        <v>0</v>
      </c>
      <c r="BG162" s="162">
        <f t="shared" si="5"/>
        <v>0</v>
      </c>
      <c r="BH162" s="162">
        <f t="shared" si="6"/>
        <v>0</v>
      </c>
      <c r="BI162" s="162">
        <f t="shared" si="7"/>
        <v>0</v>
      </c>
      <c r="BJ162" s="14" t="s">
        <v>78</v>
      </c>
      <c r="BK162" s="162">
        <f t="shared" si="8"/>
        <v>0</v>
      </c>
      <c r="BL162" s="14" t="s">
        <v>210</v>
      </c>
      <c r="BM162" s="161" t="s">
        <v>1604</v>
      </c>
    </row>
    <row r="163" spans="1:65" s="2" customFormat="1" ht="24.2" customHeight="1">
      <c r="A163" s="187"/>
      <c r="B163" s="189"/>
      <c r="C163" s="241" t="s">
        <v>1605</v>
      </c>
      <c r="D163" s="241" t="s">
        <v>147</v>
      </c>
      <c r="E163" s="242" t="s">
        <v>1606</v>
      </c>
      <c r="F163" s="243" t="s">
        <v>1607</v>
      </c>
      <c r="G163" s="244" t="s">
        <v>269</v>
      </c>
      <c r="H163" s="245">
        <v>0.13</v>
      </c>
      <c r="I163" s="246"/>
      <c r="J163" s="246"/>
      <c r="K163" s="247"/>
      <c r="L163" s="27"/>
      <c r="M163" s="248"/>
      <c r="N163" s="249"/>
      <c r="O163" s="250">
        <v>0.01</v>
      </c>
      <c r="P163" s="250">
        <f t="shared" si="0"/>
        <v>1.3000000000000002E-3</v>
      </c>
      <c r="Q163" s="250">
        <v>0</v>
      </c>
      <c r="R163" s="250">
        <f t="shared" si="1"/>
        <v>0</v>
      </c>
      <c r="S163" s="250">
        <v>0</v>
      </c>
      <c r="T163" s="251">
        <f t="shared" si="2"/>
        <v>0</v>
      </c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61" t="s">
        <v>210</v>
      </c>
      <c r="AT163" s="161" t="s">
        <v>147</v>
      </c>
      <c r="AU163" s="161" t="s">
        <v>78</v>
      </c>
      <c r="AY163" s="14" t="s">
        <v>145</v>
      </c>
      <c r="BE163" s="162">
        <f t="shared" si="3"/>
        <v>0</v>
      </c>
      <c r="BF163" s="162">
        <f t="shared" si="4"/>
        <v>0</v>
      </c>
      <c r="BG163" s="162">
        <f t="shared" si="5"/>
        <v>0</v>
      </c>
      <c r="BH163" s="162">
        <f t="shared" si="6"/>
        <v>0</v>
      </c>
      <c r="BI163" s="162">
        <f t="shared" si="7"/>
        <v>0</v>
      </c>
      <c r="BJ163" s="14" t="s">
        <v>78</v>
      </c>
      <c r="BK163" s="162">
        <f t="shared" si="8"/>
        <v>0</v>
      </c>
      <c r="BL163" s="14" t="s">
        <v>210</v>
      </c>
      <c r="BM163" s="161" t="s">
        <v>1608</v>
      </c>
    </row>
    <row r="164" spans="1:65" s="12" customFormat="1" ht="22.9" customHeight="1">
      <c r="B164" s="230"/>
      <c r="C164" s="231"/>
      <c r="D164" s="232"/>
      <c r="E164" s="239"/>
      <c r="F164" s="239"/>
      <c r="G164" s="231"/>
      <c r="H164" s="231"/>
      <c r="I164" s="231"/>
      <c r="J164" s="240"/>
      <c r="K164" s="231"/>
      <c r="L164" s="137"/>
      <c r="M164" s="235"/>
      <c r="N164" s="236"/>
      <c r="O164" s="236"/>
      <c r="P164" s="237">
        <v>0</v>
      </c>
      <c r="Q164" s="236"/>
      <c r="R164" s="237">
        <v>0</v>
      </c>
      <c r="S164" s="236"/>
      <c r="T164" s="238">
        <v>0</v>
      </c>
      <c r="AR164" s="138" t="s">
        <v>78</v>
      </c>
      <c r="AT164" s="145" t="s">
        <v>68</v>
      </c>
      <c r="AU164" s="145" t="s">
        <v>75</v>
      </c>
      <c r="AY164" s="138" t="s">
        <v>145</v>
      </c>
      <c r="BK164" s="146">
        <v>0</v>
      </c>
    </row>
    <row r="165" spans="1:65" s="12" customFormat="1" ht="25.9" customHeight="1">
      <c r="B165" s="230"/>
      <c r="C165" s="231"/>
      <c r="D165" s="232" t="s">
        <v>68</v>
      </c>
      <c r="E165" s="233" t="s">
        <v>441</v>
      </c>
      <c r="F165" s="233" t="s">
        <v>442</v>
      </c>
      <c r="G165" s="231"/>
      <c r="H165" s="231"/>
      <c r="I165" s="231"/>
      <c r="J165" s="234"/>
      <c r="K165" s="231"/>
      <c r="L165" s="137"/>
      <c r="M165" s="235"/>
      <c r="N165" s="236"/>
      <c r="O165" s="236"/>
      <c r="P165" s="237">
        <f>SUM(P166:P167)</f>
        <v>14.840000000000002</v>
      </c>
      <c r="Q165" s="236"/>
      <c r="R165" s="237">
        <f>SUM(R166:R167)</f>
        <v>0</v>
      </c>
      <c r="S165" s="236"/>
      <c r="T165" s="238">
        <f>SUM(T166:T167)</f>
        <v>0</v>
      </c>
      <c r="AR165" s="138" t="s">
        <v>151</v>
      </c>
      <c r="AT165" s="145" t="s">
        <v>68</v>
      </c>
      <c r="AU165" s="145" t="s">
        <v>69</v>
      </c>
      <c r="AY165" s="138" t="s">
        <v>145</v>
      </c>
      <c r="BK165" s="146">
        <f>SUM(BK166:BK167)</f>
        <v>0</v>
      </c>
    </row>
    <row r="166" spans="1:65" s="2" customFormat="1" ht="37.9" customHeight="1">
      <c r="A166" s="187"/>
      <c r="B166" s="189"/>
      <c r="C166" s="241" t="s">
        <v>1623</v>
      </c>
      <c r="D166" s="241" t="s">
        <v>147</v>
      </c>
      <c r="E166" s="242" t="s">
        <v>1624</v>
      </c>
      <c r="F166" s="243" t="s">
        <v>1625</v>
      </c>
      <c r="G166" s="244" t="s">
        <v>446</v>
      </c>
      <c r="H166" s="245">
        <v>10</v>
      </c>
      <c r="I166" s="246"/>
      <c r="J166" s="246"/>
      <c r="K166" s="247"/>
      <c r="L166" s="27"/>
      <c r="M166" s="248"/>
      <c r="N166" s="249"/>
      <c r="O166" s="250">
        <v>1.06</v>
      </c>
      <c r="P166" s="250">
        <f>O166*H166</f>
        <v>10.600000000000001</v>
      </c>
      <c r="Q166" s="250">
        <v>0</v>
      </c>
      <c r="R166" s="250">
        <f>Q166*H166</f>
        <v>0</v>
      </c>
      <c r="S166" s="250">
        <v>0</v>
      </c>
      <c r="T166" s="251">
        <f>S166*H166</f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61" t="s">
        <v>447</v>
      </c>
      <c r="AT166" s="161" t="s">
        <v>147</v>
      </c>
      <c r="AU166" s="161" t="s">
        <v>75</v>
      </c>
      <c r="AY166" s="14" t="s">
        <v>145</v>
      </c>
      <c r="BE166" s="162">
        <f>IF(N166="základná",J166,0)</f>
        <v>0</v>
      </c>
      <c r="BF166" s="162">
        <f>IF(N166="znížená",J166,0)</f>
        <v>0</v>
      </c>
      <c r="BG166" s="162">
        <f>IF(N166="zákl. prenesená",J166,0)</f>
        <v>0</v>
      </c>
      <c r="BH166" s="162">
        <f>IF(N166="zníž. prenesená",J166,0)</f>
        <v>0</v>
      </c>
      <c r="BI166" s="162">
        <f>IF(N166="nulová",J166,0)</f>
        <v>0</v>
      </c>
      <c r="BJ166" s="14" t="s">
        <v>78</v>
      </c>
      <c r="BK166" s="162">
        <f>ROUND(I166*H166,2)</f>
        <v>0</v>
      </c>
      <c r="BL166" s="14" t="s">
        <v>447</v>
      </c>
      <c r="BM166" s="161" t="s">
        <v>1626</v>
      </c>
    </row>
    <row r="167" spans="1:65" s="2" customFormat="1" ht="33" customHeight="1">
      <c r="A167" s="187"/>
      <c r="B167" s="189"/>
      <c r="C167" s="241" t="s">
        <v>1696</v>
      </c>
      <c r="D167" s="241" t="s">
        <v>147</v>
      </c>
      <c r="E167" s="242" t="s">
        <v>1628</v>
      </c>
      <c r="F167" s="243" t="s">
        <v>1629</v>
      </c>
      <c r="G167" s="244" t="s">
        <v>446</v>
      </c>
      <c r="H167" s="245">
        <v>4</v>
      </c>
      <c r="I167" s="246"/>
      <c r="J167" s="246"/>
      <c r="K167" s="247"/>
      <c r="L167" s="27"/>
      <c r="M167" s="248"/>
      <c r="N167" s="249"/>
      <c r="O167" s="250">
        <v>1.06</v>
      </c>
      <c r="P167" s="250">
        <f>O167*H167</f>
        <v>4.24</v>
      </c>
      <c r="Q167" s="250">
        <v>0</v>
      </c>
      <c r="R167" s="250">
        <f>Q167*H167</f>
        <v>0</v>
      </c>
      <c r="S167" s="250">
        <v>0</v>
      </c>
      <c r="T167" s="251">
        <f>S167*H167</f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61" t="s">
        <v>447</v>
      </c>
      <c r="AT167" s="161" t="s">
        <v>147</v>
      </c>
      <c r="AU167" s="161" t="s">
        <v>75</v>
      </c>
      <c r="AY167" s="14" t="s">
        <v>145</v>
      </c>
      <c r="BE167" s="162">
        <f>IF(N167="základná",J167,0)</f>
        <v>0</v>
      </c>
      <c r="BF167" s="162">
        <f>IF(N167="znížená",J167,0)</f>
        <v>0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14" t="s">
        <v>78</v>
      </c>
      <c r="BK167" s="162">
        <f>ROUND(I167*H167,2)</f>
        <v>0</v>
      </c>
      <c r="BL167" s="14" t="s">
        <v>447</v>
      </c>
      <c r="BM167" s="161" t="s">
        <v>2363</v>
      </c>
    </row>
    <row r="168" spans="1:65" s="12" customFormat="1" ht="25.9" customHeight="1">
      <c r="B168" s="230"/>
      <c r="C168" s="231"/>
      <c r="D168" s="232" t="s">
        <v>68</v>
      </c>
      <c r="E168" s="233" t="s">
        <v>1631</v>
      </c>
      <c r="F168" s="233" t="s">
        <v>1632</v>
      </c>
      <c r="G168" s="231"/>
      <c r="H168" s="231"/>
      <c r="I168" s="231"/>
      <c r="J168" s="234"/>
      <c r="K168" s="231"/>
      <c r="L168" s="137"/>
      <c r="M168" s="235"/>
      <c r="N168" s="236"/>
      <c r="O168" s="236"/>
      <c r="P168" s="237">
        <f>SUM(P169:P170)</f>
        <v>0</v>
      </c>
      <c r="Q168" s="236"/>
      <c r="R168" s="237">
        <f>SUM(R169:R170)</f>
        <v>0</v>
      </c>
      <c r="S168" s="236"/>
      <c r="T168" s="238">
        <f>SUM(T169:T170)</f>
        <v>0</v>
      </c>
      <c r="AR168" s="138" t="s">
        <v>151</v>
      </c>
      <c r="AT168" s="145" t="s">
        <v>68</v>
      </c>
      <c r="AU168" s="145" t="s">
        <v>69</v>
      </c>
      <c r="AY168" s="138" t="s">
        <v>145</v>
      </c>
      <c r="BK168" s="146">
        <f>SUM(BK169:BK170)</f>
        <v>0</v>
      </c>
    </row>
    <row r="169" spans="1:65" s="2" customFormat="1" ht="16.5" customHeight="1">
      <c r="A169" s="187"/>
      <c r="B169" s="189"/>
      <c r="C169" s="241" t="s">
        <v>1636</v>
      </c>
      <c r="D169" s="241" t="s">
        <v>147</v>
      </c>
      <c r="E169" s="242" t="s">
        <v>1637</v>
      </c>
      <c r="F169" s="243" t="s">
        <v>2364</v>
      </c>
      <c r="G169" s="244">
        <v>1</v>
      </c>
      <c r="H169" s="245">
        <v>1</v>
      </c>
      <c r="I169" s="246"/>
      <c r="J169" s="246"/>
      <c r="K169" s="247"/>
      <c r="L169" s="27"/>
      <c r="M169" s="248"/>
      <c r="N169" s="249"/>
      <c r="O169" s="250">
        <v>0</v>
      </c>
      <c r="P169" s="250">
        <f>O169*H169</f>
        <v>0</v>
      </c>
      <c r="Q169" s="250">
        <v>0</v>
      </c>
      <c r="R169" s="250">
        <f>Q169*H169</f>
        <v>0</v>
      </c>
      <c r="S169" s="250">
        <v>0</v>
      </c>
      <c r="T169" s="251">
        <f>S169*H169</f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61" t="s">
        <v>1638</v>
      </c>
      <c r="AT169" s="161" t="s">
        <v>147</v>
      </c>
      <c r="AU169" s="161" t="s">
        <v>75</v>
      </c>
      <c r="AY169" s="14" t="s">
        <v>145</v>
      </c>
      <c r="BE169" s="162">
        <f>IF(N169="základná",J169,0)</f>
        <v>0</v>
      </c>
      <c r="BF169" s="162">
        <f>IF(N169="znížená",J169,0)</f>
        <v>0</v>
      </c>
      <c r="BG169" s="162">
        <f>IF(N169="zákl. prenesená",J169,0)</f>
        <v>0</v>
      </c>
      <c r="BH169" s="162">
        <f>IF(N169="zníž. prenesená",J169,0)</f>
        <v>0</v>
      </c>
      <c r="BI169" s="162">
        <f>IF(N169="nulová",J169,0)</f>
        <v>0</v>
      </c>
      <c r="BJ169" s="14" t="s">
        <v>78</v>
      </c>
      <c r="BK169" s="162">
        <f>ROUND(I169*H169,2)</f>
        <v>0</v>
      </c>
      <c r="BL169" s="14" t="s">
        <v>1638</v>
      </c>
      <c r="BM169" s="161" t="s">
        <v>1639</v>
      </c>
    </row>
    <row r="170" spans="1:65" s="2" customFormat="1" ht="16.5" customHeight="1">
      <c r="A170" s="187"/>
      <c r="B170" s="189"/>
      <c r="C170" s="241" t="s">
        <v>983</v>
      </c>
      <c r="D170" s="241" t="s">
        <v>147</v>
      </c>
      <c r="E170" s="242" t="s">
        <v>1640</v>
      </c>
      <c r="F170" s="243" t="s">
        <v>2171</v>
      </c>
      <c r="G170" s="244" t="s">
        <v>446</v>
      </c>
      <c r="H170" s="245">
        <v>72</v>
      </c>
      <c r="I170" s="246"/>
      <c r="J170" s="246"/>
      <c r="K170" s="247"/>
      <c r="L170" s="27"/>
      <c r="M170" s="261"/>
      <c r="N170" s="262"/>
      <c r="O170" s="263">
        <v>0</v>
      </c>
      <c r="P170" s="263">
        <f>O170*H170</f>
        <v>0</v>
      </c>
      <c r="Q170" s="263">
        <v>0</v>
      </c>
      <c r="R170" s="263">
        <f>Q170*H170</f>
        <v>0</v>
      </c>
      <c r="S170" s="263">
        <v>0</v>
      </c>
      <c r="T170" s="264">
        <f>S170*H170</f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61" t="s">
        <v>447</v>
      </c>
      <c r="AT170" s="161" t="s">
        <v>147</v>
      </c>
      <c r="AU170" s="161" t="s">
        <v>75</v>
      </c>
      <c r="AY170" s="14" t="s">
        <v>145</v>
      </c>
      <c r="BE170" s="162">
        <f>IF(N170="základná",J170,0)</f>
        <v>0</v>
      </c>
      <c r="BF170" s="162">
        <f>IF(N170="znížená",J170,0)</f>
        <v>0</v>
      </c>
      <c r="BG170" s="162">
        <f>IF(N170="zákl. prenesená",J170,0)</f>
        <v>0</v>
      </c>
      <c r="BH170" s="162">
        <f>IF(N170="zníž. prenesená",J170,0)</f>
        <v>0</v>
      </c>
      <c r="BI170" s="162">
        <f>IF(N170="nulová",J170,0)</f>
        <v>0</v>
      </c>
      <c r="BJ170" s="14" t="s">
        <v>78</v>
      </c>
      <c r="BK170" s="162">
        <f>ROUND(I170*H170,2)</f>
        <v>0</v>
      </c>
      <c r="BL170" s="14" t="s">
        <v>447</v>
      </c>
      <c r="BM170" s="161" t="s">
        <v>1642</v>
      </c>
    </row>
    <row r="171" spans="1:65" s="2" customFormat="1" ht="6.95" customHeight="1">
      <c r="A171" s="187"/>
      <c r="B171" s="211"/>
      <c r="C171" s="212"/>
      <c r="D171" s="212"/>
      <c r="E171" s="212"/>
      <c r="F171" s="212"/>
      <c r="G171" s="212"/>
      <c r="H171" s="212"/>
      <c r="I171" s="212"/>
      <c r="J171" s="212"/>
      <c r="K171" s="212"/>
      <c r="L171" s="27"/>
      <c r="M171" s="187"/>
      <c r="O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</row>
  </sheetData>
  <sheetProtection formatColumns="0" formatRows="0" autoFilter="0"/>
  <autoFilter ref="C123:K170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2"/>
  <sheetViews>
    <sheetView showGridLines="0" workbookViewId="0">
      <selection activeCell="J120" sqref="J120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2365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tr">
        <f>'[1]Rekapitulácia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187"/>
      <c r="B8" s="27"/>
      <c r="C8" s="187"/>
      <c r="D8" s="185" t="s">
        <v>105</v>
      </c>
      <c r="E8" s="187"/>
      <c r="F8" s="313" t="s">
        <v>2997</v>
      </c>
      <c r="G8" s="187"/>
      <c r="H8" s="313" t="s">
        <v>3009</v>
      </c>
      <c r="I8" s="187"/>
      <c r="J8" s="187"/>
      <c r="K8" s="187"/>
      <c r="L8" s="39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30" customHeight="1">
      <c r="A9" s="187"/>
      <c r="B9" s="27"/>
      <c r="C9" s="187"/>
      <c r="D9" s="187"/>
      <c r="E9" s="380" t="s">
        <v>3045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77" t="s">
        <v>1</v>
      </c>
      <c r="G11" s="187"/>
      <c r="H11" s="187"/>
      <c r="I11" s="185" t="s">
        <v>16</v>
      </c>
      <c r="J11" s="177" t="s">
        <v>1</v>
      </c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77" t="s">
        <v>1490</v>
      </c>
      <c r="G12" s="187"/>
      <c r="H12" s="187"/>
      <c r="I12" s="185" t="s">
        <v>19</v>
      </c>
      <c r="J12" s="183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20</v>
      </c>
      <c r="E14" s="187"/>
      <c r="F14" s="187"/>
      <c r="G14" s="187"/>
      <c r="H14" s="187"/>
      <c r="I14" s="185" t="s">
        <v>21</v>
      </c>
      <c r="J14" s="177" t="s">
        <v>1</v>
      </c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77" t="s">
        <v>1491</v>
      </c>
      <c r="F15" s="187"/>
      <c r="G15" s="187"/>
      <c r="H15" s="187"/>
      <c r="I15" s="185" t="s">
        <v>23</v>
      </c>
      <c r="J15" s="177" t="s">
        <v>1</v>
      </c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24</v>
      </c>
      <c r="E17" s="187"/>
      <c r="F17" s="187"/>
      <c r="G17" s="187"/>
      <c r="H17" s="187"/>
      <c r="I17" s="185" t="s">
        <v>21</v>
      </c>
      <c r="J17" s="177" t="s">
        <v>1</v>
      </c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177" t="s">
        <v>1489</v>
      </c>
      <c r="F18" s="187"/>
      <c r="G18" s="187"/>
      <c r="H18" s="187"/>
      <c r="I18" s="185" t="s">
        <v>23</v>
      </c>
      <c r="J18" s="177" t="s">
        <v>1</v>
      </c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25</v>
      </c>
      <c r="E20" s="187"/>
      <c r="F20" s="187"/>
      <c r="G20" s="187"/>
      <c r="H20" s="187"/>
      <c r="I20" s="185" t="s">
        <v>21</v>
      </c>
      <c r="J20" s="177" t="s">
        <v>1</v>
      </c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77"/>
      <c r="F21" s="187"/>
      <c r="G21" s="187"/>
      <c r="H21" s="187"/>
      <c r="I21" s="185" t="s">
        <v>23</v>
      </c>
      <c r="J21" s="177" t="s">
        <v>1</v>
      </c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27</v>
      </c>
      <c r="E23" s="187"/>
      <c r="F23" s="187"/>
      <c r="G23" s="187"/>
      <c r="H23" s="187"/>
      <c r="I23" s="185" t="s">
        <v>21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77"/>
      <c r="F24" s="187"/>
      <c r="G24" s="187"/>
      <c r="H24" s="187"/>
      <c r="I24" s="185" t="s">
        <v>23</v>
      </c>
      <c r="J24" s="177" t="s">
        <v>1</v>
      </c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28</v>
      </c>
      <c r="E26" s="187"/>
      <c r="F26" s="187"/>
      <c r="G26" s="187"/>
      <c r="H26" s="187"/>
      <c r="I26" s="187"/>
      <c r="J26" s="187"/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3"/>
      <c r="E29" s="63"/>
      <c r="F29" s="63"/>
      <c r="G29" s="63"/>
      <c r="H29" s="63"/>
      <c r="I29" s="63"/>
      <c r="J29" s="63"/>
      <c r="K29" s="63"/>
      <c r="L29" s="39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101" t="s">
        <v>29</v>
      </c>
      <c r="E30" s="187"/>
      <c r="F30" s="187"/>
      <c r="G30" s="187"/>
      <c r="H30" s="187"/>
      <c r="I30" s="187"/>
      <c r="J30" s="184"/>
      <c r="K30" s="187"/>
      <c r="L30" s="39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1" t="s">
        <v>31</v>
      </c>
      <c r="G32" s="187"/>
      <c r="H32" s="187"/>
      <c r="I32" s="181" t="s">
        <v>30</v>
      </c>
      <c r="J32" s="181" t="s">
        <v>32</v>
      </c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33</v>
      </c>
      <c r="E33" s="32" t="s">
        <v>34</v>
      </c>
      <c r="F33" s="102">
        <f>ROUND((SUM(BE123:BE151)),  2)</f>
        <v>0</v>
      </c>
      <c r="G33" s="103"/>
      <c r="H33" s="103"/>
      <c r="I33" s="104">
        <v>0.2</v>
      </c>
      <c r="J33" s="102">
        <f>ROUND(((SUM(BE123:BE151))*I33),  2)</f>
        <v>0</v>
      </c>
      <c r="K33" s="187"/>
      <c r="L33" s="39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32" t="s">
        <v>35</v>
      </c>
      <c r="F34" s="105"/>
      <c r="G34" s="187"/>
      <c r="H34" s="187"/>
      <c r="I34" s="106">
        <v>0.2</v>
      </c>
      <c r="J34" s="105"/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36</v>
      </c>
      <c r="F35" s="105">
        <f>ROUND((SUM(BG123:BG151)),  2)</f>
        <v>0</v>
      </c>
      <c r="G35" s="187"/>
      <c r="H35" s="187"/>
      <c r="I35" s="106">
        <v>0.2</v>
      </c>
      <c r="J35" s="105">
        <f>0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37</v>
      </c>
      <c r="F36" s="105">
        <f>ROUND((SUM(BH123:BH151)),  2)</f>
        <v>0</v>
      </c>
      <c r="G36" s="187"/>
      <c r="H36" s="187"/>
      <c r="I36" s="106">
        <v>0.2</v>
      </c>
      <c r="J36" s="105">
        <f>0</f>
        <v>0</v>
      </c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32" t="s">
        <v>38</v>
      </c>
      <c r="F37" s="102">
        <f>ROUND((SUM(BI123:BI151)),  2)</f>
        <v>0</v>
      </c>
      <c r="G37" s="103"/>
      <c r="H37" s="103"/>
      <c r="I37" s="104">
        <v>0</v>
      </c>
      <c r="J37" s="102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189"/>
      <c r="C82" s="190" t="s">
        <v>110</v>
      </c>
      <c r="D82" s="191"/>
      <c r="E82" s="191"/>
      <c r="F82" s="191"/>
      <c r="G82" s="191"/>
      <c r="H82" s="191"/>
      <c r="I82" s="191"/>
      <c r="J82" s="191"/>
      <c r="K82" s="191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189"/>
      <c r="C83" s="191"/>
      <c r="D83" s="191"/>
      <c r="E83" s="191"/>
      <c r="F83" s="191"/>
      <c r="G83" s="191"/>
      <c r="H83" s="191"/>
      <c r="I83" s="191"/>
      <c r="J83" s="191"/>
      <c r="K83" s="191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189"/>
      <c r="C84" s="192" t="s">
        <v>13</v>
      </c>
      <c r="D84" s="191"/>
      <c r="E84" s="191"/>
      <c r="F84" s="191"/>
      <c r="G84" s="191"/>
      <c r="H84" s="191"/>
      <c r="I84" s="191"/>
      <c r="J84" s="191"/>
      <c r="K84" s="191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189"/>
      <c r="C85" s="191"/>
      <c r="D85" s="191"/>
      <c r="E85" s="394" t="str">
        <f>E7</f>
        <v>Ružomberok OO PZ, Zateplenie objektu</v>
      </c>
      <c r="F85" s="395"/>
      <c r="G85" s="395"/>
      <c r="H85" s="395"/>
      <c r="I85" s="191"/>
      <c r="J85" s="191"/>
      <c r="K85" s="191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189"/>
      <c r="C86" s="192" t="s">
        <v>105</v>
      </c>
      <c r="D86" s="191"/>
      <c r="E86" s="191" t="s">
        <v>2997</v>
      </c>
      <c r="F86" s="191"/>
      <c r="G86" s="314" t="s">
        <v>3009</v>
      </c>
      <c r="H86" s="191"/>
      <c r="I86" s="191"/>
      <c r="J86" s="191"/>
      <c r="K86" s="191"/>
      <c r="L86" s="39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30" customHeight="1">
      <c r="A87" s="187"/>
      <c r="B87" s="189"/>
      <c r="C87" s="191"/>
      <c r="D87" s="191"/>
      <c r="E87" s="396" t="str">
        <f>E9</f>
        <v>A1.05.08 - Vnútorné rozvody inžinierských sietí - studenej vody</v>
      </c>
      <c r="F87" s="397"/>
      <c r="G87" s="397"/>
      <c r="H87" s="397"/>
      <c r="I87" s="191"/>
      <c r="J87" s="191"/>
      <c r="K87" s="191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189"/>
      <c r="C88" s="191"/>
      <c r="D88" s="191"/>
      <c r="E88" s="191"/>
      <c r="F88" s="191"/>
      <c r="G88" s="191"/>
      <c r="H88" s="191"/>
      <c r="I88" s="191"/>
      <c r="J88" s="191"/>
      <c r="K88" s="191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189"/>
      <c r="C89" s="192" t="s">
        <v>17</v>
      </c>
      <c r="D89" s="191"/>
      <c r="E89" s="191"/>
      <c r="F89" s="193" t="str">
        <f>F12</f>
        <v>Nám. Andreja Hlinku 1875, 034 01 Ružomberok</v>
      </c>
      <c r="G89" s="191"/>
      <c r="H89" s="191"/>
      <c r="I89" s="192" t="s">
        <v>19</v>
      </c>
      <c r="J89" s="194"/>
      <c r="K89" s="191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189"/>
      <c r="C90" s="191"/>
      <c r="D90" s="191"/>
      <c r="E90" s="191"/>
      <c r="F90" s="191"/>
      <c r="G90" s="191"/>
      <c r="H90" s="191"/>
      <c r="I90" s="191"/>
      <c r="J90" s="191"/>
      <c r="K90" s="191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25.7" customHeight="1">
      <c r="A91" s="187"/>
      <c r="B91" s="189"/>
      <c r="C91" s="192" t="s">
        <v>20</v>
      </c>
      <c r="D91" s="191"/>
      <c r="E91" s="191"/>
      <c r="F91" s="193" t="str">
        <f>E15</f>
        <v>MVSR</v>
      </c>
      <c r="G91" s="191"/>
      <c r="H91" s="191"/>
      <c r="I91" s="192" t="s">
        <v>25</v>
      </c>
      <c r="J91" s="195"/>
      <c r="K91" s="191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189"/>
      <c r="C92" s="192" t="s">
        <v>24</v>
      </c>
      <c r="D92" s="191"/>
      <c r="E92" s="191"/>
      <c r="F92" s="193" t="str">
        <f>IF(E18="","",E18)</f>
        <v xml:space="preserve"> </v>
      </c>
      <c r="G92" s="191"/>
      <c r="H92" s="191"/>
      <c r="I92" s="192" t="s">
        <v>27</v>
      </c>
      <c r="J92" s="195"/>
      <c r="K92" s="191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189"/>
      <c r="C93" s="191"/>
      <c r="D93" s="191"/>
      <c r="E93" s="191"/>
      <c r="F93" s="191"/>
      <c r="G93" s="191"/>
      <c r="H93" s="191"/>
      <c r="I93" s="191"/>
      <c r="J93" s="191"/>
      <c r="K93" s="191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189"/>
      <c r="C95" s="191"/>
      <c r="D95" s="191"/>
      <c r="E95" s="191"/>
      <c r="F95" s="191"/>
      <c r="G95" s="191"/>
      <c r="H95" s="191"/>
      <c r="I95" s="191"/>
      <c r="J95" s="191"/>
      <c r="K95" s="191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189"/>
      <c r="C96" s="199" t="s">
        <v>113</v>
      </c>
      <c r="D96" s="191"/>
      <c r="E96" s="191"/>
      <c r="F96" s="191"/>
      <c r="G96" s="191"/>
      <c r="H96" s="191"/>
      <c r="I96" s="191"/>
      <c r="J96" s="200"/>
      <c r="K96" s="191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114</v>
      </c>
    </row>
    <row r="97" spans="1:31" s="9" customFormat="1" ht="24.95" customHeight="1">
      <c r="B97" s="201"/>
      <c r="C97" s="202"/>
      <c r="D97" s="203" t="s">
        <v>115</v>
      </c>
      <c r="E97" s="204"/>
      <c r="F97" s="204"/>
      <c r="G97" s="204"/>
      <c r="H97" s="204"/>
      <c r="I97" s="204"/>
      <c r="J97" s="205"/>
      <c r="K97" s="202"/>
      <c r="L97" s="118"/>
    </row>
    <row r="98" spans="1:31" s="182" customFormat="1" ht="19.899999999999999" customHeight="1">
      <c r="B98" s="206"/>
      <c r="C98" s="207"/>
      <c r="D98" s="208" t="s">
        <v>2173</v>
      </c>
      <c r="E98" s="209"/>
      <c r="F98" s="209"/>
      <c r="G98" s="209"/>
      <c r="H98" s="209"/>
      <c r="I98" s="209"/>
      <c r="J98" s="210"/>
      <c r="K98" s="207"/>
      <c r="L98" s="122"/>
    </row>
    <row r="99" spans="1:31" s="9" customFormat="1" ht="24.95" customHeight="1">
      <c r="B99" s="201"/>
      <c r="C99" s="202"/>
      <c r="D99" s="203" t="s">
        <v>118</v>
      </c>
      <c r="E99" s="204"/>
      <c r="F99" s="204"/>
      <c r="G99" s="204"/>
      <c r="H99" s="204"/>
      <c r="I99" s="204"/>
      <c r="J99" s="205"/>
      <c r="K99" s="202"/>
      <c r="L99" s="118"/>
    </row>
    <row r="100" spans="1:31" s="182" customFormat="1" ht="19.899999999999999" customHeight="1">
      <c r="B100" s="206"/>
      <c r="C100" s="207"/>
      <c r="D100" s="208" t="s">
        <v>658</v>
      </c>
      <c r="E100" s="209"/>
      <c r="F100" s="209"/>
      <c r="G100" s="209"/>
      <c r="H100" s="209"/>
      <c r="I100" s="209"/>
      <c r="J100" s="210"/>
      <c r="K100" s="207"/>
      <c r="L100" s="122"/>
    </row>
    <row r="101" spans="1:31" s="182" customFormat="1" ht="19.899999999999999" customHeight="1">
      <c r="B101" s="206"/>
      <c r="C101" s="207"/>
      <c r="D101" s="208" t="s">
        <v>2174</v>
      </c>
      <c r="E101" s="209"/>
      <c r="F101" s="209"/>
      <c r="G101" s="209"/>
      <c r="H101" s="209"/>
      <c r="I101" s="209"/>
      <c r="J101" s="210"/>
      <c r="K101" s="207"/>
      <c r="L101" s="122"/>
    </row>
    <row r="102" spans="1:31" s="9" customFormat="1" ht="24.95" customHeight="1">
      <c r="B102" s="201"/>
      <c r="C102" s="202"/>
      <c r="D102" s="203" t="s">
        <v>128</v>
      </c>
      <c r="E102" s="204"/>
      <c r="F102" s="204"/>
      <c r="G102" s="204"/>
      <c r="H102" s="204"/>
      <c r="I102" s="204"/>
      <c r="J102" s="205"/>
      <c r="K102" s="202"/>
      <c r="L102" s="118"/>
    </row>
    <row r="103" spans="1:31" s="9" customFormat="1" ht="24.95" customHeight="1">
      <c r="B103" s="201"/>
      <c r="C103" s="202"/>
      <c r="D103" s="203" t="s">
        <v>130</v>
      </c>
      <c r="E103" s="204"/>
      <c r="F103" s="204"/>
      <c r="G103" s="204"/>
      <c r="H103" s="204"/>
      <c r="I103" s="204"/>
      <c r="J103" s="205"/>
      <c r="K103" s="202"/>
      <c r="L103" s="118"/>
    </row>
    <row r="104" spans="1:31" s="2" customFormat="1" ht="21.75" customHeight="1">
      <c r="A104" s="187"/>
      <c r="B104" s="189"/>
      <c r="C104" s="191"/>
      <c r="D104" s="191"/>
      <c r="E104" s="191"/>
      <c r="F104" s="191"/>
      <c r="G104" s="191"/>
      <c r="H104" s="191"/>
      <c r="I104" s="191"/>
      <c r="J104" s="191"/>
      <c r="K104" s="191"/>
      <c r="L104" s="39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5" spans="1:31" s="2" customFormat="1" ht="6.95" customHeight="1">
      <c r="A105" s="187"/>
      <c r="B105" s="211"/>
      <c r="C105" s="212"/>
      <c r="D105" s="212"/>
      <c r="E105" s="212"/>
      <c r="F105" s="212"/>
      <c r="G105" s="212"/>
      <c r="H105" s="212"/>
      <c r="I105" s="212"/>
      <c r="J105" s="212"/>
      <c r="K105" s="212"/>
      <c r="L105" s="39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</row>
    <row r="109" spans="1:31" s="2" customFormat="1" ht="6.95" customHeight="1">
      <c r="A109" s="187"/>
      <c r="B109" s="213"/>
      <c r="C109" s="214"/>
      <c r="D109" s="214"/>
      <c r="E109" s="214"/>
      <c r="F109" s="214"/>
      <c r="G109" s="214"/>
      <c r="H109" s="214"/>
      <c r="I109" s="214"/>
      <c r="J109" s="214"/>
      <c r="K109" s="214"/>
      <c r="L109" s="39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24.95" customHeight="1">
      <c r="A110" s="187"/>
      <c r="B110" s="189"/>
      <c r="C110" s="190" t="s">
        <v>131</v>
      </c>
      <c r="D110" s="191"/>
      <c r="E110" s="191"/>
      <c r="F110" s="191"/>
      <c r="G110" s="191"/>
      <c r="H110" s="191"/>
      <c r="I110" s="191"/>
      <c r="J110" s="191"/>
      <c r="K110" s="191"/>
      <c r="L110" s="39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6.95" customHeight="1">
      <c r="A111" s="187"/>
      <c r="B111" s="189"/>
      <c r="C111" s="191"/>
      <c r="D111" s="191"/>
      <c r="E111" s="191"/>
      <c r="F111" s="191"/>
      <c r="G111" s="191"/>
      <c r="H111" s="191"/>
      <c r="I111" s="191"/>
      <c r="J111" s="191"/>
      <c r="K111" s="191"/>
      <c r="L111" s="39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2" customHeight="1">
      <c r="A112" s="187"/>
      <c r="B112" s="189"/>
      <c r="C112" s="192" t="s">
        <v>13</v>
      </c>
      <c r="D112" s="191"/>
      <c r="E112" s="191"/>
      <c r="F112" s="191"/>
      <c r="G112" s="191"/>
      <c r="H112" s="191"/>
      <c r="I112" s="191"/>
      <c r="J112" s="191"/>
      <c r="K112" s="191"/>
      <c r="L112" s="39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6.5" customHeight="1">
      <c r="A113" s="187"/>
      <c r="B113" s="189"/>
      <c r="C113" s="191"/>
      <c r="D113" s="191"/>
      <c r="E113" s="394" t="str">
        <f>E7</f>
        <v>Ružomberok OO PZ, Zateplenie objektu</v>
      </c>
      <c r="F113" s="395"/>
      <c r="G113" s="395"/>
      <c r="H113" s="395"/>
      <c r="I113" s="191"/>
      <c r="J113" s="191"/>
      <c r="K113" s="191"/>
      <c r="L113" s="39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2" customHeight="1">
      <c r="A114" s="187"/>
      <c r="B114" s="189"/>
      <c r="C114" s="192" t="s">
        <v>105</v>
      </c>
      <c r="D114" s="191"/>
      <c r="E114" s="191" t="s">
        <v>2997</v>
      </c>
      <c r="F114" s="191"/>
      <c r="G114" s="191"/>
      <c r="H114" s="191"/>
      <c r="I114" s="191"/>
      <c r="J114" s="191"/>
      <c r="K114" s="191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30" customHeight="1">
      <c r="A115" s="187"/>
      <c r="B115" s="189"/>
      <c r="C115" s="191"/>
      <c r="D115" s="191"/>
      <c r="E115" s="396" t="str">
        <f>E9</f>
        <v>A1.05.08 - Vnútorné rozvody inžinierských sietí - studenej vody</v>
      </c>
      <c r="F115" s="397"/>
      <c r="G115" s="397"/>
      <c r="H115" s="397"/>
      <c r="I115" s="191"/>
      <c r="J115" s="191"/>
      <c r="K115" s="191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6.95" customHeight="1">
      <c r="A116" s="187"/>
      <c r="B116" s="189"/>
      <c r="C116" s="191"/>
      <c r="D116" s="191"/>
      <c r="E116" s="191"/>
      <c r="F116" s="191"/>
      <c r="G116" s="191"/>
      <c r="H116" s="191"/>
      <c r="I116" s="191"/>
      <c r="J116" s="191"/>
      <c r="K116" s="191"/>
      <c r="L116" s="39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2" customHeight="1">
      <c r="A117" s="187"/>
      <c r="B117" s="189"/>
      <c r="C117" s="192" t="s">
        <v>17</v>
      </c>
      <c r="D117" s="191"/>
      <c r="E117" s="191"/>
      <c r="F117" s="193" t="str">
        <f>F12</f>
        <v>Nám. Andreja Hlinku 1875, 034 01 Ružomberok</v>
      </c>
      <c r="G117" s="191"/>
      <c r="H117" s="191"/>
      <c r="I117" s="192" t="s">
        <v>19</v>
      </c>
      <c r="J117" s="194"/>
      <c r="K117" s="191"/>
      <c r="L117" s="39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6.95" customHeight="1">
      <c r="A118" s="187"/>
      <c r="B118" s="189"/>
      <c r="C118" s="191"/>
      <c r="D118" s="191"/>
      <c r="E118" s="191"/>
      <c r="F118" s="191"/>
      <c r="G118" s="191"/>
      <c r="H118" s="191"/>
      <c r="I118" s="191"/>
      <c r="J118" s="191"/>
      <c r="K118" s="191"/>
      <c r="L118" s="39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25.7" customHeight="1">
      <c r="A119" s="187"/>
      <c r="B119" s="189"/>
      <c r="C119" s="192" t="s">
        <v>20</v>
      </c>
      <c r="D119" s="191"/>
      <c r="E119" s="191"/>
      <c r="F119" s="193" t="str">
        <f>E15</f>
        <v>MVSR</v>
      </c>
      <c r="G119" s="191"/>
      <c r="H119" s="191"/>
      <c r="I119" s="192" t="s">
        <v>25</v>
      </c>
      <c r="J119" s="195"/>
      <c r="K119" s="191"/>
      <c r="L119" s="39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15.2" customHeight="1">
      <c r="A120" s="187"/>
      <c r="B120" s="189"/>
      <c r="C120" s="192" t="s">
        <v>24</v>
      </c>
      <c r="D120" s="191"/>
      <c r="E120" s="191"/>
      <c r="F120" s="193" t="str">
        <f>IF(E18="","",E18)</f>
        <v xml:space="preserve"> </v>
      </c>
      <c r="G120" s="191"/>
      <c r="H120" s="191"/>
      <c r="I120" s="192" t="s">
        <v>27</v>
      </c>
      <c r="J120" s="195"/>
      <c r="K120" s="191"/>
      <c r="L120" s="39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2" customFormat="1" ht="10.35" customHeight="1">
      <c r="A121" s="187"/>
      <c r="B121" s="189"/>
      <c r="C121" s="191"/>
      <c r="D121" s="191"/>
      <c r="E121" s="191"/>
      <c r="F121" s="191"/>
      <c r="G121" s="191"/>
      <c r="H121" s="191"/>
      <c r="I121" s="191"/>
      <c r="J121" s="191"/>
      <c r="K121" s="191"/>
      <c r="L121" s="39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5" s="11" customFormat="1" ht="29.25" customHeight="1">
      <c r="A122" s="126"/>
      <c r="B122" s="215"/>
      <c r="C122" s="216" t="s">
        <v>132</v>
      </c>
      <c r="D122" s="217" t="s">
        <v>54</v>
      </c>
      <c r="E122" s="217" t="s">
        <v>50</v>
      </c>
      <c r="F122" s="217" t="s">
        <v>51</v>
      </c>
      <c r="G122" s="217" t="s">
        <v>133</v>
      </c>
      <c r="H122" s="217" t="s">
        <v>134</v>
      </c>
      <c r="I122" s="217" t="s">
        <v>135</v>
      </c>
      <c r="J122" s="218" t="s">
        <v>112</v>
      </c>
      <c r="K122" s="219" t="s">
        <v>136</v>
      </c>
      <c r="L122" s="132"/>
      <c r="M122" s="220"/>
      <c r="N122" s="221"/>
      <c r="O122" s="221" t="s">
        <v>137</v>
      </c>
      <c r="P122" s="221" t="s">
        <v>138</v>
      </c>
      <c r="Q122" s="221" t="s">
        <v>139</v>
      </c>
      <c r="R122" s="221" t="s">
        <v>140</v>
      </c>
      <c r="S122" s="221" t="s">
        <v>141</v>
      </c>
      <c r="T122" s="222" t="s">
        <v>142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187"/>
      <c r="B123" s="189"/>
      <c r="C123" s="223" t="s">
        <v>113</v>
      </c>
      <c r="D123" s="191"/>
      <c r="E123" s="191"/>
      <c r="F123" s="191"/>
      <c r="G123" s="191"/>
      <c r="H123" s="191"/>
      <c r="I123" s="191"/>
      <c r="J123" s="224"/>
      <c r="K123" s="191"/>
      <c r="L123" s="27"/>
      <c r="M123" s="225"/>
      <c r="N123" s="226"/>
      <c r="O123" s="227"/>
      <c r="P123" s="228">
        <f>P124+P130+P148+P149</f>
        <v>27.763120000000001</v>
      </c>
      <c r="Q123" s="227"/>
      <c r="R123" s="228">
        <f>R124+R130+R148+R149</f>
        <v>1.5572559999999999E-2</v>
      </c>
      <c r="S123" s="227"/>
      <c r="T123" s="229">
        <f>T124+T130+T148+T149</f>
        <v>0.255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T123" s="14" t="s">
        <v>68</v>
      </c>
      <c r="AU123" s="14" t="s">
        <v>114</v>
      </c>
      <c r="BK123" s="136">
        <f>BK124+BK130+BK148+BK149</f>
        <v>0</v>
      </c>
    </row>
    <row r="124" spans="1:65" s="12" customFormat="1" ht="25.9" customHeight="1">
      <c r="B124" s="230"/>
      <c r="C124" s="231"/>
      <c r="D124" s="232" t="s">
        <v>68</v>
      </c>
      <c r="E124" s="233" t="s">
        <v>143</v>
      </c>
      <c r="F124" s="233" t="s">
        <v>144</v>
      </c>
      <c r="G124" s="231"/>
      <c r="H124" s="231"/>
      <c r="I124" s="231"/>
      <c r="J124" s="234"/>
      <c r="K124" s="231"/>
      <c r="L124" s="137"/>
      <c r="M124" s="235"/>
      <c r="N124" s="236"/>
      <c r="O124" s="236"/>
      <c r="P124" s="237">
        <f>P125</f>
        <v>4.2410500000000004</v>
      </c>
      <c r="Q124" s="236"/>
      <c r="R124" s="237">
        <f>R125</f>
        <v>7.6499999999999997E-3</v>
      </c>
      <c r="S124" s="236"/>
      <c r="T124" s="238">
        <f>T125</f>
        <v>0.255</v>
      </c>
      <c r="AR124" s="138" t="s">
        <v>75</v>
      </c>
      <c r="AT124" s="145" t="s">
        <v>68</v>
      </c>
      <c r="AU124" s="145" t="s">
        <v>69</v>
      </c>
      <c r="AY124" s="138" t="s">
        <v>145</v>
      </c>
      <c r="BK124" s="146">
        <f>BK125</f>
        <v>0</v>
      </c>
    </row>
    <row r="125" spans="1:65" s="12" customFormat="1" ht="22.9" customHeight="1">
      <c r="B125" s="230"/>
      <c r="C125" s="231"/>
      <c r="D125" s="232" t="s">
        <v>68</v>
      </c>
      <c r="E125" s="239" t="s">
        <v>156</v>
      </c>
      <c r="F125" s="239" t="s">
        <v>2176</v>
      </c>
      <c r="G125" s="231"/>
      <c r="H125" s="231"/>
      <c r="I125" s="231"/>
      <c r="J125" s="240"/>
      <c r="K125" s="231"/>
      <c r="L125" s="137"/>
      <c r="M125" s="235"/>
      <c r="N125" s="236"/>
      <c r="O125" s="236"/>
      <c r="P125" s="237">
        <f>SUM(P126:P129)</f>
        <v>4.2410500000000004</v>
      </c>
      <c r="Q125" s="236"/>
      <c r="R125" s="237">
        <f>SUM(R126:R129)</f>
        <v>7.6499999999999997E-3</v>
      </c>
      <c r="S125" s="236"/>
      <c r="T125" s="238">
        <f>SUM(T126:T129)</f>
        <v>0.255</v>
      </c>
      <c r="AR125" s="138" t="s">
        <v>75</v>
      </c>
      <c r="AT125" s="145" t="s">
        <v>68</v>
      </c>
      <c r="AU125" s="145" t="s">
        <v>75</v>
      </c>
      <c r="AY125" s="138" t="s">
        <v>145</v>
      </c>
      <c r="BK125" s="146">
        <f>SUM(BK126:BK129)</f>
        <v>0</v>
      </c>
    </row>
    <row r="126" spans="1:65" s="2" customFormat="1" ht="24.2" customHeight="1">
      <c r="A126" s="187"/>
      <c r="B126" s="189"/>
      <c r="C126" s="241" t="s">
        <v>1515</v>
      </c>
      <c r="D126" s="241" t="s">
        <v>147</v>
      </c>
      <c r="E126" s="242" t="s">
        <v>1228</v>
      </c>
      <c r="F126" s="243" t="s">
        <v>1229</v>
      </c>
      <c r="G126" s="244" t="s">
        <v>150</v>
      </c>
      <c r="H126" s="245">
        <v>5</v>
      </c>
      <c r="I126" s="246"/>
      <c r="J126" s="246"/>
      <c r="K126" s="247"/>
      <c r="L126" s="27"/>
      <c r="M126" s="248"/>
      <c r="N126" s="249"/>
      <c r="O126" s="250">
        <v>9.9210000000000007E-2</v>
      </c>
      <c r="P126" s="250">
        <f>O126*H126</f>
        <v>0.49605000000000005</v>
      </c>
      <c r="Q126" s="250">
        <v>1.5299999999999999E-3</v>
      </c>
      <c r="R126" s="250">
        <f>Q126*H126</f>
        <v>7.6499999999999997E-3</v>
      </c>
      <c r="S126" s="250">
        <v>0</v>
      </c>
      <c r="T126" s="251">
        <f>S126*H126</f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61" t="s">
        <v>151</v>
      </c>
      <c r="AT126" s="161" t="s">
        <v>147</v>
      </c>
      <c r="AU126" s="161" t="s">
        <v>78</v>
      </c>
      <c r="AY126" s="14" t="s">
        <v>145</v>
      </c>
      <c r="BE126" s="162">
        <f>IF(N126="základná",J126,0)</f>
        <v>0</v>
      </c>
      <c r="BF126" s="162">
        <f>IF(N126="znížená",J126,0)</f>
        <v>0</v>
      </c>
      <c r="BG126" s="162">
        <f>IF(N126="zákl. prenesená",J126,0)</f>
        <v>0</v>
      </c>
      <c r="BH126" s="162">
        <f>IF(N126="zníž. prenesená",J126,0)</f>
        <v>0</v>
      </c>
      <c r="BI126" s="162">
        <f>IF(N126="nulová",J126,0)</f>
        <v>0</v>
      </c>
      <c r="BJ126" s="14" t="s">
        <v>78</v>
      </c>
      <c r="BK126" s="162">
        <f>ROUND(I126*H126,2)</f>
        <v>0</v>
      </c>
      <c r="BL126" s="14" t="s">
        <v>151</v>
      </c>
      <c r="BM126" s="161" t="s">
        <v>2177</v>
      </c>
    </row>
    <row r="127" spans="1:65" s="2" customFormat="1" ht="24.2" customHeight="1">
      <c r="A127" s="187"/>
      <c r="B127" s="189"/>
      <c r="C127" s="241" t="s">
        <v>1511</v>
      </c>
      <c r="D127" s="241" t="s">
        <v>147</v>
      </c>
      <c r="E127" s="242" t="s">
        <v>2178</v>
      </c>
      <c r="F127" s="243" t="s">
        <v>2179</v>
      </c>
      <c r="G127" s="244" t="s">
        <v>200</v>
      </c>
      <c r="H127" s="245">
        <v>2</v>
      </c>
      <c r="I127" s="246"/>
      <c r="J127" s="246"/>
      <c r="K127" s="247"/>
      <c r="L127" s="27"/>
      <c r="M127" s="248"/>
      <c r="N127" s="249"/>
      <c r="O127" s="250">
        <v>0.31900000000000001</v>
      </c>
      <c r="P127" s="250">
        <f>O127*H127</f>
        <v>0.63800000000000001</v>
      </c>
      <c r="Q127" s="250">
        <v>0</v>
      </c>
      <c r="R127" s="250">
        <f>Q127*H127</f>
        <v>0</v>
      </c>
      <c r="S127" s="250">
        <v>7.2999999999999995E-2</v>
      </c>
      <c r="T127" s="251">
        <f>S127*H127</f>
        <v>0.14599999999999999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61" t="s">
        <v>151</v>
      </c>
      <c r="AT127" s="161" t="s">
        <v>147</v>
      </c>
      <c r="AU127" s="161" t="s">
        <v>78</v>
      </c>
      <c r="AY127" s="14" t="s">
        <v>145</v>
      </c>
      <c r="BE127" s="162">
        <f>IF(N127="základná",J127,0)</f>
        <v>0</v>
      </c>
      <c r="BF127" s="162">
        <f>IF(N127="znížená",J127,0)</f>
        <v>0</v>
      </c>
      <c r="BG127" s="162">
        <f>IF(N127="zákl. prenesená",J127,0)</f>
        <v>0</v>
      </c>
      <c r="BH127" s="162">
        <f>IF(N127="zníž. prenesená",J127,0)</f>
        <v>0</v>
      </c>
      <c r="BI127" s="162">
        <f>IF(N127="nulová",J127,0)</f>
        <v>0</v>
      </c>
      <c r="BJ127" s="14" t="s">
        <v>78</v>
      </c>
      <c r="BK127" s="162">
        <f>ROUND(I127*H127,2)</f>
        <v>0</v>
      </c>
      <c r="BL127" s="14" t="s">
        <v>151</v>
      </c>
      <c r="BM127" s="161" t="s">
        <v>2180</v>
      </c>
    </row>
    <row r="128" spans="1:65" s="2" customFormat="1" ht="33" customHeight="1">
      <c r="A128" s="187"/>
      <c r="B128" s="189"/>
      <c r="C128" s="241" t="s">
        <v>1513</v>
      </c>
      <c r="D128" s="241" t="s">
        <v>147</v>
      </c>
      <c r="E128" s="242" t="s">
        <v>2181</v>
      </c>
      <c r="F128" s="243" t="s">
        <v>2182</v>
      </c>
      <c r="G128" s="244" t="s">
        <v>187</v>
      </c>
      <c r="H128" s="245">
        <v>2</v>
      </c>
      <c r="I128" s="246"/>
      <c r="J128" s="246"/>
      <c r="K128" s="247"/>
      <c r="L128" s="27"/>
      <c r="M128" s="248"/>
      <c r="N128" s="249"/>
      <c r="O128" s="250">
        <v>0.27600000000000002</v>
      </c>
      <c r="P128" s="250">
        <f>O128*H128</f>
        <v>0.55200000000000005</v>
      </c>
      <c r="Q128" s="250">
        <v>0</v>
      </c>
      <c r="R128" s="250">
        <f>Q128*H128</f>
        <v>0</v>
      </c>
      <c r="S128" s="250">
        <v>7.0000000000000001E-3</v>
      </c>
      <c r="T128" s="251">
        <f>S128*H128</f>
        <v>1.4E-2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61" t="s">
        <v>151</v>
      </c>
      <c r="AT128" s="161" t="s">
        <v>147</v>
      </c>
      <c r="AU128" s="161" t="s">
        <v>78</v>
      </c>
      <c r="AY128" s="14" t="s">
        <v>145</v>
      </c>
      <c r="BE128" s="162">
        <f>IF(N128="základná",J128,0)</f>
        <v>0</v>
      </c>
      <c r="BF128" s="162">
        <f>IF(N128="znížená",J128,0)</f>
        <v>0</v>
      </c>
      <c r="BG128" s="162">
        <f>IF(N128="zákl. prenesená",J128,0)</f>
        <v>0</v>
      </c>
      <c r="BH128" s="162">
        <f>IF(N128="zníž. prenesená",J128,0)</f>
        <v>0</v>
      </c>
      <c r="BI128" s="162">
        <f>IF(N128="nulová",J128,0)</f>
        <v>0</v>
      </c>
      <c r="BJ128" s="14" t="s">
        <v>78</v>
      </c>
      <c r="BK128" s="162">
        <f>ROUND(I128*H128,2)</f>
        <v>0</v>
      </c>
      <c r="BL128" s="14" t="s">
        <v>151</v>
      </c>
      <c r="BM128" s="161" t="s">
        <v>2183</v>
      </c>
    </row>
    <row r="129" spans="1:65" s="2" customFormat="1" ht="33" customHeight="1">
      <c r="A129" s="187"/>
      <c r="B129" s="189"/>
      <c r="C129" s="241" t="s">
        <v>1521</v>
      </c>
      <c r="D129" s="241" t="s">
        <v>147</v>
      </c>
      <c r="E129" s="242" t="s">
        <v>2184</v>
      </c>
      <c r="F129" s="243" t="s">
        <v>2185</v>
      </c>
      <c r="G129" s="244" t="s">
        <v>187</v>
      </c>
      <c r="H129" s="245">
        <v>5</v>
      </c>
      <c r="I129" s="246"/>
      <c r="J129" s="246"/>
      <c r="K129" s="247"/>
      <c r="L129" s="27"/>
      <c r="M129" s="248"/>
      <c r="N129" s="249"/>
      <c r="O129" s="250">
        <v>0.51100000000000001</v>
      </c>
      <c r="P129" s="250">
        <f>O129*H129</f>
        <v>2.5550000000000002</v>
      </c>
      <c r="Q129" s="250">
        <v>0</v>
      </c>
      <c r="R129" s="250">
        <f>Q129*H129</f>
        <v>0</v>
      </c>
      <c r="S129" s="250">
        <v>1.9E-2</v>
      </c>
      <c r="T129" s="251">
        <f>S129*H129</f>
        <v>9.5000000000000001E-2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61" t="s">
        <v>151</v>
      </c>
      <c r="AT129" s="161" t="s">
        <v>147</v>
      </c>
      <c r="AU129" s="161" t="s">
        <v>78</v>
      </c>
      <c r="AY129" s="14" t="s">
        <v>145</v>
      </c>
      <c r="BE129" s="162">
        <f>IF(N129="základná",J129,0)</f>
        <v>0</v>
      </c>
      <c r="BF129" s="162">
        <f>IF(N129="znížená",J129,0)</f>
        <v>0</v>
      </c>
      <c r="BG129" s="162">
        <f>IF(N129="zákl. prenesená",J129,0)</f>
        <v>0</v>
      </c>
      <c r="BH129" s="162">
        <f>IF(N129="zníž. prenesená",J129,0)</f>
        <v>0</v>
      </c>
      <c r="BI129" s="162">
        <f>IF(N129="nulová",J129,0)</f>
        <v>0</v>
      </c>
      <c r="BJ129" s="14" t="s">
        <v>78</v>
      </c>
      <c r="BK129" s="162">
        <f>ROUND(I129*H129,2)</f>
        <v>0</v>
      </c>
      <c r="BL129" s="14" t="s">
        <v>151</v>
      </c>
      <c r="BM129" s="161" t="s">
        <v>2186</v>
      </c>
    </row>
    <row r="130" spans="1:65" s="12" customFormat="1" ht="25.9" customHeight="1">
      <c r="B130" s="230"/>
      <c r="C130" s="231"/>
      <c r="D130" s="232" t="s">
        <v>68</v>
      </c>
      <c r="E130" s="233" t="s">
        <v>299</v>
      </c>
      <c r="F130" s="233" t="s">
        <v>300</v>
      </c>
      <c r="G130" s="231"/>
      <c r="H130" s="231"/>
      <c r="I130" s="231"/>
      <c r="J130" s="234"/>
      <c r="K130" s="231"/>
      <c r="L130" s="137"/>
      <c r="M130" s="235"/>
      <c r="N130" s="236"/>
      <c r="O130" s="236"/>
      <c r="P130" s="237">
        <f>P131+P137</f>
        <v>4.4420700000000002</v>
      </c>
      <c r="Q130" s="236"/>
      <c r="R130" s="237">
        <f>R131+R137</f>
        <v>7.9225600000000004E-3</v>
      </c>
      <c r="S130" s="236"/>
      <c r="T130" s="238">
        <f>T131+T137</f>
        <v>0</v>
      </c>
      <c r="AR130" s="138" t="s">
        <v>78</v>
      </c>
      <c r="AT130" s="145" t="s">
        <v>68</v>
      </c>
      <c r="AU130" s="145" t="s">
        <v>69</v>
      </c>
      <c r="AY130" s="138" t="s">
        <v>145</v>
      </c>
      <c r="BK130" s="146">
        <f>BK131+BK137</f>
        <v>0</v>
      </c>
    </row>
    <row r="131" spans="1:65" s="12" customFormat="1" ht="22.9" customHeight="1">
      <c r="B131" s="230"/>
      <c r="C131" s="231"/>
      <c r="D131" s="232" t="s">
        <v>68</v>
      </c>
      <c r="E131" s="239" t="s">
        <v>732</v>
      </c>
      <c r="F131" s="239" t="s">
        <v>733</v>
      </c>
      <c r="G131" s="231"/>
      <c r="H131" s="231"/>
      <c r="I131" s="231"/>
      <c r="J131" s="240"/>
      <c r="K131" s="231"/>
      <c r="L131" s="137"/>
      <c r="M131" s="235"/>
      <c r="N131" s="236"/>
      <c r="O131" s="236"/>
      <c r="P131" s="237">
        <f>SUM(P132:P136)</f>
        <v>0.92823999999999995</v>
      </c>
      <c r="Q131" s="236"/>
      <c r="R131" s="237">
        <f>SUM(R132:R136)</f>
        <v>1.23E-3</v>
      </c>
      <c r="S131" s="236"/>
      <c r="T131" s="238">
        <f>SUM(T132:T136)</f>
        <v>0</v>
      </c>
      <c r="AR131" s="138" t="s">
        <v>78</v>
      </c>
      <c r="AT131" s="145" t="s">
        <v>68</v>
      </c>
      <c r="AU131" s="145" t="s">
        <v>75</v>
      </c>
      <c r="AY131" s="138" t="s">
        <v>145</v>
      </c>
      <c r="BK131" s="146">
        <f>SUM(BK132:BK136)</f>
        <v>0</v>
      </c>
    </row>
    <row r="132" spans="1:65" s="2" customFormat="1" ht="21.75" customHeight="1">
      <c r="A132" s="187"/>
      <c r="B132" s="189"/>
      <c r="C132" s="241" t="s">
        <v>2187</v>
      </c>
      <c r="D132" s="241" t="s">
        <v>147</v>
      </c>
      <c r="E132" s="242" t="s">
        <v>2188</v>
      </c>
      <c r="F132" s="243" t="s">
        <v>2189</v>
      </c>
      <c r="G132" s="244" t="s">
        <v>187</v>
      </c>
      <c r="H132" s="245">
        <v>8</v>
      </c>
      <c r="I132" s="246"/>
      <c r="J132" s="246"/>
      <c r="K132" s="247"/>
      <c r="L132" s="27"/>
      <c r="M132" s="248"/>
      <c r="N132" s="249"/>
      <c r="O132" s="250">
        <v>0.11602999999999999</v>
      </c>
      <c r="P132" s="250">
        <f>O132*H132</f>
        <v>0.92823999999999995</v>
      </c>
      <c r="Q132" s="250">
        <v>3.0000000000000001E-5</v>
      </c>
      <c r="R132" s="250">
        <f>Q132*H132</f>
        <v>2.4000000000000001E-4</v>
      </c>
      <c r="S132" s="250">
        <v>0</v>
      </c>
      <c r="T132" s="251">
        <f>S132*H132</f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61" t="s">
        <v>210</v>
      </c>
      <c r="AT132" s="161" t="s">
        <v>147</v>
      </c>
      <c r="AU132" s="161" t="s">
        <v>78</v>
      </c>
      <c r="AY132" s="14" t="s">
        <v>145</v>
      </c>
      <c r="BE132" s="162">
        <f>IF(N132="základná",J132,0)</f>
        <v>0</v>
      </c>
      <c r="BF132" s="162">
        <f>IF(N132="znížená",J132,0)</f>
        <v>0</v>
      </c>
      <c r="BG132" s="162">
        <f>IF(N132="zákl. prenesená",J132,0)</f>
        <v>0</v>
      </c>
      <c r="BH132" s="162">
        <f>IF(N132="zníž. prenesená",J132,0)</f>
        <v>0</v>
      </c>
      <c r="BI132" s="162">
        <f>IF(N132="nulová",J132,0)</f>
        <v>0</v>
      </c>
      <c r="BJ132" s="14" t="s">
        <v>78</v>
      </c>
      <c r="BK132" s="162">
        <f>ROUND(I132*H132,2)</f>
        <v>0</v>
      </c>
      <c r="BL132" s="14" t="s">
        <v>210</v>
      </c>
      <c r="BM132" s="161" t="s">
        <v>2190</v>
      </c>
    </row>
    <row r="133" spans="1:65" s="2" customFormat="1" ht="33" customHeight="1">
      <c r="A133" s="187"/>
      <c r="B133" s="189"/>
      <c r="C133" s="252" t="s">
        <v>2166</v>
      </c>
      <c r="D133" s="252" t="s">
        <v>425</v>
      </c>
      <c r="E133" s="253" t="s">
        <v>2191</v>
      </c>
      <c r="F133" s="254" t="s">
        <v>2192</v>
      </c>
      <c r="G133" s="255" t="s">
        <v>187</v>
      </c>
      <c r="H133" s="256">
        <v>3</v>
      </c>
      <c r="I133" s="257"/>
      <c r="J133" s="257"/>
      <c r="K133" s="258"/>
      <c r="L133" s="174"/>
      <c r="M133" s="259"/>
      <c r="N133" s="260"/>
      <c r="O133" s="250">
        <v>0</v>
      </c>
      <c r="P133" s="250">
        <f>O133*H133</f>
        <v>0</v>
      </c>
      <c r="Q133" s="250">
        <v>8.0000000000000007E-5</v>
      </c>
      <c r="R133" s="250">
        <f>Q133*H133</f>
        <v>2.4000000000000003E-4</v>
      </c>
      <c r="S133" s="250">
        <v>0</v>
      </c>
      <c r="T133" s="251">
        <f>S133*H133</f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61" t="s">
        <v>275</v>
      </c>
      <c r="AT133" s="161" t="s">
        <v>425</v>
      </c>
      <c r="AU133" s="161" t="s">
        <v>78</v>
      </c>
      <c r="AY133" s="14" t="s">
        <v>145</v>
      </c>
      <c r="BE133" s="162">
        <f>IF(N133="základná",J133,0)</f>
        <v>0</v>
      </c>
      <c r="BF133" s="162">
        <f>IF(N133="znížená",J133,0)</f>
        <v>0</v>
      </c>
      <c r="BG133" s="162">
        <f>IF(N133="zákl. prenesená",J133,0)</f>
        <v>0</v>
      </c>
      <c r="BH133" s="162">
        <f>IF(N133="zníž. prenesená",J133,0)</f>
        <v>0</v>
      </c>
      <c r="BI133" s="162">
        <f>IF(N133="nulová",J133,0)</f>
        <v>0</v>
      </c>
      <c r="BJ133" s="14" t="s">
        <v>78</v>
      </c>
      <c r="BK133" s="162">
        <f>ROUND(I133*H133,2)</f>
        <v>0</v>
      </c>
      <c r="BL133" s="14" t="s">
        <v>210</v>
      </c>
      <c r="BM133" s="161" t="s">
        <v>2193</v>
      </c>
    </row>
    <row r="134" spans="1:65" s="2" customFormat="1" ht="33" customHeight="1">
      <c r="A134" s="187"/>
      <c r="B134" s="189"/>
      <c r="C134" s="252" t="s">
        <v>2194</v>
      </c>
      <c r="D134" s="252" t="s">
        <v>425</v>
      </c>
      <c r="E134" s="253" t="s">
        <v>2195</v>
      </c>
      <c r="F134" s="254" t="s">
        <v>2196</v>
      </c>
      <c r="G134" s="255" t="s">
        <v>187</v>
      </c>
      <c r="H134" s="256">
        <v>5</v>
      </c>
      <c r="I134" s="257"/>
      <c r="J134" s="257"/>
      <c r="K134" s="258"/>
      <c r="L134" s="174"/>
      <c r="M134" s="259"/>
      <c r="N134" s="260"/>
      <c r="O134" s="250">
        <v>0</v>
      </c>
      <c r="P134" s="250">
        <f>O134*H134</f>
        <v>0</v>
      </c>
      <c r="Q134" s="250">
        <v>1.4999999999999999E-4</v>
      </c>
      <c r="R134" s="250">
        <f>Q134*H134</f>
        <v>7.4999999999999991E-4</v>
      </c>
      <c r="S134" s="250">
        <v>0</v>
      </c>
      <c r="T134" s="251">
        <f>S134*H134</f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61" t="s">
        <v>275</v>
      </c>
      <c r="AT134" s="161" t="s">
        <v>425</v>
      </c>
      <c r="AU134" s="161" t="s">
        <v>78</v>
      </c>
      <c r="AY134" s="14" t="s">
        <v>145</v>
      </c>
      <c r="BE134" s="162">
        <f>IF(N134="základná",J134,0)</f>
        <v>0</v>
      </c>
      <c r="BF134" s="162">
        <f>IF(N134="znížená",J134,0)</f>
        <v>0</v>
      </c>
      <c r="BG134" s="162">
        <f>IF(N134="zákl. prenesená",J134,0)</f>
        <v>0</v>
      </c>
      <c r="BH134" s="162">
        <f>IF(N134="zníž. prenesená",J134,0)</f>
        <v>0</v>
      </c>
      <c r="BI134" s="162">
        <f>IF(N134="nulová",J134,0)</f>
        <v>0</v>
      </c>
      <c r="BJ134" s="14" t="s">
        <v>78</v>
      </c>
      <c r="BK134" s="162">
        <f>ROUND(I134*H134,2)</f>
        <v>0</v>
      </c>
      <c r="BL134" s="14" t="s">
        <v>210</v>
      </c>
      <c r="BM134" s="161" t="s">
        <v>2197</v>
      </c>
    </row>
    <row r="135" spans="1:65" s="2" customFormat="1" ht="24.2" customHeight="1">
      <c r="A135" s="187"/>
      <c r="B135" s="189"/>
      <c r="C135" s="241" t="s">
        <v>173</v>
      </c>
      <c r="D135" s="241" t="s">
        <v>147</v>
      </c>
      <c r="E135" s="242" t="s">
        <v>2202</v>
      </c>
      <c r="F135" s="243" t="s">
        <v>2203</v>
      </c>
      <c r="G135" s="244" t="s">
        <v>1006</v>
      </c>
      <c r="H135" s="245">
        <v>0.36299999999999999</v>
      </c>
      <c r="I135" s="246"/>
      <c r="J135" s="246"/>
      <c r="K135" s="247"/>
      <c r="L135" s="27"/>
      <c r="M135" s="248"/>
      <c r="N135" s="249"/>
      <c r="O135" s="250">
        <v>0</v>
      </c>
      <c r="P135" s="250">
        <f>O135*H135</f>
        <v>0</v>
      </c>
      <c r="Q135" s="250">
        <v>0</v>
      </c>
      <c r="R135" s="250">
        <f>Q135*H135</f>
        <v>0</v>
      </c>
      <c r="S135" s="250">
        <v>0</v>
      </c>
      <c r="T135" s="251">
        <f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61" t="s">
        <v>210</v>
      </c>
      <c r="AT135" s="161" t="s">
        <v>147</v>
      </c>
      <c r="AU135" s="161" t="s">
        <v>78</v>
      </c>
      <c r="AY135" s="14" t="s">
        <v>145</v>
      </c>
      <c r="BE135" s="162">
        <f>IF(N135="základná",J135,0)</f>
        <v>0</v>
      </c>
      <c r="BF135" s="162">
        <f>IF(N135="znížená",J135,0)</f>
        <v>0</v>
      </c>
      <c r="BG135" s="162">
        <f>IF(N135="zákl. prenesená",J135,0)</f>
        <v>0</v>
      </c>
      <c r="BH135" s="162">
        <f>IF(N135="zníž. prenesená",J135,0)</f>
        <v>0</v>
      </c>
      <c r="BI135" s="162">
        <f>IF(N135="nulová",J135,0)</f>
        <v>0</v>
      </c>
      <c r="BJ135" s="14" t="s">
        <v>78</v>
      </c>
      <c r="BK135" s="162">
        <f>ROUND(I135*H135,2)</f>
        <v>0</v>
      </c>
      <c r="BL135" s="14" t="s">
        <v>210</v>
      </c>
      <c r="BM135" s="161" t="s">
        <v>2204</v>
      </c>
    </row>
    <row r="136" spans="1:65" s="2" customFormat="1" ht="24.2" customHeight="1">
      <c r="A136" s="187"/>
      <c r="B136" s="189"/>
      <c r="C136" s="241" t="s">
        <v>177</v>
      </c>
      <c r="D136" s="241" t="s">
        <v>147</v>
      </c>
      <c r="E136" s="242" t="s">
        <v>2205</v>
      </c>
      <c r="F136" s="243" t="s">
        <v>2206</v>
      </c>
      <c r="G136" s="244" t="s">
        <v>1006</v>
      </c>
      <c r="H136" s="245">
        <v>0.36299999999999999</v>
      </c>
      <c r="I136" s="246"/>
      <c r="J136" s="246"/>
      <c r="K136" s="247"/>
      <c r="L136" s="27"/>
      <c r="M136" s="248"/>
      <c r="N136" s="249"/>
      <c r="O136" s="250">
        <v>0</v>
      </c>
      <c r="P136" s="250">
        <f>O136*H136</f>
        <v>0</v>
      </c>
      <c r="Q136" s="250">
        <v>0</v>
      </c>
      <c r="R136" s="250">
        <f>Q136*H136</f>
        <v>0</v>
      </c>
      <c r="S136" s="250">
        <v>0</v>
      </c>
      <c r="T136" s="251">
        <f>S136*H136</f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61" t="s">
        <v>210</v>
      </c>
      <c r="AT136" s="161" t="s">
        <v>147</v>
      </c>
      <c r="AU136" s="161" t="s">
        <v>78</v>
      </c>
      <c r="AY136" s="14" t="s">
        <v>145</v>
      </c>
      <c r="BE136" s="162">
        <f>IF(N136="základná",J136,0)</f>
        <v>0</v>
      </c>
      <c r="BF136" s="162">
        <f>IF(N136="znížená",J136,0)</f>
        <v>0</v>
      </c>
      <c r="BG136" s="162">
        <f>IF(N136="zákl. prenesená",J136,0)</f>
        <v>0</v>
      </c>
      <c r="BH136" s="162">
        <f>IF(N136="zníž. prenesená",J136,0)</f>
        <v>0</v>
      </c>
      <c r="BI136" s="162">
        <f>IF(N136="nulová",J136,0)</f>
        <v>0</v>
      </c>
      <c r="BJ136" s="14" t="s">
        <v>78</v>
      </c>
      <c r="BK136" s="162">
        <f>ROUND(I136*H136,2)</f>
        <v>0</v>
      </c>
      <c r="BL136" s="14" t="s">
        <v>210</v>
      </c>
      <c r="BM136" s="161" t="s">
        <v>2207</v>
      </c>
    </row>
    <row r="137" spans="1:65" s="12" customFormat="1" ht="22.9" customHeight="1">
      <c r="B137" s="230"/>
      <c r="C137" s="231"/>
      <c r="D137" s="232" t="s">
        <v>68</v>
      </c>
      <c r="E137" s="239" t="s">
        <v>2115</v>
      </c>
      <c r="F137" s="239" t="s">
        <v>2208</v>
      </c>
      <c r="G137" s="231"/>
      <c r="H137" s="231"/>
      <c r="I137" s="231"/>
      <c r="J137" s="240"/>
      <c r="K137" s="231"/>
      <c r="L137" s="137"/>
      <c r="M137" s="235"/>
      <c r="N137" s="236"/>
      <c r="O137" s="236"/>
      <c r="P137" s="237">
        <f>SUM(P138:P147)</f>
        <v>3.51383</v>
      </c>
      <c r="Q137" s="236"/>
      <c r="R137" s="237">
        <f>SUM(R138:R147)</f>
        <v>6.6925600000000002E-3</v>
      </c>
      <c r="S137" s="236"/>
      <c r="T137" s="238">
        <f>SUM(T138:T147)</f>
        <v>0</v>
      </c>
      <c r="AR137" s="138" t="s">
        <v>78</v>
      </c>
      <c r="AT137" s="145" t="s">
        <v>68</v>
      </c>
      <c r="AU137" s="145" t="s">
        <v>75</v>
      </c>
      <c r="AY137" s="138" t="s">
        <v>145</v>
      </c>
      <c r="BK137" s="146">
        <f>SUM(BK138:BK147)</f>
        <v>0</v>
      </c>
    </row>
    <row r="138" spans="1:65" s="2" customFormat="1" ht="24.2" customHeight="1">
      <c r="A138" s="187"/>
      <c r="B138" s="189"/>
      <c r="C138" s="241" t="s">
        <v>2209</v>
      </c>
      <c r="D138" s="241" t="s">
        <v>147</v>
      </c>
      <c r="E138" s="242" t="s">
        <v>2210</v>
      </c>
      <c r="F138" s="243" t="s">
        <v>2211</v>
      </c>
      <c r="G138" s="244" t="s">
        <v>187</v>
      </c>
      <c r="H138" s="245">
        <v>3</v>
      </c>
      <c r="I138" s="246"/>
      <c r="J138" s="246"/>
      <c r="K138" s="247"/>
      <c r="L138" s="27"/>
      <c r="M138" s="248"/>
      <c r="N138" s="249"/>
      <c r="O138" s="250">
        <v>0.20755999999999999</v>
      </c>
      <c r="P138" s="250">
        <f t="shared" ref="P138:P147" si="0">O138*H138</f>
        <v>0.62268000000000001</v>
      </c>
      <c r="Q138" s="250">
        <v>2.9480000000000001E-4</v>
      </c>
      <c r="R138" s="250">
        <f t="shared" ref="R138:R147" si="1">Q138*H138</f>
        <v>8.8440000000000003E-4</v>
      </c>
      <c r="S138" s="250">
        <v>0</v>
      </c>
      <c r="T138" s="251">
        <f t="shared" ref="T138:T147" si="2">S138*H138</f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61" t="s">
        <v>210</v>
      </c>
      <c r="AT138" s="161" t="s">
        <v>147</v>
      </c>
      <c r="AU138" s="161" t="s">
        <v>78</v>
      </c>
      <c r="AY138" s="14" t="s">
        <v>145</v>
      </c>
      <c r="BE138" s="162">
        <f t="shared" ref="BE138:BE147" si="3">IF(N138="základná",J138,0)</f>
        <v>0</v>
      </c>
      <c r="BF138" s="162">
        <f t="shared" ref="BF138:BF147" si="4">IF(N138="znížená",J138,0)</f>
        <v>0</v>
      </c>
      <c r="BG138" s="162">
        <f t="shared" ref="BG138:BG147" si="5">IF(N138="zákl. prenesená",J138,0)</f>
        <v>0</v>
      </c>
      <c r="BH138" s="162">
        <f t="shared" ref="BH138:BH147" si="6">IF(N138="zníž. prenesená",J138,0)</f>
        <v>0</v>
      </c>
      <c r="BI138" s="162">
        <f t="shared" ref="BI138:BI147" si="7">IF(N138="nulová",J138,0)</f>
        <v>0</v>
      </c>
      <c r="BJ138" s="14" t="s">
        <v>78</v>
      </c>
      <c r="BK138" s="162">
        <f t="shared" ref="BK138:BK147" si="8">ROUND(I138*H138,2)</f>
        <v>0</v>
      </c>
      <c r="BL138" s="14" t="s">
        <v>210</v>
      </c>
      <c r="BM138" s="161" t="s">
        <v>2212</v>
      </c>
    </row>
    <row r="139" spans="1:65" s="2" customFormat="1" ht="24.2" customHeight="1">
      <c r="A139" s="187"/>
      <c r="B139" s="189"/>
      <c r="C139" s="241" t="s">
        <v>2213</v>
      </c>
      <c r="D139" s="241" t="s">
        <v>147</v>
      </c>
      <c r="E139" s="242" t="s">
        <v>2214</v>
      </c>
      <c r="F139" s="243" t="s">
        <v>2215</v>
      </c>
      <c r="G139" s="244" t="s">
        <v>187</v>
      </c>
      <c r="H139" s="245">
        <v>5</v>
      </c>
      <c r="I139" s="246"/>
      <c r="J139" s="246"/>
      <c r="K139" s="247"/>
      <c r="L139" s="27"/>
      <c r="M139" s="248"/>
      <c r="N139" s="249"/>
      <c r="O139" s="250">
        <v>0.21731</v>
      </c>
      <c r="P139" s="250">
        <f t="shared" si="0"/>
        <v>1.0865499999999999</v>
      </c>
      <c r="Q139" s="250">
        <v>4.3520000000000001E-4</v>
      </c>
      <c r="R139" s="250">
        <f t="shared" si="1"/>
        <v>2.176E-3</v>
      </c>
      <c r="S139" s="250">
        <v>0</v>
      </c>
      <c r="T139" s="251">
        <f t="shared" si="2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61" t="s">
        <v>210</v>
      </c>
      <c r="AT139" s="161" t="s">
        <v>147</v>
      </c>
      <c r="AU139" s="161" t="s">
        <v>78</v>
      </c>
      <c r="AY139" s="14" t="s">
        <v>145</v>
      </c>
      <c r="BE139" s="162">
        <f t="shared" si="3"/>
        <v>0</v>
      </c>
      <c r="BF139" s="162">
        <f t="shared" si="4"/>
        <v>0</v>
      </c>
      <c r="BG139" s="162">
        <f t="shared" si="5"/>
        <v>0</v>
      </c>
      <c r="BH139" s="162">
        <f t="shared" si="6"/>
        <v>0</v>
      </c>
      <c r="BI139" s="162">
        <f t="shared" si="7"/>
        <v>0</v>
      </c>
      <c r="BJ139" s="14" t="s">
        <v>78</v>
      </c>
      <c r="BK139" s="162">
        <f t="shared" si="8"/>
        <v>0</v>
      </c>
      <c r="BL139" s="14" t="s">
        <v>210</v>
      </c>
      <c r="BM139" s="161" t="s">
        <v>2216</v>
      </c>
    </row>
    <row r="140" spans="1:65" s="2" customFormat="1" ht="24.2" customHeight="1">
      <c r="A140" s="187"/>
      <c r="B140" s="189"/>
      <c r="C140" s="241" t="s">
        <v>1627</v>
      </c>
      <c r="D140" s="241" t="s">
        <v>147</v>
      </c>
      <c r="E140" s="242" t="s">
        <v>2366</v>
      </c>
      <c r="F140" s="243" t="s">
        <v>2367</v>
      </c>
      <c r="G140" s="244" t="s">
        <v>200</v>
      </c>
      <c r="H140" s="245">
        <v>2</v>
      </c>
      <c r="I140" s="246"/>
      <c r="J140" s="246"/>
      <c r="K140" s="247"/>
      <c r="L140" s="27"/>
      <c r="M140" s="248"/>
      <c r="N140" s="249"/>
      <c r="O140" s="250">
        <v>0.2177</v>
      </c>
      <c r="P140" s="250">
        <f t="shared" si="0"/>
        <v>0.43540000000000001</v>
      </c>
      <c r="Q140" s="250">
        <v>1.2999999999999999E-4</v>
      </c>
      <c r="R140" s="250">
        <f t="shared" si="1"/>
        <v>2.5999999999999998E-4</v>
      </c>
      <c r="S140" s="250">
        <v>0</v>
      </c>
      <c r="T140" s="251">
        <f t="shared" si="2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61" t="s">
        <v>210</v>
      </c>
      <c r="AT140" s="161" t="s">
        <v>147</v>
      </c>
      <c r="AU140" s="161" t="s">
        <v>78</v>
      </c>
      <c r="AY140" s="14" t="s">
        <v>145</v>
      </c>
      <c r="BE140" s="162">
        <f t="shared" si="3"/>
        <v>0</v>
      </c>
      <c r="BF140" s="162">
        <f t="shared" si="4"/>
        <v>0</v>
      </c>
      <c r="BG140" s="162">
        <f t="shared" si="5"/>
        <v>0</v>
      </c>
      <c r="BH140" s="162">
        <f t="shared" si="6"/>
        <v>0</v>
      </c>
      <c r="BI140" s="162">
        <f t="shared" si="7"/>
        <v>0</v>
      </c>
      <c r="BJ140" s="14" t="s">
        <v>78</v>
      </c>
      <c r="BK140" s="162">
        <f t="shared" si="8"/>
        <v>0</v>
      </c>
      <c r="BL140" s="14" t="s">
        <v>210</v>
      </c>
      <c r="BM140" s="161" t="s">
        <v>2368</v>
      </c>
    </row>
    <row r="141" spans="1:65" s="2" customFormat="1" ht="36.75" customHeight="1">
      <c r="A141" s="187"/>
      <c r="B141" s="189"/>
      <c r="C141" s="252" t="s">
        <v>2032</v>
      </c>
      <c r="D141" s="252" t="s">
        <v>425</v>
      </c>
      <c r="E141" s="253" t="s">
        <v>2239</v>
      </c>
      <c r="F141" s="254" t="s">
        <v>3141</v>
      </c>
      <c r="G141" s="255" t="s">
        <v>200</v>
      </c>
      <c r="H141" s="256">
        <v>2</v>
      </c>
      <c r="I141" s="257"/>
      <c r="J141" s="257"/>
      <c r="K141" s="258"/>
      <c r="L141" s="174"/>
      <c r="M141" s="259"/>
      <c r="N141" s="260"/>
      <c r="O141" s="250">
        <v>0</v>
      </c>
      <c r="P141" s="250">
        <f t="shared" si="0"/>
        <v>0</v>
      </c>
      <c r="Q141" s="250">
        <v>0</v>
      </c>
      <c r="R141" s="250">
        <f t="shared" si="1"/>
        <v>0</v>
      </c>
      <c r="S141" s="250">
        <v>0</v>
      </c>
      <c r="T141" s="251">
        <f t="shared" si="2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61" t="s">
        <v>275</v>
      </c>
      <c r="AT141" s="161" t="s">
        <v>425</v>
      </c>
      <c r="AU141" s="161" t="s">
        <v>78</v>
      </c>
      <c r="AY141" s="14" t="s">
        <v>145</v>
      </c>
      <c r="BE141" s="162">
        <f t="shared" si="3"/>
        <v>0</v>
      </c>
      <c r="BF141" s="162">
        <f t="shared" si="4"/>
        <v>0</v>
      </c>
      <c r="BG141" s="162">
        <f t="shared" si="5"/>
        <v>0</v>
      </c>
      <c r="BH141" s="162">
        <f t="shared" si="6"/>
        <v>0</v>
      </c>
      <c r="BI141" s="162">
        <f t="shared" si="7"/>
        <v>0</v>
      </c>
      <c r="BJ141" s="14" t="s">
        <v>78</v>
      </c>
      <c r="BK141" s="162">
        <f t="shared" si="8"/>
        <v>0</v>
      </c>
      <c r="BL141" s="14" t="s">
        <v>210</v>
      </c>
      <c r="BM141" s="161" t="s">
        <v>2369</v>
      </c>
    </row>
    <row r="142" spans="1:65" s="2" customFormat="1" ht="16.5" customHeight="1">
      <c r="A142" s="187"/>
      <c r="B142" s="189"/>
      <c r="C142" s="241" t="s">
        <v>2241</v>
      </c>
      <c r="D142" s="241" t="s">
        <v>147</v>
      </c>
      <c r="E142" s="242" t="s">
        <v>2242</v>
      </c>
      <c r="F142" s="243" t="s">
        <v>2243</v>
      </c>
      <c r="G142" s="244" t="s">
        <v>200</v>
      </c>
      <c r="H142" s="245">
        <v>4</v>
      </c>
      <c r="I142" s="246"/>
      <c r="J142" s="246"/>
      <c r="K142" s="247"/>
      <c r="L142" s="27"/>
      <c r="M142" s="248"/>
      <c r="N142" s="249"/>
      <c r="O142" s="250">
        <v>9.826E-2</v>
      </c>
      <c r="P142" s="250">
        <f t="shared" si="0"/>
        <v>0.39304</v>
      </c>
      <c r="Q142" s="250">
        <v>4.4999999999999999E-4</v>
      </c>
      <c r="R142" s="250">
        <f t="shared" si="1"/>
        <v>1.8E-3</v>
      </c>
      <c r="S142" s="250">
        <v>0</v>
      </c>
      <c r="T142" s="251">
        <f t="shared" si="2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61" t="s">
        <v>210</v>
      </c>
      <c r="AT142" s="161" t="s">
        <v>147</v>
      </c>
      <c r="AU142" s="161" t="s">
        <v>78</v>
      </c>
      <c r="AY142" s="14" t="s">
        <v>145</v>
      </c>
      <c r="BE142" s="162">
        <f t="shared" si="3"/>
        <v>0</v>
      </c>
      <c r="BF142" s="162">
        <f t="shared" si="4"/>
        <v>0</v>
      </c>
      <c r="BG142" s="162">
        <f t="shared" si="5"/>
        <v>0</v>
      </c>
      <c r="BH142" s="162">
        <f t="shared" si="6"/>
        <v>0</v>
      </c>
      <c r="BI142" s="162">
        <f t="shared" si="7"/>
        <v>0</v>
      </c>
      <c r="BJ142" s="14" t="s">
        <v>78</v>
      </c>
      <c r="BK142" s="162">
        <f t="shared" si="8"/>
        <v>0</v>
      </c>
      <c r="BL142" s="14" t="s">
        <v>210</v>
      </c>
      <c r="BM142" s="161" t="s">
        <v>2244</v>
      </c>
    </row>
    <row r="143" spans="1:65" s="2" customFormat="1" ht="16.5" customHeight="1">
      <c r="A143" s="187"/>
      <c r="B143" s="189"/>
      <c r="C143" s="241" t="s">
        <v>340</v>
      </c>
      <c r="D143" s="241" t="s">
        <v>147</v>
      </c>
      <c r="E143" s="242" t="s">
        <v>2220</v>
      </c>
      <c r="F143" s="243" t="s">
        <v>2370</v>
      </c>
      <c r="G143" s="244" t="s">
        <v>187</v>
      </c>
      <c r="H143" s="245">
        <v>8</v>
      </c>
      <c r="I143" s="246"/>
      <c r="J143" s="246"/>
      <c r="K143" s="247"/>
      <c r="L143" s="27"/>
      <c r="M143" s="248"/>
      <c r="N143" s="249"/>
      <c r="O143" s="250">
        <v>6.3969999999999999E-2</v>
      </c>
      <c r="P143" s="250">
        <f t="shared" si="0"/>
        <v>0.51175999999999999</v>
      </c>
      <c r="Q143" s="250">
        <v>1.8652E-4</v>
      </c>
      <c r="R143" s="250">
        <f t="shared" si="1"/>
        <v>1.49216E-3</v>
      </c>
      <c r="S143" s="250">
        <v>0</v>
      </c>
      <c r="T143" s="251">
        <f t="shared" si="2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61" t="s">
        <v>210</v>
      </c>
      <c r="AT143" s="161" t="s">
        <v>147</v>
      </c>
      <c r="AU143" s="161" t="s">
        <v>78</v>
      </c>
      <c r="AY143" s="14" t="s">
        <v>145</v>
      </c>
      <c r="BE143" s="162">
        <f t="shared" si="3"/>
        <v>0</v>
      </c>
      <c r="BF143" s="162">
        <f t="shared" si="4"/>
        <v>0</v>
      </c>
      <c r="BG143" s="162">
        <f t="shared" si="5"/>
        <v>0</v>
      </c>
      <c r="BH143" s="162">
        <f t="shared" si="6"/>
        <v>0</v>
      </c>
      <c r="BI143" s="162">
        <f t="shared" si="7"/>
        <v>0</v>
      </c>
      <c r="BJ143" s="14" t="s">
        <v>78</v>
      </c>
      <c r="BK143" s="162">
        <f t="shared" si="8"/>
        <v>0</v>
      </c>
      <c r="BL143" s="14" t="s">
        <v>210</v>
      </c>
      <c r="BM143" s="161" t="s">
        <v>2222</v>
      </c>
    </row>
    <row r="144" spans="1:65" s="2" customFormat="1" ht="24.2" customHeight="1">
      <c r="A144" s="187"/>
      <c r="B144" s="189"/>
      <c r="C144" s="241" t="s">
        <v>344</v>
      </c>
      <c r="D144" s="241" t="s">
        <v>147</v>
      </c>
      <c r="E144" s="242" t="s">
        <v>2223</v>
      </c>
      <c r="F144" s="243" t="s">
        <v>2371</v>
      </c>
      <c r="G144" s="244" t="s">
        <v>187</v>
      </c>
      <c r="H144" s="245">
        <v>8</v>
      </c>
      <c r="I144" s="246"/>
      <c r="J144" s="246"/>
      <c r="K144" s="247"/>
      <c r="L144" s="27"/>
      <c r="M144" s="248"/>
      <c r="N144" s="249"/>
      <c r="O144" s="250">
        <v>5.8049999999999997E-2</v>
      </c>
      <c r="P144" s="250">
        <f t="shared" si="0"/>
        <v>0.46439999999999998</v>
      </c>
      <c r="Q144" s="250">
        <v>1.0000000000000001E-5</v>
      </c>
      <c r="R144" s="250">
        <f t="shared" si="1"/>
        <v>8.0000000000000007E-5</v>
      </c>
      <c r="S144" s="250">
        <v>0</v>
      </c>
      <c r="T144" s="251">
        <f t="shared" si="2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61" t="s">
        <v>210</v>
      </c>
      <c r="AT144" s="161" t="s">
        <v>147</v>
      </c>
      <c r="AU144" s="161" t="s">
        <v>78</v>
      </c>
      <c r="AY144" s="14" t="s">
        <v>145</v>
      </c>
      <c r="BE144" s="162">
        <f t="shared" si="3"/>
        <v>0</v>
      </c>
      <c r="BF144" s="162">
        <f t="shared" si="4"/>
        <v>0</v>
      </c>
      <c r="BG144" s="162">
        <f t="shared" si="5"/>
        <v>0</v>
      </c>
      <c r="BH144" s="162">
        <f t="shared" si="6"/>
        <v>0</v>
      </c>
      <c r="BI144" s="162">
        <f t="shared" si="7"/>
        <v>0</v>
      </c>
      <c r="BJ144" s="14" t="s">
        <v>78</v>
      </c>
      <c r="BK144" s="162">
        <f t="shared" si="8"/>
        <v>0</v>
      </c>
      <c r="BL144" s="14" t="s">
        <v>210</v>
      </c>
      <c r="BM144" s="161" t="s">
        <v>2225</v>
      </c>
    </row>
    <row r="145" spans="1:65" s="2" customFormat="1" ht="24.2" customHeight="1">
      <c r="A145" s="187"/>
      <c r="B145" s="189"/>
      <c r="C145" s="241" t="s">
        <v>327</v>
      </c>
      <c r="D145" s="241" t="s">
        <v>147</v>
      </c>
      <c r="E145" s="242" t="s">
        <v>2226</v>
      </c>
      <c r="F145" s="243" t="s">
        <v>2227</v>
      </c>
      <c r="G145" s="244" t="s">
        <v>1006</v>
      </c>
      <c r="H145" s="245">
        <v>14.154</v>
      </c>
      <c r="I145" s="246"/>
      <c r="J145" s="246"/>
      <c r="K145" s="247"/>
      <c r="L145" s="27"/>
      <c r="M145" s="248"/>
      <c r="N145" s="249"/>
      <c r="O145" s="250">
        <v>0</v>
      </c>
      <c r="P145" s="250">
        <f t="shared" si="0"/>
        <v>0</v>
      </c>
      <c r="Q145" s="250">
        <v>0</v>
      </c>
      <c r="R145" s="250">
        <f t="shared" si="1"/>
        <v>0</v>
      </c>
      <c r="S145" s="250">
        <v>0</v>
      </c>
      <c r="T145" s="251">
        <f t="shared" si="2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61" t="s">
        <v>210</v>
      </c>
      <c r="AT145" s="161" t="s">
        <v>147</v>
      </c>
      <c r="AU145" s="161" t="s">
        <v>78</v>
      </c>
      <c r="AY145" s="14" t="s">
        <v>145</v>
      </c>
      <c r="BE145" s="162">
        <f t="shared" si="3"/>
        <v>0</v>
      </c>
      <c r="BF145" s="162">
        <f t="shared" si="4"/>
        <v>0</v>
      </c>
      <c r="BG145" s="162">
        <f t="shared" si="5"/>
        <v>0</v>
      </c>
      <c r="BH145" s="162">
        <f t="shared" si="6"/>
        <v>0</v>
      </c>
      <c r="BI145" s="162">
        <f t="shared" si="7"/>
        <v>0</v>
      </c>
      <c r="BJ145" s="14" t="s">
        <v>78</v>
      </c>
      <c r="BK145" s="162">
        <f t="shared" si="8"/>
        <v>0</v>
      </c>
      <c r="BL145" s="14" t="s">
        <v>210</v>
      </c>
      <c r="BM145" s="161" t="s">
        <v>2228</v>
      </c>
    </row>
    <row r="146" spans="1:65" s="2" customFormat="1" ht="24.2" customHeight="1">
      <c r="A146" s="187"/>
      <c r="B146" s="189"/>
      <c r="C146" s="241" t="s">
        <v>348</v>
      </c>
      <c r="D146" s="241" t="s">
        <v>147</v>
      </c>
      <c r="E146" s="242" t="s">
        <v>2229</v>
      </c>
      <c r="F146" s="243" t="s">
        <v>2230</v>
      </c>
      <c r="G146" s="244" t="s">
        <v>1006</v>
      </c>
      <c r="H146" s="245">
        <v>14.154</v>
      </c>
      <c r="I146" s="246"/>
      <c r="J146" s="246"/>
      <c r="K146" s="247"/>
      <c r="L146" s="27"/>
      <c r="M146" s="248"/>
      <c r="N146" s="249"/>
      <c r="O146" s="250">
        <v>0</v>
      </c>
      <c r="P146" s="250">
        <f t="shared" si="0"/>
        <v>0</v>
      </c>
      <c r="Q146" s="250">
        <v>0</v>
      </c>
      <c r="R146" s="250">
        <f t="shared" si="1"/>
        <v>0</v>
      </c>
      <c r="S146" s="250">
        <v>0</v>
      </c>
      <c r="T146" s="251">
        <f t="shared" si="2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61" t="s">
        <v>210</v>
      </c>
      <c r="AT146" s="161" t="s">
        <v>147</v>
      </c>
      <c r="AU146" s="161" t="s">
        <v>78</v>
      </c>
      <c r="AY146" s="14" t="s">
        <v>145</v>
      </c>
      <c r="BE146" s="162">
        <f t="shared" si="3"/>
        <v>0</v>
      </c>
      <c r="BF146" s="162">
        <f t="shared" si="4"/>
        <v>0</v>
      </c>
      <c r="BG146" s="162">
        <f t="shared" si="5"/>
        <v>0</v>
      </c>
      <c r="BH146" s="162">
        <f t="shared" si="6"/>
        <v>0</v>
      </c>
      <c r="BI146" s="162">
        <f t="shared" si="7"/>
        <v>0</v>
      </c>
      <c r="BJ146" s="14" t="s">
        <v>78</v>
      </c>
      <c r="BK146" s="162">
        <f t="shared" si="8"/>
        <v>0</v>
      </c>
      <c r="BL146" s="14" t="s">
        <v>210</v>
      </c>
      <c r="BM146" s="161" t="s">
        <v>2231</v>
      </c>
    </row>
    <row r="147" spans="1:65" s="2" customFormat="1" ht="24.2" customHeight="1">
      <c r="A147" s="187"/>
      <c r="B147" s="189"/>
      <c r="C147" s="241" t="s">
        <v>352</v>
      </c>
      <c r="D147" s="241" t="s">
        <v>147</v>
      </c>
      <c r="E147" s="242" t="s">
        <v>2232</v>
      </c>
      <c r="F147" s="243" t="s">
        <v>2233</v>
      </c>
      <c r="G147" s="244" t="s">
        <v>1006</v>
      </c>
      <c r="H147" s="245">
        <v>14.154</v>
      </c>
      <c r="I147" s="246"/>
      <c r="J147" s="246"/>
      <c r="K147" s="247"/>
      <c r="L147" s="27"/>
      <c r="M147" s="248"/>
      <c r="N147" s="249"/>
      <c r="O147" s="250">
        <v>0</v>
      </c>
      <c r="P147" s="250">
        <f t="shared" si="0"/>
        <v>0</v>
      </c>
      <c r="Q147" s="250">
        <v>0</v>
      </c>
      <c r="R147" s="250">
        <f t="shared" si="1"/>
        <v>0</v>
      </c>
      <c r="S147" s="250">
        <v>0</v>
      </c>
      <c r="T147" s="251">
        <f t="shared" si="2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61" t="s">
        <v>210</v>
      </c>
      <c r="AT147" s="161" t="s">
        <v>147</v>
      </c>
      <c r="AU147" s="161" t="s">
        <v>78</v>
      </c>
      <c r="AY147" s="14" t="s">
        <v>145</v>
      </c>
      <c r="BE147" s="162">
        <f t="shared" si="3"/>
        <v>0</v>
      </c>
      <c r="BF147" s="162">
        <f t="shared" si="4"/>
        <v>0</v>
      </c>
      <c r="BG147" s="162">
        <f t="shared" si="5"/>
        <v>0</v>
      </c>
      <c r="BH147" s="162">
        <f t="shared" si="6"/>
        <v>0</v>
      </c>
      <c r="BI147" s="162">
        <f t="shared" si="7"/>
        <v>0</v>
      </c>
      <c r="BJ147" s="14" t="s">
        <v>78</v>
      </c>
      <c r="BK147" s="162">
        <f t="shared" si="8"/>
        <v>0</v>
      </c>
      <c r="BL147" s="14" t="s">
        <v>210</v>
      </c>
      <c r="BM147" s="161" t="s">
        <v>2234</v>
      </c>
    </row>
    <row r="148" spans="1:65" s="12" customFormat="1" ht="25.9" customHeight="1">
      <c r="B148" s="230"/>
      <c r="C148" s="231"/>
      <c r="D148" s="232" t="s">
        <v>68</v>
      </c>
      <c r="E148" s="233" t="s">
        <v>425</v>
      </c>
      <c r="F148" s="233" t="s">
        <v>426</v>
      </c>
      <c r="G148" s="231"/>
      <c r="H148" s="231"/>
      <c r="I148" s="231"/>
      <c r="J148" s="234"/>
      <c r="K148" s="231"/>
      <c r="L148" s="137"/>
      <c r="M148" s="235"/>
      <c r="N148" s="236"/>
      <c r="O148" s="236"/>
      <c r="P148" s="237">
        <v>0</v>
      </c>
      <c r="Q148" s="236"/>
      <c r="R148" s="237">
        <v>0</v>
      </c>
      <c r="S148" s="236"/>
      <c r="T148" s="238">
        <v>0</v>
      </c>
      <c r="AR148" s="138" t="s">
        <v>82</v>
      </c>
      <c r="AT148" s="145" t="s">
        <v>68</v>
      </c>
      <c r="AU148" s="145" t="s">
        <v>69</v>
      </c>
      <c r="AY148" s="138" t="s">
        <v>145</v>
      </c>
      <c r="BK148" s="146">
        <v>0</v>
      </c>
    </row>
    <row r="149" spans="1:65" s="12" customFormat="1" ht="25.9" customHeight="1">
      <c r="B149" s="230"/>
      <c r="C149" s="231"/>
      <c r="D149" s="232" t="s">
        <v>68</v>
      </c>
      <c r="E149" s="233" t="s">
        <v>441</v>
      </c>
      <c r="F149" s="233" t="s">
        <v>442</v>
      </c>
      <c r="G149" s="231"/>
      <c r="H149" s="231"/>
      <c r="I149" s="231"/>
      <c r="J149" s="234"/>
      <c r="K149" s="231"/>
      <c r="L149" s="137"/>
      <c r="M149" s="235"/>
      <c r="N149" s="236"/>
      <c r="O149" s="236"/>
      <c r="P149" s="237">
        <f>SUM(P150:P151)</f>
        <v>19.080000000000002</v>
      </c>
      <c r="Q149" s="236"/>
      <c r="R149" s="237">
        <f>SUM(R150:R151)</f>
        <v>0</v>
      </c>
      <c r="S149" s="236"/>
      <c r="T149" s="238">
        <f>SUM(T150:T151)</f>
        <v>0</v>
      </c>
      <c r="AR149" s="138" t="s">
        <v>151</v>
      </c>
      <c r="AT149" s="145" t="s">
        <v>68</v>
      </c>
      <c r="AU149" s="145" t="s">
        <v>69</v>
      </c>
      <c r="AY149" s="138" t="s">
        <v>145</v>
      </c>
      <c r="BK149" s="146">
        <f>SUM(BK150:BK151)</f>
        <v>0</v>
      </c>
    </row>
    <row r="150" spans="1:65" s="2" customFormat="1" ht="33" customHeight="1">
      <c r="A150" s="187"/>
      <c r="B150" s="189"/>
      <c r="C150" s="241" t="s">
        <v>509</v>
      </c>
      <c r="D150" s="241" t="s">
        <v>147</v>
      </c>
      <c r="E150" s="242" t="s">
        <v>444</v>
      </c>
      <c r="F150" s="243" t="s">
        <v>445</v>
      </c>
      <c r="G150" s="244" t="s">
        <v>446</v>
      </c>
      <c r="H150" s="245">
        <v>10</v>
      </c>
      <c r="I150" s="246"/>
      <c r="J150" s="246"/>
      <c r="K150" s="247"/>
      <c r="L150" s="27"/>
      <c r="M150" s="248"/>
      <c r="N150" s="249"/>
      <c r="O150" s="250">
        <v>1.06</v>
      </c>
      <c r="P150" s="250">
        <f>O150*H150</f>
        <v>10.600000000000001</v>
      </c>
      <c r="Q150" s="250">
        <v>0</v>
      </c>
      <c r="R150" s="250">
        <f>Q150*H150</f>
        <v>0</v>
      </c>
      <c r="S150" s="250">
        <v>0</v>
      </c>
      <c r="T150" s="251">
        <f>S150*H150</f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61" t="s">
        <v>1638</v>
      </c>
      <c r="AT150" s="161" t="s">
        <v>147</v>
      </c>
      <c r="AU150" s="161" t="s">
        <v>75</v>
      </c>
      <c r="AY150" s="14" t="s">
        <v>145</v>
      </c>
      <c r="BE150" s="162">
        <f>IF(N150="základná",J150,0)</f>
        <v>0</v>
      </c>
      <c r="BF150" s="162">
        <f>IF(N150="znížená",J150,0)</f>
        <v>0</v>
      </c>
      <c r="BG150" s="162">
        <f>IF(N150="zákl. prenesená",J150,0)</f>
        <v>0</v>
      </c>
      <c r="BH150" s="162">
        <f>IF(N150="zníž. prenesená",J150,0)</f>
        <v>0</v>
      </c>
      <c r="BI150" s="162">
        <f>IF(N150="nulová",J150,0)</f>
        <v>0</v>
      </c>
      <c r="BJ150" s="14" t="s">
        <v>78</v>
      </c>
      <c r="BK150" s="162">
        <f>ROUND(I150*H150,2)</f>
        <v>0</v>
      </c>
      <c r="BL150" s="14" t="s">
        <v>1638</v>
      </c>
      <c r="BM150" s="161" t="s">
        <v>2258</v>
      </c>
    </row>
    <row r="151" spans="1:65" s="2" customFormat="1" ht="33" customHeight="1">
      <c r="A151" s="187"/>
      <c r="B151" s="189"/>
      <c r="C151" s="241" t="s">
        <v>1517</v>
      </c>
      <c r="D151" s="241" t="s">
        <v>147</v>
      </c>
      <c r="E151" s="242" t="s">
        <v>1628</v>
      </c>
      <c r="F151" s="243" t="s">
        <v>1629</v>
      </c>
      <c r="G151" s="244" t="s">
        <v>446</v>
      </c>
      <c r="H151" s="245">
        <v>8</v>
      </c>
      <c r="I151" s="246"/>
      <c r="J151" s="246"/>
      <c r="K151" s="247"/>
      <c r="L151" s="27"/>
      <c r="M151" s="261"/>
      <c r="N151" s="262"/>
      <c r="O151" s="263">
        <v>1.06</v>
      </c>
      <c r="P151" s="263">
        <f>O151*H151</f>
        <v>8.48</v>
      </c>
      <c r="Q151" s="263">
        <v>0</v>
      </c>
      <c r="R151" s="263">
        <f>Q151*H151</f>
        <v>0</v>
      </c>
      <c r="S151" s="263">
        <v>0</v>
      </c>
      <c r="T151" s="264">
        <f>S151*H151</f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61" t="s">
        <v>447</v>
      </c>
      <c r="AT151" s="161" t="s">
        <v>147</v>
      </c>
      <c r="AU151" s="161" t="s">
        <v>75</v>
      </c>
      <c r="AY151" s="14" t="s">
        <v>145</v>
      </c>
      <c r="BE151" s="162">
        <f>IF(N151="základná",J151,0)</f>
        <v>0</v>
      </c>
      <c r="BF151" s="162">
        <f>IF(N151="znížená",J151,0)</f>
        <v>0</v>
      </c>
      <c r="BG151" s="162">
        <f>IF(N151="zákl. prenesená",J151,0)</f>
        <v>0</v>
      </c>
      <c r="BH151" s="162">
        <f>IF(N151="zníž. prenesená",J151,0)</f>
        <v>0</v>
      </c>
      <c r="BI151" s="162">
        <f>IF(N151="nulová",J151,0)</f>
        <v>0</v>
      </c>
      <c r="BJ151" s="14" t="s">
        <v>78</v>
      </c>
      <c r="BK151" s="162">
        <f>ROUND(I151*H151,2)</f>
        <v>0</v>
      </c>
      <c r="BL151" s="14" t="s">
        <v>447</v>
      </c>
      <c r="BM151" s="161" t="s">
        <v>2372</v>
      </c>
    </row>
    <row r="152" spans="1:65" s="2" customFormat="1" ht="6.95" customHeight="1">
      <c r="A152" s="187"/>
      <c r="B152" s="211"/>
      <c r="C152" s="212"/>
      <c r="D152" s="212"/>
      <c r="E152" s="212"/>
      <c r="F152" s="212"/>
      <c r="G152" s="212"/>
      <c r="H152" s="212"/>
      <c r="I152" s="212"/>
      <c r="J152" s="212"/>
      <c r="K152" s="212"/>
      <c r="L152" s="27"/>
      <c r="M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</row>
  </sheetData>
  <sheetProtection formatColumns="0" formatRows="0" autoFilter="0"/>
  <autoFilter ref="C122:K151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4"/>
  <sheetViews>
    <sheetView showGridLines="0" workbookViewId="0">
      <selection activeCell="I140" sqref="I140:J2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ht="12.75">
      <c r="B8" s="17"/>
      <c r="D8" s="23" t="s">
        <v>105</v>
      </c>
      <c r="L8" s="17"/>
    </row>
    <row r="9" spans="1:46" s="1" customFormat="1" ht="16.5" customHeight="1">
      <c r="B9" s="17"/>
      <c r="E9" s="388" t="s">
        <v>2997</v>
      </c>
      <c r="F9" s="350"/>
      <c r="G9" s="350"/>
      <c r="H9" s="350"/>
      <c r="L9" s="17"/>
    </row>
    <row r="10" spans="1:46" s="1" customFormat="1" ht="12" customHeight="1">
      <c r="B10" s="17"/>
      <c r="D10" s="23" t="s">
        <v>107</v>
      </c>
      <c r="L10" s="17"/>
    </row>
    <row r="11" spans="1:46" s="2" customFormat="1" ht="16.5" customHeight="1">
      <c r="A11" s="26"/>
      <c r="B11" s="27"/>
      <c r="C11" s="26"/>
      <c r="D11" s="26"/>
      <c r="E11" s="386" t="s">
        <v>3003</v>
      </c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109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380" t="s">
        <v>2994</v>
      </c>
      <c r="F13" s="387"/>
      <c r="G13" s="387"/>
      <c r="H13" s="387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20</v>
      </c>
      <c r="E18" s="26"/>
      <c r="F18" s="26"/>
      <c r="G18" s="26"/>
      <c r="H18" s="26"/>
      <c r="I18" s="23" t="s">
        <v>21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22</v>
      </c>
      <c r="F19" s="26"/>
      <c r="G19" s="26"/>
      <c r="H19" s="26"/>
      <c r="I19" s="23" t="s">
        <v>23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24</v>
      </c>
      <c r="E21" s="26"/>
      <c r="F21" s="26"/>
      <c r="G21" s="26"/>
      <c r="H21" s="26"/>
      <c r="I21" s="23" t="s">
        <v>21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23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25</v>
      </c>
      <c r="E24" s="26"/>
      <c r="F24" s="26"/>
      <c r="G24" s="26"/>
      <c r="H24" s="26"/>
      <c r="I24" s="23" t="s">
        <v>21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/>
      <c r="F25" s="26"/>
      <c r="G25" s="26"/>
      <c r="H25" s="26"/>
      <c r="I25" s="23" t="s">
        <v>23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21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/>
      <c r="F28" s="26"/>
      <c r="G28" s="26"/>
      <c r="H28" s="26"/>
      <c r="I28" s="23" t="s">
        <v>23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28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23.25" customHeight="1">
      <c r="A31" s="98"/>
      <c r="B31" s="99"/>
      <c r="C31" s="98"/>
      <c r="D31" s="98"/>
      <c r="E31" s="363"/>
      <c r="F31" s="363"/>
      <c r="G31" s="363"/>
      <c r="H31" s="363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101" t="s">
        <v>29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31</v>
      </c>
      <c r="G36" s="26"/>
      <c r="H36" s="26"/>
      <c r="I36" s="30" t="s">
        <v>30</v>
      </c>
      <c r="J36" s="30" t="s">
        <v>32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7" t="s">
        <v>33</v>
      </c>
      <c r="E37" s="32" t="s">
        <v>34</v>
      </c>
      <c r="F37" s="102">
        <f>ROUND((SUM(BE140:BE223)),  2)</f>
        <v>0</v>
      </c>
      <c r="G37" s="103"/>
      <c r="H37" s="103"/>
      <c r="I37" s="104">
        <v>0.2</v>
      </c>
      <c r="J37" s="102">
        <f>ROUND(((SUM(BE140:BE223))*I37),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32" t="s">
        <v>35</v>
      </c>
      <c r="F38" s="105"/>
      <c r="G38" s="26"/>
      <c r="H38" s="26"/>
      <c r="I38" s="106">
        <v>0.2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36</v>
      </c>
      <c r="F39" s="105">
        <f>ROUND((SUM(BG140:BG223)),  2)</f>
        <v>0</v>
      </c>
      <c r="G39" s="26"/>
      <c r="H39" s="26"/>
      <c r="I39" s="106">
        <v>0.2</v>
      </c>
      <c r="J39" s="105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37</v>
      </c>
      <c r="F40" s="105">
        <f>ROUND((SUM(BH140:BH223)),  2)</f>
        <v>0</v>
      </c>
      <c r="G40" s="26"/>
      <c r="H40" s="26"/>
      <c r="I40" s="106">
        <v>0.2</v>
      </c>
      <c r="J40" s="105">
        <f>0</f>
        <v>0</v>
      </c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32" t="s">
        <v>38</v>
      </c>
      <c r="F41" s="102">
        <f>ROUND((SUM(BI140:BI223)),  2)</f>
        <v>0</v>
      </c>
      <c r="G41" s="103"/>
      <c r="H41" s="103"/>
      <c r="I41" s="104">
        <v>0</v>
      </c>
      <c r="J41" s="102">
        <f>0</f>
        <v>0</v>
      </c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7"/>
      <c r="D43" s="108" t="s">
        <v>39</v>
      </c>
      <c r="E43" s="57"/>
      <c r="F43" s="57"/>
      <c r="G43" s="109" t="s">
        <v>40</v>
      </c>
      <c r="H43" s="110" t="s">
        <v>41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1" customFormat="1" ht="16.5" customHeight="1">
      <c r="B87" s="17"/>
      <c r="E87" s="388" t="s">
        <v>2997</v>
      </c>
      <c r="F87" s="350"/>
      <c r="G87" s="350"/>
      <c r="H87" s="350"/>
      <c r="L87" s="17"/>
    </row>
    <row r="88" spans="1:31" s="1" customFormat="1" ht="12" customHeight="1">
      <c r="B88" s="17"/>
      <c r="C88" s="23" t="s">
        <v>107</v>
      </c>
      <c r="L88" s="17"/>
    </row>
    <row r="89" spans="1:31" s="2" customFormat="1" ht="16.5" customHeight="1">
      <c r="A89" s="26"/>
      <c r="B89" s="27"/>
      <c r="C89" s="26"/>
      <c r="D89" s="26"/>
      <c r="E89" s="386" t="s">
        <v>3003</v>
      </c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109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380" t="s">
        <v>2994</v>
      </c>
      <c r="F91" s="387"/>
      <c r="G91" s="387"/>
      <c r="H91" s="387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p.č.1108;1109, k.ú. Ružomberok</v>
      </c>
      <c r="G93" s="26"/>
      <c r="H93" s="26"/>
      <c r="I93" s="23" t="s">
        <v>19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>
      <c r="A95" s="26"/>
      <c r="B95" s="27"/>
      <c r="C95" s="23" t="s">
        <v>20</v>
      </c>
      <c r="D95" s="26"/>
      <c r="E95" s="26"/>
      <c r="F95" s="21" t="str">
        <f>E19</f>
        <v>Ministerstvo vnútra SR</v>
      </c>
      <c r="G95" s="26"/>
      <c r="H95" s="26"/>
      <c r="I95" s="23" t="s">
        <v>25</v>
      </c>
      <c r="J95" s="24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24</v>
      </c>
      <c r="D96" s="26"/>
      <c r="E96" s="26"/>
      <c r="F96" s="21"/>
      <c r="G96" s="26"/>
      <c r="H96" s="26"/>
      <c r="I96" s="23" t="s">
        <v>27</v>
      </c>
      <c r="J96" s="24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15" t="s">
        <v>111</v>
      </c>
      <c r="D98" s="107"/>
      <c r="E98" s="107"/>
      <c r="F98" s="107"/>
      <c r="G98" s="107"/>
      <c r="H98" s="107"/>
      <c r="I98" s="107"/>
      <c r="J98" s="116" t="s">
        <v>112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7" t="s">
        <v>113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114</v>
      </c>
    </row>
    <row r="101" spans="1:47" s="9" customFormat="1" ht="24.95" customHeight="1">
      <c r="B101" s="118"/>
      <c r="D101" s="119" t="s">
        <v>115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116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>
      <c r="B103" s="122"/>
      <c r="D103" s="123" t="s">
        <v>117</v>
      </c>
      <c r="E103" s="124"/>
      <c r="F103" s="124"/>
      <c r="G103" s="124"/>
      <c r="H103" s="124"/>
      <c r="I103" s="124"/>
      <c r="J103" s="125"/>
      <c r="L103" s="122"/>
    </row>
    <row r="104" spans="1:47" s="9" customFormat="1" ht="24.95" customHeight="1">
      <c r="B104" s="118"/>
      <c r="D104" s="119" t="s">
        <v>118</v>
      </c>
      <c r="E104" s="120"/>
      <c r="F104" s="120"/>
      <c r="G104" s="120"/>
      <c r="H104" s="120"/>
      <c r="I104" s="120"/>
      <c r="J104" s="121"/>
      <c r="L104" s="118"/>
    </row>
    <row r="105" spans="1:47" s="10" customFormat="1" ht="19.899999999999999" customHeight="1">
      <c r="B105" s="122"/>
      <c r="D105" s="123" t="s">
        <v>119</v>
      </c>
      <c r="E105" s="124"/>
      <c r="F105" s="124"/>
      <c r="G105" s="124"/>
      <c r="H105" s="124"/>
      <c r="I105" s="124"/>
      <c r="J105" s="125"/>
      <c r="L105" s="122"/>
    </row>
    <row r="106" spans="1:47" s="10" customFormat="1" ht="19.899999999999999" customHeight="1">
      <c r="B106" s="122"/>
      <c r="D106" s="123" t="s">
        <v>120</v>
      </c>
      <c r="E106" s="124"/>
      <c r="F106" s="124"/>
      <c r="G106" s="124"/>
      <c r="H106" s="124"/>
      <c r="I106" s="124"/>
      <c r="J106" s="125"/>
      <c r="L106" s="122"/>
    </row>
    <row r="107" spans="1:47" s="10" customFormat="1" ht="19.899999999999999" customHeight="1">
      <c r="B107" s="122"/>
      <c r="D107" s="123" t="s">
        <v>121</v>
      </c>
      <c r="E107" s="124"/>
      <c r="F107" s="124"/>
      <c r="G107" s="124"/>
      <c r="H107" s="124"/>
      <c r="I107" s="124"/>
      <c r="J107" s="125"/>
      <c r="L107" s="122"/>
    </row>
    <row r="108" spans="1:47" s="10" customFormat="1" ht="19.899999999999999" customHeight="1">
      <c r="B108" s="122"/>
      <c r="D108" s="123" t="s">
        <v>122</v>
      </c>
      <c r="E108" s="124"/>
      <c r="F108" s="124"/>
      <c r="G108" s="124"/>
      <c r="H108" s="124"/>
      <c r="I108" s="124"/>
      <c r="J108" s="125"/>
      <c r="L108" s="122"/>
    </row>
    <row r="109" spans="1:47" s="10" customFormat="1" ht="19.899999999999999" customHeight="1">
      <c r="B109" s="122"/>
      <c r="D109" s="123" t="s">
        <v>123</v>
      </c>
      <c r="E109" s="124"/>
      <c r="F109" s="124"/>
      <c r="G109" s="124"/>
      <c r="H109" s="124"/>
      <c r="I109" s="124"/>
      <c r="J109" s="125"/>
      <c r="L109" s="122"/>
    </row>
    <row r="110" spans="1:47" s="10" customFormat="1" ht="19.899999999999999" customHeight="1">
      <c r="B110" s="122"/>
      <c r="D110" s="123" t="s">
        <v>124</v>
      </c>
      <c r="E110" s="124"/>
      <c r="F110" s="124"/>
      <c r="G110" s="124"/>
      <c r="H110" s="124"/>
      <c r="I110" s="124"/>
      <c r="J110" s="125"/>
      <c r="L110" s="122"/>
    </row>
    <row r="111" spans="1:47" s="10" customFormat="1" ht="19.899999999999999" customHeight="1">
      <c r="B111" s="122"/>
      <c r="D111" s="123" t="s">
        <v>125</v>
      </c>
      <c r="E111" s="124"/>
      <c r="F111" s="124"/>
      <c r="G111" s="124"/>
      <c r="H111" s="124"/>
      <c r="I111" s="124"/>
      <c r="J111" s="125"/>
      <c r="L111" s="122"/>
    </row>
    <row r="112" spans="1:47" s="10" customFormat="1" ht="19.899999999999999" customHeight="1">
      <c r="B112" s="122"/>
      <c r="D112" s="123" t="s">
        <v>126</v>
      </c>
      <c r="E112" s="124"/>
      <c r="F112" s="124"/>
      <c r="G112" s="124"/>
      <c r="H112" s="124"/>
      <c r="I112" s="124"/>
      <c r="J112" s="125"/>
      <c r="L112" s="122"/>
    </row>
    <row r="113" spans="1:31" s="10" customFormat="1" ht="19.899999999999999" customHeight="1">
      <c r="B113" s="122"/>
      <c r="D113" s="123" t="s">
        <v>127</v>
      </c>
      <c r="E113" s="124"/>
      <c r="F113" s="124"/>
      <c r="G113" s="124"/>
      <c r="H113" s="124"/>
      <c r="I113" s="124"/>
      <c r="J113" s="125"/>
      <c r="L113" s="122"/>
    </row>
    <row r="114" spans="1:31" s="9" customFormat="1" ht="24.95" customHeight="1">
      <c r="B114" s="118"/>
      <c r="D114" s="119" t="s">
        <v>128</v>
      </c>
      <c r="E114" s="120"/>
      <c r="F114" s="120"/>
      <c r="G114" s="120"/>
      <c r="H114" s="120"/>
      <c r="I114" s="120"/>
      <c r="J114" s="121"/>
      <c r="L114" s="118"/>
    </row>
    <row r="115" spans="1:31" s="10" customFormat="1" ht="19.899999999999999" customHeight="1">
      <c r="B115" s="122"/>
      <c r="D115" s="123" t="s">
        <v>129</v>
      </c>
      <c r="E115" s="124"/>
      <c r="F115" s="124"/>
      <c r="G115" s="124"/>
      <c r="H115" s="124"/>
      <c r="I115" s="124"/>
      <c r="J115" s="125"/>
      <c r="L115" s="122"/>
    </row>
    <row r="116" spans="1:31" s="9" customFormat="1" ht="24.95" customHeight="1">
      <c r="B116" s="118"/>
      <c r="D116" s="119" t="s">
        <v>130</v>
      </c>
      <c r="E116" s="120"/>
      <c r="F116" s="120"/>
      <c r="G116" s="120"/>
      <c r="H116" s="120"/>
      <c r="I116" s="120"/>
      <c r="J116" s="121"/>
      <c r="L116" s="118"/>
    </row>
    <row r="117" spans="1:31" s="2" customFormat="1" ht="21.7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>
      <c r="A118" s="26"/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22" spans="1:31" s="2" customFormat="1" ht="6.95" customHeight="1">
      <c r="A122" s="26"/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24.95" customHeight="1">
      <c r="A123" s="26"/>
      <c r="B123" s="27"/>
      <c r="C123" s="18" t="s">
        <v>131</v>
      </c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13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26.25" customHeight="1">
      <c r="A126" s="26"/>
      <c r="B126" s="27"/>
      <c r="C126" s="26"/>
      <c r="D126" s="26"/>
      <c r="E126" s="388" t="str">
        <f>E7</f>
        <v>Ružomberok OO PZ, zateplenie objektu, Nám.A. Hlinku 1875 Ružomberok</v>
      </c>
      <c r="F126" s="389"/>
      <c r="G126" s="389"/>
      <c r="H126" s="389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1" customFormat="1" ht="12" customHeight="1">
      <c r="B127" s="17"/>
      <c r="C127" s="23" t="s">
        <v>105</v>
      </c>
      <c r="L127" s="17"/>
    </row>
    <row r="128" spans="1:31" s="1" customFormat="1" ht="16.5" customHeight="1">
      <c r="B128" s="17"/>
      <c r="E128" s="388" t="s">
        <v>2997</v>
      </c>
      <c r="F128" s="350"/>
      <c r="G128" s="350"/>
      <c r="H128" s="350"/>
      <c r="L128" s="17"/>
    </row>
    <row r="129" spans="1:65" s="1" customFormat="1" ht="12" customHeight="1">
      <c r="B129" s="17"/>
      <c r="C129" s="23" t="s">
        <v>107</v>
      </c>
      <c r="L129" s="17"/>
    </row>
    <row r="130" spans="1:65" s="2" customFormat="1" ht="16.5" customHeight="1">
      <c r="A130" s="26"/>
      <c r="B130" s="27"/>
      <c r="C130" s="26"/>
      <c r="D130" s="26"/>
      <c r="E130" s="386" t="s">
        <v>3003</v>
      </c>
      <c r="F130" s="387"/>
      <c r="G130" s="387"/>
      <c r="H130" s="387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109</v>
      </c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6.5" customHeight="1">
      <c r="A132" s="26"/>
      <c r="B132" s="27"/>
      <c r="C132" s="26"/>
      <c r="D132" s="26"/>
      <c r="E132" s="380" t="str">
        <f>E13</f>
        <v>A2.01 - Búracie práce</v>
      </c>
      <c r="F132" s="387"/>
      <c r="G132" s="387"/>
      <c r="H132" s="387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6.9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2" customHeight="1">
      <c r="A134" s="26"/>
      <c r="B134" s="27"/>
      <c r="C134" s="23" t="s">
        <v>17</v>
      </c>
      <c r="D134" s="26"/>
      <c r="E134" s="26"/>
      <c r="F134" s="21" t="str">
        <f>F16</f>
        <v>p.č.1108;1109, k.ú. Ružomberok</v>
      </c>
      <c r="G134" s="26"/>
      <c r="H134" s="26"/>
      <c r="I134" s="23" t="s">
        <v>19</v>
      </c>
      <c r="J134" s="52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6.9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2" customFormat="1" ht="25.7" customHeight="1">
      <c r="A136" s="26"/>
      <c r="B136" s="27"/>
      <c r="C136" s="23" t="s">
        <v>20</v>
      </c>
      <c r="D136" s="26"/>
      <c r="E136" s="26"/>
      <c r="F136" s="21" t="str">
        <f>E19</f>
        <v>Ministerstvo vnútra SR</v>
      </c>
      <c r="G136" s="26"/>
      <c r="H136" s="26"/>
      <c r="I136" s="23" t="s">
        <v>25</v>
      </c>
      <c r="J136" s="24"/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5" s="2" customFormat="1" ht="15.2" customHeight="1">
      <c r="A137" s="26"/>
      <c r="B137" s="27"/>
      <c r="C137" s="23" t="s">
        <v>24</v>
      </c>
      <c r="D137" s="26"/>
      <c r="E137" s="26"/>
      <c r="F137" s="21"/>
      <c r="G137" s="26"/>
      <c r="H137" s="26"/>
      <c r="I137" s="23" t="s">
        <v>27</v>
      </c>
      <c r="J137" s="24"/>
      <c r="K137" s="26"/>
      <c r="L137" s="39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65" s="2" customFormat="1" ht="10.35" customHeight="1">
      <c r="A138" s="26"/>
      <c r="B138" s="27"/>
      <c r="C138" s="26"/>
      <c r="D138" s="26"/>
      <c r="E138" s="26"/>
      <c r="F138" s="26"/>
      <c r="G138" s="26"/>
      <c r="H138" s="26"/>
      <c r="I138" s="26"/>
      <c r="J138" s="26"/>
      <c r="K138" s="26"/>
      <c r="L138" s="39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65" s="11" customFormat="1" ht="29.25" customHeight="1">
      <c r="A139" s="126"/>
      <c r="B139" s="127"/>
      <c r="C139" s="128" t="s">
        <v>132</v>
      </c>
      <c r="D139" s="129" t="s">
        <v>54</v>
      </c>
      <c r="E139" s="129" t="s">
        <v>50</v>
      </c>
      <c r="F139" s="129" t="s">
        <v>51</v>
      </c>
      <c r="G139" s="129" t="s">
        <v>133</v>
      </c>
      <c r="H139" s="129" t="s">
        <v>134</v>
      </c>
      <c r="I139" s="129" t="s">
        <v>135</v>
      </c>
      <c r="J139" s="130" t="s">
        <v>112</v>
      </c>
      <c r="K139" s="131" t="s">
        <v>136</v>
      </c>
      <c r="L139" s="132"/>
      <c r="M139" s="59" t="s">
        <v>1</v>
      </c>
      <c r="N139" s="60" t="s">
        <v>33</v>
      </c>
      <c r="O139" s="60" t="s">
        <v>137</v>
      </c>
      <c r="P139" s="60" t="s">
        <v>138</v>
      </c>
      <c r="Q139" s="60" t="s">
        <v>139</v>
      </c>
      <c r="R139" s="60" t="s">
        <v>140</v>
      </c>
      <c r="S139" s="60" t="s">
        <v>141</v>
      </c>
      <c r="T139" s="61" t="s">
        <v>142</v>
      </c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</row>
    <row r="140" spans="1:65" s="2" customFormat="1" ht="22.9" customHeight="1">
      <c r="A140" s="26"/>
      <c r="B140" s="27"/>
      <c r="C140" s="66" t="s">
        <v>113</v>
      </c>
      <c r="D140" s="26"/>
      <c r="E140" s="26"/>
      <c r="F140" s="26"/>
      <c r="G140" s="26"/>
      <c r="H140" s="26"/>
      <c r="I140" s="26"/>
      <c r="J140" s="133"/>
      <c r="K140" s="26"/>
      <c r="L140" s="27"/>
      <c r="M140" s="62"/>
      <c r="N140" s="53"/>
      <c r="O140" s="63"/>
      <c r="P140" s="134">
        <f>P141+P181+P217+P222</f>
        <v>2077.6228192200001</v>
      </c>
      <c r="Q140" s="63"/>
      <c r="R140" s="134">
        <f>R141+R181+R217+R222</f>
        <v>6.8342349999999996E-2</v>
      </c>
      <c r="S140" s="63"/>
      <c r="T140" s="135">
        <f>T141+T181+T217+T222</f>
        <v>152.66700783000002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T140" s="14" t="s">
        <v>68</v>
      </c>
      <c r="AU140" s="14" t="s">
        <v>114</v>
      </c>
      <c r="BK140" s="136">
        <f>BK141+BK181+BK217+BK222</f>
        <v>0</v>
      </c>
    </row>
    <row r="141" spans="1:65" s="12" customFormat="1" ht="25.9" customHeight="1">
      <c r="B141" s="137"/>
      <c r="D141" s="138" t="s">
        <v>68</v>
      </c>
      <c r="E141" s="139" t="s">
        <v>143</v>
      </c>
      <c r="F141" s="139" t="s">
        <v>144</v>
      </c>
      <c r="J141" s="140"/>
      <c r="L141" s="137"/>
      <c r="M141" s="141"/>
      <c r="N141" s="142"/>
      <c r="O141" s="142"/>
      <c r="P141" s="143">
        <f>P142+P145</f>
        <v>1607.6056876600001</v>
      </c>
      <c r="Q141" s="142"/>
      <c r="R141" s="143">
        <f>R142+R145</f>
        <v>2.4863150000000001E-2</v>
      </c>
      <c r="S141" s="142"/>
      <c r="T141" s="144">
        <f>T142+T145</f>
        <v>146.43129500000001</v>
      </c>
      <c r="AR141" s="138" t="s">
        <v>75</v>
      </c>
      <c r="AT141" s="145" t="s">
        <v>68</v>
      </c>
      <c r="AU141" s="145" t="s">
        <v>69</v>
      </c>
      <c r="AY141" s="138" t="s">
        <v>145</v>
      </c>
      <c r="BK141" s="146">
        <f>BK142+BK145</f>
        <v>0</v>
      </c>
    </row>
    <row r="142" spans="1:65" s="12" customFormat="1" ht="22.9" customHeight="1">
      <c r="B142" s="137"/>
      <c r="D142" s="138" t="s">
        <v>68</v>
      </c>
      <c r="E142" s="147" t="s">
        <v>75</v>
      </c>
      <c r="F142" s="147" t="s">
        <v>146</v>
      </c>
      <c r="J142" s="148"/>
      <c r="L142" s="137"/>
      <c r="M142" s="141"/>
      <c r="N142" s="142"/>
      <c r="O142" s="142"/>
      <c r="P142" s="143">
        <f>SUM(P143:P144)</f>
        <v>110.19291600000001</v>
      </c>
      <c r="Q142" s="142"/>
      <c r="R142" s="143">
        <f>SUM(R143:R144)</f>
        <v>0</v>
      </c>
      <c r="S142" s="142"/>
      <c r="T142" s="144">
        <f>SUM(T143:T144)</f>
        <v>22.970649999999999</v>
      </c>
      <c r="AR142" s="138" t="s">
        <v>75</v>
      </c>
      <c r="AT142" s="145" t="s">
        <v>68</v>
      </c>
      <c r="AU142" s="145" t="s">
        <v>75</v>
      </c>
      <c r="AY142" s="138" t="s">
        <v>145</v>
      </c>
      <c r="BK142" s="146">
        <f>SUM(BK143:BK144)</f>
        <v>0</v>
      </c>
    </row>
    <row r="143" spans="1:65" s="2" customFormat="1" ht="33" customHeight="1">
      <c r="A143" s="26"/>
      <c r="B143" s="149"/>
      <c r="C143" s="150" t="s">
        <v>75</v>
      </c>
      <c r="D143" s="150" t="s">
        <v>147</v>
      </c>
      <c r="E143" s="151" t="s">
        <v>148</v>
      </c>
      <c r="F143" s="152" t="s">
        <v>149</v>
      </c>
      <c r="G143" s="153" t="s">
        <v>150</v>
      </c>
      <c r="H143" s="154">
        <v>69.694000000000003</v>
      </c>
      <c r="I143" s="155"/>
      <c r="J143" s="155"/>
      <c r="K143" s="156"/>
      <c r="L143" s="27"/>
      <c r="M143" s="157" t="s">
        <v>1</v>
      </c>
      <c r="N143" s="158" t="s">
        <v>35</v>
      </c>
      <c r="O143" s="159">
        <v>1.169</v>
      </c>
      <c r="P143" s="159">
        <f>O143*H143</f>
        <v>81.472286000000011</v>
      </c>
      <c r="Q143" s="159">
        <v>0</v>
      </c>
      <c r="R143" s="159">
        <f>Q143*H143</f>
        <v>0</v>
      </c>
      <c r="S143" s="159">
        <v>0.22500000000000001</v>
      </c>
      <c r="T143" s="160">
        <f>S143*H143</f>
        <v>15.681150000000001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151</v>
      </c>
      <c r="AT143" s="161" t="s">
        <v>147</v>
      </c>
      <c r="AU143" s="161" t="s">
        <v>78</v>
      </c>
      <c r="AY143" s="14" t="s">
        <v>145</v>
      </c>
      <c r="BE143" s="162">
        <f>IF(N143="základná",J143,0)</f>
        <v>0</v>
      </c>
      <c r="BF143" s="162">
        <f>IF(N143="znížená",J143,0)</f>
        <v>0</v>
      </c>
      <c r="BG143" s="162">
        <f>IF(N143="zákl. prenesená",J143,0)</f>
        <v>0</v>
      </c>
      <c r="BH143" s="162">
        <f>IF(N143="zníž. prenesená",J143,0)</f>
        <v>0</v>
      </c>
      <c r="BI143" s="162">
        <f>IF(N143="nulová",J143,0)</f>
        <v>0</v>
      </c>
      <c r="BJ143" s="14" t="s">
        <v>78</v>
      </c>
      <c r="BK143" s="162">
        <f>ROUND(I143*H143,2)</f>
        <v>0</v>
      </c>
      <c r="BL143" s="14" t="s">
        <v>151</v>
      </c>
      <c r="BM143" s="161" t="s">
        <v>152</v>
      </c>
    </row>
    <row r="144" spans="1:65" s="2" customFormat="1" ht="33" customHeight="1">
      <c r="A144" s="26"/>
      <c r="B144" s="149"/>
      <c r="C144" s="150" t="s">
        <v>78</v>
      </c>
      <c r="D144" s="150" t="s">
        <v>147</v>
      </c>
      <c r="E144" s="151" t="s">
        <v>153</v>
      </c>
      <c r="F144" s="152" t="s">
        <v>154</v>
      </c>
      <c r="G144" s="153" t="s">
        <v>150</v>
      </c>
      <c r="H144" s="154">
        <v>14.579000000000001</v>
      </c>
      <c r="I144" s="155"/>
      <c r="J144" s="155"/>
      <c r="K144" s="156"/>
      <c r="L144" s="27"/>
      <c r="M144" s="157" t="s">
        <v>1</v>
      </c>
      <c r="N144" s="158" t="s">
        <v>35</v>
      </c>
      <c r="O144" s="159">
        <v>1.97</v>
      </c>
      <c r="P144" s="159">
        <f>O144*H144</f>
        <v>28.72063</v>
      </c>
      <c r="Q144" s="159">
        <v>0</v>
      </c>
      <c r="R144" s="159">
        <f>Q144*H144</f>
        <v>0</v>
      </c>
      <c r="S144" s="159">
        <v>0.5</v>
      </c>
      <c r="T144" s="160">
        <f>S144*H144</f>
        <v>7.2895000000000003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151</v>
      </c>
      <c r="AT144" s="161" t="s">
        <v>147</v>
      </c>
      <c r="AU144" s="161" t="s">
        <v>78</v>
      </c>
      <c r="AY144" s="14" t="s">
        <v>145</v>
      </c>
      <c r="BE144" s="162">
        <f>IF(N144="základná",J144,0)</f>
        <v>0</v>
      </c>
      <c r="BF144" s="162">
        <f>IF(N144="znížená",J144,0)</f>
        <v>0</v>
      </c>
      <c r="BG144" s="162">
        <f>IF(N144="zákl. prenesená",J144,0)</f>
        <v>0</v>
      </c>
      <c r="BH144" s="162">
        <f>IF(N144="zníž. prenesená",J144,0)</f>
        <v>0</v>
      </c>
      <c r="BI144" s="162">
        <f>IF(N144="nulová",J144,0)</f>
        <v>0</v>
      </c>
      <c r="BJ144" s="14" t="s">
        <v>78</v>
      </c>
      <c r="BK144" s="162">
        <f>ROUND(I144*H144,2)</f>
        <v>0</v>
      </c>
      <c r="BL144" s="14" t="s">
        <v>151</v>
      </c>
      <c r="BM144" s="161" t="s">
        <v>155</v>
      </c>
    </row>
    <row r="145" spans="1:65" s="12" customFormat="1" ht="22.9" customHeight="1">
      <c r="B145" s="137"/>
      <c r="D145" s="138" t="s">
        <v>68</v>
      </c>
      <c r="E145" s="147" t="s">
        <v>156</v>
      </c>
      <c r="F145" s="147" t="s">
        <v>157</v>
      </c>
      <c r="J145" s="148"/>
      <c r="L145" s="137"/>
      <c r="M145" s="141"/>
      <c r="N145" s="142"/>
      <c r="O145" s="142"/>
      <c r="P145" s="143">
        <f>SUM(P146:P180)</f>
        <v>1497.4127716600001</v>
      </c>
      <c r="Q145" s="142"/>
      <c r="R145" s="143">
        <f>SUM(R146:R180)</f>
        <v>2.4863150000000001E-2</v>
      </c>
      <c r="S145" s="142"/>
      <c r="T145" s="144">
        <f>SUM(T146:T180)</f>
        <v>123.460645</v>
      </c>
      <c r="AR145" s="138" t="s">
        <v>75</v>
      </c>
      <c r="AT145" s="145" t="s">
        <v>68</v>
      </c>
      <c r="AU145" s="145" t="s">
        <v>75</v>
      </c>
      <c r="AY145" s="138" t="s">
        <v>145</v>
      </c>
      <c r="BK145" s="146">
        <f>SUM(BK146:BK180)</f>
        <v>0</v>
      </c>
    </row>
    <row r="146" spans="1:65" s="2" customFormat="1" ht="37.9" customHeight="1">
      <c r="A146" s="26"/>
      <c r="B146" s="149"/>
      <c r="C146" s="150" t="s">
        <v>82</v>
      </c>
      <c r="D146" s="150" t="s">
        <v>147</v>
      </c>
      <c r="E146" s="151" t="s">
        <v>158</v>
      </c>
      <c r="F146" s="152" t="s">
        <v>159</v>
      </c>
      <c r="G146" s="153" t="s">
        <v>160</v>
      </c>
      <c r="H146" s="154">
        <v>2.87</v>
      </c>
      <c r="I146" s="155"/>
      <c r="J146" s="155"/>
      <c r="K146" s="156"/>
      <c r="L146" s="27"/>
      <c r="M146" s="157" t="s">
        <v>1</v>
      </c>
      <c r="N146" s="158" t="s">
        <v>35</v>
      </c>
      <c r="O146" s="159">
        <v>5.1219999999999999</v>
      </c>
      <c r="P146" s="159">
        <f t="shared" ref="P146:P180" si="0">O146*H146</f>
        <v>14.700140000000001</v>
      </c>
      <c r="Q146" s="159">
        <v>0</v>
      </c>
      <c r="R146" s="159">
        <f t="shared" ref="R146:R180" si="1">Q146*H146</f>
        <v>0</v>
      </c>
      <c r="S146" s="159">
        <v>2.2000000000000002</v>
      </c>
      <c r="T146" s="160">
        <f t="shared" ref="T146:T180" si="2">S146*H146</f>
        <v>6.3140000000000009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151</v>
      </c>
      <c r="AT146" s="161" t="s">
        <v>147</v>
      </c>
      <c r="AU146" s="161" t="s">
        <v>78</v>
      </c>
      <c r="AY146" s="14" t="s">
        <v>145</v>
      </c>
      <c r="BE146" s="162">
        <f t="shared" ref="BE146:BE180" si="3">IF(N146="základná",J146,0)</f>
        <v>0</v>
      </c>
      <c r="BF146" s="162">
        <f t="shared" ref="BF146:BF180" si="4">IF(N146="znížená",J146,0)</f>
        <v>0</v>
      </c>
      <c r="BG146" s="162">
        <f t="shared" ref="BG146:BG180" si="5">IF(N146="zákl. prenesená",J146,0)</f>
        <v>0</v>
      </c>
      <c r="BH146" s="162">
        <f t="shared" ref="BH146:BH180" si="6">IF(N146="zníž. prenesená",J146,0)</f>
        <v>0</v>
      </c>
      <c r="BI146" s="162">
        <f t="shared" ref="BI146:BI180" si="7">IF(N146="nulová",J146,0)</f>
        <v>0</v>
      </c>
      <c r="BJ146" s="14" t="s">
        <v>78</v>
      </c>
      <c r="BK146" s="162">
        <f t="shared" ref="BK146:BK180" si="8">ROUND(I146*H146,2)</f>
        <v>0</v>
      </c>
      <c r="BL146" s="14" t="s">
        <v>151</v>
      </c>
      <c r="BM146" s="161" t="s">
        <v>161</v>
      </c>
    </row>
    <row r="147" spans="1:65" s="2" customFormat="1" ht="33" customHeight="1">
      <c r="A147" s="26"/>
      <c r="B147" s="149"/>
      <c r="C147" s="150" t="s">
        <v>151</v>
      </c>
      <c r="D147" s="150" t="s">
        <v>147</v>
      </c>
      <c r="E147" s="151" t="s">
        <v>162</v>
      </c>
      <c r="F147" s="152" t="s">
        <v>163</v>
      </c>
      <c r="G147" s="153" t="s">
        <v>160</v>
      </c>
      <c r="H147" s="154">
        <v>0.41599999999999998</v>
      </c>
      <c r="I147" s="155"/>
      <c r="J147" s="155"/>
      <c r="K147" s="156"/>
      <c r="L147" s="27"/>
      <c r="M147" s="157" t="s">
        <v>1</v>
      </c>
      <c r="N147" s="158" t="s">
        <v>35</v>
      </c>
      <c r="O147" s="159">
        <v>7.9290000000000003</v>
      </c>
      <c r="P147" s="159">
        <f t="shared" si="0"/>
        <v>3.2984640000000001</v>
      </c>
      <c r="Q147" s="159">
        <v>0</v>
      </c>
      <c r="R147" s="159">
        <f t="shared" si="1"/>
        <v>0</v>
      </c>
      <c r="S147" s="159">
        <v>2.4</v>
      </c>
      <c r="T147" s="160">
        <f t="shared" si="2"/>
        <v>0.99839999999999995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151</v>
      </c>
      <c r="AT147" s="161" t="s">
        <v>147</v>
      </c>
      <c r="AU147" s="161" t="s">
        <v>78</v>
      </c>
      <c r="AY147" s="14" t="s">
        <v>145</v>
      </c>
      <c r="BE147" s="162">
        <f t="shared" si="3"/>
        <v>0</v>
      </c>
      <c r="BF147" s="162">
        <f t="shared" si="4"/>
        <v>0</v>
      </c>
      <c r="BG147" s="162">
        <f t="shared" si="5"/>
        <v>0</v>
      </c>
      <c r="BH147" s="162">
        <f t="shared" si="6"/>
        <v>0</v>
      </c>
      <c r="BI147" s="162">
        <f t="shared" si="7"/>
        <v>0</v>
      </c>
      <c r="BJ147" s="14" t="s">
        <v>78</v>
      </c>
      <c r="BK147" s="162">
        <f t="shared" si="8"/>
        <v>0</v>
      </c>
      <c r="BL147" s="14" t="s">
        <v>151</v>
      </c>
      <c r="BM147" s="161" t="s">
        <v>164</v>
      </c>
    </row>
    <row r="148" spans="1:65" s="2" customFormat="1" ht="37.9" customHeight="1">
      <c r="A148" s="26"/>
      <c r="B148" s="149"/>
      <c r="C148" s="150" t="s">
        <v>165</v>
      </c>
      <c r="D148" s="150" t="s">
        <v>147</v>
      </c>
      <c r="E148" s="151" t="s">
        <v>166</v>
      </c>
      <c r="F148" s="152" t="s">
        <v>167</v>
      </c>
      <c r="G148" s="153" t="s">
        <v>150</v>
      </c>
      <c r="H148" s="154">
        <v>13.57</v>
      </c>
      <c r="I148" s="155"/>
      <c r="J148" s="155"/>
      <c r="K148" s="156"/>
      <c r="L148" s="27"/>
      <c r="M148" s="157" t="s">
        <v>1</v>
      </c>
      <c r="N148" s="158" t="s">
        <v>35</v>
      </c>
      <c r="O148" s="159">
        <v>0.16400000000000001</v>
      </c>
      <c r="P148" s="159">
        <f t="shared" si="0"/>
        <v>2.2254800000000001</v>
      </c>
      <c r="Q148" s="159">
        <v>0</v>
      </c>
      <c r="R148" s="159">
        <f t="shared" si="1"/>
        <v>0</v>
      </c>
      <c r="S148" s="159">
        <v>0.19600000000000001</v>
      </c>
      <c r="T148" s="160">
        <f t="shared" si="2"/>
        <v>2.6597200000000001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151</v>
      </c>
      <c r="AT148" s="161" t="s">
        <v>147</v>
      </c>
      <c r="AU148" s="161" t="s">
        <v>78</v>
      </c>
      <c r="AY148" s="14" t="s">
        <v>145</v>
      </c>
      <c r="BE148" s="162">
        <f t="shared" si="3"/>
        <v>0</v>
      </c>
      <c r="BF148" s="162">
        <f t="shared" si="4"/>
        <v>0</v>
      </c>
      <c r="BG148" s="162">
        <f t="shared" si="5"/>
        <v>0</v>
      </c>
      <c r="BH148" s="162">
        <f t="shared" si="6"/>
        <v>0</v>
      </c>
      <c r="BI148" s="162">
        <f t="shared" si="7"/>
        <v>0</v>
      </c>
      <c r="BJ148" s="14" t="s">
        <v>78</v>
      </c>
      <c r="BK148" s="162">
        <f t="shared" si="8"/>
        <v>0</v>
      </c>
      <c r="BL148" s="14" t="s">
        <v>151</v>
      </c>
      <c r="BM148" s="161" t="s">
        <v>168</v>
      </c>
    </row>
    <row r="149" spans="1:65" s="2" customFormat="1" ht="24.2" customHeight="1">
      <c r="A149" s="26"/>
      <c r="B149" s="149"/>
      <c r="C149" s="150" t="s">
        <v>169</v>
      </c>
      <c r="D149" s="150" t="s">
        <v>147</v>
      </c>
      <c r="E149" s="151" t="s">
        <v>170</v>
      </c>
      <c r="F149" s="152" t="s">
        <v>171</v>
      </c>
      <c r="G149" s="153" t="s">
        <v>150</v>
      </c>
      <c r="H149" s="154">
        <v>4.9550000000000001</v>
      </c>
      <c r="I149" s="155"/>
      <c r="J149" s="155"/>
      <c r="K149" s="156"/>
      <c r="L149" s="27"/>
      <c r="M149" s="157" t="s">
        <v>1</v>
      </c>
      <c r="N149" s="158" t="s">
        <v>35</v>
      </c>
      <c r="O149" s="159">
        <v>0.51</v>
      </c>
      <c r="P149" s="159">
        <f t="shared" si="0"/>
        <v>2.52705</v>
      </c>
      <c r="Q149" s="159">
        <v>0</v>
      </c>
      <c r="R149" s="159">
        <f t="shared" si="1"/>
        <v>0</v>
      </c>
      <c r="S149" s="159">
        <v>8.2000000000000003E-2</v>
      </c>
      <c r="T149" s="160">
        <f t="shared" si="2"/>
        <v>0.40631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151</v>
      </c>
      <c r="AT149" s="161" t="s">
        <v>147</v>
      </c>
      <c r="AU149" s="161" t="s">
        <v>78</v>
      </c>
      <c r="AY149" s="14" t="s">
        <v>145</v>
      </c>
      <c r="BE149" s="162">
        <f t="shared" si="3"/>
        <v>0</v>
      </c>
      <c r="BF149" s="162">
        <f t="shared" si="4"/>
        <v>0</v>
      </c>
      <c r="BG149" s="162">
        <f t="shared" si="5"/>
        <v>0</v>
      </c>
      <c r="BH149" s="162">
        <f t="shared" si="6"/>
        <v>0</v>
      </c>
      <c r="BI149" s="162">
        <f t="shared" si="7"/>
        <v>0</v>
      </c>
      <c r="BJ149" s="14" t="s">
        <v>78</v>
      </c>
      <c r="BK149" s="162">
        <f t="shared" si="8"/>
        <v>0</v>
      </c>
      <c r="BL149" s="14" t="s">
        <v>151</v>
      </c>
      <c r="BM149" s="161" t="s">
        <v>172</v>
      </c>
    </row>
    <row r="150" spans="1:65" s="2" customFormat="1" ht="37.9" customHeight="1">
      <c r="A150" s="26"/>
      <c r="B150" s="149"/>
      <c r="C150" s="150" t="s">
        <v>173</v>
      </c>
      <c r="D150" s="150" t="s">
        <v>147</v>
      </c>
      <c r="E150" s="151" t="s">
        <v>174</v>
      </c>
      <c r="F150" s="152" t="s">
        <v>175</v>
      </c>
      <c r="G150" s="153" t="s">
        <v>160</v>
      </c>
      <c r="H150" s="154">
        <v>0.94599999999999995</v>
      </c>
      <c r="I150" s="155"/>
      <c r="J150" s="155"/>
      <c r="K150" s="156"/>
      <c r="L150" s="27"/>
      <c r="M150" s="157" t="s">
        <v>1</v>
      </c>
      <c r="N150" s="158" t="s">
        <v>35</v>
      </c>
      <c r="O150" s="159">
        <v>13.178710000000001</v>
      </c>
      <c r="P150" s="159">
        <f t="shared" si="0"/>
        <v>12.46705966</v>
      </c>
      <c r="Q150" s="159">
        <v>0</v>
      </c>
      <c r="R150" s="159">
        <f t="shared" si="1"/>
        <v>0</v>
      </c>
      <c r="S150" s="159">
        <v>2.2000000000000002</v>
      </c>
      <c r="T150" s="160">
        <f t="shared" si="2"/>
        <v>2.0811999999999999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151</v>
      </c>
      <c r="AT150" s="161" t="s">
        <v>147</v>
      </c>
      <c r="AU150" s="161" t="s">
        <v>78</v>
      </c>
      <c r="AY150" s="14" t="s">
        <v>145</v>
      </c>
      <c r="BE150" s="162">
        <f t="shared" si="3"/>
        <v>0</v>
      </c>
      <c r="BF150" s="162">
        <f t="shared" si="4"/>
        <v>0</v>
      </c>
      <c r="BG150" s="162">
        <f t="shared" si="5"/>
        <v>0</v>
      </c>
      <c r="BH150" s="162">
        <f t="shared" si="6"/>
        <v>0</v>
      </c>
      <c r="BI150" s="162">
        <f t="shared" si="7"/>
        <v>0</v>
      </c>
      <c r="BJ150" s="14" t="s">
        <v>78</v>
      </c>
      <c r="BK150" s="162">
        <f t="shared" si="8"/>
        <v>0</v>
      </c>
      <c r="BL150" s="14" t="s">
        <v>151</v>
      </c>
      <c r="BM150" s="161" t="s">
        <v>176</v>
      </c>
    </row>
    <row r="151" spans="1:65" s="2" customFormat="1" ht="37.9" customHeight="1">
      <c r="A151" s="26"/>
      <c r="B151" s="149"/>
      <c r="C151" s="150" t="s">
        <v>177</v>
      </c>
      <c r="D151" s="150" t="s">
        <v>147</v>
      </c>
      <c r="E151" s="151" t="s">
        <v>178</v>
      </c>
      <c r="F151" s="152" t="s">
        <v>179</v>
      </c>
      <c r="G151" s="153" t="s">
        <v>150</v>
      </c>
      <c r="H151" s="154">
        <v>9.9329999999999998</v>
      </c>
      <c r="I151" s="155"/>
      <c r="J151" s="155"/>
      <c r="K151" s="156"/>
      <c r="L151" s="27"/>
      <c r="M151" s="157" t="s">
        <v>1</v>
      </c>
      <c r="N151" s="158" t="s">
        <v>35</v>
      </c>
      <c r="O151" s="159">
        <v>0.29099999999999998</v>
      </c>
      <c r="P151" s="159">
        <f t="shared" si="0"/>
        <v>2.8905029999999998</v>
      </c>
      <c r="Q151" s="159">
        <v>0</v>
      </c>
      <c r="R151" s="159">
        <f t="shared" si="1"/>
        <v>0</v>
      </c>
      <c r="S151" s="159">
        <v>6.5000000000000002E-2</v>
      </c>
      <c r="T151" s="160">
        <f t="shared" si="2"/>
        <v>0.64564500000000002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151</v>
      </c>
      <c r="AT151" s="161" t="s">
        <v>147</v>
      </c>
      <c r="AU151" s="161" t="s">
        <v>78</v>
      </c>
      <c r="AY151" s="14" t="s">
        <v>145</v>
      </c>
      <c r="BE151" s="162">
        <f t="shared" si="3"/>
        <v>0</v>
      </c>
      <c r="BF151" s="162">
        <f t="shared" si="4"/>
        <v>0</v>
      </c>
      <c r="BG151" s="162">
        <f t="shared" si="5"/>
        <v>0</v>
      </c>
      <c r="BH151" s="162">
        <f t="shared" si="6"/>
        <v>0</v>
      </c>
      <c r="BI151" s="162">
        <f t="shared" si="7"/>
        <v>0</v>
      </c>
      <c r="BJ151" s="14" t="s">
        <v>78</v>
      </c>
      <c r="BK151" s="162">
        <f t="shared" si="8"/>
        <v>0</v>
      </c>
      <c r="BL151" s="14" t="s">
        <v>151</v>
      </c>
      <c r="BM151" s="161" t="s">
        <v>180</v>
      </c>
    </row>
    <row r="152" spans="1:65" s="2" customFormat="1" ht="24.2" customHeight="1">
      <c r="A152" s="26"/>
      <c r="B152" s="149"/>
      <c r="C152" s="150" t="s">
        <v>156</v>
      </c>
      <c r="D152" s="150" t="s">
        <v>147</v>
      </c>
      <c r="E152" s="151" t="s">
        <v>181</v>
      </c>
      <c r="F152" s="152" t="s">
        <v>182</v>
      </c>
      <c r="G152" s="153" t="s">
        <v>150</v>
      </c>
      <c r="H152" s="154">
        <v>11.315</v>
      </c>
      <c r="I152" s="155"/>
      <c r="J152" s="155"/>
      <c r="K152" s="156"/>
      <c r="L152" s="27"/>
      <c r="M152" s="157" t="s">
        <v>1</v>
      </c>
      <c r="N152" s="158" t="s">
        <v>35</v>
      </c>
      <c r="O152" s="159">
        <v>0.307</v>
      </c>
      <c r="P152" s="159">
        <f t="shared" si="0"/>
        <v>3.4737049999999998</v>
      </c>
      <c r="Q152" s="159">
        <v>1.0000000000000001E-5</v>
      </c>
      <c r="R152" s="159">
        <f t="shared" si="1"/>
        <v>1.1315E-4</v>
      </c>
      <c r="S152" s="159">
        <v>6.0000000000000001E-3</v>
      </c>
      <c r="T152" s="160">
        <f t="shared" si="2"/>
        <v>6.7889999999999992E-2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151</v>
      </c>
      <c r="AT152" s="161" t="s">
        <v>147</v>
      </c>
      <c r="AU152" s="161" t="s">
        <v>78</v>
      </c>
      <c r="AY152" s="14" t="s">
        <v>145</v>
      </c>
      <c r="BE152" s="162">
        <f t="shared" si="3"/>
        <v>0</v>
      </c>
      <c r="BF152" s="162">
        <f t="shared" si="4"/>
        <v>0</v>
      </c>
      <c r="BG152" s="162">
        <f t="shared" si="5"/>
        <v>0</v>
      </c>
      <c r="BH152" s="162">
        <f t="shared" si="6"/>
        <v>0</v>
      </c>
      <c r="BI152" s="162">
        <f t="shared" si="7"/>
        <v>0</v>
      </c>
      <c r="BJ152" s="14" t="s">
        <v>78</v>
      </c>
      <c r="BK152" s="162">
        <f t="shared" si="8"/>
        <v>0</v>
      </c>
      <c r="BL152" s="14" t="s">
        <v>151</v>
      </c>
      <c r="BM152" s="161" t="s">
        <v>183</v>
      </c>
    </row>
    <row r="153" spans="1:65" s="2" customFormat="1" ht="24.2" customHeight="1">
      <c r="A153" s="26"/>
      <c r="B153" s="149"/>
      <c r="C153" s="150" t="s">
        <v>184</v>
      </c>
      <c r="D153" s="150" t="s">
        <v>147</v>
      </c>
      <c r="E153" s="151" t="s">
        <v>185</v>
      </c>
      <c r="F153" s="152" t="s">
        <v>186</v>
      </c>
      <c r="G153" s="153" t="s">
        <v>187</v>
      </c>
      <c r="H153" s="154">
        <v>462.52</v>
      </c>
      <c r="I153" s="155"/>
      <c r="J153" s="155"/>
      <c r="K153" s="156"/>
      <c r="L153" s="27"/>
      <c r="M153" s="157" t="s">
        <v>1</v>
      </c>
      <c r="N153" s="158" t="s">
        <v>35</v>
      </c>
      <c r="O153" s="159">
        <v>0.34399999999999997</v>
      </c>
      <c r="P153" s="159">
        <f t="shared" si="0"/>
        <v>159.10687999999999</v>
      </c>
      <c r="Q153" s="159">
        <v>0</v>
      </c>
      <c r="R153" s="159">
        <f t="shared" si="1"/>
        <v>0</v>
      </c>
      <c r="S153" s="159">
        <v>5.0000000000000001E-3</v>
      </c>
      <c r="T153" s="160">
        <f t="shared" si="2"/>
        <v>2.3125999999999998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151</v>
      </c>
      <c r="AT153" s="161" t="s">
        <v>147</v>
      </c>
      <c r="AU153" s="161" t="s">
        <v>78</v>
      </c>
      <c r="AY153" s="14" t="s">
        <v>145</v>
      </c>
      <c r="BE153" s="162">
        <f t="shared" si="3"/>
        <v>0</v>
      </c>
      <c r="BF153" s="162">
        <f t="shared" si="4"/>
        <v>0</v>
      </c>
      <c r="BG153" s="162">
        <f t="shared" si="5"/>
        <v>0</v>
      </c>
      <c r="BH153" s="162">
        <f t="shared" si="6"/>
        <v>0</v>
      </c>
      <c r="BI153" s="162">
        <f t="shared" si="7"/>
        <v>0</v>
      </c>
      <c r="BJ153" s="14" t="s">
        <v>78</v>
      </c>
      <c r="BK153" s="162">
        <f t="shared" si="8"/>
        <v>0</v>
      </c>
      <c r="BL153" s="14" t="s">
        <v>151</v>
      </c>
      <c r="BM153" s="161" t="s">
        <v>188</v>
      </c>
    </row>
    <row r="154" spans="1:65" s="2" customFormat="1" ht="24.2" customHeight="1">
      <c r="A154" s="26"/>
      <c r="B154" s="149"/>
      <c r="C154" s="150" t="s">
        <v>189</v>
      </c>
      <c r="D154" s="150" t="s">
        <v>147</v>
      </c>
      <c r="E154" s="151" t="s">
        <v>190</v>
      </c>
      <c r="F154" s="152" t="s">
        <v>191</v>
      </c>
      <c r="G154" s="153" t="s">
        <v>187</v>
      </c>
      <c r="H154" s="154">
        <v>78.88</v>
      </c>
      <c r="I154" s="155"/>
      <c r="J154" s="155"/>
      <c r="K154" s="156"/>
      <c r="L154" s="27"/>
      <c r="M154" s="157" t="s">
        <v>1</v>
      </c>
      <c r="N154" s="158" t="s">
        <v>35</v>
      </c>
      <c r="O154" s="159">
        <v>0.377</v>
      </c>
      <c r="P154" s="159">
        <f t="shared" si="0"/>
        <v>29.737759999999998</v>
      </c>
      <c r="Q154" s="159">
        <v>0</v>
      </c>
      <c r="R154" s="159">
        <f t="shared" si="1"/>
        <v>0</v>
      </c>
      <c r="S154" s="159">
        <v>7.0000000000000001E-3</v>
      </c>
      <c r="T154" s="160">
        <f t="shared" si="2"/>
        <v>0.55215999999999998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151</v>
      </c>
      <c r="AT154" s="161" t="s">
        <v>147</v>
      </c>
      <c r="AU154" s="161" t="s">
        <v>78</v>
      </c>
      <c r="AY154" s="14" t="s">
        <v>145</v>
      </c>
      <c r="BE154" s="162">
        <f t="shared" si="3"/>
        <v>0</v>
      </c>
      <c r="BF154" s="162">
        <f t="shared" si="4"/>
        <v>0</v>
      </c>
      <c r="BG154" s="162">
        <f t="shared" si="5"/>
        <v>0</v>
      </c>
      <c r="BH154" s="162">
        <f t="shared" si="6"/>
        <v>0</v>
      </c>
      <c r="BI154" s="162">
        <f t="shared" si="7"/>
        <v>0</v>
      </c>
      <c r="BJ154" s="14" t="s">
        <v>78</v>
      </c>
      <c r="BK154" s="162">
        <f t="shared" si="8"/>
        <v>0</v>
      </c>
      <c r="BL154" s="14" t="s">
        <v>151</v>
      </c>
      <c r="BM154" s="161" t="s">
        <v>192</v>
      </c>
    </row>
    <row r="155" spans="1:65" s="2" customFormat="1" ht="16.5" customHeight="1">
      <c r="A155" s="26"/>
      <c r="B155" s="149"/>
      <c r="C155" s="150" t="s">
        <v>193</v>
      </c>
      <c r="D155" s="150" t="s">
        <v>147</v>
      </c>
      <c r="E155" s="151" t="s">
        <v>194</v>
      </c>
      <c r="F155" s="152" t="s">
        <v>195</v>
      </c>
      <c r="G155" s="153" t="s">
        <v>187</v>
      </c>
      <c r="H155" s="154">
        <v>54.78</v>
      </c>
      <c r="I155" s="155"/>
      <c r="J155" s="155"/>
      <c r="K155" s="156"/>
      <c r="L155" s="27"/>
      <c r="M155" s="157" t="s">
        <v>1</v>
      </c>
      <c r="N155" s="158" t="s">
        <v>35</v>
      </c>
      <c r="O155" s="159">
        <v>0.34399999999999997</v>
      </c>
      <c r="P155" s="159">
        <f t="shared" si="0"/>
        <v>18.84432</v>
      </c>
      <c r="Q155" s="159">
        <v>0</v>
      </c>
      <c r="R155" s="159">
        <f t="shared" si="1"/>
        <v>0</v>
      </c>
      <c r="S155" s="159">
        <v>5.0000000000000001E-3</v>
      </c>
      <c r="T155" s="160">
        <f t="shared" si="2"/>
        <v>0.27390000000000003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151</v>
      </c>
      <c r="AT155" s="161" t="s">
        <v>147</v>
      </c>
      <c r="AU155" s="161" t="s">
        <v>78</v>
      </c>
      <c r="AY155" s="14" t="s">
        <v>145</v>
      </c>
      <c r="BE155" s="162">
        <f t="shared" si="3"/>
        <v>0</v>
      </c>
      <c r="BF155" s="162">
        <f t="shared" si="4"/>
        <v>0</v>
      </c>
      <c r="BG155" s="162">
        <f t="shared" si="5"/>
        <v>0</v>
      </c>
      <c r="BH155" s="162">
        <f t="shared" si="6"/>
        <v>0</v>
      </c>
      <c r="BI155" s="162">
        <f t="shared" si="7"/>
        <v>0</v>
      </c>
      <c r="BJ155" s="14" t="s">
        <v>78</v>
      </c>
      <c r="BK155" s="162">
        <f t="shared" si="8"/>
        <v>0</v>
      </c>
      <c r="BL155" s="14" t="s">
        <v>151</v>
      </c>
      <c r="BM155" s="161" t="s">
        <v>196</v>
      </c>
    </row>
    <row r="156" spans="1:65" s="2" customFormat="1" ht="21.75" customHeight="1">
      <c r="A156" s="26"/>
      <c r="B156" s="149"/>
      <c r="C156" s="150" t="s">
        <v>197</v>
      </c>
      <c r="D156" s="150" t="s">
        <v>147</v>
      </c>
      <c r="E156" s="151" t="s">
        <v>198</v>
      </c>
      <c r="F156" s="152" t="s">
        <v>199</v>
      </c>
      <c r="G156" s="153" t="s">
        <v>200</v>
      </c>
      <c r="H156" s="154">
        <v>6</v>
      </c>
      <c r="I156" s="155"/>
      <c r="J156" s="155"/>
      <c r="K156" s="156"/>
      <c r="L156" s="27"/>
      <c r="M156" s="157" t="s">
        <v>1</v>
      </c>
      <c r="N156" s="158" t="s">
        <v>35</v>
      </c>
      <c r="O156" s="159">
        <v>0.24099999999999999</v>
      </c>
      <c r="P156" s="159">
        <f t="shared" si="0"/>
        <v>1.446</v>
      </c>
      <c r="Q156" s="159">
        <v>0</v>
      </c>
      <c r="R156" s="159">
        <f t="shared" si="1"/>
        <v>0</v>
      </c>
      <c r="S156" s="159">
        <v>4.0000000000000001E-3</v>
      </c>
      <c r="T156" s="160">
        <f t="shared" si="2"/>
        <v>2.4E-2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151</v>
      </c>
      <c r="AT156" s="161" t="s">
        <v>147</v>
      </c>
      <c r="AU156" s="161" t="s">
        <v>78</v>
      </c>
      <c r="AY156" s="14" t="s">
        <v>145</v>
      </c>
      <c r="BE156" s="162">
        <f t="shared" si="3"/>
        <v>0</v>
      </c>
      <c r="BF156" s="162">
        <f t="shared" si="4"/>
        <v>0</v>
      </c>
      <c r="BG156" s="162">
        <f t="shared" si="5"/>
        <v>0</v>
      </c>
      <c r="BH156" s="162">
        <f t="shared" si="6"/>
        <v>0</v>
      </c>
      <c r="BI156" s="162">
        <f t="shared" si="7"/>
        <v>0</v>
      </c>
      <c r="BJ156" s="14" t="s">
        <v>78</v>
      </c>
      <c r="BK156" s="162">
        <f t="shared" si="8"/>
        <v>0</v>
      </c>
      <c r="BL156" s="14" t="s">
        <v>151</v>
      </c>
      <c r="BM156" s="161" t="s">
        <v>201</v>
      </c>
    </row>
    <row r="157" spans="1:65" s="2" customFormat="1" ht="21.75" customHeight="1">
      <c r="A157" s="26"/>
      <c r="B157" s="149"/>
      <c r="C157" s="150" t="s">
        <v>202</v>
      </c>
      <c r="D157" s="150" t="s">
        <v>147</v>
      </c>
      <c r="E157" s="151" t="s">
        <v>203</v>
      </c>
      <c r="F157" s="152" t="s">
        <v>204</v>
      </c>
      <c r="G157" s="153" t="s">
        <v>150</v>
      </c>
      <c r="H157" s="154">
        <v>17.195</v>
      </c>
      <c r="I157" s="155"/>
      <c r="J157" s="155"/>
      <c r="K157" s="156"/>
      <c r="L157" s="27"/>
      <c r="M157" s="157" t="s">
        <v>1</v>
      </c>
      <c r="N157" s="158" t="s">
        <v>35</v>
      </c>
      <c r="O157" s="159">
        <v>0.28999999999999998</v>
      </c>
      <c r="P157" s="159">
        <f t="shared" si="0"/>
        <v>4.9865499999999994</v>
      </c>
      <c r="Q157" s="159">
        <v>0</v>
      </c>
      <c r="R157" s="159">
        <f t="shared" si="1"/>
        <v>0</v>
      </c>
      <c r="S157" s="159">
        <v>6.6000000000000003E-2</v>
      </c>
      <c r="T157" s="160">
        <f t="shared" si="2"/>
        <v>1.13487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151</v>
      </c>
      <c r="AT157" s="161" t="s">
        <v>147</v>
      </c>
      <c r="AU157" s="161" t="s">
        <v>78</v>
      </c>
      <c r="AY157" s="14" t="s">
        <v>145</v>
      </c>
      <c r="BE157" s="162">
        <f t="shared" si="3"/>
        <v>0</v>
      </c>
      <c r="BF157" s="162">
        <f t="shared" si="4"/>
        <v>0</v>
      </c>
      <c r="BG157" s="162">
        <f t="shared" si="5"/>
        <v>0</v>
      </c>
      <c r="BH157" s="162">
        <f t="shared" si="6"/>
        <v>0</v>
      </c>
      <c r="BI157" s="162">
        <f t="shared" si="7"/>
        <v>0</v>
      </c>
      <c r="BJ157" s="14" t="s">
        <v>78</v>
      </c>
      <c r="BK157" s="162">
        <f t="shared" si="8"/>
        <v>0</v>
      </c>
      <c r="BL157" s="14" t="s">
        <v>151</v>
      </c>
      <c r="BM157" s="161" t="s">
        <v>205</v>
      </c>
    </row>
    <row r="158" spans="1:65" s="2" customFormat="1" ht="24.2" customHeight="1">
      <c r="A158" s="26"/>
      <c r="B158" s="149"/>
      <c r="C158" s="150" t="s">
        <v>206</v>
      </c>
      <c r="D158" s="150" t="s">
        <v>147</v>
      </c>
      <c r="E158" s="151" t="s">
        <v>207</v>
      </c>
      <c r="F158" s="152" t="s">
        <v>208</v>
      </c>
      <c r="G158" s="153" t="s">
        <v>200</v>
      </c>
      <c r="H158" s="154">
        <v>1</v>
      </c>
      <c r="I158" s="155"/>
      <c r="J158" s="155"/>
      <c r="K158" s="156"/>
      <c r="L158" s="27"/>
      <c r="M158" s="157" t="s">
        <v>1</v>
      </c>
      <c r="N158" s="158" t="s">
        <v>35</v>
      </c>
      <c r="O158" s="159">
        <v>8.8999999999999996E-2</v>
      </c>
      <c r="P158" s="159">
        <f t="shared" si="0"/>
        <v>8.8999999999999996E-2</v>
      </c>
      <c r="Q158" s="159">
        <v>0</v>
      </c>
      <c r="R158" s="159">
        <f t="shared" si="1"/>
        <v>0</v>
      </c>
      <c r="S158" s="159">
        <v>2.7E-2</v>
      </c>
      <c r="T158" s="160">
        <f t="shared" si="2"/>
        <v>2.7E-2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151</v>
      </c>
      <c r="AT158" s="161" t="s">
        <v>147</v>
      </c>
      <c r="AU158" s="161" t="s">
        <v>78</v>
      </c>
      <c r="AY158" s="14" t="s">
        <v>145</v>
      </c>
      <c r="BE158" s="162">
        <f t="shared" si="3"/>
        <v>0</v>
      </c>
      <c r="BF158" s="162">
        <f t="shared" si="4"/>
        <v>0</v>
      </c>
      <c r="BG158" s="162">
        <f t="shared" si="5"/>
        <v>0</v>
      </c>
      <c r="BH158" s="162">
        <f t="shared" si="6"/>
        <v>0</v>
      </c>
      <c r="BI158" s="162">
        <f t="shared" si="7"/>
        <v>0</v>
      </c>
      <c r="BJ158" s="14" t="s">
        <v>78</v>
      </c>
      <c r="BK158" s="162">
        <f t="shared" si="8"/>
        <v>0</v>
      </c>
      <c r="BL158" s="14" t="s">
        <v>151</v>
      </c>
      <c r="BM158" s="161" t="s">
        <v>209</v>
      </c>
    </row>
    <row r="159" spans="1:65" s="2" customFormat="1" ht="24.2" customHeight="1">
      <c r="A159" s="26"/>
      <c r="B159" s="149"/>
      <c r="C159" s="150" t="s">
        <v>210</v>
      </c>
      <c r="D159" s="150" t="s">
        <v>147</v>
      </c>
      <c r="E159" s="151" t="s">
        <v>211</v>
      </c>
      <c r="F159" s="152" t="s">
        <v>212</v>
      </c>
      <c r="G159" s="153" t="s">
        <v>150</v>
      </c>
      <c r="H159" s="154">
        <v>1.8180000000000001</v>
      </c>
      <c r="I159" s="155"/>
      <c r="J159" s="155"/>
      <c r="K159" s="156"/>
      <c r="L159" s="27"/>
      <c r="M159" s="157" t="s">
        <v>1</v>
      </c>
      <c r="N159" s="158" t="s">
        <v>35</v>
      </c>
      <c r="O159" s="159">
        <v>1.6</v>
      </c>
      <c r="P159" s="159">
        <f t="shared" si="0"/>
        <v>2.9088000000000003</v>
      </c>
      <c r="Q159" s="159">
        <v>0</v>
      </c>
      <c r="R159" s="159">
        <f t="shared" si="1"/>
        <v>0</v>
      </c>
      <c r="S159" s="159">
        <v>7.5999999999999998E-2</v>
      </c>
      <c r="T159" s="160">
        <f t="shared" si="2"/>
        <v>0.13816800000000001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151</v>
      </c>
      <c r="AT159" s="161" t="s">
        <v>147</v>
      </c>
      <c r="AU159" s="161" t="s">
        <v>78</v>
      </c>
      <c r="AY159" s="14" t="s">
        <v>145</v>
      </c>
      <c r="BE159" s="162">
        <f t="shared" si="3"/>
        <v>0</v>
      </c>
      <c r="BF159" s="162">
        <f t="shared" si="4"/>
        <v>0</v>
      </c>
      <c r="BG159" s="162">
        <f t="shared" si="5"/>
        <v>0</v>
      </c>
      <c r="BH159" s="162">
        <f t="shared" si="6"/>
        <v>0</v>
      </c>
      <c r="BI159" s="162">
        <f t="shared" si="7"/>
        <v>0</v>
      </c>
      <c r="BJ159" s="14" t="s">
        <v>78</v>
      </c>
      <c r="BK159" s="162">
        <f t="shared" si="8"/>
        <v>0</v>
      </c>
      <c r="BL159" s="14" t="s">
        <v>151</v>
      </c>
      <c r="BM159" s="161" t="s">
        <v>213</v>
      </c>
    </row>
    <row r="160" spans="1:65" s="2" customFormat="1" ht="16.5" customHeight="1">
      <c r="A160" s="26"/>
      <c r="B160" s="149"/>
      <c r="C160" s="150" t="s">
        <v>214</v>
      </c>
      <c r="D160" s="150" t="s">
        <v>147</v>
      </c>
      <c r="E160" s="151" t="s">
        <v>215</v>
      </c>
      <c r="F160" s="152" t="s">
        <v>216</v>
      </c>
      <c r="G160" s="153" t="s">
        <v>150</v>
      </c>
      <c r="H160" s="154">
        <v>309.92599999999999</v>
      </c>
      <c r="I160" s="155"/>
      <c r="J160" s="155"/>
      <c r="K160" s="156"/>
      <c r="L160" s="27"/>
      <c r="M160" s="157" t="s">
        <v>1</v>
      </c>
      <c r="N160" s="158" t="s">
        <v>35</v>
      </c>
      <c r="O160" s="159">
        <v>0.36099999999999999</v>
      </c>
      <c r="P160" s="159">
        <f t="shared" si="0"/>
        <v>111.883286</v>
      </c>
      <c r="Q160" s="159">
        <v>0</v>
      </c>
      <c r="R160" s="159">
        <f t="shared" si="1"/>
        <v>0</v>
      </c>
      <c r="S160" s="159">
        <v>6.0000000000000001E-3</v>
      </c>
      <c r="T160" s="160">
        <f t="shared" si="2"/>
        <v>1.859556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151</v>
      </c>
      <c r="AT160" s="161" t="s">
        <v>147</v>
      </c>
      <c r="AU160" s="161" t="s">
        <v>78</v>
      </c>
      <c r="AY160" s="14" t="s">
        <v>145</v>
      </c>
      <c r="BE160" s="162">
        <f t="shared" si="3"/>
        <v>0</v>
      </c>
      <c r="BF160" s="162">
        <f t="shared" si="4"/>
        <v>0</v>
      </c>
      <c r="BG160" s="162">
        <f t="shared" si="5"/>
        <v>0</v>
      </c>
      <c r="BH160" s="162">
        <f t="shared" si="6"/>
        <v>0</v>
      </c>
      <c r="BI160" s="162">
        <f t="shared" si="7"/>
        <v>0</v>
      </c>
      <c r="BJ160" s="14" t="s">
        <v>78</v>
      </c>
      <c r="BK160" s="162">
        <f t="shared" si="8"/>
        <v>0</v>
      </c>
      <c r="BL160" s="14" t="s">
        <v>151</v>
      </c>
      <c r="BM160" s="161" t="s">
        <v>217</v>
      </c>
    </row>
    <row r="161" spans="1:65" s="2" customFormat="1" ht="24.2" customHeight="1">
      <c r="A161" s="26"/>
      <c r="B161" s="149"/>
      <c r="C161" s="150" t="s">
        <v>218</v>
      </c>
      <c r="D161" s="150" t="s">
        <v>147</v>
      </c>
      <c r="E161" s="151" t="s">
        <v>219</v>
      </c>
      <c r="F161" s="152" t="s">
        <v>220</v>
      </c>
      <c r="G161" s="153" t="s">
        <v>200</v>
      </c>
      <c r="H161" s="154">
        <v>8</v>
      </c>
      <c r="I161" s="155"/>
      <c r="J161" s="155"/>
      <c r="K161" s="156"/>
      <c r="L161" s="27"/>
      <c r="M161" s="157" t="s">
        <v>1</v>
      </c>
      <c r="N161" s="158" t="s">
        <v>35</v>
      </c>
      <c r="O161" s="159">
        <v>0.21099999999999999</v>
      </c>
      <c r="P161" s="159">
        <f t="shared" si="0"/>
        <v>1.6879999999999999</v>
      </c>
      <c r="Q161" s="159">
        <v>0</v>
      </c>
      <c r="R161" s="159">
        <f t="shared" si="1"/>
        <v>0</v>
      </c>
      <c r="S161" s="159">
        <v>2.5999999999999999E-2</v>
      </c>
      <c r="T161" s="160">
        <f t="shared" si="2"/>
        <v>0.20799999999999999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151</v>
      </c>
      <c r="AT161" s="161" t="s">
        <v>147</v>
      </c>
      <c r="AU161" s="161" t="s">
        <v>78</v>
      </c>
      <c r="AY161" s="14" t="s">
        <v>145</v>
      </c>
      <c r="BE161" s="162">
        <f t="shared" si="3"/>
        <v>0</v>
      </c>
      <c r="BF161" s="162">
        <f t="shared" si="4"/>
        <v>0</v>
      </c>
      <c r="BG161" s="162">
        <f t="shared" si="5"/>
        <v>0</v>
      </c>
      <c r="BH161" s="162">
        <f t="shared" si="6"/>
        <v>0</v>
      </c>
      <c r="BI161" s="162">
        <f t="shared" si="7"/>
        <v>0</v>
      </c>
      <c r="BJ161" s="14" t="s">
        <v>78</v>
      </c>
      <c r="BK161" s="162">
        <f t="shared" si="8"/>
        <v>0</v>
      </c>
      <c r="BL161" s="14" t="s">
        <v>151</v>
      </c>
      <c r="BM161" s="161" t="s">
        <v>221</v>
      </c>
    </row>
    <row r="162" spans="1:65" s="2" customFormat="1" ht="24.2" customHeight="1">
      <c r="A162" s="26"/>
      <c r="B162" s="149"/>
      <c r="C162" s="150" t="s">
        <v>222</v>
      </c>
      <c r="D162" s="150" t="s">
        <v>147</v>
      </c>
      <c r="E162" s="151" t="s">
        <v>223</v>
      </c>
      <c r="F162" s="152" t="s">
        <v>224</v>
      </c>
      <c r="G162" s="153" t="s">
        <v>160</v>
      </c>
      <c r="H162" s="154">
        <v>5.3819999999999997</v>
      </c>
      <c r="I162" s="155"/>
      <c r="J162" s="155"/>
      <c r="K162" s="156"/>
      <c r="L162" s="27"/>
      <c r="M162" s="157" t="s">
        <v>1</v>
      </c>
      <c r="N162" s="158" t="s">
        <v>35</v>
      </c>
      <c r="O162" s="159">
        <v>6.1760000000000002</v>
      </c>
      <c r="P162" s="159">
        <f t="shared" si="0"/>
        <v>33.239232000000001</v>
      </c>
      <c r="Q162" s="159">
        <v>0</v>
      </c>
      <c r="R162" s="159">
        <f t="shared" si="1"/>
        <v>0</v>
      </c>
      <c r="S162" s="159">
        <v>1.875</v>
      </c>
      <c r="T162" s="160">
        <f t="shared" si="2"/>
        <v>10.091249999999999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151</v>
      </c>
      <c r="AT162" s="161" t="s">
        <v>147</v>
      </c>
      <c r="AU162" s="161" t="s">
        <v>78</v>
      </c>
      <c r="AY162" s="14" t="s">
        <v>145</v>
      </c>
      <c r="BE162" s="162">
        <f t="shared" si="3"/>
        <v>0</v>
      </c>
      <c r="BF162" s="162">
        <f t="shared" si="4"/>
        <v>0</v>
      </c>
      <c r="BG162" s="162">
        <f t="shared" si="5"/>
        <v>0</v>
      </c>
      <c r="BH162" s="162">
        <f t="shared" si="6"/>
        <v>0</v>
      </c>
      <c r="BI162" s="162">
        <f t="shared" si="7"/>
        <v>0</v>
      </c>
      <c r="BJ162" s="14" t="s">
        <v>78</v>
      </c>
      <c r="BK162" s="162">
        <f t="shared" si="8"/>
        <v>0</v>
      </c>
      <c r="BL162" s="14" t="s">
        <v>151</v>
      </c>
      <c r="BM162" s="161" t="s">
        <v>225</v>
      </c>
    </row>
    <row r="163" spans="1:65" s="2" customFormat="1" ht="24.2" customHeight="1">
      <c r="A163" s="26"/>
      <c r="B163" s="149"/>
      <c r="C163" s="150" t="s">
        <v>7</v>
      </c>
      <c r="D163" s="150" t="s">
        <v>147</v>
      </c>
      <c r="E163" s="151" t="s">
        <v>226</v>
      </c>
      <c r="F163" s="152" t="s">
        <v>227</v>
      </c>
      <c r="G163" s="153" t="s">
        <v>150</v>
      </c>
      <c r="H163" s="154">
        <v>3.1680000000000001</v>
      </c>
      <c r="I163" s="155"/>
      <c r="J163" s="155"/>
      <c r="K163" s="156"/>
      <c r="L163" s="27"/>
      <c r="M163" s="157" t="s">
        <v>1</v>
      </c>
      <c r="N163" s="158" t="s">
        <v>35</v>
      </c>
      <c r="O163" s="159">
        <v>0.35899999999999999</v>
      </c>
      <c r="P163" s="159">
        <f t="shared" si="0"/>
        <v>1.1373120000000001</v>
      </c>
      <c r="Q163" s="159">
        <v>0</v>
      </c>
      <c r="R163" s="159">
        <f t="shared" si="1"/>
        <v>0</v>
      </c>
      <c r="S163" s="159">
        <v>0.27</v>
      </c>
      <c r="T163" s="160">
        <f t="shared" si="2"/>
        <v>0.85536000000000012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151</v>
      </c>
      <c r="AT163" s="161" t="s">
        <v>147</v>
      </c>
      <c r="AU163" s="161" t="s">
        <v>78</v>
      </c>
      <c r="AY163" s="14" t="s">
        <v>145</v>
      </c>
      <c r="BE163" s="162">
        <f t="shared" si="3"/>
        <v>0</v>
      </c>
      <c r="BF163" s="162">
        <f t="shared" si="4"/>
        <v>0</v>
      </c>
      <c r="BG163" s="162">
        <f t="shared" si="5"/>
        <v>0</v>
      </c>
      <c r="BH163" s="162">
        <f t="shared" si="6"/>
        <v>0</v>
      </c>
      <c r="BI163" s="162">
        <f t="shared" si="7"/>
        <v>0</v>
      </c>
      <c r="BJ163" s="14" t="s">
        <v>78</v>
      </c>
      <c r="BK163" s="162">
        <f t="shared" si="8"/>
        <v>0</v>
      </c>
      <c r="BL163" s="14" t="s">
        <v>151</v>
      </c>
      <c r="BM163" s="161" t="s">
        <v>228</v>
      </c>
    </row>
    <row r="164" spans="1:65" s="2" customFormat="1" ht="33" customHeight="1">
      <c r="A164" s="26"/>
      <c r="B164" s="149"/>
      <c r="C164" s="150" t="s">
        <v>229</v>
      </c>
      <c r="D164" s="150" t="s">
        <v>147</v>
      </c>
      <c r="E164" s="151" t="s">
        <v>230</v>
      </c>
      <c r="F164" s="152" t="s">
        <v>231</v>
      </c>
      <c r="G164" s="153" t="s">
        <v>150</v>
      </c>
      <c r="H164" s="154">
        <v>11.146000000000001</v>
      </c>
      <c r="I164" s="155"/>
      <c r="J164" s="155"/>
      <c r="K164" s="156"/>
      <c r="L164" s="27"/>
      <c r="M164" s="157" t="s">
        <v>1</v>
      </c>
      <c r="N164" s="158" t="s">
        <v>35</v>
      </c>
      <c r="O164" s="159">
        <v>0.48099999999999998</v>
      </c>
      <c r="P164" s="159">
        <f t="shared" si="0"/>
        <v>5.3612260000000003</v>
      </c>
      <c r="Q164" s="159">
        <v>0</v>
      </c>
      <c r="R164" s="159">
        <f t="shared" si="1"/>
        <v>0</v>
      </c>
      <c r="S164" s="159">
        <v>5.7000000000000002E-2</v>
      </c>
      <c r="T164" s="160">
        <f t="shared" si="2"/>
        <v>0.63532200000000005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151</v>
      </c>
      <c r="AT164" s="161" t="s">
        <v>147</v>
      </c>
      <c r="AU164" s="161" t="s">
        <v>78</v>
      </c>
      <c r="AY164" s="14" t="s">
        <v>145</v>
      </c>
      <c r="BE164" s="162">
        <f t="shared" si="3"/>
        <v>0</v>
      </c>
      <c r="BF164" s="162">
        <f t="shared" si="4"/>
        <v>0</v>
      </c>
      <c r="BG164" s="162">
        <f t="shared" si="5"/>
        <v>0</v>
      </c>
      <c r="BH164" s="162">
        <f t="shared" si="6"/>
        <v>0</v>
      </c>
      <c r="BI164" s="162">
        <f t="shared" si="7"/>
        <v>0</v>
      </c>
      <c r="BJ164" s="14" t="s">
        <v>78</v>
      </c>
      <c r="BK164" s="162">
        <f t="shared" si="8"/>
        <v>0</v>
      </c>
      <c r="BL164" s="14" t="s">
        <v>151</v>
      </c>
      <c r="BM164" s="161" t="s">
        <v>232</v>
      </c>
    </row>
    <row r="165" spans="1:65" s="2" customFormat="1" ht="24.2" customHeight="1">
      <c r="A165" s="26"/>
      <c r="B165" s="149"/>
      <c r="C165" s="150" t="s">
        <v>233</v>
      </c>
      <c r="D165" s="150" t="s">
        <v>147</v>
      </c>
      <c r="E165" s="151" t="s">
        <v>234</v>
      </c>
      <c r="F165" s="152" t="s">
        <v>235</v>
      </c>
      <c r="G165" s="153" t="s">
        <v>236</v>
      </c>
      <c r="H165" s="154">
        <v>30</v>
      </c>
      <c r="I165" s="155"/>
      <c r="J165" s="155"/>
      <c r="K165" s="156"/>
      <c r="L165" s="27"/>
      <c r="M165" s="157" t="s">
        <v>1</v>
      </c>
      <c r="N165" s="158" t="s">
        <v>35</v>
      </c>
      <c r="O165" s="159">
        <v>1.626E-2</v>
      </c>
      <c r="P165" s="159">
        <f t="shared" si="0"/>
        <v>0.48780000000000001</v>
      </c>
      <c r="Q165" s="159">
        <v>1.0000000000000001E-5</v>
      </c>
      <c r="R165" s="159">
        <f t="shared" si="1"/>
        <v>3.0000000000000003E-4</v>
      </c>
      <c r="S165" s="159">
        <v>2.1000000000000001E-4</v>
      </c>
      <c r="T165" s="160">
        <f t="shared" si="2"/>
        <v>6.3E-3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151</v>
      </c>
      <c r="AT165" s="161" t="s">
        <v>147</v>
      </c>
      <c r="AU165" s="161" t="s">
        <v>78</v>
      </c>
      <c r="AY165" s="14" t="s">
        <v>145</v>
      </c>
      <c r="BE165" s="162">
        <f t="shared" si="3"/>
        <v>0</v>
      </c>
      <c r="BF165" s="162">
        <f t="shared" si="4"/>
        <v>0</v>
      </c>
      <c r="BG165" s="162">
        <f t="shared" si="5"/>
        <v>0</v>
      </c>
      <c r="BH165" s="162">
        <f t="shared" si="6"/>
        <v>0</v>
      </c>
      <c r="BI165" s="162">
        <f t="shared" si="7"/>
        <v>0</v>
      </c>
      <c r="BJ165" s="14" t="s">
        <v>78</v>
      </c>
      <c r="BK165" s="162">
        <f t="shared" si="8"/>
        <v>0</v>
      </c>
      <c r="BL165" s="14" t="s">
        <v>151</v>
      </c>
      <c r="BM165" s="161" t="s">
        <v>237</v>
      </c>
    </row>
    <row r="166" spans="1:65" s="2" customFormat="1" ht="24.2" customHeight="1">
      <c r="A166" s="26"/>
      <c r="B166" s="149"/>
      <c r="C166" s="150" t="s">
        <v>238</v>
      </c>
      <c r="D166" s="150" t="s">
        <v>147</v>
      </c>
      <c r="E166" s="151" t="s">
        <v>239</v>
      </c>
      <c r="F166" s="152" t="s">
        <v>240</v>
      </c>
      <c r="G166" s="153" t="s">
        <v>236</v>
      </c>
      <c r="H166" s="154">
        <v>780</v>
      </c>
      <c r="I166" s="155"/>
      <c r="J166" s="155"/>
      <c r="K166" s="156"/>
      <c r="L166" s="27"/>
      <c r="M166" s="157" t="s">
        <v>1</v>
      </c>
      <c r="N166" s="158" t="s">
        <v>35</v>
      </c>
      <c r="O166" s="159">
        <v>3.15E-2</v>
      </c>
      <c r="P166" s="159">
        <f t="shared" si="0"/>
        <v>24.57</v>
      </c>
      <c r="Q166" s="159">
        <v>3.0000000000000001E-5</v>
      </c>
      <c r="R166" s="159">
        <f t="shared" si="1"/>
        <v>2.3400000000000001E-2</v>
      </c>
      <c r="S166" s="159">
        <v>6.4000000000000005E-4</v>
      </c>
      <c r="T166" s="160">
        <f t="shared" si="2"/>
        <v>0.49920000000000003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151</v>
      </c>
      <c r="AT166" s="161" t="s">
        <v>147</v>
      </c>
      <c r="AU166" s="161" t="s">
        <v>78</v>
      </c>
      <c r="AY166" s="14" t="s">
        <v>145</v>
      </c>
      <c r="BE166" s="162">
        <f t="shared" si="3"/>
        <v>0</v>
      </c>
      <c r="BF166" s="162">
        <f t="shared" si="4"/>
        <v>0</v>
      </c>
      <c r="BG166" s="162">
        <f t="shared" si="5"/>
        <v>0</v>
      </c>
      <c r="BH166" s="162">
        <f t="shared" si="6"/>
        <v>0</v>
      </c>
      <c r="BI166" s="162">
        <f t="shared" si="7"/>
        <v>0</v>
      </c>
      <c r="BJ166" s="14" t="s">
        <v>78</v>
      </c>
      <c r="BK166" s="162">
        <f t="shared" si="8"/>
        <v>0</v>
      </c>
      <c r="BL166" s="14" t="s">
        <v>151</v>
      </c>
      <c r="BM166" s="161" t="s">
        <v>241</v>
      </c>
    </row>
    <row r="167" spans="1:65" s="2" customFormat="1" ht="24.2" customHeight="1">
      <c r="A167" s="26"/>
      <c r="B167" s="149"/>
      <c r="C167" s="150" t="s">
        <v>242</v>
      </c>
      <c r="D167" s="150" t="s">
        <v>147</v>
      </c>
      <c r="E167" s="151" t="s">
        <v>243</v>
      </c>
      <c r="F167" s="152" t="s">
        <v>244</v>
      </c>
      <c r="G167" s="153" t="s">
        <v>236</v>
      </c>
      <c r="H167" s="154">
        <v>35</v>
      </c>
      <c r="I167" s="155"/>
      <c r="J167" s="155"/>
      <c r="K167" s="156"/>
      <c r="L167" s="27"/>
      <c r="M167" s="157" t="s">
        <v>1</v>
      </c>
      <c r="N167" s="158" t="s">
        <v>35</v>
      </c>
      <c r="O167" s="159">
        <v>0.19472999999999999</v>
      </c>
      <c r="P167" s="159">
        <f t="shared" si="0"/>
        <v>6.8155499999999991</v>
      </c>
      <c r="Q167" s="159">
        <v>3.0000000000000001E-5</v>
      </c>
      <c r="R167" s="159">
        <f t="shared" si="1"/>
        <v>1.0499999999999999E-3</v>
      </c>
      <c r="S167" s="159">
        <v>5.4000000000000001E-4</v>
      </c>
      <c r="T167" s="160">
        <f t="shared" si="2"/>
        <v>1.89E-2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151</v>
      </c>
      <c r="AT167" s="161" t="s">
        <v>147</v>
      </c>
      <c r="AU167" s="161" t="s">
        <v>78</v>
      </c>
      <c r="AY167" s="14" t="s">
        <v>145</v>
      </c>
      <c r="BE167" s="162">
        <f t="shared" si="3"/>
        <v>0</v>
      </c>
      <c r="BF167" s="162">
        <f t="shared" si="4"/>
        <v>0</v>
      </c>
      <c r="BG167" s="162">
        <f t="shared" si="5"/>
        <v>0</v>
      </c>
      <c r="BH167" s="162">
        <f t="shared" si="6"/>
        <v>0</v>
      </c>
      <c r="BI167" s="162">
        <f t="shared" si="7"/>
        <v>0</v>
      </c>
      <c r="BJ167" s="14" t="s">
        <v>78</v>
      </c>
      <c r="BK167" s="162">
        <f t="shared" si="8"/>
        <v>0</v>
      </c>
      <c r="BL167" s="14" t="s">
        <v>151</v>
      </c>
      <c r="BM167" s="161" t="s">
        <v>245</v>
      </c>
    </row>
    <row r="168" spans="1:65" s="2" customFormat="1" ht="24.2" customHeight="1">
      <c r="A168" s="26"/>
      <c r="B168" s="149"/>
      <c r="C168" s="150" t="s">
        <v>246</v>
      </c>
      <c r="D168" s="150" t="s">
        <v>147</v>
      </c>
      <c r="E168" s="151" t="s">
        <v>247</v>
      </c>
      <c r="F168" s="152" t="s">
        <v>248</v>
      </c>
      <c r="G168" s="153" t="s">
        <v>187</v>
      </c>
      <c r="H168" s="154">
        <v>5.6</v>
      </c>
      <c r="I168" s="155"/>
      <c r="J168" s="155"/>
      <c r="K168" s="156"/>
      <c r="L168" s="27"/>
      <c r="M168" s="157" t="s">
        <v>1</v>
      </c>
      <c r="N168" s="158" t="s">
        <v>35</v>
      </c>
      <c r="O168" s="159">
        <v>0.67600000000000005</v>
      </c>
      <c r="P168" s="159">
        <f t="shared" si="0"/>
        <v>3.7856000000000001</v>
      </c>
      <c r="Q168" s="159">
        <v>0</v>
      </c>
      <c r="R168" s="159">
        <f t="shared" si="1"/>
        <v>0</v>
      </c>
      <c r="S168" s="159">
        <v>4.2000000000000003E-2</v>
      </c>
      <c r="T168" s="160">
        <f t="shared" si="2"/>
        <v>0.23519999999999999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151</v>
      </c>
      <c r="AT168" s="161" t="s">
        <v>147</v>
      </c>
      <c r="AU168" s="161" t="s">
        <v>78</v>
      </c>
      <c r="AY168" s="14" t="s">
        <v>145</v>
      </c>
      <c r="BE168" s="162">
        <f t="shared" si="3"/>
        <v>0</v>
      </c>
      <c r="BF168" s="162">
        <f t="shared" si="4"/>
        <v>0</v>
      </c>
      <c r="BG168" s="162">
        <f t="shared" si="5"/>
        <v>0</v>
      </c>
      <c r="BH168" s="162">
        <f t="shared" si="6"/>
        <v>0</v>
      </c>
      <c r="BI168" s="162">
        <f t="shared" si="7"/>
        <v>0</v>
      </c>
      <c r="BJ168" s="14" t="s">
        <v>78</v>
      </c>
      <c r="BK168" s="162">
        <f t="shared" si="8"/>
        <v>0</v>
      </c>
      <c r="BL168" s="14" t="s">
        <v>151</v>
      </c>
      <c r="BM168" s="161" t="s">
        <v>249</v>
      </c>
    </row>
    <row r="169" spans="1:65" s="2" customFormat="1" ht="16.5" customHeight="1">
      <c r="A169" s="26"/>
      <c r="B169" s="149"/>
      <c r="C169" s="150" t="s">
        <v>250</v>
      </c>
      <c r="D169" s="150" t="s">
        <v>147</v>
      </c>
      <c r="E169" s="151" t="s">
        <v>251</v>
      </c>
      <c r="F169" s="152" t="s">
        <v>252</v>
      </c>
      <c r="G169" s="153" t="s">
        <v>187</v>
      </c>
      <c r="H169" s="154">
        <v>13</v>
      </c>
      <c r="I169" s="155"/>
      <c r="J169" s="155"/>
      <c r="K169" s="156"/>
      <c r="L169" s="27"/>
      <c r="M169" s="157" t="s">
        <v>1</v>
      </c>
      <c r="N169" s="158" t="s">
        <v>35</v>
      </c>
      <c r="O169" s="159">
        <v>0.52</v>
      </c>
      <c r="P169" s="159">
        <f t="shared" si="0"/>
        <v>6.76</v>
      </c>
      <c r="Q169" s="159">
        <v>0</v>
      </c>
      <c r="R169" s="159">
        <f t="shared" si="1"/>
        <v>0</v>
      </c>
      <c r="S169" s="159">
        <v>3.6999999999999998E-2</v>
      </c>
      <c r="T169" s="160">
        <f t="shared" si="2"/>
        <v>0.48099999999999998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151</v>
      </c>
      <c r="AT169" s="161" t="s">
        <v>147</v>
      </c>
      <c r="AU169" s="161" t="s">
        <v>78</v>
      </c>
      <c r="AY169" s="14" t="s">
        <v>145</v>
      </c>
      <c r="BE169" s="162">
        <f t="shared" si="3"/>
        <v>0</v>
      </c>
      <c r="BF169" s="162">
        <f t="shared" si="4"/>
        <v>0</v>
      </c>
      <c r="BG169" s="162">
        <f t="shared" si="5"/>
        <v>0</v>
      </c>
      <c r="BH169" s="162">
        <f t="shared" si="6"/>
        <v>0</v>
      </c>
      <c r="BI169" s="162">
        <f t="shared" si="7"/>
        <v>0</v>
      </c>
      <c r="BJ169" s="14" t="s">
        <v>78</v>
      </c>
      <c r="BK169" s="162">
        <f t="shared" si="8"/>
        <v>0</v>
      </c>
      <c r="BL169" s="14" t="s">
        <v>151</v>
      </c>
      <c r="BM169" s="161" t="s">
        <v>253</v>
      </c>
    </row>
    <row r="170" spans="1:65" s="2" customFormat="1" ht="33" customHeight="1">
      <c r="A170" s="26"/>
      <c r="B170" s="149"/>
      <c r="C170" s="150" t="s">
        <v>254</v>
      </c>
      <c r="D170" s="150" t="s">
        <v>147</v>
      </c>
      <c r="E170" s="151" t="s">
        <v>255</v>
      </c>
      <c r="F170" s="152" t="s">
        <v>256</v>
      </c>
      <c r="G170" s="153" t="s">
        <v>150</v>
      </c>
      <c r="H170" s="154">
        <v>4695</v>
      </c>
      <c r="I170" s="155"/>
      <c r="J170" s="155"/>
      <c r="K170" s="156"/>
      <c r="L170" s="27"/>
      <c r="M170" s="157" t="s">
        <v>1</v>
      </c>
      <c r="N170" s="158" t="s">
        <v>35</v>
      </c>
      <c r="O170" s="159">
        <v>9.7599999999999996E-3</v>
      </c>
      <c r="P170" s="159">
        <f t="shared" si="0"/>
        <v>45.8232</v>
      </c>
      <c r="Q170" s="159">
        <v>0</v>
      </c>
      <c r="R170" s="159">
        <f t="shared" si="1"/>
        <v>0</v>
      </c>
      <c r="S170" s="159">
        <v>2E-3</v>
      </c>
      <c r="T170" s="160">
        <f t="shared" si="2"/>
        <v>9.39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151</v>
      </c>
      <c r="AT170" s="161" t="s">
        <v>147</v>
      </c>
      <c r="AU170" s="161" t="s">
        <v>78</v>
      </c>
      <c r="AY170" s="14" t="s">
        <v>145</v>
      </c>
      <c r="BE170" s="162">
        <f t="shared" si="3"/>
        <v>0</v>
      </c>
      <c r="BF170" s="162">
        <f t="shared" si="4"/>
        <v>0</v>
      </c>
      <c r="BG170" s="162">
        <f t="shared" si="5"/>
        <v>0</v>
      </c>
      <c r="BH170" s="162">
        <f t="shared" si="6"/>
        <v>0</v>
      </c>
      <c r="BI170" s="162">
        <f t="shared" si="7"/>
        <v>0</v>
      </c>
      <c r="BJ170" s="14" t="s">
        <v>78</v>
      </c>
      <c r="BK170" s="162">
        <f t="shared" si="8"/>
        <v>0</v>
      </c>
      <c r="BL170" s="14" t="s">
        <v>151</v>
      </c>
      <c r="BM170" s="161" t="s">
        <v>257</v>
      </c>
    </row>
    <row r="171" spans="1:65" s="2" customFormat="1" ht="37.9" customHeight="1">
      <c r="A171" s="26"/>
      <c r="B171" s="149"/>
      <c r="C171" s="150" t="s">
        <v>258</v>
      </c>
      <c r="D171" s="150" t="s">
        <v>147</v>
      </c>
      <c r="E171" s="151" t="s">
        <v>259</v>
      </c>
      <c r="F171" s="152" t="s">
        <v>260</v>
      </c>
      <c r="G171" s="153" t="s">
        <v>150</v>
      </c>
      <c r="H171" s="154">
        <v>363.05</v>
      </c>
      <c r="I171" s="155"/>
      <c r="J171" s="155"/>
      <c r="K171" s="156"/>
      <c r="L171" s="27"/>
      <c r="M171" s="157" t="s">
        <v>1</v>
      </c>
      <c r="N171" s="158" t="s">
        <v>35</v>
      </c>
      <c r="O171" s="159">
        <v>0.28399999999999997</v>
      </c>
      <c r="P171" s="159">
        <f t="shared" si="0"/>
        <v>103.10619999999999</v>
      </c>
      <c r="Q171" s="159">
        <v>0</v>
      </c>
      <c r="R171" s="159">
        <f t="shared" si="1"/>
        <v>0</v>
      </c>
      <c r="S171" s="159">
        <v>6.8000000000000005E-2</v>
      </c>
      <c r="T171" s="160">
        <f t="shared" si="2"/>
        <v>24.687400000000004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151</v>
      </c>
      <c r="AT171" s="161" t="s">
        <v>147</v>
      </c>
      <c r="AU171" s="161" t="s">
        <v>78</v>
      </c>
      <c r="AY171" s="14" t="s">
        <v>145</v>
      </c>
      <c r="BE171" s="162">
        <f t="shared" si="3"/>
        <v>0</v>
      </c>
      <c r="BF171" s="162">
        <f t="shared" si="4"/>
        <v>0</v>
      </c>
      <c r="BG171" s="162">
        <f t="shared" si="5"/>
        <v>0</v>
      </c>
      <c r="BH171" s="162">
        <f t="shared" si="6"/>
        <v>0</v>
      </c>
      <c r="BI171" s="162">
        <f t="shared" si="7"/>
        <v>0</v>
      </c>
      <c r="BJ171" s="14" t="s">
        <v>78</v>
      </c>
      <c r="BK171" s="162">
        <f t="shared" si="8"/>
        <v>0</v>
      </c>
      <c r="BL171" s="14" t="s">
        <v>151</v>
      </c>
      <c r="BM171" s="161" t="s">
        <v>261</v>
      </c>
    </row>
    <row r="172" spans="1:65" s="2" customFormat="1" ht="37.9" customHeight="1">
      <c r="A172" s="26"/>
      <c r="B172" s="149"/>
      <c r="C172" s="150" t="s">
        <v>262</v>
      </c>
      <c r="D172" s="150" t="s">
        <v>147</v>
      </c>
      <c r="E172" s="151" t="s">
        <v>263</v>
      </c>
      <c r="F172" s="152" t="s">
        <v>264</v>
      </c>
      <c r="G172" s="153" t="s">
        <v>150</v>
      </c>
      <c r="H172" s="154">
        <v>638.846</v>
      </c>
      <c r="I172" s="155"/>
      <c r="J172" s="155"/>
      <c r="K172" s="156"/>
      <c r="L172" s="27"/>
      <c r="M172" s="157" t="s">
        <v>1</v>
      </c>
      <c r="N172" s="158" t="s">
        <v>35</v>
      </c>
      <c r="O172" s="159">
        <v>0.36899999999999999</v>
      </c>
      <c r="P172" s="159">
        <f t="shared" si="0"/>
        <v>235.734174</v>
      </c>
      <c r="Q172" s="159">
        <v>0</v>
      </c>
      <c r="R172" s="159">
        <f t="shared" si="1"/>
        <v>0</v>
      </c>
      <c r="S172" s="159">
        <v>8.8999999999999996E-2</v>
      </c>
      <c r="T172" s="160">
        <f t="shared" si="2"/>
        <v>56.857293999999996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151</v>
      </c>
      <c r="AT172" s="161" t="s">
        <v>147</v>
      </c>
      <c r="AU172" s="161" t="s">
        <v>78</v>
      </c>
      <c r="AY172" s="14" t="s">
        <v>145</v>
      </c>
      <c r="BE172" s="162">
        <f t="shared" si="3"/>
        <v>0</v>
      </c>
      <c r="BF172" s="162">
        <f t="shared" si="4"/>
        <v>0</v>
      </c>
      <c r="BG172" s="162">
        <f t="shared" si="5"/>
        <v>0</v>
      </c>
      <c r="BH172" s="162">
        <f t="shared" si="6"/>
        <v>0</v>
      </c>
      <c r="BI172" s="162">
        <f t="shared" si="7"/>
        <v>0</v>
      </c>
      <c r="BJ172" s="14" t="s">
        <v>78</v>
      </c>
      <c r="BK172" s="162">
        <f t="shared" si="8"/>
        <v>0</v>
      </c>
      <c r="BL172" s="14" t="s">
        <v>151</v>
      </c>
      <c r="BM172" s="161" t="s">
        <v>265</v>
      </c>
    </row>
    <row r="173" spans="1:65" s="2" customFormat="1" ht="24.2" customHeight="1">
      <c r="A173" s="26"/>
      <c r="B173" s="149"/>
      <c r="C173" s="150" t="s">
        <v>266</v>
      </c>
      <c r="D173" s="150" t="s">
        <v>147</v>
      </c>
      <c r="E173" s="151" t="s">
        <v>267</v>
      </c>
      <c r="F173" s="152" t="s">
        <v>268</v>
      </c>
      <c r="G173" s="153" t="s">
        <v>269</v>
      </c>
      <c r="H173" s="154">
        <v>152.53</v>
      </c>
      <c r="I173" s="155"/>
      <c r="J173" s="155"/>
      <c r="K173" s="156"/>
      <c r="L173" s="27"/>
      <c r="M173" s="157" t="s">
        <v>1</v>
      </c>
      <c r="N173" s="158" t="s">
        <v>35</v>
      </c>
      <c r="O173" s="159">
        <v>0.88200000000000001</v>
      </c>
      <c r="P173" s="159">
        <f t="shared" si="0"/>
        <v>134.53146000000001</v>
      </c>
      <c r="Q173" s="159">
        <v>0</v>
      </c>
      <c r="R173" s="159">
        <f t="shared" si="1"/>
        <v>0</v>
      </c>
      <c r="S173" s="159">
        <v>0</v>
      </c>
      <c r="T173" s="160">
        <f t="shared" si="2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151</v>
      </c>
      <c r="AT173" s="161" t="s">
        <v>147</v>
      </c>
      <c r="AU173" s="161" t="s">
        <v>78</v>
      </c>
      <c r="AY173" s="14" t="s">
        <v>145</v>
      </c>
      <c r="BE173" s="162">
        <f t="shared" si="3"/>
        <v>0</v>
      </c>
      <c r="BF173" s="162">
        <f t="shared" si="4"/>
        <v>0</v>
      </c>
      <c r="BG173" s="162">
        <f t="shared" si="5"/>
        <v>0</v>
      </c>
      <c r="BH173" s="162">
        <f t="shared" si="6"/>
        <v>0</v>
      </c>
      <c r="BI173" s="162">
        <f t="shared" si="7"/>
        <v>0</v>
      </c>
      <c r="BJ173" s="14" t="s">
        <v>78</v>
      </c>
      <c r="BK173" s="162">
        <f t="shared" si="8"/>
        <v>0</v>
      </c>
      <c r="BL173" s="14" t="s">
        <v>151</v>
      </c>
      <c r="BM173" s="161" t="s">
        <v>270</v>
      </c>
    </row>
    <row r="174" spans="1:65" s="2" customFormat="1" ht="24.2" customHeight="1">
      <c r="A174" s="26"/>
      <c r="B174" s="149"/>
      <c r="C174" s="150" t="s">
        <v>271</v>
      </c>
      <c r="D174" s="150" t="s">
        <v>147</v>
      </c>
      <c r="E174" s="151" t="s">
        <v>272</v>
      </c>
      <c r="F174" s="152" t="s">
        <v>273</v>
      </c>
      <c r="G174" s="153" t="s">
        <v>269</v>
      </c>
      <c r="H174" s="154">
        <v>305.06</v>
      </c>
      <c r="I174" s="155"/>
      <c r="J174" s="155"/>
      <c r="K174" s="156"/>
      <c r="L174" s="27"/>
      <c r="M174" s="157" t="s">
        <v>1</v>
      </c>
      <c r="N174" s="158" t="s">
        <v>35</v>
      </c>
      <c r="O174" s="159">
        <v>0.61799999999999999</v>
      </c>
      <c r="P174" s="159">
        <f t="shared" si="0"/>
        <v>188.52708000000001</v>
      </c>
      <c r="Q174" s="159">
        <v>0</v>
      </c>
      <c r="R174" s="159">
        <f t="shared" si="1"/>
        <v>0</v>
      </c>
      <c r="S174" s="159">
        <v>0</v>
      </c>
      <c r="T174" s="160">
        <f t="shared" si="2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151</v>
      </c>
      <c r="AT174" s="161" t="s">
        <v>147</v>
      </c>
      <c r="AU174" s="161" t="s">
        <v>78</v>
      </c>
      <c r="AY174" s="14" t="s">
        <v>145</v>
      </c>
      <c r="BE174" s="162">
        <f t="shared" si="3"/>
        <v>0</v>
      </c>
      <c r="BF174" s="162">
        <f t="shared" si="4"/>
        <v>0</v>
      </c>
      <c r="BG174" s="162">
        <f t="shared" si="5"/>
        <v>0</v>
      </c>
      <c r="BH174" s="162">
        <f t="shared" si="6"/>
        <v>0</v>
      </c>
      <c r="BI174" s="162">
        <f t="shared" si="7"/>
        <v>0</v>
      </c>
      <c r="BJ174" s="14" t="s">
        <v>78</v>
      </c>
      <c r="BK174" s="162">
        <f t="shared" si="8"/>
        <v>0</v>
      </c>
      <c r="BL174" s="14" t="s">
        <v>151</v>
      </c>
      <c r="BM174" s="161" t="s">
        <v>274</v>
      </c>
    </row>
    <row r="175" spans="1:65" s="2" customFormat="1" ht="24.2" customHeight="1">
      <c r="A175" s="26"/>
      <c r="B175" s="149"/>
      <c r="C175" s="150" t="s">
        <v>275</v>
      </c>
      <c r="D175" s="150" t="s">
        <v>147</v>
      </c>
      <c r="E175" s="151" t="s">
        <v>276</v>
      </c>
      <c r="F175" s="152" t="s">
        <v>277</v>
      </c>
      <c r="G175" s="153" t="s">
        <v>269</v>
      </c>
      <c r="H175" s="154">
        <v>152.53</v>
      </c>
      <c r="I175" s="155"/>
      <c r="J175" s="155"/>
      <c r="K175" s="156"/>
      <c r="L175" s="27"/>
      <c r="M175" s="157" t="s">
        <v>1</v>
      </c>
      <c r="N175" s="158" t="s">
        <v>35</v>
      </c>
      <c r="O175" s="159">
        <v>0.89</v>
      </c>
      <c r="P175" s="159">
        <f t="shared" si="0"/>
        <v>135.7517</v>
      </c>
      <c r="Q175" s="159">
        <v>0</v>
      </c>
      <c r="R175" s="159">
        <f t="shared" si="1"/>
        <v>0</v>
      </c>
      <c r="S175" s="159">
        <v>0</v>
      </c>
      <c r="T175" s="160">
        <f t="shared" si="2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151</v>
      </c>
      <c r="AT175" s="161" t="s">
        <v>147</v>
      </c>
      <c r="AU175" s="161" t="s">
        <v>78</v>
      </c>
      <c r="AY175" s="14" t="s">
        <v>145</v>
      </c>
      <c r="BE175" s="162">
        <f t="shared" si="3"/>
        <v>0</v>
      </c>
      <c r="BF175" s="162">
        <f t="shared" si="4"/>
        <v>0</v>
      </c>
      <c r="BG175" s="162">
        <f t="shared" si="5"/>
        <v>0</v>
      </c>
      <c r="BH175" s="162">
        <f t="shared" si="6"/>
        <v>0</v>
      </c>
      <c r="BI175" s="162">
        <f t="shared" si="7"/>
        <v>0</v>
      </c>
      <c r="BJ175" s="14" t="s">
        <v>78</v>
      </c>
      <c r="BK175" s="162">
        <f t="shared" si="8"/>
        <v>0</v>
      </c>
      <c r="BL175" s="14" t="s">
        <v>151</v>
      </c>
      <c r="BM175" s="161" t="s">
        <v>278</v>
      </c>
    </row>
    <row r="176" spans="1:65" s="2" customFormat="1" ht="24.2" customHeight="1">
      <c r="A176" s="26"/>
      <c r="B176" s="149"/>
      <c r="C176" s="150" t="s">
        <v>279</v>
      </c>
      <c r="D176" s="150" t="s">
        <v>147</v>
      </c>
      <c r="E176" s="151" t="s">
        <v>280</v>
      </c>
      <c r="F176" s="152" t="s">
        <v>281</v>
      </c>
      <c r="G176" s="153" t="s">
        <v>269</v>
      </c>
      <c r="H176" s="154">
        <v>762.65</v>
      </c>
      <c r="I176" s="155"/>
      <c r="J176" s="155"/>
      <c r="K176" s="156"/>
      <c r="L176" s="27"/>
      <c r="M176" s="157" t="s">
        <v>1</v>
      </c>
      <c r="N176" s="158" t="s">
        <v>35</v>
      </c>
      <c r="O176" s="159">
        <v>0.1</v>
      </c>
      <c r="P176" s="159">
        <f t="shared" si="0"/>
        <v>76.265000000000001</v>
      </c>
      <c r="Q176" s="159">
        <v>0</v>
      </c>
      <c r="R176" s="159">
        <f t="shared" si="1"/>
        <v>0</v>
      </c>
      <c r="S176" s="159">
        <v>0</v>
      </c>
      <c r="T176" s="160">
        <f t="shared" si="2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151</v>
      </c>
      <c r="AT176" s="161" t="s">
        <v>147</v>
      </c>
      <c r="AU176" s="161" t="s">
        <v>78</v>
      </c>
      <c r="AY176" s="14" t="s">
        <v>145</v>
      </c>
      <c r="BE176" s="162">
        <f t="shared" si="3"/>
        <v>0</v>
      </c>
      <c r="BF176" s="162">
        <f t="shared" si="4"/>
        <v>0</v>
      </c>
      <c r="BG176" s="162">
        <f t="shared" si="5"/>
        <v>0</v>
      </c>
      <c r="BH176" s="162">
        <f t="shared" si="6"/>
        <v>0</v>
      </c>
      <c r="BI176" s="162">
        <f t="shared" si="7"/>
        <v>0</v>
      </c>
      <c r="BJ176" s="14" t="s">
        <v>78</v>
      </c>
      <c r="BK176" s="162">
        <f t="shared" si="8"/>
        <v>0</v>
      </c>
      <c r="BL176" s="14" t="s">
        <v>151</v>
      </c>
      <c r="BM176" s="161" t="s">
        <v>282</v>
      </c>
    </row>
    <row r="177" spans="1:65" s="2" customFormat="1" ht="21.75" customHeight="1">
      <c r="A177" s="26"/>
      <c r="B177" s="149"/>
      <c r="C177" s="150" t="s">
        <v>283</v>
      </c>
      <c r="D177" s="150" t="s">
        <v>147</v>
      </c>
      <c r="E177" s="151" t="s">
        <v>284</v>
      </c>
      <c r="F177" s="152" t="s">
        <v>285</v>
      </c>
      <c r="G177" s="153" t="s">
        <v>269</v>
      </c>
      <c r="H177" s="154">
        <v>152.53</v>
      </c>
      <c r="I177" s="155"/>
      <c r="J177" s="155"/>
      <c r="K177" s="156"/>
      <c r="L177" s="27"/>
      <c r="M177" s="157" t="s">
        <v>1</v>
      </c>
      <c r="N177" s="158" t="s">
        <v>35</v>
      </c>
      <c r="O177" s="159">
        <v>0.59799999999999998</v>
      </c>
      <c r="P177" s="159">
        <f t="shared" si="0"/>
        <v>91.212940000000003</v>
      </c>
      <c r="Q177" s="159">
        <v>0</v>
      </c>
      <c r="R177" s="159">
        <f t="shared" si="1"/>
        <v>0</v>
      </c>
      <c r="S177" s="159">
        <v>0</v>
      </c>
      <c r="T177" s="160">
        <f t="shared" si="2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151</v>
      </c>
      <c r="AT177" s="161" t="s">
        <v>147</v>
      </c>
      <c r="AU177" s="161" t="s">
        <v>78</v>
      </c>
      <c r="AY177" s="14" t="s">
        <v>145</v>
      </c>
      <c r="BE177" s="162">
        <f t="shared" si="3"/>
        <v>0</v>
      </c>
      <c r="BF177" s="162">
        <f t="shared" si="4"/>
        <v>0</v>
      </c>
      <c r="BG177" s="162">
        <f t="shared" si="5"/>
        <v>0</v>
      </c>
      <c r="BH177" s="162">
        <f t="shared" si="6"/>
        <v>0</v>
      </c>
      <c r="BI177" s="162">
        <f t="shared" si="7"/>
        <v>0</v>
      </c>
      <c r="BJ177" s="14" t="s">
        <v>78</v>
      </c>
      <c r="BK177" s="162">
        <f t="shared" si="8"/>
        <v>0</v>
      </c>
      <c r="BL177" s="14" t="s">
        <v>151</v>
      </c>
      <c r="BM177" s="161" t="s">
        <v>286</v>
      </c>
    </row>
    <row r="178" spans="1:65" s="2" customFormat="1" ht="24.2" customHeight="1">
      <c r="A178" s="26"/>
      <c r="B178" s="149"/>
      <c r="C178" s="150" t="s">
        <v>287</v>
      </c>
      <c r="D178" s="150" t="s">
        <v>147</v>
      </c>
      <c r="E178" s="151" t="s">
        <v>288</v>
      </c>
      <c r="F178" s="152" t="s">
        <v>289</v>
      </c>
      <c r="G178" s="153" t="s">
        <v>269</v>
      </c>
      <c r="H178" s="154">
        <v>4575.8999999999996</v>
      </c>
      <c r="I178" s="155"/>
      <c r="J178" s="155"/>
      <c r="K178" s="156"/>
      <c r="L178" s="27"/>
      <c r="M178" s="157" t="s">
        <v>1</v>
      </c>
      <c r="N178" s="158" t="s">
        <v>35</v>
      </c>
      <c r="O178" s="159">
        <v>7.0000000000000001E-3</v>
      </c>
      <c r="P178" s="159">
        <f t="shared" si="0"/>
        <v>32.031300000000002</v>
      </c>
      <c r="Q178" s="159">
        <v>0</v>
      </c>
      <c r="R178" s="159">
        <f t="shared" si="1"/>
        <v>0</v>
      </c>
      <c r="S178" s="159">
        <v>0</v>
      </c>
      <c r="T178" s="160">
        <f t="shared" si="2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151</v>
      </c>
      <c r="AT178" s="161" t="s">
        <v>147</v>
      </c>
      <c r="AU178" s="161" t="s">
        <v>78</v>
      </c>
      <c r="AY178" s="14" t="s">
        <v>145</v>
      </c>
      <c r="BE178" s="162">
        <f t="shared" si="3"/>
        <v>0</v>
      </c>
      <c r="BF178" s="162">
        <f t="shared" si="4"/>
        <v>0</v>
      </c>
      <c r="BG178" s="162">
        <f t="shared" si="5"/>
        <v>0</v>
      </c>
      <c r="BH178" s="162">
        <f t="shared" si="6"/>
        <v>0</v>
      </c>
      <c r="BI178" s="162">
        <f t="shared" si="7"/>
        <v>0</v>
      </c>
      <c r="BJ178" s="14" t="s">
        <v>78</v>
      </c>
      <c r="BK178" s="162">
        <f t="shared" si="8"/>
        <v>0</v>
      </c>
      <c r="BL178" s="14" t="s">
        <v>151</v>
      </c>
      <c r="BM178" s="161" t="s">
        <v>290</v>
      </c>
    </row>
    <row r="179" spans="1:65" s="2" customFormat="1" ht="21.75" customHeight="1">
      <c r="A179" s="26"/>
      <c r="B179" s="149"/>
      <c r="C179" s="150" t="s">
        <v>291</v>
      </c>
      <c r="D179" s="150" t="s">
        <v>147</v>
      </c>
      <c r="E179" s="151" t="s">
        <v>292</v>
      </c>
      <c r="F179" s="152" t="s">
        <v>293</v>
      </c>
      <c r="G179" s="153" t="s">
        <v>269</v>
      </c>
      <c r="H179" s="154">
        <v>152.53</v>
      </c>
      <c r="I179" s="155"/>
      <c r="J179" s="155"/>
      <c r="K179" s="156"/>
      <c r="L179" s="27"/>
      <c r="M179" s="157" t="s">
        <v>1</v>
      </c>
      <c r="N179" s="158" t="s">
        <v>35</v>
      </c>
      <c r="O179" s="159">
        <v>0</v>
      </c>
      <c r="P179" s="159">
        <f t="shared" si="0"/>
        <v>0</v>
      </c>
      <c r="Q179" s="159">
        <v>0</v>
      </c>
      <c r="R179" s="159">
        <f t="shared" si="1"/>
        <v>0</v>
      </c>
      <c r="S179" s="159">
        <v>0</v>
      </c>
      <c r="T179" s="160">
        <f t="shared" si="2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151</v>
      </c>
      <c r="AT179" s="161" t="s">
        <v>147</v>
      </c>
      <c r="AU179" s="161" t="s">
        <v>78</v>
      </c>
      <c r="AY179" s="14" t="s">
        <v>145</v>
      </c>
      <c r="BE179" s="162">
        <f t="shared" si="3"/>
        <v>0</v>
      </c>
      <c r="BF179" s="162">
        <f t="shared" si="4"/>
        <v>0</v>
      </c>
      <c r="BG179" s="162">
        <f t="shared" si="5"/>
        <v>0</v>
      </c>
      <c r="BH179" s="162">
        <f t="shared" si="6"/>
        <v>0</v>
      </c>
      <c r="BI179" s="162">
        <f t="shared" si="7"/>
        <v>0</v>
      </c>
      <c r="BJ179" s="14" t="s">
        <v>78</v>
      </c>
      <c r="BK179" s="162">
        <f t="shared" si="8"/>
        <v>0</v>
      </c>
      <c r="BL179" s="14" t="s">
        <v>151</v>
      </c>
      <c r="BM179" s="161" t="s">
        <v>294</v>
      </c>
    </row>
    <row r="180" spans="1:65" s="2" customFormat="1" ht="16.5" customHeight="1">
      <c r="A180" s="26"/>
      <c r="B180" s="149"/>
      <c r="C180" s="150" t="s">
        <v>295</v>
      </c>
      <c r="D180" s="150" t="s">
        <v>147</v>
      </c>
      <c r="E180" s="151" t="s">
        <v>296</v>
      </c>
      <c r="F180" s="152" t="s">
        <v>297</v>
      </c>
      <c r="G180" s="153" t="s">
        <v>200</v>
      </c>
      <c r="H180" s="154">
        <v>15</v>
      </c>
      <c r="I180" s="155"/>
      <c r="J180" s="155"/>
      <c r="K180" s="156"/>
      <c r="L180" s="27"/>
      <c r="M180" s="157" t="s">
        <v>1</v>
      </c>
      <c r="N180" s="158" t="s">
        <v>35</v>
      </c>
      <c r="O180" s="159">
        <v>0</v>
      </c>
      <c r="P180" s="159">
        <f t="shared" si="0"/>
        <v>0</v>
      </c>
      <c r="Q180" s="159">
        <v>0</v>
      </c>
      <c r="R180" s="159">
        <f t="shared" si="1"/>
        <v>0</v>
      </c>
      <c r="S180" s="159">
        <v>0</v>
      </c>
      <c r="T180" s="160">
        <f t="shared" si="2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151</v>
      </c>
      <c r="AT180" s="161" t="s">
        <v>147</v>
      </c>
      <c r="AU180" s="161" t="s">
        <v>78</v>
      </c>
      <c r="AY180" s="14" t="s">
        <v>145</v>
      </c>
      <c r="BE180" s="162">
        <f t="shared" si="3"/>
        <v>0</v>
      </c>
      <c r="BF180" s="162">
        <f t="shared" si="4"/>
        <v>0</v>
      </c>
      <c r="BG180" s="162">
        <f t="shared" si="5"/>
        <v>0</v>
      </c>
      <c r="BH180" s="162">
        <f t="shared" si="6"/>
        <v>0</v>
      </c>
      <c r="BI180" s="162">
        <f t="shared" si="7"/>
        <v>0</v>
      </c>
      <c r="BJ180" s="14" t="s">
        <v>78</v>
      </c>
      <c r="BK180" s="162">
        <f t="shared" si="8"/>
        <v>0</v>
      </c>
      <c r="BL180" s="14" t="s">
        <v>151</v>
      </c>
      <c r="BM180" s="161" t="s">
        <v>298</v>
      </c>
    </row>
    <row r="181" spans="1:65" s="12" customFormat="1" ht="25.9" customHeight="1">
      <c r="B181" s="137"/>
      <c r="D181" s="138" t="s">
        <v>68</v>
      </c>
      <c r="E181" s="139" t="s">
        <v>299</v>
      </c>
      <c r="F181" s="139" t="s">
        <v>300</v>
      </c>
      <c r="J181" s="140"/>
      <c r="L181" s="137"/>
      <c r="M181" s="141"/>
      <c r="N181" s="142"/>
      <c r="O181" s="142"/>
      <c r="P181" s="143">
        <f>P182+P186+P189+P197+P201+P206+P209+P211+P214</f>
        <v>413.14413156000001</v>
      </c>
      <c r="Q181" s="142"/>
      <c r="R181" s="143">
        <f>R182+R186+R189+R197+R201+R206+R209+R211+R214</f>
        <v>4.3479200000000003E-2</v>
      </c>
      <c r="S181" s="142"/>
      <c r="T181" s="144">
        <f>T182+T186+T189+T197+T201+T206+T209+T211+T214</f>
        <v>6.0985596299999996</v>
      </c>
      <c r="AR181" s="138" t="s">
        <v>78</v>
      </c>
      <c r="AT181" s="145" t="s">
        <v>68</v>
      </c>
      <c r="AU181" s="145" t="s">
        <v>69</v>
      </c>
      <c r="AY181" s="138" t="s">
        <v>145</v>
      </c>
      <c r="BK181" s="146">
        <f>BK182+BK186+BK189+BK197+BK201+BK206+BK209+BK211+BK214</f>
        <v>0</v>
      </c>
    </row>
    <row r="182" spans="1:65" s="12" customFormat="1" ht="22.9" customHeight="1">
      <c r="B182" s="137"/>
      <c r="D182" s="138" t="s">
        <v>68</v>
      </c>
      <c r="E182" s="147" t="s">
        <v>301</v>
      </c>
      <c r="F182" s="147" t="s">
        <v>302</v>
      </c>
      <c r="J182" s="148"/>
      <c r="L182" s="137"/>
      <c r="M182" s="141"/>
      <c r="N182" s="142"/>
      <c r="O182" s="142"/>
      <c r="P182" s="143">
        <f>SUM(P183:P185)</f>
        <v>10.04344</v>
      </c>
      <c r="Q182" s="142"/>
      <c r="R182" s="143">
        <f>SUM(R183:R185)</f>
        <v>0</v>
      </c>
      <c r="S182" s="142"/>
      <c r="T182" s="144">
        <f>SUM(T183:T185)</f>
        <v>2.1876799999999998</v>
      </c>
      <c r="AR182" s="138" t="s">
        <v>78</v>
      </c>
      <c r="AT182" s="145" t="s">
        <v>68</v>
      </c>
      <c r="AU182" s="145" t="s">
        <v>75</v>
      </c>
      <c r="AY182" s="138" t="s">
        <v>145</v>
      </c>
      <c r="BK182" s="146">
        <f>SUM(BK183:BK185)</f>
        <v>0</v>
      </c>
    </row>
    <row r="183" spans="1:65" s="2" customFormat="1" ht="24.2" customHeight="1">
      <c r="A183" s="26"/>
      <c r="B183" s="149"/>
      <c r="C183" s="150" t="s">
        <v>303</v>
      </c>
      <c r="D183" s="150" t="s">
        <v>147</v>
      </c>
      <c r="E183" s="151" t="s">
        <v>304</v>
      </c>
      <c r="F183" s="152" t="s">
        <v>305</v>
      </c>
      <c r="G183" s="153" t="s">
        <v>150</v>
      </c>
      <c r="H183" s="154">
        <v>99.44</v>
      </c>
      <c r="I183" s="155"/>
      <c r="J183" s="155"/>
      <c r="K183" s="156"/>
      <c r="L183" s="27"/>
      <c r="M183" s="157" t="s">
        <v>1</v>
      </c>
      <c r="N183" s="158" t="s">
        <v>35</v>
      </c>
      <c r="O183" s="159">
        <v>6.3E-2</v>
      </c>
      <c r="P183" s="159">
        <f>O183*H183</f>
        <v>6.2647199999999996</v>
      </c>
      <c r="Q183" s="159">
        <v>0</v>
      </c>
      <c r="R183" s="159">
        <f>Q183*H183</f>
        <v>0</v>
      </c>
      <c r="S183" s="159">
        <v>1.4E-2</v>
      </c>
      <c r="T183" s="160">
        <f>S183*H183</f>
        <v>1.3921600000000001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210</v>
      </c>
      <c r="AT183" s="161" t="s">
        <v>147</v>
      </c>
      <c r="AU183" s="161" t="s">
        <v>78</v>
      </c>
      <c r="AY183" s="14" t="s">
        <v>145</v>
      </c>
      <c r="BE183" s="162">
        <f>IF(N183="základná",J183,0)</f>
        <v>0</v>
      </c>
      <c r="BF183" s="162">
        <f>IF(N183="znížená",J183,0)</f>
        <v>0</v>
      </c>
      <c r="BG183" s="162">
        <f>IF(N183="zákl. prenesená",J183,0)</f>
        <v>0</v>
      </c>
      <c r="BH183" s="162">
        <f>IF(N183="zníž. prenesená",J183,0)</f>
        <v>0</v>
      </c>
      <c r="BI183" s="162">
        <f>IF(N183="nulová",J183,0)</f>
        <v>0</v>
      </c>
      <c r="BJ183" s="14" t="s">
        <v>78</v>
      </c>
      <c r="BK183" s="162">
        <f>ROUND(I183*H183,2)</f>
        <v>0</v>
      </c>
      <c r="BL183" s="14" t="s">
        <v>210</v>
      </c>
      <c r="BM183" s="161" t="s">
        <v>306</v>
      </c>
    </row>
    <row r="184" spans="1:65" s="2" customFormat="1" ht="24.2" customHeight="1">
      <c r="A184" s="26"/>
      <c r="B184" s="149"/>
      <c r="C184" s="150" t="s">
        <v>307</v>
      </c>
      <c r="D184" s="150" t="s">
        <v>147</v>
      </c>
      <c r="E184" s="151" t="s">
        <v>308</v>
      </c>
      <c r="F184" s="152" t="s">
        <v>309</v>
      </c>
      <c r="G184" s="153" t="s">
        <v>150</v>
      </c>
      <c r="H184" s="154">
        <v>99.44</v>
      </c>
      <c r="I184" s="155"/>
      <c r="J184" s="155"/>
      <c r="K184" s="156"/>
      <c r="L184" s="27"/>
      <c r="M184" s="157" t="s">
        <v>1</v>
      </c>
      <c r="N184" s="158" t="s">
        <v>35</v>
      </c>
      <c r="O184" s="159">
        <v>6.0000000000000001E-3</v>
      </c>
      <c r="P184" s="159">
        <f>O184*H184</f>
        <v>0.59663999999999995</v>
      </c>
      <c r="Q184" s="159">
        <v>0</v>
      </c>
      <c r="R184" s="159">
        <f>Q184*H184</f>
        <v>0</v>
      </c>
      <c r="S184" s="159">
        <v>6.0000000000000001E-3</v>
      </c>
      <c r="T184" s="160">
        <f>S184*H184</f>
        <v>0.59663999999999995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210</v>
      </c>
      <c r="AT184" s="161" t="s">
        <v>147</v>
      </c>
      <c r="AU184" s="161" t="s">
        <v>78</v>
      </c>
      <c r="AY184" s="14" t="s">
        <v>145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4" t="s">
        <v>78</v>
      </c>
      <c r="BK184" s="162">
        <f>ROUND(I184*H184,2)</f>
        <v>0</v>
      </c>
      <c r="BL184" s="14" t="s">
        <v>210</v>
      </c>
      <c r="BM184" s="161" t="s">
        <v>310</v>
      </c>
    </row>
    <row r="185" spans="1:65" s="2" customFormat="1" ht="24.2" customHeight="1">
      <c r="A185" s="26"/>
      <c r="B185" s="149"/>
      <c r="C185" s="150" t="s">
        <v>311</v>
      </c>
      <c r="D185" s="150" t="s">
        <v>147</v>
      </c>
      <c r="E185" s="151" t="s">
        <v>312</v>
      </c>
      <c r="F185" s="152" t="s">
        <v>313</v>
      </c>
      <c r="G185" s="153" t="s">
        <v>150</v>
      </c>
      <c r="H185" s="154">
        <v>99.44</v>
      </c>
      <c r="I185" s="155"/>
      <c r="J185" s="155"/>
      <c r="K185" s="156"/>
      <c r="L185" s="27"/>
      <c r="M185" s="157" t="s">
        <v>1</v>
      </c>
      <c r="N185" s="158" t="s">
        <v>35</v>
      </c>
      <c r="O185" s="159">
        <v>3.2000000000000001E-2</v>
      </c>
      <c r="P185" s="159">
        <f>O185*H185</f>
        <v>3.18208</v>
      </c>
      <c r="Q185" s="159">
        <v>0</v>
      </c>
      <c r="R185" s="159">
        <f>Q185*H185</f>
        <v>0</v>
      </c>
      <c r="S185" s="159">
        <v>2E-3</v>
      </c>
      <c r="T185" s="160">
        <f>S185*H185</f>
        <v>0.19888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210</v>
      </c>
      <c r="AT185" s="161" t="s">
        <v>147</v>
      </c>
      <c r="AU185" s="161" t="s">
        <v>78</v>
      </c>
      <c r="AY185" s="14" t="s">
        <v>145</v>
      </c>
      <c r="BE185" s="162">
        <f>IF(N185="základná",J185,0)</f>
        <v>0</v>
      </c>
      <c r="BF185" s="162">
        <f>IF(N185="znížená",J185,0)</f>
        <v>0</v>
      </c>
      <c r="BG185" s="162">
        <f>IF(N185="zákl. prenesená",J185,0)</f>
        <v>0</v>
      </c>
      <c r="BH185" s="162">
        <f>IF(N185="zníž. prenesená",J185,0)</f>
        <v>0</v>
      </c>
      <c r="BI185" s="162">
        <f>IF(N185="nulová",J185,0)</f>
        <v>0</v>
      </c>
      <c r="BJ185" s="14" t="s">
        <v>78</v>
      </c>
      <c r="BK185" s="162">
        <f>ROUND(I185*H185,2)</f>
        <v>0</v>
      </c>
      <c r="BL185" s="14" t="s">
        <v>210</v>
      </c>
      <c r="BM185" s="161" t="s">
        <v>314</v>
      </c>
    </row>
    <row r="186" spans="1:65" s="12" customFormat="1" ht="22.9" customHeight="1">
      <c r="B186" s="137"/>
      <c r="D186" s="138" t="s">
        <v>68</v>
      </c>
      <c r="E186" s="147" t="s">
        <v>315</v>
      </c>
      <c r="F186" s="147" t="s">
        <v>316</v>
      </c>
      <c r="J186" s="148"/>
      <c r="L186" s="137"/>
      <c r="M186" s="141"/>
      <c r="N186" s="142"/>
      <c r="O186" s="142"/>
      <c r="P186" s="143">
        <f>SUM(P187:P188)</f>
        <v>2.3199999999999998</v>
      </c>
      <c r="Q186" s="142"/>
      <c r="R186" s="143">
        <f>SUM(R187:R188)</f>
        <v>0</v>
      </c>
      <c r="S186" s="142"/>
      <c r="T186" s="144">
        <f>SUM(T187:T188)</f>
        <v>0.12905</v>
      </c>
      <c r="AR186" s="138" t="s">
        <v>78</v>
      </c>
      <c r="AT186" s="145" t="s">
        <v>68</v>
      </c>
      <c r="AU186" s="145" t="s">
        <v>75</v>
      </c>
      <c r="AY186" s="138" t="s">
        <v>145</v>
      </c>
      <c r="BK186" s="146">
        <f>SUM(BK187:BK188)</f>
        <v>0</v>
      </c>
    </row>
    <row r="187" spans="1:65" s="2" customFormat="1" ht="24.2" customHeight="1">
      <c r="A187" s="26"/>
      <c r="B187" s="149"/>
      <c r="C187" s="150" t="s">
        <v>317</v>
      </c>
      <c r="D187" s="150" t="s">
        <v>147</v>
      </c>
      <c r="E187" s="151" t="s">
        <v>318</v>
      </c>
      <c r="F187" s="152" t="s">
        <v>319</v>
      </c>
      <c r="G187" s="153" t="s">
        <v>200</v>
      </c>
      <c r="H187" s="154">
        <v>3</v>
      </c>
      <c r="I187" s="155"/>
      <c r="J187" s="155"/>
      <c r="K187" s="156"/>
      <c r="L187" s="27"/>
      <c r="M187" s="157" t="s">
        <v>1</v>
      </c>
      <c r="N187" s="158" t="s">
        <v>35</v>
      </c>
      <c r="O187" s="159">
        <v>0.48</v>
      </c>
      <c r="P187" s="159">
        <f>O187*H187</f>
        <v>1.44</v>
      </c>
      <c r="Q187" s="159">
        <v>0</v>
      </c>
      <c r="R187" s="159">
        <f>Q187*H187</f>
        <v>0</v>
      </c>
      <c r="S187" s="159">
        <v>2.9610000000000001E-2</v>
      </c>
      <c r="T187" s="160">
        <f>S187*H187</f>
        <v>8.8830000000000006E-2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210</v>
      </c>
      <c r="AT187" s="161" t="s">
        <v>147</v>
      </c>
      <c r="AU187" s="161" t="s">
        <v>78</v>
      </c>
      <c r="AY187" s="14" t="s">
        <v>145</v>
      </c>
      <c r="BE187" s="162">
        <f>IF(N187="základná",J187,0)</f>
        <v>0</v>
      </c>
      <c r="BF187" s="162">
        <f>IF(N187="znížená",J187,0)</f>
        <v>0</v>
      </c>
      <c r="BG187" s="162">
        <f>IF(N187="zákl. prenesená",J187,0)</f>
        <v>0</v>
      </c>
      <c r="BH187" s="162">
        <f>IF(N187="zníž. prenesená",J187,0)</f>
        <v>0</v>
      </c>
      <c r="BI187" s="162">
        <f>IF(N187="nulová",J187,0)</f>
        <v>0</v>
      </c>
      <c r="BJ187" s="14" t="s">
        <v>78</v>
      </c>
      <c r="BK187" s="162">
        <f>ROUND(I187*H187,2)</f>
        <v>0</v>
      </c>
      <c r="BL187" s="14" t="s">
        <v>210</v>
      </c>
      <c r="BM187" s="161" t="s">
        <v>320</v>
      </c>
    </row>
    <row r="188" spans="1:65" s="2" customFormat="1" ht="16.5" customHeight="1">
      <c r="A188" s="26"/>
      <c r="B188" s="149"/>
      <c r="C188" s="150" t="s">
        <v>321</v>
      </c>
      <c r="D188" s="150" t="s">
        <v>147</v>
      </c>
      <c r="E188" s="151" t="s">
        <v>322</v>
      </c>
      <c r="F188" s="152" t="s">
        <v>323</v>
      </c>
      <c r="G188" s="153" t="s">
        <v>200</v>
      </c>
      <c r="H188" s="154">
        <v>2</v>
      </c>
      <c r="I188" s="155"/>
      <c r="J188" s="155"/>
      <c r="K188" s="156"/>
      <c r="L188" s="27"/>
      <c r="M188" s="157" t="s">
        <v>1</v>
      </c>
      <c r="N188" s="158" t="s">
        <v>35</v>
      </c>
      <c r="O188" s="159">
        <v>0.44</v>
      </c>
      <c r="P188" s="159">
        <f>O188*H188</f>
        <v>0.88</v>
      </c>
      <c r="Q188" s="159">
        <v>0</v>
      </c>
      <c r="R188" s="159">
        <f>Q188*H188</f>
        <v>0</v>
      </c>
      <c r="S188" s="159">
        <v>2.0109999999999999E-2</v>
      </c>
      <c r="T188" s="160">
        <f>S188*H188</f>
        <v>4.0219999999999999E-2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210</v>
      </c>
      <c r="AT188" s="161" t="s">
        <v>147</v>
      </c>
      <c r="AU188" s="161" t="s">
        <v>78</v>
      </c>
      <c r="AY188" s="14" t="s">
        <v>145</v>
      </c>
      <c r="BE188" s="162">
        <f>IF(N188="základná",J188,0)</f>
        <v>0</v>
      </c>
      <c r="BF188" s="162">
        <f>IF(N188="znížená",J188,0)</f>
        <v>0</v>
      </c>
      <c r="BG188" s="162">
        <f>IF(N188="zákl. prenesená",J188,0)</f>
        <v>0</v>
      </c>
      <c r="BH188" s="162">
        <f>IF(N188="zníž. prenesená",J188,0)</f>
        <v>0</v>
      </c>
      <c r="BI188" s="162">
        <f>IF(N188="nulová",J188,0)</f>
        <v>0</v>
      </c>
      <c r="BJ188" s="14" t="s">
        <v>78</v>
      </c>
      <c r="BK188" s="162">
        <f>ROUND(I188*H188,2)</f>
        <v>0</v>
      </c>
      <c r="BL188" s="14" t="s">
        <v>210</v>
      </c>
      <c r="BM188" s="161" t="s">
        <v>324</v>
      </c>
    </row>
    <row r="189" spans="1:65" s="12" customFormat="1" ht="22.9" customHeight="1">
      <c r="B189" s="137"/>
      <c r="D189" s="138" t="s">
        <v>68</v>
      </c>
      <c r="E189" s="147" t="s">
        <v>325</v>
      </c>
      <c r="F189" s="147" t="s">
        <v>326</v>
      </c>
      <c r="J189" s="148"/>
      <c r="L189" s="137"/>
      <c r="M189" s="141"/>
      <c r="N189" s="142"/>
      <c r="O189" s="142"/>
      <c r="P189" s="143">
        <f>SUM(P190:P196)</f>
        <v>22.993999999999996</v>
      </c>
      <c r="Q189" s="142"/>
      <c r="R189" s="143">
        <f>SUM(R190:R196)</f>
        <v>0</v>
      </c>
      <c r="S189" s="142"/>
      <c r="T189" s="144">
        <f>SUM(T190:T196)</f>
        <v>0.22932000000000002</v>
      </c>
      <c r="AR189" s="138" t="s">
        <v>78</v>
      </c>
      <c r="AT189" s="145" t="s">
        <v>68</v>
      </c>
      <c r="AU189" s="145" t="s">
        <v>75</v>
      </c>
      <c r="AY189" s="138" t="s">
        <v>145</v>
      </c>
      <c r="BK189" s="146">
        <f>SUM(BK190:BK196)</f>
        <v>0</v>
      </c>
    </row>
    <row r="190" spans="1:65" s="2" customFormat="1" ht="33" customHeight="1">
      <c r="A190" s="26"/>
      <c r="B190" s="149"/>
      <c r="C190" s="150" t="s">
        <v>327</v>
      </c>
      <c r="D190" s="150" t="s">
        <v>147</v>
      </c>
      <c r="E190" s="151" t="s">
        <v>328</v>
      </c>
      <c r="F190" s="152" t="s">
        <v>329</v>
      </c>
      <c r="G190" s="153" t="s">
        <v>200</v>
      </c>
      <c r="H190" s="154">
        <v>11</v>
      </c>
      <c r="I190" s="155"/>
      <c r="J190" s="155"/>
      <c r="K190" s="156"/>
      <c r="L190" s="27"/>
      <c r="M190" s="157" t="s">
        <v>1</v>
      </c>
      <c r="N190" s="158" t="s">
        <v>35</v>
      </c>
      <c r="O190" s="159">
        <v>0.61799999999999999</v>
      </c>
      <c r="P190" s="159">
        <f t="shared" ref="P190:P196" si="9">O190*H190</f>
        <v>6.798</v>
      </c>
      <c r="Q190" s="159">
        <v>0</v>
      </c>
      <c r="R190" s="159">
        <f t="shared" ref="R190:R196" si="10">Q190*H190</f>
        <v>0</v>
      </c>
      <c r="S190" s="159">
        <v>0</v>
      </c>
      <c r="T190" s="160">
        <f t="shared" ref="T190:T196" si="11"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210</v>
      </c>
      <c r="AT190" s="161" t="s">
        <v>147</v>
      </c>
      <c r="AU190" s="161" t="s">
        <v>78</v>
      </c>
      <c r="AY190" s="14" t="s">
        <v>145</v>
      </c>
      <c r="BE190" s="162">
        <f t="shared" ref="BE190:BE196" si="12">IF(N190="základná",J190,0)</f>
        <v>0</v>
      </c>
      <c r="BF190" s="162">
        <f t="shared" ref="BF190:BF196" si="13">IF(N190="znížená",J190,0)</f>
        <v>0</v>
      </c>
      <c r="BG190" s="162">
        <f t="shared" ref="BG190:BG196" si="14">IF(N190="zákl. prenesená",J190,0)</f>
        <v>0</v>
      </c>
      <c r="BH190" s="162">
        <f t="shared" ref="BH190:BH196" si="15">IF(N190="zníž. prenesená",J190,0)</f>
        <v>0</v>
      </c>
      <c r="BI190" s="162">
        <f t="shared" ref="BI190:BI196" si="16">IF(N190="nulová",J190,0)</f>
        <v>0</v>
      </c>
      <c r="BJ190" s="14" t="s">
        <v>78</v>
      </c>
      <c r="BK190" s="162">
        <f t="shared" ref="BK190:BK196" si="17">ROUND(I190*H190,2)</f>
        <v>0</v>
      </c>
      <c r="BL190" s="14" t="s">
        <v>210</v>
      </c>
      <c r="BM190" s="161" t="s">
        <v>331</v>
      </c>
    </row>
    <row r="191" spans="1:65" s="2" customFormat="1" ht="24.2" customHeight="1">
      <c r="A191" s="26"/>
      <c r="B191" s="149"/>
      <c r="C191" s="150" t="s">
        <v>332</v>
      </c>
      <c r="D191" s="150" t="s">
        <v>147</v>
      </c>
      <c r="E191" s="151" t="s">
        <v>333</v>
      </c>
      <c r="F191" s="152" t="s">
        <v>334</v>
      </c>
      <c r="G191" s="153" t="s">
        <v>200</v>
      </c>
      <c r="H191" s="154">
        <v>3</v>
      </c>
      <c r="I191" s="155"/>
      <c r="J191" s="155"/>
      <c r="K191" s="156"/>
      <c r="L191" s="27"/>
      <c r="M191" s="157" t="s">
        <v>1</v>
      </c>
      <c r="N191" s="158" t="s">
        <v>35</v>
      </c>
      <c r="O191" s="159">
        <v>0.93600000000000005</v>
      </c>
      <c r="P191" s="159">
        <f t="shared" si="9"/>
        <v>2.8080000000000003</v>
      </c>
      <c r="Q191" s="159">
        <v>0</v>
      </c>
      <c r="R191" s="159">
        <f t="shared" si="10"/>
        <v>0</v>
      </c>
      <c r="S191" s="159">
        <v>0</v>
      </c>
      <c r="T191" s="160">
        <f t="shared" si="11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210</v>
      </c>
      <c r="AT191" s="161" t="s">
        <v>147</v>
      </c>
      <c r="AU191" s="161" t="s">
        <v>78</v>
      </c>
      <c r="AY191" s="14" t="s">
        <v>145</v>
      </c>
      <c r="BE191" s="162">
        <f t="shared" si="12"/>
        <v>0</v>
      </c>
      <c r="BF191" s="162">
        <f t="shared" si="13"/>
        <v>0</v>
      </c>
      <c r="BG191" s="162">
        <f t="shared" si="14"/>
        <v>0</v>
      </c>
      <c r="BH191" s="162">
        <f t="shared" si="15"/>
        <v>0</v>
      </c>
      <c r="BI191" s="162">
        <f t="shared" si="16"/>
        <v>0</v>
      </c>
      <c r="BJ191" s="14" t="s">
        <v>78</v>
      </c>
      <c r="BK191" s="162">
        <f t="shared" si="17"/>
        <v>0</v>
      </c>
      <c r="BL191" s="14" t="s">
        <v>210</v>
      </c>
      <c r="BM191" s="161" t="s">
        <v>335</v>
      </c>
    </row>
    <row r="192" spans="1:65" s="2" customFormat="1" ht="24.2" customHeight="1">
      <c r="A192" s="26"/>
      <c r="B192" s="149"/>
      <c r="C192" s="150" t="s">
        <v>336</v>
      </c>
      <c r="D192" s="150" t="s">
        <v>147</v>
      </c>
      <c r="E192" s="151" t="s">
        <v>337</v>
      </c>
      <c r="F192" s="152" t="s">
        <v>338</v>
      </c>
      <c r="G192" s="153" t="s">
        <v>200</v>
      </c>
      <c r="H192" s="154">
        <v>2</v>
      </c>
      <c r="I192" s="155"/>
      <c r="J192" s="155"/>
      <c r="K192" s="156"/>
      <c r="L192" s="27"/>
      <c r="M192" s="157" t="s">
        <v>1</v>
      </c>
      <c r="N192" s="158" t="s">
        <v>35</v>
      </c>
      <c r="O192" s="159">
        <v>0.34200000000000003</v>
      </c>
      <c r="P192" s="159">
        <f t="shared" si="9"/>
        <v>0.68400000000000005</v>
      </c>
      <c r="Q192" s="159">
        <v>0</v>
      </c>
      <c r="R192" s="159">
        <f t="shared" si="10"/>
        <v>0</v>
      </c>
      <c r="S192" s="159">
        <v>1.9460000000000002E-2</v>
      </c>
      <c r="T192" s="160">
        <f t="shared" si="11"/>
        <v>3.8920000000000003E-2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210</v>
      </c>
      <c r="AT192" s="161" t="s">
        <v>147</v>
      </c>
      <c r="AU192" s="161" t="s">
        <v>78</v>
      </c>
      <c r="AY192" s="14" t="s">
        <v>145</v>
      </c>
      <c r="BE192" s="162">
        <f t="shared" si="12"/>
        <v>0</v>
      </c>
      <c r="BF192" s="162">
        <f t="shared" si="13"/>
        <v>0</v>
      </c>
      <c r="BG192" s="162">
        <f t="shared" si="14"/>
        <v>0</v>
      </c>
      <c r="BH192" s="162">
        <f t="shared" si="15"/>
        <v>0</v>
      </c>
      <c r="BI192" s="162">
        <f t="shared" si="16"/>
        <v>0</v>
      </c>
      <c r="BJ192" s="14" t="s">
        <v>78</v>
      </c>
      <c r="BK192" s="162">
        <f t="shared" si="17"/>
        <v>0</v>
      </c>
      <c r="BL192" s="14" t="s">
        <v>210</v>
      </c>
      <c r="BM192" s="161" t="s">
        <v>339</v>
      </c>
    </row>
    <row r="193" spans="1:65" s="2" customFormat="1" ht="24.2" customHeight="1">
      <c r="A193" s="26"/>
      <c r="B193" s="149"/>
      <c r="C193" s="150" t="s">
        <v>340</v>
      </c>
      <c r="D193" s="150" t="s">
        <v>147</v>
      </c>
      <c r="E193" s="151" t="s">
        <v>341</v>
      </c>
      <c r="F193" s="152" t="s">
        <v>342</v>
      </c>
      <c r="G193" s="153" t="s">
        <v>200</v>
      </c>
      <c r="H193" s="154">
        <v>19</v>
      </c>
      <c r="I193" s="155"/>
      <c r="J193" s="155"/>
      <c r="K193" s="156"/>
      <c r="L193" s="27"/>
      <c r="M193" s="157" t="s">
        <v>1</v>
      </c>
      <c r="N193" s="158" t="s">
        <v>35</v>
      </c>
      <c r="O193" s="159">
        <v>0.432</v>
      </c>
      <c r="P193" s="159">
        <f t="shared" si="9"/>
        <v>8.2080000000000002</v>
      </c>
      <c r="Q193" s="159">
        <v>0</v>
      </c>
      <c r="R193" s="159">
        <f t="shared" si="10"/>
        <v>0</v>
      </c>
      <c r="S193" s="159">
        <v>0</v>
      </c>
      <c r="T193" s="160">
        <f t="shared" si="11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210</v>
      </c>
      <c r="AT193" s="161" t="s">
        <v>147</v>
      </c>
      <c r="AU193" s="161" t="s">
        <v>78</v>
      </c>
      <c r="AY193" s="14" t="s">
        <v>145</v>
      </c>
      <c r="BE193" s="162">
        <f t="shared" si="12"/>
        <v>0</v>
      </c>
      <c r="BF193" s="162">
        <f t="shared" si="13"/>
        <v>0</v>
      </c>
      <c r="BG193" s="162">
        <f t="shared" si="14"/>
        <v>0</v>
      </c>
      <c r="BH193" s="162">
        <f t="shared" si="15"/>
        <v>0</v>
      </c>
      <c r="BI193" s="162">
        <f t="shared" si="16"/>
        <v>0</v>
      </c>
      <c r="BJ193" s="14" t="s">
        <v>78</v>
      </c>
      <c r="BK193" s="162">
        <f t="shared" si="17"/>
        <v>0</v>
      </c>
      <c r="BL193" s="14" t="s">
        <v>210</v>
      </c>
      <c r="BM193" s="161" t="s">
        <v>343</v>
      </c>
    </row>
    <row r="194" spans="1:65" s="2" customFormat="1" ht="24.2" customHeight="1">
      <c r="A194" s="26"/>
      <c r="B194" s="149"/>
      <c r="C194" s="150" t="s">
        <v>344</v>
      </c>
      <c r="D194" s="150" t="s">
        <v>147</v>
      </c>
      <c r="E194" s="151" t="s">
        <v>345</v>
      </c>
      <c r="F194" s="152" t="s">
        <v>346</v>
      </c>
      <c r="G194" s="153" t="s">
        <v>200</v>
      </c>
      <c r="H194" s="154">
        <v>1</v>
      </c>
      <c r="I194" s="155"/>
      <c r="J194" s="155"/>
      <c r="K194" s="156"/>
      <c r="L194" s="27"/>
      <c r="M194" s="157" t="s">
        <v>1</v>
      </c>
      <c r="N194" s="158" t="s">
        <v>35</v>
      </c>
      <c r="O194" s="159">
        <v>0.65500000000000003</v>
      </c>
      <c r="P194" s="159">
        <f t="shared" si="9"/>
        <v>0.65500000000000003</v>
      </c>
      <c r="Q194" s="159">
        <v>0</v>
      </c>
      <c r="R194" s="159">
        <f t="shared" si="10"/>
        <v>0</v>
      </c>
      <c r="S194" s="159">
        <v>8.7999999999999995E-2</v>
      </c>
      <c r="T194" s="160">
        <f t="shared" si="11"/>
        <v>8.7999999999999995E-2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210</v>
      </c>
      <c r="AT194" s="161" t="s">
        <v>147</v>
      </c>
      <c r="AU194" s="161" t="s">
        <v>78</v>
      </c>
      <c r="AY194" s="14" t="s">
        <v>145</v>
      </c>
      <c r="BE194" s="162">
        <f t="shared" si="12"/>
        <v>0</v>
      </c>
      <c r="BF194" s="162">
        <f t="shared" si="13"/>
        <v>0</v>
      </c>
      <c r="BG194" s="162">
        <f t="shared" si="14"/>
        <v>0</v>
      </c>
      <c r="BH194" s="162">
        <f t="shared" si="15"/>
        <v>0</v>
      </c>
      <c r="BI194" s="162">
        <f t="shared" si="16"/>
        <v>0</v>
      </c>
      <c r="BJ194" s="14" t="s">
        <v>78</v>
      </c>
      <c r="BK194" s="162">
        <f t="shared" si="17"/>
        <v>0</v>
      </c>
      <c r="BL194" s="14" t="s">
        <v>210</v>
      </c>
      <c r="BM194" s="161" t="s">
        <v>347</v>
      </c>
    </row>
    <row r="195" spans="1:65" s="2" customFormat="1" ht="33" customHeight="1">
      <c r="A195" s="26"/>
      <c r="B195" s="149"/>
      <c r="C195" s="150" t="s">
        <v>348</v>
      </c>
      <c r="D195" s="150" t="s">
        <v>147</v>
      </c>
      <c r="E195" s="151" t="s">
        <v>349</v>
      </c>
      <c r="F195" s="152" t="s">
        <v>350</v>
      </c>
      <c r="G195" s="153" t="s">
        <v>200</v>
      </c>
      <c r="H195" s="154">
        <v>3</v>
      </c>
      <c r="I195" s="155"/>
      <c r="J195" s="155"/>
      <c r="K195" s="156"/>
      <c r="L195" s="27"/>
      <c r="M195" s="157" t="s">
        <v>1</v>
      </c>
      <c r="N195" s="158" t="s">
        <v>35</v>
      </c>
      <c r="O195" s="159">
        <v>0.54700000000000004</v>
      </c>
      <c r="P195" s="159">
        <f t="shared" si="9"/>
        <v>1.641</v>
      </c>
      <c r="Q195" s="159">
        <v>0</v>
      </c>
      <c r="R195" s="159">
        <f t="shared" si="10"/>
        <v>0</v>
      </c>
      <c r="S195" s="159">
        <v>1.8800000000000001E-2</v>
      </c>
      <c r="T195" s="160">
        <f t="shared" si="11"/>
        <v>5.6400000000000006E-2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210</v>
      </c>
      <c r="AT195" s="161" t="s">
        <v>147</v>
      </c>
      <c r="AU195" s="161" t="s">
        <v>78</v>
      </c>
      <c r="AY195" s="14" t="s">
        <v>145</v>
      </c>
      <c r="BE195" s="162">
        <f t="shared" si="12"/>
        <v>0</v>
      </c>
      <c r="BF195" s="162">
        <f t="shared" si="13"/>
        <v>0</v>
      </c>
      <c r="BG195" s="162">
        <f t="shared" si="14"/>
        <v>0</v>
      </c>
      <c r="BH195" s="162">
        <f t="shared" si="15"/>
        <v>0</v>
      </c>
      <c r="BI195" s="162">
        <f t="shared" si="16"/>
        <v>0</v>
      </c>
      <c r="BJ195" s="14" t="s">
        <v>78</v>
      </c>
      <c r="BK195" s="162">
        <f t="shared" si="17"/>
        <v>0</v>
      </c>
      <c r="BL195" s="14" t="s">
        <v>210</v>
      </c>
      <c r="BM195" s="161" t="s">
        <v>351</v>
      </c>
    </row>
    <row r="196" spans="1:65" s="2" customFormat="1" ht="24.2" customHeight="1">
      <c r="A196" s="26"/>
      <c r="B196" s="149"/>
      <c r="C196" s="150" t="s">
        <v>352</v>
      </c>
      <c r="D196" s="150" t="s">
        <v>147</v>
      </c>
      <c r="E196" s="151" t="s">
        <v>353</v>
      </c>
      <c r="F196" s="152" t="s">
        <v>354</v>
      </c>
      <c r="G196" s="153" t="s">
        <v>200</v>
      </c>
      <c r="H196" s="154">
        <v>5</v>
      </c>
      <c r="I196" s="155"/>
      <c r="J196" s="155"/>
      <c r="K196" s="156"/>
      <c r="L196" s="27"/>
      <c r="M196" s="157" t="s">
        <v>1</v>
      </c>
      <c r="N196" s="158" t="s">
        <v>35</v>
      </c>
      <c r="O196" s="159">
        <v>0.44</v>
      </c>
      <c r="P196" s="159">
        <f t="shared" si="9"/>
        <v>2.2000000000000002</v>
      </c>
      <c r="Q196" s="159">
        <v>0</v>
      </c>
      <c r="R196" s="159">
        <f t="shared" si="10"/>
        <v>0</v>
      </c>
      <c r="S196" s="159">
        <v>9.1999999999999998E-3</v>
      </c>
      <c r="T196" s="160">
        <f t="shared" si="11"/>
        <v>4.5999999999999999E-2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210</v>
      </c>
      <c r="AT196" s="161" t="s">
        <v>147</v>
      </c>
      <c r="AU196" s="161" t="s">
        <v>78</v>
      </c>
      <c r="AY196" s="14" t="s">
        <v>145</v>
      </c>
      <c r="BE196" s="162">
        <f t="shared" si="12"/>
        <v>0</v>
      </c>
      <c r="BF196" s="162">
        <f t="shared" si="13"/>
        <v>0</v>
      </c>
      <c r="BG196" s="162">
        <f t="shared" si="14"/>
        <v>0</v>
      </c>
      <c r="BH196" s="162">
        <f t="shared" si="15"/>
        <v>0</v>
      </c>
      <c r="BI196" s="162">
        <f t="shared" si="16"/>
        <v>0</v>
      </c>
      <c r="BJ196" s="14" t="s">
        <v>78</v>
      </c>
      <c r="BK196" s="162">
        <f t="shared" si="17"/>
        <v>0</v>
      </c>
      <c r="BL196" s="14" t="s">
        <v>210</v>
      </c>
      <c r="BM196" s="161" t="s">
        <v>355</v>
      </c>
    </row>
    <row r="197" spans="1:65" s="12" customFormat="1" ht="22.9" customHeight="1">
      <c r="B197" s="137"/>
      <c r="D197" s="138" t="s">
        <v>68</v>
      </c>
      <c r="E197" s="147" t="s">
        <v>356</v>
      </c>
      <c r="F197" s="147" t="s">
        <v>357</v>
      </c>
      <c r="J197" s="148"/>
      <c r="L197" s="137"/>
      <c r="M197" s="141"/>
      <c r="N197" s="142"/>
      <c r="O197" s="142"/>
      <c r="P197" s="143">
        <f>SUM(P198:P200)</f>
        <v>19.484949999999998</v>
      </c>
      <c r="Q197" s="142"/>
      <c r="R197" s="143">
        <f>SUM(R198:R200)</f>
        <v>0</v>
      </c>
      <c r="S197" s="142"/>
      <c r="T197" s="144">
        <f>SUM(T198:T200)</f>
        <v>0.38635750000000002</v>
      </c>
      <c r="AR197" s="138" t="s">
        <v>78</v>
      </c>
      <c r="AT197" s="145" t="s">
        <v>68</v>
      </c>
      <c r="AU197" s="145" t="s">
        <v>75</v>
      </c>
      <c r="AY197" s="138" t="s">
        <v>145</v>
      </c>
      <c r="BK197" s="146">
        <f>SUM(BK198:BK200)</f>
        <v>0</v>
      </c>
    </row>
    <row r="198" spans="1:65" s="2" customFormat="1" ht="24.2" customHeight="1">
      <c r="A198" s="26"/>
      <c r="B198" s="149"/>
      <c r="C198" s="150" t="s">
        <v>358</v>
      </c>
      <c r="D198" s="150" t="s">
        <v>147</v>
      </c>
      <c r="E198" s="151" t="s">
        <v>359</v>
      </c>
      <c r="F198" s="152" t="s">
        <v>360</v>
      </c>
      <c r="G198" s="153" t="s">
        <v>187</v>
      </c>
      <c r="H198" s="154">
        <v>204.85</v>
      </c>
      <c r="I198" s="155"/>
      <c r="J198" s="155"/>
      <c r="K198" s="156"/>
      <c r="L198" s="27"/>
      <c r="M198" s="157" t="s">
        <v>1</v>
      </c>
      <c r="N198" s="158" t="s">
        <v>35</v>
      </c>
      <c r="O198" s="159">
        <v>7.4999999999999997E-2</v>
      </c>
      <c r="P198" s="159">
        <f>O198*H198</f>
        <v>15.36375</v>
      </c>
      <c r="Q198" s="159">
        <v>0</v>
      </c>
      <c r="R198" s="159">
        <f>Q198*H198</f>
        <v>0</v>
      </c>
      <c r="S198" s="159">
        <v>1.3500000000000001E-3</v>
      </c>
      <c r="T198" s="160">
        <f>S198*H198</f>
        <v>0.2765475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210</v>
      </c>
      <c r="AT198" s="161" t="s">
        <v>147</v>
      </c>
      <c r="AU198" s="161" t="s">
        <v>78</v>
      </c>
      <c r="AY198" s="14" t="s">
        <v>145</v>
      </c>
      <c r="BE198" s="162">
        <f>IF(N198="základná",J198,0)</f>
        <v>0</v>
      </c>
      <c r="BF198" s="162">
        <f>IF(N198="znížená",J198,0)</f>
        <v>0</v>
      </c>
      <c r="BG198" s="162">
        <f>IF(N198="zákl. prenesená",J198,0)</f>
        <v>0</v>
      </c>
      <c r="BH198" s="162">
        <f>IF(N198="zníž. prenesená",J198,0)</f>
        <v>0</v>
      </c>
      <c r="BI198" s="162">
        <f>IF(N198="nulová",J198,0)</f>
        <v>0</v>
      </c>
      <c r="BJ198" s="14" t="s">
        <v>78</v>
      </c>
      <c r="BK198" s="162">
        <f>ROUND(I198*H198,2)</f>
        <v>0</v>
      </c>
      <c r="BL198" s="14" t="s">
        <v>210</v>
      </c>
      <c r="BM198" s="161" t="s">
        <v>361</v>
      </c>
    </row>
    <row r="199" spans="1:65" s="2" customFormat="1" ht="24.2" customHeight="1">
      <c r="A199" s="26"/>
      <c r="B199" s="149"/>
      <c r="C199" s="150" t="s">
        <v>362</v>
      </c>
      <c r="D199" s="150" t="s">
        <v>147</v>
      </c>
      <c r="E199" s="151" t="s">
        <v>363</v>
      </c>
      <c r="F199" s="152" t="s">
        <v>364</v>
      </c>
      <c r="G199" s="153" t="s">
        <v>187</v>
      </c>
      <c r="H199" s="154">
        <v>27</v>
      </c>
      <c r="I199" s="155"/>
      <c r="J199" s="155"/>
      <c r="K199" s="156"/>
      <c r="L199" s="27"/>
      <c r="M199" s="157" t="s">
        <v>1</v>
      </c>
      <c r="N199" s="158" t="s">
        <v>35</v>
      </c>
      <c r="O199" s="159">
        <v>6.6000000000000003E-2</v>
      </c>
      <c r="P199" s="159">
        <f>O199*H199</f>
        <v>1.782</v>
      </c>
      <c r="Q199" s="159">
        <v>0</v>
      </c>
      <c r="R199" s="159">
        <f>Q199*H199</f>
        <v>0</v>
      </c>
      <c r="S199" s="159">
        <v>1.75E-3</v>
      </c>
      <c r="T199" s="160">
        <f>S199*H199</f>
        <v>4.725E-2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210</v>
      </c>
      <c r="AT199" s="161" t="s">
        <v>147</v>
      </c>
      <c r="AU199" s="161" t="s">
        <v>78</v>
      </c>
      <c r="AY199" s="14" t="s">
        <v>145</v>
      </c>
      <c r="BE199" s="162">
        <f>IF(N199="základná",J199,0)</f>
        <v>0</v>
      </c>
      <c r="BF199" s="162">
        <f>IF(N199="znížená",J199,0)</f>
        <v>0</v>
      </c>
      <c r="BG199" s="162">
        <f>IF(N199="zákl. prenesená",J199,0)</f>
        <v>0</v>
      </c>
      <c r="BH199" s="162">
        <f>IF(N199="zníž. prenesená",J199,0)</f>
        <v>0</v>
      </c>
      <c r="BI199" s="162">
        <f>IF(N199="nulová",J199,0)</f>
        <v>0</v>
      </c>
      <c r="BJ199" s="14" t="s">
        <v>78</v>
      </c>
      <c r="BK199" s="162">
        <f>ROUND(I199*H199,2)</f>
        <v>0</v>
      </c>
      <c r="BL199" s="14" t="s">
        <v>210</v>
      </c>
      <c r="BM199" s="161" t="s">
        <v>365</v>
      </c>
    </row>
    <row r="200" spans="1:65" s="2" customFormat="1" ht="24.2" customHeight="1">
      <c r="A200" s="26"/>
      <c r="B200" s="149"/>
      <c r="C200" s="150" t="s">
        <v>366</v>
      </c>
      <c r="D200" s="150" t="s">
        <v>147</v>
      </c>
      <c r="E200" s="151" t="s">
        <v>367</v>
      </c>
      <c r="F200" s="152" t="s">
        <v>368</v>
      </c>
      <c r="G200" s="153" t="s">
        <v>187</v>
      </c>
      <c r="H200" s="154">
        <v>27.2</v>
      </c>
      <c r="I200" s="155"/>
      <c r="J200" s="155"/>
      <c r="K200" s="156"/>
      <c r="L200" s="27"/>
      <c r="M200" s="157" t="s">
        <v>1</v>
      </c>
      <c r="N200" s="158" t="s">
        <v>35</v>
      </c>
      <c r="O200" s="159">
        <v>8.5999999999999993E-2</v>
      </c>
      <c r="P200" s="159">
        <f>O200*H200</f>
        <v>2.3391999999999999</v>
      </c>
      <c r="Q200" s="159">
        <v>0</v>
      </c>
      <c r="R200" s="159">
        <f>Q200*H200</f>
        <v>0</v>
      </c>
      <c r="S200" s="159">
        <v>2.3E-3</v>
      </c>
      <c r="T200" s="160">
        <f>S200*H200</f>
        <v>6.2559999999999991E-2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210</v>
      </c>
      <c r="AT200" s="161" t="s">
        <v>147</v>
      </c>
      <c r="AU200" s="161" t="s">
        <v>78</v>
      </c>
      <c r="AY200" s="14" t="s">
        <v>145</v>
      </c>
      <c r="BE200" s="162">
        <f>IF(N200="základná",J200,0)</f>
        <v>0</v>
      </c>
      <c r="BF200" s="162">
        <f>IF(N200="znížená",J200,0)</f>
        <v>0</v>
      </c>
      <c r="BG200" s="162">
        <f>IF(N200="zákl. prenesená",J200,0)</f>
        <v>0</v>
      </c>
      <c r="BH200" s="162">
        <f>IF(N200="zníž. prenesená",J200,0)</f>
        <v>0</v>
      </c>
      <c r="BI200" s="162">
        <f>IF(N200="nulová",J200,0)</f>
        <v>0</v>
      </c>
      <c r="BJ200" s="14" t="s">
        <v>78</v>
      </c>
      <c r="BK200" s="162">
        <f>ROUND(I200*H200,2)</f>
        <v>0</v>
      </c>
      <c r="BL200" s="14" t="s">
        <v>210</v>
      </c>
      <c r="BM200" s="161" t="s">
        <v>369</v>
      </c>
    </row>
    <row r="201" spans="1:65" s="12" customFormat="1" ht="22.9" customHeight="1">
      <c r="B201" s="137"/>
      <c r="D201" s="138" t="s">
        <v>68</v>
      </c>
      <c r="E201" s="147" t="s">
        <v>370</v>
      </c>
      <c r="F201" s="147" t="s">
        <v>371</v>
      </c>
      <c r="J201" s="148"/>
      <c r="L201" s="137"/>
      <c r="M201" s="141"/>
      <c r="N201" s="142"/>
      <c r="O201" s="142"/>
      <c r="P201" s="143">
        <f>SUM(P202:P205)</f>
        <v>32.538821000000006</v>
      </c>
      <c r="Q201" s="142"/>
      <c r="R201" s="143">
        <f>SUM(R202:R205)</f>
        <v>0</v>
      </c>
      <c r="S201" s="142"/>
      <c r="T201" s="144">
        <f>SUM(T202:T205)</f>
        <v>1.4322401300000001</v>
      </c>
      <c r="AR201" s="138" t="s">
        <v>78</v>
      </c>
      <c r="AT201" s="145" t="s">
        <v>68</v>
      </c>
      <c r="AU201" s="145" t="s">
        <v>75</v>
      </c>
      <c r="AY201" s="138" t="s">
        <v>145</v>
      </c>
      <c r="BK201" s="146">
        <f>SUM(BK202:BK205)</f>
        <v>0</v>
      </c>
    </row>
    <row r="202" spans="1:65" s="2" customFormat="1" ht="24.2" customHeight="1">
      <c r="A202" s="26"/>
      <c r="B202" s="149"/>
      <c r="C202" s="150" t="s">
        <v>372</v>
      </c>
      <c r="D202" s="150" t="s">
        <v>147</v>
      </c>
      <c r="E202" s="151" t="s">
        <v>373</v>
      </c>
      <c r="F202" s="152" t="s">
        <v>374</v>
      </c>
      <c r="G202" s="153" t="s">
        <v>150</v>
      </c>
      <c r="H202" s="154">
        <v>17.867000000000001</v>
      </c>
      <c r="I202" s="155"/>
      <c r="J202" s="155"/>
      <c r="K202" s="156"/>
      <c r="L202" s="27"/>
      <c r="M202" s="157" t="s">
        <v>1</v>
      </c>
      <c r="N202" s="158" t="s">
        <v>35</v>
      </c>
      <c r="O202" s="159">
        <v>0.26100000000000001</v>
      </c>
      <c r="P202" s="159">
        <f>O202*H202</f>
        <v>4.6632870000000004</v>
      </c>
      <c r="Q202" s="159">
        <v>0</v>
      </c>
      <c r="R202" s="159">
        <f>Q202*H202</f>
        <v>0</v>
      </c>
      <c r="S202" s="159">
        <v>2.4649999999999998E-2</v>
      </c>
      <c r="T202" s="160">
        <f>S202*H202</f>
        <v>0.44042154999999999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210</v>
      </c>
      <c r="AT202" s="161" t="s">
        <v>147</v>
      </c>
      <c r="AU202" s="161" t="s">
        <v>78</v>
      </c>
      <c r="AY202" s="14" t="s">
        <v>145</v>
      </c>
      <c r="BE202" s="162">
        <f>IF(N202="základná",J202,0)</f>
        <v>0</v>
      </c>
      <c r="BF202" s="162">
        <f>IF(N202="znížená",J202,0)</f>
        <v>0</v>
      </c>
      <c r="BG202" s="162">
        <f>IF(N202="zákl. prenesená",J202,0)</f>
        <v>0</v>
      </c>
      <c r="BH202" s="162">
        <f>IF(N202="zníž. prenesená",J202,0)</f>
        <v>0</v>
      </c>
      <c r="BI202" s="162">
        <f>IF(N202="nulová",J202,0)</f>
        <v>0</v>
      </c>
      <c r="BJ202" s="14" t="s">
        <v>78</v>
      </c>
      <c r="BK202" s="162">
        <f>ROUND(I202*H202,2)</f>
        <v>0</v>
      </c>
      <c r="BL202" s="14" t="s">
        <v>210</v>
      </c>
      <c r="BM202" s="161" t="s">
        <v>375</v>
      </c>
    </row>
    <row r="203" spans="1:65" s="2" customFormat="1" ht="24.2" customHeight="1">
      <c r="A203" s="26"/>
      <c r="B203" s="149"/>
      <c r="C203" s="150" t="s">
        <v>376</v>
      </c>
      <c r="D203" s="150" t="s">
        <v>147</v>
      </c>
      <c r="E203" s="151" t="s">
        <v>377</v>
      </c>
      <c r="F203" s="152" t="s">
        <v>378</v>
      </c>
      <c r="G203" s="153" t="s">
        <v>150</v>
      </c>
      <c r="H203" s="154">
        <v>29.021000000000001</v>
      </c>
      <c r="I203" s="155"/>
      <c r="J203" s="155"/>
      <c r="K203" s="156"/>
      <c r="L203" s="27"/>
      <c r="M203" s="157" t="s">
        <v>1</v>
      </c>
      <c r="N203" s="158" t="s">
        <v>35</v>
      </c>
      <c r="O203" s="159">
        <v>0.38500000000000001</v>
      </c>
      <c r="P203" s="159">
        <f>O203*H203</f>
        <v>11.173085</v>
      </c>
      <c r="Q203" s="159">
        <v>0</v>
      </c>
      <c r="R203" s="159">
        <f>Q203*H203</f>
        <v>0</v>
      </c>
      <c r="S203" s="159">
        <v>1.098E-2</v>
      </c>
      <c r="T203" s="160">
        <f>S203*H203</f>
        <v>0.31865058000000002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 t="s">
        <v>210</v>
      </c>
      <c r="AT203" s="161" t="s">
        <v>147</v>
      </c>
      <c r="AU203" s="161" t="s">
        <v>78</v>
      </c>
      <c r="AY203" s="14" t="s">
        <v>145</v>
      </c>
      <c r="BE203" s="162">
        <f>IF(N203="základná",J203,0)</f>
        <v>0</v>
      </c>
      <c r="BF203" s="162">
        <f>IF(N203="znížená",J203,0)</f>
        <v>0</v>
      </c>
      <c r="BG203" s="162">
        <f>IF(N203="zákl. prenesená",J203,0)</f>
        <v>0</v>
      </c>
      <c r="BH203" s="162">
        <f>IF(N203="zníž. prenesená",J203,0)</f>
        <v>0</v>
      </c>
      <c r="BI203" s="162">
        <f>IF(N203="nulová",J203,0)</f>
        <v>0</v>
      </c>
      <c r="BJ203" s="14" t="s">
        <v>78</v>
      </c>
      <c r="BK203" s="162">
        <f>ROUND(I203*H203,2)</f>
        <v>0</v>
      </c>
      <c r="BL203" s="14" t="s">
        <v>210</v>
      </c>
      <c r="BM203" s="161" t="s">
        <v>379</v>
      </c>
    </row>
    <row r="204" spans="1:65" s="2" customFormat="1" ht="24.2" customHeight="1">
      <c r="A204" s="26"/>
      <c r="B204" s="149"/>
      <c r="C204" s="150" t="s">
        <v>380</v>
      </c>
      <c r="D204" s="150" t="s">
        <v>147</v>
      </c>
      <c r="E204" s="151" t="s">
        <v>381</v>
      </c>
      <c r="F204" s="152" t="s">
        <v>382</v>
      </c>
      <c r="G204" s="153" t="s">
        <v>150</v>
      </c>
      <c r="H204" s="154">
        <v>29.021000000000001</v>
      </c>
      <c r="I204" s="155"/>
      <c r="J204" s="155"/>
      <c r="K204" s="156"/>
      <c r="L204" s="27"/>
      <c r="M204" s="157" t="s">
        <v>1</v>
      </c>
      <c r="N204" s="158" t="s">
        <v>35</v>
      </c>
      <c r="O204" s="159">
        <v>6.9000000000000006E-2</v>
      </c>
      <c r="P204" s="159">
        <f>O204*H204</f>
        <v>2.0024490000000004</v>
      </c>
      <c r="Q204" s="159">
        <v>0</v>
      </c>
      <c r="R204" s="159">
        <f>Q204*H204</f>
        <v>0</v>
      </c>
      <c r="S204" s="159">
        <v>8.0000000000000002E-3</v>
      </c>
      <c r="T204" s="160">
        <f>S204*H204</f>
        <v>0.23216800000000001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 t="s">
        <v>210</v>
      </c>
      <c r="AT204" s="161" t="s">
        <v>147</v>
      </c>
      <c r="AU204" s="161" t="s">
        <v>78</v>
      </c>
      <c r="AY204" s="14" t="s">
        <v>145</v>
      </c>
      <c r="BE204" s="162">
        <f>IF(N204="základná",J204,0)</f>
        <v>0</v>
      </c>
      <c r="BF204" s="162">
        <f>IF(N204="znížená",J204,0)</f>
        <v>0</v>
      </c>
      <c r="BG204" s="162">
        <f>IF(N204="zákl. prenesená",J204,0)</f>
        <v>0</v>
      </c>
      <c r="BH204" s="162">
        <f>IF(N204="zníž. prenesená",J204,0)</f>
        <v>0</v>
      </c>
      <c r="BI204" s="162">
        <f>IF(N204="nulová",J204,0)</f>
        <v>0</v>
      </c>
      <c r="BJ204" s="14" t="s">
        <v>78</v>
      </c>
      <c r="BK204" s="162">
        <f>ROUND(I204*H204,2)</f>
        <v>0</v>
      </c>
      <c r="BL204" s="14" t="s">
        <v>210</v>
      </c>
      <c r="BM204" s="161" t="s">
        <v>383</v>
      </c>
    </row>
    <row r="205" spans="1:65" s="2" customFormat="1" ht="24.2" customHeight="1">
      <c r="A205" s="26"/>
      <c r="B205" s="149"/>
      <c r="C205" s="150" t="s">
        <v>384</v>
      </c>
      <c r="D205" s="150" t="s">
        <v>147</v>
      </c>
      <c r="E205" s="151" t="s">
        <v>385</v>
      </c>
      <c r="F205" s="152" t="s">
        <v>386</v>
      </c>
      <c r="G205" s="153" t="s">
        <v>200</v>
      </c>
      <c r="H205" s="154">
        <v>147</v>
      </c>
      <c r="I205" s="155"/>
      <c r="J205" s="155"/>
      <c r="K205" s="156"/>
      <c r="L205" s="27"/>
      <c r="M205" s="157" t="s">
        <v>1</v>
      </c>
      <c r="N205" s="158" t="s">
        <v>35</v>
      </c>
      <c r="O205" s="159">
        <v>0.1</v>
      </c>
      <c r="P205" s="159">
        <f>O205*H205</f>
        <v>14.700000000000001</v>
      </c>
      <c r="Q205" s="159">
        <v>0</v>
      </c>
      <c r="R205" s="159">
        <f>Q205*H205</f>
        <v>0</v>
      </c>
      <c r="S205" s="159">
        <v>3.0000000000000001E-3</v>
      </c>
      <c r="T205" s="160">
        <f>S205*H205</f>
        <v>0.441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 t="s">
        <v>210</v>
      </c>
      <c r="AT205" s="161" t="s">
        <v>147</v>
      </c>
      <c r="AU205" s="161" t="s">
        <v>78</v>
      </c>
      <c r="AY205" s="14" t="s">
        <v>145</v>
      </c>
      <c r="BE205" s="162">
        <f>IF(N205="základná",J205,0)</f>
        <v>0</v>
      </c>
      <c r="BF205" s="162">
        <f>IF(N205="znížená",J205,0)</f>
        <v>0</v>
      </c>
      <c r="BG205" s="162">
        <f>IF(N205="zákl. prenesená",J205,0)</f>
        <v>0</v>
      </c>
      <c r="BH205" s="162">
        <f>IF(N205="zníž. prenesená",J205,0)</f>
        <v>0</v>
      </c>
      <c r="BI205" s="162">
        <f>IF(N205="nulová",J205,0)</f>
        <v>0</v>
      </c>
      <c r="BJ205" s="14" t="s">
        <v>78</v>
      </c>
      <c r="BK205" s="162">
        <f>ROUND(I205*H205,2)</f>
        <v>0</v>
      </c>
      <c r="BL205" s="14" t="s">
        <v>210</v>
      </c>
      <c r="BM205" s="161" t="s">
        <v>387</v>
      </c>
    </row>
    <row r="206" spans="1:65" s="12" customFormat="1" ht="22.9" customHeight="1">
      <c r="B206" s="137"/>
      <c r="D206" s="138" t="s">
        <v>68</v>
      </c>
      <c r="E206" s="147" t="s">
        <v>388</v>
      </c>
      <c r="F206" s="147" t="s">
        <v>389</v>
      </c>
      <c r="J206" s="148"/>
      <c r="L206" s="137"/>
      <c r="M206" s="141"/>
      <c r="N206" s="142"/>
      <c r="O206" s="142"/>
      <c r="P206" s="143">
        <f>SUM(P207:P208)</f>
        <v>7.5905000000000005</v>
      </c>
      <c r="Q206" s="142"/>
      <c r="R206" s="143">
        <f>SUM(R207:R208)</f>
        <v>2.5000000000000001E-3</v>
      </c>
      <c r="S206" s="142"/>
      <c r="T206" s="144">
        <f>SUM(T207:T208)</f>
        <v>6.4000000000000001E-2</v>
      </c>
      <c r="AR206" s="138" t="s">
        <v>78</v>
      </c>
      <c r="AT206" s="145" t="s">
        <v>68</v>
      </c>
      <c r="AU206" s="145" t="s">
        <v>75</v>
      </c>
      <c r="AY206" s="138" t="s">
        <v>145</v>
      </c>
      <c r="BK206" s="146">
        <f>SUM(BK207:BK208)</f>
        <v>0</v>
      </c>
    </row>
    <row r="207" spans="1:65" s="2" customFormat="1" ht="16.5" customHeight="1">
      <c r="A207" s="26"/>
      <c r="B207" s="149"/>
      <c r="C207" s="150" t="s">
        <v>390</v>
      </c>
      <c r="D207" s="150" t="s">
        <v>147</v>
      </c>
      <c r="E207" s="151" t="s">
        <v>391</v>
      </c>
      <c r="F207" s="152" t="s">
        <v>392</v>
      </c>
      <c r="G207" s="153" t="s">
        <v>200</v>
      </c>
      <c r="H207" s="154">
        <v>14</v>
      </c>
      <c r="I207" s="155"/>
      <c r="J207" s="155"/>
      <c r="K207" s="156"/>
      <c r="L207" s="27"/>
      <c r="M207" s="157" t="s">
        <v>1</v>
      </c>
      <c r="N207" s="158" t="s">
        <v>35</v>
      </c>
      <c r="O207" s="159">
        <v>0.19900000000000001</v>
      </c>
      <c r="P207" s="159">
        <f>O207*H207</f>
        <v>2.786</v>
      </c>
      <c r="Q207" s="159">
        <v>0</v>
      </c>
      <c r="R207" s="159">
        <f>Q207*H207</f>
        <v>0</v>
      </c>
      <c r="S207" s="159">
        <v>1E-3</v>
      </c>
      <c r="T207" s="160">
        <f>S207*H207</f>
        <v>1.4E-2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 t="s">
        <v>210</v>
      </c>
      <c r="AT207" s="161" t="s">
        <v>147</v>
      </c>
      <c r="AU207" s="161" t="s">
        <v>78</v>
      </c>
      <c r="AY207" s="14" t="s">
        <v>145</v>
      </c>
      <c r="BE207" s="162">
        <f>IF(N207="základná",J207,0)</f>
        <v>0</v>
      </c>
      <c r="BF207" s="162">
        <f>IF(N207="znížená",J207,0)</f>
        <v>0</v>
      </c>
      <c r="BG207" s="162">
        <f>IF(N207="zákl. prenesená",J207,0)</f>
        <v>0</v>
      </c>
      <c r="BH207" s="162">
        <f>IF(N207="zníž. prenesená",J207,0)</f>
        <v>0</v>
      </c>
      <c r="BI207" s="162">
        <f>IF(N207="nulová",J207,0)</f>
        <v>0</v>
      </c>
      <c r="BJ207" s="14" t="s">
        <v>78</v>
      </c>
      <c r="BK207" s="162">
        <f>ROUND(I207*H207,2)</f>
        <v>0</v>
      </c>
      <c r="BL207" s="14" t="s">
        <v>210</v>
      </c>
      <c r="BM207" s="161" t="s">
        <v>393</v>
      </c>
    </row>
    <row r="208" spans="1:65" s="2" customFormat="1" ht="33" customHeight="1">
      <c r="A208" s="26"/>
      <c r="B208" s="149"/>
      <c r="C208" s="150" t="s">
        <v>394</v>
      </c>
      <c r="D208" s="150" t="s">
        <v>147</v>
      </c>
      <c r="E208" s="151" t="s">
        <v>395</v>
      </c>
      <c r="F208" s="152" t="s">
        <v>396</v>
      </c>
      <c r="G208" s="153" t="s">
        <v>397</v>
      </c>
      <c r="H208" s="154">
        <v>50</v>
      </c>
      <c r="I208" s="155"/>
      <c r="J208" s="155"/>
      <c r="K208" s="156"/>
      <c r="L208" s="27"/>
      <c r="M208" s="157" t="s">
        <v>1</v>
      </c>
      <c r="N208" s="158" t="s">
        <v>35</v>
      </c>
      <c r="O208" s="159">
        <v>9.6089999999999995E-2</v>
      </c>
      <c r="P208" s="159">
        <f>O208*H208</f>
        <v>4.8045</v>
      </c>
      <c r="Q208" s="159">
        <v>5.0000000000000002E-5</v>
      </c>
      <c r="R208" s="159">
        <f>Q208*H208</f>
        <v>2.5000000000000001E-3</v>
      </c>
      <c r="S208" s="159">
        <v>1E-3</v>
      </c>
      <c r="T208" s="160">
        <f>S208*H208</f>
        <v>0.05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1" t="s">
        <v>210</v>
      </c>
      <c r="AT208" s="161" t="s">
        <v>147</v>
      </c>
      <c r="AU208" s="161" t="s">
        <v>78</v>
      </c>
      <c r="AY208" s="14" t="s">
        <v>145</v>
      </c>
      <c r="BE208" s="162">
        <f>IF(N208="základná",J208,0)</f>
        <v>0</v>
      </c>
      <c r="BF208" s="162">
        <f>IF(N208="znížená",J208,0)</f>
        <v>0</v>
      </c>
      <c r="BG208" s="162">
        <f>IF(N208="zákl. prenesená",J208,0)</f>
        <v>0</v>
      </c>
      <c r="BH208" s="162">
        <f>IF(N208="zníž. prenesená",J208,0)</f>
        <v>0</v>
      </c>
      <c r="BI208" s="162">
        <f>IF(N208="nulová",J208,0)</f>
        <v>0</v>
      </c>
      <c r="BJ208" s="14" t="s">
        <v>78</v>
      </c>
      <c r="BK208" s="162">
        <f>ROUND(I208*H208,2)</f>
        <v>0</v>
      </c>
      <c r="BL208" s="14" t="s">
        <v>210</v>
      </c>
      <c r="BM208" s="161" t="s">
        <v>398</v>
      </c>
    </row>
    <row r="209" spans="1:65" s="12" customFormat="1" ht="22.9" customHeight="1">
      <c r="B209" s="137"/>
      <c r="D209" s="138" t="s">
        <v>68</v>
      </c>
      <c r="E209" s="147" t="s">
        <v>399</v>
      </c>
      <c r="F209" s="147" t="s">
        <v>400</v>
      </c>
      <c r="J209" s="148"/>
      <c r="L209" s="137"/>
      <c r="M209" s="141"/>
      <c r="N209" s="142"/>
      <c r="O209" s="142"/>
      <c r="P209" s="143">
        <f>P210</f>
        <v>0.12931200000000001</v>
      </c>
      <c r="Q209" s="142"/>
      <c r="R209" s="143">
        <f>R210</f>
        <v>0</v>
      </c>
      <c r="S209" s="142"/>
      <c r="T209" s="144">
        <f>T210</f>
        <v>3.8E-3</v>
      </c>
      <c r="AR209" s="138" t="s">
        <v>78</v>
      </c>
      <c r="AT209" s="145" t="s">
        <v>68</v>
      </c>
      <c r="AU209" s="145" t="s">
        <v>75</v>
      </c>
      <c r="AY209" s="138" t="s">
        <v>145</v>
      </c>
      <c r="BK209" s="146">
        <f>BK210</f>
        <v>0</v>
      </c>
    </row>
    <row r="210" spans="1:65" s="2" customFormat="1" ht="24.2" customHeight="1">
      <c r="A210" s="26"/>
      <c r="B210" s="149"/>
      <c r="C210" s="150" t="s">
        <v>401</v>
      </c>
      <c r="D210" s="150" t="s">
        <v>147</v>
      </c>
      <c r="E210" s="151" t="s">
        <v>402</v>
      </c>
      <c r="F210" s="152" t="s">
        <v>403</v>
      </c>
      <c r="G210" s="153" t="s">
        <v>200</v>
      </c>
      <c r="H210" s="154">
        <v>2</v>
      </c>
      <c r="I210" s="155"/>
      <c r="J210" s="155"/>
      <c r="K210" s="156"/>
      <c r="L210" s="27"/>
      <c r="M210" s="157" t="s">
        <v>1</v>
      </c>
      <c r="N210" s="158" t="s">
        <v>35</v>
      </c>
      <c r="O210" s="159">
        <v>6.4656000000000005E-2</v>
      </c>
      <c r="P210" s="159">
        <f>O210*H210</f>
        <v>0.12931200000000001</v>
      </c>
      <c r="Q210" s="159">
        <v>0</v>
      </c>
      <c r="R210" s="159">
        <f>Q210*H210</f>
        <v>0</v>
      </c>
      <c r="S210" s="159">
        <v>1.9E-3</v>
      </c>
      <c r="T210" s="160">
        <f>S210*H210</f>
        <v>3.8E-3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1" t="s">
        <v>210</v>
      </c>
      <c r="AT210" s="161" t="s">
        <v>147</v>
      </c>
      <c r="AU210" s="161" t="s">
        <v>78</v>
      </c>
      <c r="AY210" s="14" t="s">
        <v>145</v>
      </c>
      <c r="BE210" s="162">
        <f>IF(N210="základná",J210,0)</f>
        <v>0</v>
      </c>
      <c r="BF210" s="162">
        <f>IF(N210="znížená",J210,0)</f>
        <v>0</v>
      </c>
      <c r="BG210" s="162">
        <f>IF(N210="zákl. prenesená",J210,0)</f>
        <v>0</v>
      </c>
      <c r="BH210" s="162">
        <f>IF(N210="zníž. prenesená",J210,0)</f>
        <v>0</v>
      </c>
      <c r="BI210" s="162">
        <f>IF(N210="nulová",J210,0)</f>
        <v>0</v>
      </c>
      <c r="BJ210" s="14" t="s">
        <v>78</v>
      </c>
      <c r="BK210" s="162">
        <f>ROUND(I210*H210,2)</f>
        <v>0</v>
      </c>
      <c r="BL210" s="14" t="s">
        <v>210</v>
      </c>
      <c r="BM210" s="161" t="s">
        <v>404</v>
      </c>
    </row>
    <row r="211" spans="1:65" s="12" customFormat="1" ht="22.9" customHeight="1">
      <c r="B211" s="137"/>
      <c r="D211" s="138" t="s">
        <v>68</v>
      </c>
      <c r="E211" s="147" t="s">
        <v>405</v>
      </c>
      <c r="F211" s="147" t="s">
        <v>406</v>
      </c>
      <c r="J211" s="148"/>
      <c r="L211" s="137"/>
      <c r="M211" s="141"/>
      <c r="N211" s="142"/>
      <c r="O211" s="142"/>
      <c r="P211" s="143">
        <f>SUM(P212:P213)</f>
        <v>35.414546000000001</v>
      </c>
      <c r="Q211" s="142"/>
      <c r="R211" s="143">
        <f>SUM(R212:R213)</f>
        <v>0</v>
      </c>
      <c r="S211" s="142"/>
      <c r="T211" s="144">
        <f>SUM(T212:T213)</f>
        <v>0.25761200000000001</v>
      </c>
      <c r="AR211" s="138" t="s">
        <v>78</v>
      </c>
      <c r="AT211" s="145" t="s">
        <v>68</v>
      </c>
      <c r="AU211" s="145" t="s">
        <v>75</v>
      </c>
      <c r="AY211" s="138" t="s">
        <v>145</v>
      </c>
      <c r="BK211" s="146">
        <f>SUM(BK212:BK213)</f>
        <v>0</v>
      </c>
    </row>
    <row r="212" spans="1:65" s="2" customFormat="1" ht="24.2" customHeight="1">
      <c r="A212" s="26"/>
      <c r="B212" s="149"/>
      <c r="C212" s="150" t="s">
        <v>407</v>
      </c>
      <c r="D212" s="150" t="s">
        <v>147</v>
      </c>
      <c r="E212" s="151" t="s">
        <v>408</v>
      </c>
      <c r="F212" s="152" t="s">
        <v>409</v>
      </c>
      <c r="G212" s="153" t="s">
        <v>150</v>
      </c>
      <c r="H212" s="154">
        <v>111.64700000000001</v>
      </c>
      <c r="I212" s="155"/>
      <c r="J212" s="155"/>
      <c r="K212" s="156"/>
      <c r="L212" s="27"/>
      <c r="M212" s="157" t="s">
        <v>1</v>
      </c>
      <c r="N212" s="158" t="s">
        <v>35</v>
      </c>
      <c r="O212" s="159">
        <v>0.193</v>
      </c>
      <c r="P212" s="159">
        <f>O212*H212</f>
        <v>21.547871000000001</v>
      </c>
      <c r="Q212" s="159">
        <v>0</v>
      </c>
      <c r="R212" s="159">
        <f>Q212*H212</f>
        <v>0</v>
      </c>
      <c r="S212" s="159">
        <v>1E-3</v>
      </c>
      <c r="T212" s="160">
        <f>S212*H212</f>
        <v>0.11164700000000001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 t="s">
        <v>210</v>
      </c>
      <c r="AT212" s="161" t="s">
        <v>147</v>
      </c>
      <c r="AU212" s="161" t="s">
        <v>78</v>
      </c>
      <c r="AY212" s="14" t="s">
        <v>145</v>
      </c>
      <c r="BE212" s="162">
        <f>IF(N212="základná",J212,0)</f>
        <v>0</v>
      </c>
      <c r="BF212" s="162">
        <f>IF(N212="znížená",J212,0)</f>
        <v>0</v>
      </c>
      <c r="BG212" s="162">
        <f>IF(N212="zákl. prenesená",J212,0)</f>
        <v>0</v>
      </c>
      <c r="BH212" s="162">
        <f>IF(N212="zníž. prenesená",J212,0)</f>
        <v>0</v>
      </c>
      <c r="BI212" s="162">
        <f>IF(N212="nulová",J212,0)</f>
        <v>0</v>
      </c>
      <c r="BJ212" s="14" t="s">
        <v>78</v>
      </c>
      <c r="BK212" s="162">
        <f>ROUND(I212*H212,2)</f>
        <v>0</v>
      </c>
      <c r="BL212" s="14" t="s">
        <v>210</v>
      </c>
      <c r="BM212" s="161" t="s">
        <v>410</v>
      </c>
    </row>
    <row r="213" spans="1:65" s="2" customFormat="1" ht="16.5" customHeight="1">
      <c r="A213" s="26"/>
      <c r="B213" s="149"/>
      <c r="C213" s="150" t="s">
        <v>411</v>
      </c>
      <c r="D213" s="150" t="s">
        <v>147</v>
      </c>
      <c r="E213" s="151" t="s">
        <v>412</v>
      </c>
      <c r="F213" s="152" t="s">
        <v>413</v>
      </c>
      <c r="G213" s="153" t="s">
        <v>187</v>
      </c>
      <c r="H213" s="154">
        <v>145.965</v>
      </c>
      <c r="I213" s="155"/>
      <c r="J213" s="155"/>
      <c r="K213" s="156"/>
      <c r="L213" s="27"/>
      <c r="M213" s="157" t="s">
        <v>1</v>
      </c>
      <c r="N213" s="158" t="s">
        <v>35</v>
      </c>
      <c r="O213" s="159">
        <v>9.5000000000000001E-2</v>
      </c>
      <c r="P213" s="159">
        <f>O213*H213</f>
        <v>13.866675000000001</v>
      </c>
      <c r="Q213" s="159">
        <v>0</v>
      </c>
      <c r="R213" s="159">
        <f>Q213*H213</f>
        <v>0</v>
      </c>
      <c r="S213" s="159">
        <v>1E-3</v>
      </c>
      <c r="T213" s="160">
        <f>S213*H213</f>
        <v>0.14596500000000001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1" t="s">
        <v>210</v>
      </c>
      <c r="AT213" s="161" t="s">
        <v>147</v>
      </c>
      <c r="AU213" s="161" t="s">
        <v>78</v>
      </c>
      <c r="AY213" s="14" t="s">
        <v>145</v>
      </c>
      <c r="BE213" s="162">
        <f>IF(N213="základná",J213,0)</f>
        <v>0</v>
      </c>
      <c r="BF213" s="162">
        <f>IF(N213="znížená",J213,0)</f>
        <v>0</v>
      </c>
      <c r="BG213" s="162">
        <f>IF(N213="zákl. prenesená",J213,0)</f>
        <v>0</v>
      </c>
      <c r="BH213" s="162">
        <f>IF(N213="zníž. prenesená",J213,0)</f>
        <v>0</v>
      </c>
      <c r="BI213" s="162">
        <f>IF(N213="nulová",J213,0)</f>
        <v>0</v>
      </c>
      <c r="BJ213" s="14" t="s">
        <v>78</v>
      </c>
      <c r="BK213" s="162">
        <f>ROUND(I213*H213,2)</f>
        <v>0</v>
      </c>
      <c r="BL213" s="14" t="s">
        <v>210</v>
      </c>
      <c r="BM213" s="161" t="s">
        <v>414</v>
      </c>
    </row>
    <row r="214" spans="1:65" s="12" customFormat="1" ht="22.9" customHeight="1">
      <c r="B214" s="137"/>
      <c r="D214" s="138" t="s">
        <v>68</v>
      </c>
      <c r="E214" s="147" t="s">
        <v>415</v>
      </c>
      <c r="F214" s="147" t="s">
        <v>416</v>
      </c>
      <c r="J214" s="148"/>
      <c r="L214" s="137"/>
      <c r="M214" s="141"/>
      <c r="N214" s="142"/>
      <c r="O214" s="142"/>
      <c r="P214" s="143">
        <f>SUM(P215:P216)</f>
        <v>282.62856255999998</v>
      </c>
      <c r="Q214" s="142"/>
      <c r="R214" s="143">
        <f>SUM(R215:R216)</f>
        <v>4.09792E-2</v>
      </c>
      <c r="S214" s="142"/>
      <c r="T214" s="144">
        <f>SUM(T215:T216)</f>
        <v>1.4084999999999999</v>
      </c>
      <c r="AR214" s="138" t="s">
        <v>78</v>
      </c>
      <c r="AT214" s="145" t="s">
        <v>68</v>
      </c>
      <c r="AU214" s="145" t="s">
        <v>75</v>
      </c>
      <c r="AY214" s="138" t="s">
        <v>145</v>
      </c>
      <c r="BK214" s="146">
        <f>SUM(BK215:BK216)</f>
        <v>0</v>
      </c>
    </row>
    <row r="215" spans="1:65" s="2" customFormat="1" ht="24.2" customHeight="1">
      <c r="A215" s="26"/>
      <c r="B215" s="149"/>
      <c r="C215" s="150" t="s">
        <v>417</v>
      </c>
      <c r="D215" s="150" t="s">
        <v>147</v>
      </c>
      <c r="E215" s="151" t="s">
        <v>418</v>
      </c>
      <c r="F215" s="152" t="s">
        <v>419</v>
      </c>
      <c r="G215" s="153" t="s">
        <v>150</v>
      </c>
      <c r="H215" s="154">
        <v>4695</v>
      </c>
      <c r="I215" s="155"/>
      <c r="J215" s="155"/>
      <c r="K215" s="156"/>
      <c r="L215" s="27"/>
      <c r="M215" s="157" t="s">
        <v>1</v>
      </c>
      <c r="N215" s="158" t="s">
        <v>35</v>
      </c>
      <c r="O215" s="159">
        <v>5.8000000000000003E-2</v>
      </c>
      <c r="P215" s="159">
        <f>O215*H215</f>
        <v>272.31</v>
      </c>
      <c r="Q215" s="159">
        <v>0</v>
      </c>
      <c r="R215" s="159">
        <f>Q215*H215</f>
        <v>0</v>
      </c>
      <c r="S215" s="159">
        <v>2.9999999999999997E-4</v>
      </c>
      <c r="T215" s="160">
        <f>S215*H215</f>
        <v>1.4084999999999999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1" t="s">
        <v>210</v>
      </c>
      <c r="AT215" s="161" t="s">
        <v>147</v>
      </c>
      <c r="AU215" s="161" t="s">
        <v>78</v>
      </c>
      <c r="AY215" s="14" t="s">
        <v>145</v>
      </c>
      <c r="BE215" s="162">
        <f>IF(N215="základná",J215,0)</f>
        <v>0</v>
      </c>
      <c r="BF215" s="162">
        <f>IF(N215="znížená",J215,0)</f>
        <v>0</v>
      </c>
      <c r="BG215" s="162">
        <f>IF(N215="zákl. prenesená",J215,0)</f>
        <v>0</v>
      </c>
      <c r="BH215" s="162">
        <f>IF(N215="zníž. prenesená",J215,0)</f>
        <v>0</v>
      </c>
      <c r="BI215" s="162">
        <f>IF(N215="nulová",J215,0)</f>
        <v>0</v>
      </c>
      <c r="BJ215" s="14" t="s">
        <v>78</v>
      </c>
      <c r="BK215" s="162">
        <f>ROUND(I215*H215,2)</f>
        <v>0</v>
      </c>
      <c r="BL215" s="14" t="s">
        <v>210</v>
      </c>
      <c r="BM215" s="161" t="s">
        <v>420</v>
      </c>
    </row>
    <row r="216" spans="1:65" s="2" customFormat="1" ht="33" customHeight="1">
      <c r="A216" s="26"/>
      <c r="B216" s="149"/>
      <c r="C216" s="150" t="s">
        <v>421</v>
      </c>
      <c r="D216" s="150" t="s">
        <v>147</v>
      </c>
      <c r="E216" s="151" t="s">
        <v>422</v>
      </c>
      <c r="F216" s="152" t="s">
        <v>423</v>
      </c>
      <c r="G216" s="153" t="s">
        <v>150</v>
      </c>
      <c r="H216" s="154">
        <v>204.89599999999999</v>
      </c>
      <c r="I216" s="155"/>
      <c r="J216" s="155"/>
      <c r="K216" s="156"/>
      <c r="L216" s="27"/>
      <c r="M216" s="157" t="s">
        <v>1</v>
      </c>
      <c r="N216" s="158" t="s">
        <v>35</v>
      </c>
      <c r="O216" s="159">
        <v>5.0360000000000002E-2</v>
      </c>
      <c r="P216" s="159">
        <f>O216*H216</f>
        <v>10.31856256</v>
      </c>
      <c r="Q216" s="159">
        <v>2.0000000000000001E-4</v>
      </c>
      <c r="R216" s="159">
        <f>Q216*H216</f>
        <v>4.09792E-2</v>
      </c>
      <c r="S216" s="159">
        <v>0</v>
      </c>
      <c r="T216" s="160">
        <f>S216*H216</f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1" t="s">
        <v>210</v>
      </c>
      <c r="AT216" s="161" t="s">
        <v>147</v>
      </c>
      <c r="AU216" s="161" t="s">
        <v>78</v>
      </c>
      <c r="AY216" s="14" t="s">
        <v>145</v>
      </c>
      <c r="BE216" s="162">
        <f>IF(N216="základná",J216,0)</f>
        <v>0</v>
      </c>
      <c r="BF216" s="162">
        <f>IF(N216="znížená",J216,0)</f>
        <v>0</v>
      </c>
      <c r="BG216" s="162">
        <f>IF(N216="zákl. prenesená",J216,0)</f>
        <v>0</v>
      </c>
      <c r="BH216" s="162">
        <f>IF(N216="zníž. prenesená",J216,0)</f>
        <v>0</v>
      </c>
      <c r="BI216" s="162">
        <f>IF(N216="nulová",J216,0)</f>
        <v>0</v>
      </c>
      <c r="BJ216" s="14" t="s">
        <v>78</v>
      </c>
      <c r="BK216" s="162">
        <f>ROUND(I216*H216,2)</f>
        <v>0</v>
      </c>
      <c r="BL216" s="14" t="s">
        <v>210</v>
      </c>
      <c r="BM216" s="161" t="s">
        <v>424</v>
      </c>
    </row>
    <row r="217" spans="1:65" s="12" customFormat="1" ht="25.9" customHeight="1">
      <c r="B217" s="137"/>
      <c r="D217" s="138" t="s">
        <v>68</v>
      </c>
      <c r="E217" s="139" t="s">
        <v>425</v>
      </c>
      <c r="F217" s="139" t="s">
        <v>426</v>
      </c>
      <c r="J217" s="140"/>
      <c r="L217" s="137"/>
      <c r="M217" s="141"/>
      <c r="N217" s="142"/>
      <c r="O217" s="142"/>
      <c r="P217" s="143">
        <f>P218</f>
        <v>14.473000000000001</v>
      </c>
      <c r="Q217" s="142"/>
      <c r="R217" s="143">
        <f>R218</f>
        <v>0</v>
      </c>
      <c r="S217" s="142"/>
      <c r="T217" s="144">
        <f>T218</f>
        <v>0.13715320000000003</v>
      </c>
      <c r="AR217" s="138" t="s">
        <v>82</v>
      </c>
      <c r="AT217" s="145" t="s">
        <v>68</v>
      </c>
      <c r="AU217" s="145" t="s">
        <v>69</v>
      </c>
      <c r="AY217" s="138" t="s">
        <v>145</v>
      </c>
      <c r="BK217" s="146">
        <f>BK218</f>
        <v>0</v>
      </c>
    </row>
    <row r="218" spans="1:65" s="12" customFormat="1" ht="22.9" customHeight="1">
      <c r="B218" s="137"/>
      <c r="D218" s="138" t="s">
        <v>68</v>
      </c>
      <c r="E218" s="147" t="s">
        <v>427</v>
      </c>
      <c r="F218" s="147" t="s">
        <v>428</v>
      </c>
      <c r="J218" s="148"/>
      <c r="L218" s="137"/>
      <c r="M218" s="141"/>
      <c r="N218" s="142"/>
      <c r="O218" s="142"/>
      <c r="P218" s="143">
        <f>SUM(P219:P221)</f>
        <v>14.473000000000001</v>
      </c>
      <c r="Q218" s="142"/>
      <c r="R218" s="143">
        <f>SUM(R219:R221)</f>
        <v>0</v>
      </c>
      <c r="S218" s="142"/>
      <c r="T218" s="144">
        <f>SUM(T219:T221)</f>
        <v>0.13715320000000003</v>
      </c>
      <c r="AR218" s="138" t="s">
        <v>82</v>
      </c>
      <c r="AT218" s="145" t="s">
        <v>68</v>
      </c>
      <c r="AU218" s="145" t="s">
        <v>75</v>
      </c>
      <c r="AY218" s="138" t="s">
        <v>145</v>
      </c>
      <c r="BK218" s="146">
        <f>SUM(BK219:BK221)</f>
        <v>0</v>
      </c>
    </row>
    <row r="219" spans="1:65" s="2" customFormat="1" ht="33" customHeight="1">
      <c r="A219" s="26"/>
      <c r="B219" s="149"/>
      <c r="C219" s="150" t="s">
        <v>429</v>
      </c>
      <c r="D219" s="150" t="s">
        <v>147</v>
      </c>
      <c r="E219" s="151" t="s">
        <v>430</v>
      </c>
      <c r="F219" s="152" t="s">
        <v>431</v>
      </c>
      <c r="G219" s="153" t="s">
        <v>187</v>
      </c>
      <c r="H219" s="154">
        <v>125.64</v>
      </c>
      <c r="I219" s="155"/>
      <c r="J219" s="155"/>
      <c r="K219" s="156"/>
      <c r="L219" s="27"/>
      <c r="M219" s="157" t="s">
        <v>1</v>
      </c>
      <c r="N219" s="158" t="s">
        <v>35</v>
      </c>
      <c r="O219" s="159">
        <v>7.4999999999999997E-2</v>
      </c>
      <c r="P219" s="159">
        <f>O219*H219</f>
        <v>9.423</v>
      </c>
      <c r="Q219" s="159">
        <v>0</v>
      </c>
      <c r="R219" s="159">
        <f>Q219*H219</f>
        <v>0</v>
      </c>
      <c r="S219" s="159">
        <v>6.3000000000000003E-4</v>
      </c>
      <c r="T219" s="160">
        <f>S219*H219</f>
        <v>7.9153200000000007E-2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1" t="s">
        <v>429</v>
      </c>
      <c r="AT219" s="161" t="s">
        <v>147</v>
      </c>
      <c r="AU219" s="161" t="s">
        <v>78</v>
      </c>
      <c r="AY219" s="14" t="s">
        <v>145</v>
      </c>
      <c r="BE219" s="162">
        <f>IF(N219="základná",J219,0)</f>
        <v>0</v>
      </c>
      <c r="BF219" s="162">
        <f>IF(N219="znížená",J219,0)</f>
        <v>0</v>
      </c>
      <c r="BG219" s="162">
        <f>IF(N219="zákl. prenesená",J219,0)</f>
        <v>0</v>
      </c>
      <c r="BH219" s="162">
        <f>IF(N219="zníž. prenesená",J219,0)</f>
        <v>0</v>
      </c>
      <c r="BI219" s="162">
        <f>IF(N219="nulová",J219,0)</f>
        <v>0</v>
      </c>
      <c r="BJ219" s="14" t="s">
        <v>78</v>
      </c>
      <c r="BK219" s="162">
        <f>ROUND(I219*H219,2)</f>
        <v>0</v>
      </c>
      <c r="BL219" s="14" t="s">
        <v>429</v>
      </c>
      <c r="BM219" s="161" t="s">
        <v>432</v>
      </c>
    </row>
    <row r="220" spans="1:65" s="2" customFormat="1" ht="24.2" customHeight="1">
      <c r="A220" s="26"/>
      <c r="B220" s="149"/>
      <c r="C220" s="150" t="s">
        <v>433</v>
      </c>
      <c r="D220" s="150" t="s">
        <v>147</v>
      </c>
      <c r="E220" s="151" t="s">
        <v>434</v>
      </c>
      <c r="F220" s="152" t="s">
        <v>435</v>
      </c>
      <c r="G220" s="153" t="s">
        <v>200</v>
      </c>
      <c r="H220" s="154">
        <v>42</v>
      </c>
      <c r="I220" s="155"/>
      <c r="J220" s="155"/>
      <c r="K220" s="156"/>
      <c r="L220" s="27"/>
      <c r="M220" s="157" t="s">
        <v>1</v>
      </c>
      <c r="N220" s="158" t="s">
        <v>35</v>
      </c>
      <c r="O220" s="159">
        <v>2.5000000000000001E-2</v>
      </c>
      <c r="P220" s="159">
        <f>O220*H220</f>
        <v>1.05</v>
      </c>
      <c r="Q220" s="159">
        <v>0</v>
      </c>
      <c r="R220" s="159">
        <f>Q220*H220</f>
        <v>0</v>
      </c>
      <c r="S220" s="159">
        <v>1E-3</v>
      </c>
      <c r="T220" s="160">
        <f>S220*H220</f>
        <v>4.2000000000000003E-2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1" t="s">
        <v>429</v>
      </c>
      <c r="AT220" s="161" t="s">
        <v>147</v>
      </c>
      <c r="AU220" s="161" t="s">
        <v>78</v>
      </c>
      <c r="AY220" s="14" t="s">
        <v>145</v>
      </c>
      <c r="BE220" s="162">
        <f>IF(N220="základná",J220,0)</f>
        <v>0</v>
      </c>
      <c r="BF220" s="162">
        <f>IF(N220="znížená",J220,0)</f>
        <v>0</v>
      </c>
      <c r="BG220" s="162">
        <f>IF(N220="zákl. prenesená",J220,0)</f>
        <v>0</v>
      </c>
      <c r="BH220" s="162">
        <f>IF(N220="zníž. prenesená",J220,0)</f>
        <v>0</v>
      </c>
      <c r="BI220" s="162">
        <f>IF(N220="nulová",J220,0)</f>
        <v>0</v>
      </c>
      <c r="BJ220" s="14" t="s">
        <v>78</v>
      </c>
      <c r="BK220" s="162">
        <f>ROUND(I220*H220,2)</f>
        <v>0</v>
      </c>
      <c r="BL220" s="14" t="s">
        <v>429</v>
      </c>
      <c r="BM220" s="161" t="s">
        <v>436</v>
      </c>
    </row>
    <row r="221" spans="1:65" s="2" customFormat="1" ht="24.2" customHeight="1">
      <c r="A221" s="26"/>
      <c r="B221" s="149"/>
      <c r="C221" s="150" t="s">
        <v>437</v>
      </c>
      <c r="D221" s="150" t="s">
        <v>147</v>
      </c>
      <c r="E221" s="151" t="s">
        <v>438</v>
      </c>
      <c r="F221" s="152" t="s">
        <v>439</v>
      </c>
      <c r="G221" s="153" t="s">
        <v>200</v>
      </c>
      <c r="H221" s="154">
        <v>80</v>
      </c>
      <c r="I221" s="155"/>
      <c r="J221" s="155"/>
      <c r="K221" s="156"/>
      <c r="L221" s="27"/>
      <c r="M221" s="157" t="s">
        <v>1</v>
      </c>
      <c r="N221" s="158" t="s">
        <v>35</v>
      </c>
      <c r="O221" s="159">
        <v>0.05</v>
      </c>
      <c r="P221" s="159">
        <f>O221*H221</f>
        <v>4</v>
      </c>
      <c r="Q221" s="159">
        <v>0</v>
      </c>
      <c r="R221" s="159">
        <f>Q221*H221</f>
        <v>0</v>
      </c>
      <c r="S221" s="159">
        <v>2.0000000000000001E-4</v>
      </c>
      <c r="T221" s="160">
        <f>S221*H221</f>
        <v>1.6E-2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1" t="s">
        <v>429</v>
      </c>
      <c r="AT221" s="161" t="s">
        <v>147</v>
      </c>
      <c r="AU221" s="161" t="s">
        <v>78</v>
      </c>
      <c r="AY221" s="14" t="s">
        <v>145</v>
      </c>
      <c r="BE221" s="162">
        <f>IF(N221="základná",J221,0)</f>
        <v>0</v>
      </c>
      <c r="BF221" s="162">
        <f>IF(N221="znížená",J221,0)</f>
        <v>0</v>
      </c>
      <c r="BG221" s="162">
        <f>IF(N221="zákl. prenesená",J221,0)</f>
        <v>0</v>
      </c>
      <c r="BH221" s="162">
        <f>IF(N221="zníž. prenesená",J221,0)</f>
        <v>0</v>
      </c>
      <c r="BI221" s="162">
        <f>IF(N221="nulová",J221,0)</f>
        <v>0</v>
      </c>
      <c r="BJ221" s="14" t="s">
        <v>78</v>
      </c>
      <c r="BK221" s="162">
        <f>ROUND(I221*H221,2)</f>
        <v>0</v>
      </c>
      <c r="BL221" s="14" t="s">
        <v>429</v>
      </c>
      <c r="BM221" s="161" t="s">
        <v>440</v>
      </c>
    </row>
    <row r="222" spans="1:65" s="12" customFormat="1" ht="25.9" customHeight="1">
      <c r="B222" s="137"/>
      <c r="D222" s="138" t="s">
        <v>68</v>
      </c>
      <c r="E222" s="139" t="s">
        <v>441</v>
      </c>
      <c r="F222" s="139" t="s">
        <v>442</v>
      </c>
      <c r="J222" s="140"/>
      <c r="L222" s="137"/>
      <c r="M222" s="141"/>
      <c r="N222" s="142"/>
      <c r="O222" s="142"/>
      <c r="P222" s="143">
        <f>P223</f>
        <v>42.400000000000006</v>
      </c>
      <c r="Q222" s="142"/>
      <c r="R222" s="143">
        <f>R223</f>
        <v>0</v>
      </c>
      <c r="S222" s="142"/>
      <c r="T222" s="144">
        <f>T223</f>
        <v>0</v>
      </c>
      <c r="AR222" s="138" t="s">
        <v>151</v>
      </c>
      <c r="AT222" s="145" t="s">
        <v>68</v>
      </c>
      <c r="AU222" s="145" t="s">
        <v>69</v>
      </c>
      <c r="AY222" s="138" t="s">
        <v>145</v>
      </c>
      <c r="BK222" s="146">
        <f>BK223</f>
        <v>0</v>
      </c>
    </row>
    <row r="223" spans="1:65" s="2" customFormat="1" ht="33" customHeight="1">
      <c r="A223" s="26"/>
      <c r="B223" s="149"/>
      <c r="C223" s="150" t="s">
        <v>443</v>
      </c>
      <c r="D223" s="150" t="s">
        <v>147</v>
      </c>
      <c r="E223" s="151" t="s">
        <v>444</v>
      </c>
      <c r="F223" s="152" t="s">
        <v>445</v>
      </c>
      <c r="G223" s="153" t="s">
        <v>446</v>
      </c>
      <c r="H223" s="154">
        <v>40</v>
      </c>
      <c r="I223" s="155"/>
      <c r="J223" s="155"/>
      <c r="K223" s="156"/>
      <c r="L223" s="27"/>
      <c r="M223" s="163" t="s">
        <v>1</v>
      </c>
      <c r="N223" s="164" t="s">
        <v>35</v>
      </c>
      <c r="O223" s="165">
        <v>1.06</v>
      </c>
      <c r="P223" s="165">
        <f>O223*H223</f>
        <v>42.400000000000006</v>
      </c>
      <c r="Q223" s="165">
        <v>0</v>
      </c>
      <c r="R223" s="165">
        <f>Q223*H223</f>
        <v>0</v>
      </c>
      <c r="S223" s="165">
        <v>0</v>
      </c>
      <c r="T223" s="166">
        <f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1" t="s">
        <v>447</v>
      </c>
      <c r="AT223" s="161" t="s">
        <v>147</v>
      </c>
      <c r="AU223" s="161" t="s">
        <v>75</v>
      </c>
      <c r="AY223" s="14" t="s">
        <v>145</v>
      </c>
      <c r="BE223" s="162">
        <f>IF(N223="základná",J223,0)</f>
        <v>0</v>
      </c>
      <c r="BF223" s="162">
        <f>IF(N223="znížená",J223,0)</f>
        <v>0</v>
      </c>
      <c r="BG223" s="162">
        <f>IF(N223="zákl. prenesená",J223,0)</f>
        <v>0</v>
      </c>
      <c r="BH223" s="162">
        <f>IF(N223="zníž. prenesená",J223,0)</f>
        <v>0</v>
      </c>
      <c r="BI223" s="162">
        <f>IF(N223="nulová",J223,0)</f>
        <v>0</v>
      </c>
      <c r="BJ223" s="14" t="s">
        <v>78</v>
      </c>
      <c r="BK223" s="162">
        <f>ROUND(I223*H223,2)</f>
        <v>0</v>
      </c>
      <c r="BL223" s="14" t="s">
        <v>447</v>
      </c>
      <c r="BM223" s="161" t="s">
        <v>448</v>
      </c>
    </row>
    <row r="224" spans="1:65" s="2" customFormat="1" ht="6.95" customHeight="1">
      <c r="A224" s="26"/>
      <c r="B224" s="44"/>
      <c r="C224" s="45"/>
      <c r="D224" s="45"/>
      <c r="E224" s="45"/>
      <c r="F224" s="45"/>
      <c r="G224" s="45"/>
      <c r="H224" s="45"/>
      <c r="I224" s="45"/>
      <c r="J224" s="45"/>
      <c r="K224" s="45"/>
      <c r="L224" s="27"/>
      <c r="M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</row>
  </sheetData>
  <autoFilter ref="C139:K223"/>
  <mergeCells count="14">
    <mergeCell ref="E130:H130"/>
    <mergeCell ref="E128:H128"/>
    <mergeCell ref="E132:H132"/>
    <mergeCell ref="L2:V2"/>
    <mergeCell ref="E85:H85"/>
    <mergeCell ref="E89:H89"/>
    <mergeCell ref="E87:H87"/>
    <mergeCell ref="E91:H91"/>
    <mergeCell ref="E126:H126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1"/>
  <sheetViews>
    <sheetView showGridLines="0" workbookViewId="0">
      <selection activeCell="I134" sqref="I134:J18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ht="12.75">
      <c r="B8" s="17"/>
      <c r="D8" s="23" t="s">
        <v>105</v>
      </c>
      <c r="L8" s="17"/>
    </row>
    <row r="9" spans="1:46" s="1" customFormat="1" ht="16.5" customHeight="1">
      <c r="B9" s="17"/>
      <c r="E9" s="388" t="s">
        <v>2997</v>
      </c>
      <c r="F9" s="350"/>
      <c r="G9" s="350"/>
      <c r="H9" s="350"/>
      <c r="L9" s="17"/>
    </row>
    <row r="10" spans="1:46" s="1" customFormat="1" ht="12" customHeight="1">
      <c r="B10" s="17"/>
      <c r="D10" s="23" t="s">
        <v>107</v>
      </c>
      <c r="L10" s="17"/>
    </row>
    <row r="11" spans="1:46" s="2" customFormat="1" ht="16.5" customHeight="1">
      <c r="A11" s="26"/>
      <c r="B11" s="27"/>
      <c r="C11" s="26"/>
      <c r="D11" s="26"/>
      <c r="E11" s="386" t="s">
        <v>3003</v>
      </c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109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380" t="s">
        <v>2993</v>
      </c>
      <c r="F13" s="387"/>
      <c r="G13" s="387"/>
      <c r="H13" s="387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20</v>
      </c>
      <c r="E18" s="26"/>
      <c r="F18" s="26"/>
      <c r="G18" s="26"/>
      <c r="H18" s="26"/>
      <c r="I18" s="23" t="s">
        <v>21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22</v>
      </c>
      <c r="F19" s="26"/>
      <c r="G19" s="26"/>
      <c r="H19" s="26"/>
      <c r="I19" s="23" t="s">
        <v>23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24</v>
      </c>
      <c r="E21" s="26"/>
      <c r="F21" s="26"/>
      <c r="G21" s="26"/>
      <c r="H21" s="26"/>
      <c r="I21" s="23" t="s">
        <v>21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23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25</v>
      </c>
      <c r="E24" s="26"/>
      <c r="F24" s="26"/>
      <c r="G24" s="26"/>
      <c r="H24" s="26"/>
      <c r="I24" s="23" t="s">
        <v>21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/>
      <c r="F25" s="26"/>
      <c r="G25" s="26"/>
      <c r="H25" s="26"/>
      <c r="I25" s="23" t="s">
        <v>23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21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/>
      <c r="F28" s="26"/>
      <c r="G28" s="26"/>
      <c r="H28" s="26"/>
      <c r="I28" s="23" t="s">
        <v>23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28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23.25" customHeight="1">
      <c r="A31" s="98"/>
      <c r="B31" s="99"/>
      <c r="C31" s="98"/>
      <c r="D31" s="98"/>
      <c r="E31" s="363"/>
      <c r="F31" s="363"/>
      <c r="G31" s="363"/>
      <c r="H31" s="363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101" t="s">
        <v>29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31</v>
      </c>
      <c r="G36" s="26"/>
      <c r="H36" s="26"/>
      <c r="I36" s="30" t="s">
        <v>30</v>
      </c>
      <c r="J36" s="30" t="s">
        <v>32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7" t="s">
        <v>33</v>
      </c>
      <c r="E37" s="32" t="s">
        <v>34</v>
      </c>
      <c r="F37" s="102">
        <f>ROUND((SUM(BE134:BE180)),  2)</f>
        <v>0</v>
      </c>
      <c r="G37" s="103"/>
      <c r="H37" s="103"/>
      <c r="I37" s="104">
        <v>0.2</v>
      </c>
      <c r="J37" s="102">
        <f>ROUND(((SUM(BE134:BE180))*I37),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32" t="s">
        <v>35</v>
      </c>
      <c r="F38" s="105"/>
      <c r="G38" s="26"/>
      <c r="H38" s="26"/>
      <c r="I38" s="106">
        <v>0.2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36</v>
      </c>
      <c r="F39" s="105">
        <f>ROUND((SUM(BG134:BG180)),  2)</f>
        <v>0</v>
      </c>
      <c r="G39" s="26"/>
      <c r="H39" s="26"/>
      <c r="I39" s="106">
        <v>0.2</v>
      </c>
      <c r="J39" s="105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37</v>
      </c>
      <c r="F40" s="105">
        <f>ROUND((SUM(BH134:BH180)),  2)</f>
        <v>0</v>
      </c>
      <c r="G40" s="26"/>
      <c r="H40" s="26"/>
      <c r="I40" s="106">
        <v>0.2</v>
      </c>
      <c r="J40" s="105">
        <f>0</f>
        <v>0</v>
      </c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32" t="s">
        <v>38</v>
      </c>
      <c r="F41" s="102">
        <f>ROUND((SUM(BI134:BI180)),  2)</f>
        <v>0</v>
      </c>
      <c r="G41" s="103"/>
      <c r="H41" s="103"/>
      <c r="I41" s="104">
        <v>0</v>
      </c>
      <c r="J41" s="102">
        <f>0</f>
        <v>0</v>
      </c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7"/>
      <c r="D43" s="108" t="s">
        <v>39</v>
      </c>
      <c r="E43" s="57"/>
      <c r="F43" s="57"/>
      <c r="G43" s="109" t="s">
        <v>40</v>
      </c>
      <c r="H43" s="110" t="s">
        <v>41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1" customFormat="1" ht="16.5" customHeight="1">
      <c r="B87" s="17"/>
      <c r="E87" s="388" t="s">
        <v>2997</v>
      </c>
      <c r="F87" s="350"/>
      <c r="G87" s="350"/>
      <c r="H87" s="350"/>
      <c r="L87" s="17"/>
    </row>
    <row r="88" spans="1:31" s="1" customFormat="1" ht="12" customHeight="1">
      <c r="B88" s="17"/>
      <c r="C88" s="23" t="s">
        <v>107</v>
      </c>
      <c r="L88" s="17"/>
    </row>
    <row r="89" spans="1:31" s="2" customFormat="1" ht="16.5" customHeight="1">
      <c r="A89" s="26"/>
      <c r="B89" s="27"/>
      <c r="C89" s="26"/>
      <c r="D89" s="26"/>
      <c r="E89" s="386" t="s">
        <v>3003</v>
      </c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109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380" t="str">
        <f>E13</f>
        <v>A2.02 - Chodník a základ pod tepelné čerpadlo</v>
      </c>
      <c r="F91" s="387"/>
      <c r="G91" s="387"/>
      <c r="H91" s="387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p.č.1108;1109, k.ú. Ružomberok</v>
      </c>
      <c r="G93" s="26"/>
      <c r="H93" s="26"/>
      <c r="I93" s="23" t="s">
        <v>19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>
      <c r="A95" s="26"/>
      <c r="B95" s="27"/>
      <c r="C95" s="23" t="s">
        <v>20</v>
      </c>
      <c r="D95" s="26"/>
      <c r="E95" s="26"/>
      <c r="F95" s="21" t="str">
        <f>E19</f>
        <v>Ministerstvo vnútra SR</v>
      </c>
      <c r="G95" s="26"/>
      <c r="H95" s="26"/>
      <c r="I95" s="23" t="s">
        <v>25</v>
      </c>
      <c r="J95" s="24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24</v>
      </c>
      <c r="D96" s="26"/>
      <c r="E96" s="26"/>
      <c r="F96" s="21"/>
      <c r="G96" s="26"/>
      <c r="H96" s="26"/>
      <c r="I96" s="23" t="s">
        <v>27</v>
      </c>
      <c r="J96" s="24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15" t="s">
        <v>111</v>
      </c>
      <c r="D98" s="107"/>
      <c r="E98" s="107"/>
      <c r="F98" s="107"/>
      <c r="G98" s="107"/>
      <c r="H98" s="107"/>
      <c r="I98" s="107"/>
      <c r="J98" s="116" t="s">
        <v>112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7" t="s">
        <v>113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114</v>
      </c>
    </row>
    <row r="101" spans="1:47" s="9" customFormat="1" ht="24.95" customHeight="1">
      <c r="B101" s="118"/>
      <c r="D101" s="119" t="s">
        <v>115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116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>
      <c r="B103" s="122"/>
      <c r="D103" s="123" t="s">
        <v>1073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>
      <c r="B104" s="122"/>
      <c r="D104" s="123" t="s">
        <v>1074</v>
      </c>
      <c r="E104" s="124"/>
      <c r="F104" s="124"/>
      <c r="G104" s="124"/>
      <c r="H104" s="124"/>
      <c r="I104" s="124"/>
      <c r="J104" s="125"/>
      <c r="L104" s="122"/>
    </row>
    <row r="105" spans="1:47" s="10" customFormat="1" ht="19.899999999999999" customHeight="1">
      <c r="B105" s="122"/>
      <c r="D105" s="123" t="s">
        <v>450</v>
      </c>
      <c r="E105" s="124"/>
      <c r="F105" s="124"/>
      <c r="G105" s="124"/>
      <c r="H105" s="124"/>
      <c r="I105" s="124"/>
      <c r="J105" s="125"/>
      <c r="L105" s="122"/>
    </row>
    <row r="106" spans="1:47" s="10" customFormat="1" ht="19.899999999999999" customHeight="1">
      <c r="B106" s="122"/>
      <c r="D106" s="123" t="s">
        <v>117</v>
      </c>
      <c r="E106" s="124"/>
      <c r="F106" s="124"/>
      <c r="G106" s="124"/>
      <c r="H106" s="124"/>
      <c r="I106" s="124"/>
      <c r="J106" s="125"/>
      <c r="L106" s="122"/>
    </row>
    <row r="107" spans="1:47" s="10" customFormat="1" ht="19.899999999999999" customHeight="1">
      <c r="B107" s="122"/>
      <c r="D107" s="123" t="s">
        <v>451</v>
      </c>
      <c r="E107" s="124"/>
      <c r="F107" s="124"/>
      <c r="G107" s="124"/>
      <c r="H107" s="124"/>
      <c r="I107" s="124"/>
      <c r="J107" s="125"/>
      <c r="L107" s="122"/>
    </row>
    <row r="108" spans="1:47" s="9" customFormat="1" ht="24.95" customHeight="1">
      <c r="B108" s="118"/>
      <c r="D108" s="119" t="s">
        <v>118</v>
      </c>
      <c r="E108" s="120"/>
      <c r="F108" s="120"/>
      <c r="G108" s="120"/>
      <c r="H108" s="120"/>
      <c r="I108" s="120"/>
      <c r="J108" s="121"/>
      <c r="L108" s="118"/>
    </row>
    <row r="109" spans="1:47" s="10" customFormat="1" ht="19.899999999999999" customHeight="1">
      <c r="B109" s="122"/>
      <c r="D109" s="123" t="s">
        <v>761</v>
      </c>
      <c r="E109" s="124"/>
      <c r="F109" s="124"/>
      <c r="G109" s="124"/>
      <c r="H109" s="124"/>
      <c r="I109" s="124"/>
      <c r="J109" s="125"/>
      <c r="L109" s="122"/>
    </row>
    <row r="110" spans="1:47" s="10" customFormat="1" ht="19.899999999999999" customHeight="1">
      <c r="B110" s="122"/>
      <c r="D110" s="123" t="s">
        <v>658</v>
      </c>
      <c r="E110" s="124"/>
      <c r="F110" s="124"/>
      <c r="G110" s="124"/>
      <c r="H110" s="124"/>
      <c r="I110" s="124"/>
      <c r="J110" s="125"/>
      <c r="L110" s="122"/>
    </row>
    <row r="111" spans="1:47" s="2" customFormat="1" ht="21.7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6" spans="1:31" s="2" customFormat="1" ht="6.95" customHeight="1">
      <c r="A116" s="26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4.95" customHeight="1">
      <c r="A117" s="26"/>
      <c r="B117" s="27"/>
      <c r="C117" s="18" t="s">
        <v>131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2" customHeight="1">
      <c r="A119" s="26"/>
      <c r="B119" s="27"/>
      <c r="C119" s="23" t="s">
        <v>13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26.25" customHeight="1">
      <c r="A120" s="26"/>
      <c r="B120" s="27"/>
      <c r="C120" s="26"/>
      <c r="D120" s="26"/>
      <c r="E120" s="388" t="str">
        <f>E7</f>
        <v>Ružomberok OO PZ, zateplenie objektu, Nám.A. Hlinku 1875 Ružomberok</v>
      </c>
      <c r="F120" s="389"/>
      <c r="G120" s="389"/>
      <c r="H120" s="389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1" customFormat="1" ht="12" customHeight="1">
      <c r="B121" s="17"/>
      <c r="C121" s="23" t="s">
        <v>105</v>
      </c>
      <c r="L121" s="17"/>
    </row>
    <row r="122" spans="1:31" s="1" customFormat="1" ht="16.5" customHeight="1">
      <c r="B122" s="17"/>
      <c r="E122" s="388" t="s">
        <v>2997</v>
      </c>
      <c r="F122" s="350"/>
      <c r="G122" s="350"/>
      <c r="H122" s="350"/>
      <c r="L122" s="17"/>
    </row>
    <row r="123" spans="1:31" s="1" customFormat="1" ht="12" customHeight="1">
      <c r="B123" s="17"/>
      <c r="C123" s="23" t="s">
        <v>107</v>
      </c>
      <c r="L123" s="17"/>
    </row>
    <row r="124" spans="1:31" s="2" customFormat="1" ht="16.5" customHeight="1">
      <c r="A124" s="26"/>
      <c r="B124" s="27"/>
      <c r="C124" s="26"/>
      <c r="D124" s="26"/>
      <c r="E124" s="386" t="s">
        <v>3003</v>
      </c>
      <c r="F124" s="387"/>
      <c r="G124" s="387"/>
      <c r="H124" s="387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109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6.5" customHeight="1">
      <c r="A126" s="26"/>
      <c r="B126" s="27"/>
      <c r="C126" s="26"/>
      <c r="D126" s="26"/>
      <c r="E126" s="380" t="str">
        <f>E13</f>
        <v>A2.02 - Chodník a základ pod tepelné čerpadlo</v>
      </c>
      <c r="F126" s="387"/>
      <c r="G126" s="387"/>
      <c r="H126" s="387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17</v>
      </c>
      <c r="D128" s="26"/>
      <c r="E128" s="26"/>
      <c r="F128" s="21" t="str">
        <f>F16</f>
        <v>p.č.1108;1109, k.ú. Ružomberok</v>
      </c>
      <c r="G128" s="26"/>
      <c r="H128" s="26"/>
      <c r="I128" s="23" t="s">
        <v>19</v>
      </c>
      <c r="J128" s="52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6.9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25.7" customHeight="1">
      <c r="A130" s="26"/>
      <c r="B130" s="27"/>
      <c r="C130" s="23" t="s">
        <v>20</v>
      </c>
      <c r="D130" s="26"/>
      <c r="E130" s="26"/>
      <c r="F130" s="21" t="str">
        <f>E19</f>
        <v>Ministerstvo vnútra SR</v>
      </c>
      <c r="G130" s="26"/>
      <c r="H130" s="26"/>
      <c r="I130" s="23" t="s">
        <v>25</v>
      </c>
      <c r="J130" s="24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5.2" customHeight="1">
      <c r="A131" s="26"/>
      <c r="B131" s="27"/>
      <c r="C131" s="23" t="s">
        <v>24</v>
      </c>
      <c r="D131" s="26"/>
      <c r="E131" s="26"/>
      <c r="F131" s="21" t="str">
        <f>IF(E22="","",E22)</f>
        <v/>
      </c>
      <c r="G131" s="26"/>
      <c r="H131" s="26"/>
      <c r="I131" s="23" t="s">
        <v>27</v>
      </c>
      <c r="J131" s="24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0.3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11" customFormat="1" ht="29.25" customHeight="1">
      <c r="A133" s="126"/>
      <c r="B133" s="127"/>
      <c r="C133" s="128" t="s">
        <v>132</v>
      </c>
      <c r="D133" s="129" t="s">
        <v>54</v>
      </c>
      <c r="E133" s="129" t="s">
        <v>50</v>
      </c>
      <c r="F133" s="129" t="s">
        <v>51</v>
      </c>
      <c r="G133" s="129" t="s">
        <v>133</v>
      </c>
      <c r="H133" s="129" t="s">
        <v>134</v>
      </c>
      <c r="I133" s="129" t="s">
        <v>135</v>
      </c>
      <c r="J133" s="130" t="s">
        <v>112</v>
      </c>
      <c r="K133" s="131" t="s">
        <v>136</v>
      </c>
      <c r="L133" s="132"/>
      <c r="M133" s="59" t="s">
        <v>1</v>
      </c>
      <c r="N133" s="60" t="s">
        <v>33</v>
      </c>
      <c r="O133" s="60" t="s">
        <v>137</v>
      </c>
      <c r="P133" s="60" t="s">
        <v>138</v>
      </c>
      <c r="Q133" s="60" t="s">
        <v>139</v>
      </c>
      <c r="R133" s="60" t="s">
        <v>140</v>
      </c>
      <c r="S133" s="60" t="s">
        <v>141</v>
      </c>
      <c r="T133" s="61" t="s">
        <v>142</v>
      </c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</row>
    <row r="134" spans="1:65" s="2" customFormat="1" ht="22.9" customHeight="1">
      <c r="A134" s="26"/>
      <c r="B134" s="27"/>
      <c r="C134" s="66" t="s">
        <v>113</v>
      </c>
      <c r="D134" s="26"/>
      <c r="E134" s="26"/>
      <c r="F134" s="26"/>
      <c r="G134" s="26"/>
      <c r="H134" s="26"/>
      <c r="I134" s="26"/>
      <c r="J134" s="133"/>
      <c r="K134" s="26"/>
      <c r="L134" s="27"/>
      <c r="M134" s="62"/>
      <c r="N134" s="53"/>
      <c r="O134" s="63"/>
      <c r="P134" s="134">
        <f>P135+P171</f>
        <v>395.63713064000001</v>
      </c>
      <c r="Q134" s="63"/>
      <c r="R134" s="134">
        <f>R135+R171</f>
        <v>61.522548450000009</v>
      </c>
      <c r="S134" s="63"/>
      <c r="T134" s="135">
        <f>T135+T171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68</v>
      </c>
      <c r="AU134" s="14" t="s">
        <v>114</v>
      </c>
      <c r="BK134" s="136">
        <f>BK135+BK171</f>
        <v>0</v>
      </c>
    </row>
    <row r="135" spans="1:65" s="12" customFormat="1" ht="25.9" customHeight="1">
      <c r="B135" s="137"/>
      <c r="D135" s="138" t="s">
        <v>68</v>
      </c>
      <c r="E135" s="139" t="s">
        <v>143</v>
      </c>
      <c r="F135" s="139" t="s">
        <v>144</v>
      </c>
      <c r="J135" s="140"/>
      <c r="L135" s="137"/>
      <c r="M135" s="141"/>
      <c r="N135" s="142"/>
      <c r="O135" s="142"/>
      <c r="P135" s="143">
        <f>P136+P147+P156+P164+P166+P169</f>
        <v>372.61733136999999</v>
      </c>
      <c r="Q135" s="142"/>
      <c r="R135" s="143">
        <f>R136+R147+R156+R164+R166+R169</f>
        <v>60.869687110000008</v>
      </c>
      <c r="S135" s="142"/>
      <c r="T135" s="144">
        <f>T136+T147+T156+T164+T166+T169</f>
        <v>0</v>
      </c>
      <c r="AR135" s="138" t="s">
        <v>75</v>
      </c>
      <c r="AT135" s="145" t="s">
        <v>68</v>
      </c>
      <c r="AU135" s="145" t="s">
        <v>69</v>
      </c>
      <c r="AY135" s="138" t="s">
        <v>145</v>
      </c>
      <c r="BK135" s="146">
        <f>BK136+BK147+BK156+BK164+BK166+BK169</f>
        <v>0</v>
      </c>
    </row>
    <row r="136" spans="1:65" s="12" customFormat="1" ht="22.9" customHeight="1">
      <c r="B136" s="137"/>
      <c r="D136" s="138" t="s">
        <v>68</v>
      </c>
      <c r="E136" s="147" t="s">
        <v>75</v>
      </c>
      <c r="F136" s="147" t="s">
        <v>146</v>
      </c>
      <c r="J136" s="148"/>
      <c r="L136" s="137"/>
      <c r="M136" s="141"/>
      <c r="N136" s="142"/>
      <c r="O136" s="142"/>
      <c r="P136" s="143">
        <f>SUM(P137:P146)</f>
        <v>161.69827449999997</v>
      </c>
      <c r="Q136" s="142"/>
      <c r="R136" s="143">
        <f>SUM(R137:R146)</f>
        <v>0</v>
      </c>
      <c r="S136" s="142"/>
      <c r="T136" s="144">
        <f>SUM(T137:T146)</f>
        <v>0</v>
      </c>
      <c r="AR136" s="138" t="s">
        <v>75</v>
      </c>
      <c r="AT136" s="145" t="s">
        <v>68</v>
      </c>
      <c r="AU136" s="145" t="s">
        <v>75</v>
      </c>
      <c r="AY136" s="138" t="s">
        <v>145</v>
      </c>
      <c r="BK136" s="146">
        <f>SUM(BK137:BK146)</f>
        <v>0</v>
      </c>
    </row>
    <row r="137" spans="1:65" s="2" customFormat="1" ht="21.75" customHeight="1">
      <c r="A137" s="26"/>
      <c r="B137" s="149"/>
      <c r="C137" s="150" t="s">
        <v>75</v>
      </c>
      <c r="D137" s="150" t="s">
        <v>147</v>
      </c>
      <c r="E137" s="151" t="s">
        <v>1075</v>
      </c>
      <c r="F137" s="152" t="s">
        <v>1076</v>
      </c>
      <c r="G137" s="153" t="s">
        <v>160</v>
      </c>
      <c r="H137" s="154">
        <v>0.82799999999999996</v>
      </c>
      <c r="I137" s="155"/>
      <c r="J137" s="155"/>
      <c r="K137" s="156"/>
      <c r="L137" s="27"/>
      <c r="M137" s="157" t="s">
        <v>1</v>
      </c>
      <c r="N137" s="158" t="s">
        <v>35</v>
      </c>
      <c r="O137" s="159">
        <v>0.83799999999999997</v>
      </c>
      <c r="P137" s="159">
        <f t="shared" ref="P137:P146" si="0">O137*H137</f>
        <v>0.69386399999999993</v>
      </c>
      <c r="Q137" s="159">
        <v>0</v>
      </c>
      <c r="R137" s="159">
        <f t="shared" ref="R137:R146" si="1">Q137*H137</f>
        <v>0</v>
      </c>
      <c r="S137" s="159">
        <v>0</v>
      </c>
      <c r="T137" s="160">
        <f t="shared" ref="T137:T146" si="2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151</v>
      </c>
      <c r="AT137" s="161" t="s">
        <v>147</v>
      </c>
      <c r="AU137" s="161" t="s">
        <v>78</v>
      </c>
      <c r="AY137" s="14" t="s">
        <v>145</v>
      </c>
      <c r="BE137" s="162">
        <f t="shared" ref="BE137:BE146" si="3">IF(N137="základná",J137,0)</f>
        <v>0</v>
      </c>
      <c r="BF137" s="162">
        <f t="shared" ref="BF137:BF146" si="4">IF(N137="znížená",J137,0)</f>
        <v>0</v>
      </c>
      <c r="BG137" s="162">
        <f t="shared" ref="BG137:BG146" si="5">IF(N137="zákl. prenesená",J137,0)</f>
        <v>0</v>
      </c>
      <c r="BH137" s="162">
        <f t="shared" ref="BH137:BH146" si="6">IF(N137="zníž. prenesená",J137,0)</f>
        <v>0</v>
      </c>
      <c r="BI137" s="162">
        <f t="shared" ref="BI137:BI146" si="7">IF(N137="nulová",J137,0)</f>
        <v>0</v>
      </c>
      <c r="BJ137" s="14" t="s">
        <v>78</v>
      </c>
      <c r="BK137" s="162">
        <f t="shared" ref="BK137:BK146" si="8">ROUND(I137*H137,2)</f>
        <v>0</v>
      </c>
      <c r="BL137" s="14" t="s">
        <v>151</v>
      </c>
      <c r="BM137" s="161" t="s">
        <v>1077</v>
      </c>
    </row>
    <row r="138" spans="1:65" s="2" customFormat="1" ht="24.2" customHeight="1">
      <c r="A138" s="26"/>
      <c r="B138" s="149"/>
      <c r="C138" s="150" t="s">
        <v>78</v>
      </c>
      <c r="D138" s="150" t="s">
        <v>147</v>
      </c>
      <c r="E138" s="151" t="s">
        <v>1078</v>
      </c>
      <c r="F138" s="152" t="s">
        <v>1079</v>
      </c>
      <c r="G138" s="153" t="s">
        <v>160</v>
      </c>
      <c r="H138" s="154">
        <v>0.248</v>
      </c>
      <c r="I138" s="155"/>
      <c r="J138" s="155"/>
      <c r="K138" s="156"/>
      <c r="L138" s="27"/>
      <c r="M138" s="157" t="s">
        <v>1</v>
      </c>
      <c r="N138" s="158" t="s">
        <v>35</v>
      </c>
      <c r="O138" s="159">
        <v>4.2000000000000003E-2</v>
      </c>
      <c r="P138" s="159">
        <f t="shared" si="0"/>
        <v>1.0416E-2</v>
      </c>
      <c r="Q138" s="159">
        <v>0</v>
      </c>
      <c r="R138" s="159">
        <f t="shared" si="1"/>
        <v>0</v>
      </c>
      <c r="S138" s="159">
        <v>0</v>
      </c>
      <c r="T138" s="160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151</v>
      </c>
      <c r="AT138" s="161" t="s">
        <v>147</v>
      </c>
      <c r="AU138" s="161" t="s">
        <v>78</v>
      </c>
      <c r="AY138" s="14" t="s">
        <v>145</v>
      </c>
      <c r="BE138" s="162">
        <f t="shared" si="3"/>
        <v>0</v>
      </c>
      <c r="BF138" s="162">
        <f t="shared" si="4"/>
        <v>0</v>
      </c>
      <c r="BG138" s="162">
        <f t="shared" si="5"/>
        <v>0</v>
      </c>
      <c r="BH138" s="162">
        <f t="shared" si="6"/>
        <v>0</v>
      </c>
      <c r="BI138" s="162">
        <f t="shared" si="7"/>
        <v>0</v>
      </c>
      <c r="BJ138" s="14" t="s">
        <v>78</v>
      </c>
      <c r="BK138" s="162">
        <f t="shared" si="8"/>
        <v>0</v>
      </c>
      <c r="BL138" s="14" t="s">
        <v>151</v>
      </c>
      <c r="BM138" s="161" t="s">
        <v>1080</v>
      </c>
    </row>
    <row r="139" spans="1:65" s="2" customFormat="1" ht="21.75" customHeight="1">
      <c r="A139" s="26"/>
      <c r="B139" s="149"/>
      <c r="C139" s="150" t="s">
        <v>82</v>
      </c>
      <c r="D139" s="150" t="s">
        <v>147</v>
      </c>
      <c r="E139" s="151" t="s">
        <v>1081</v>
      </c>
      <c r="F139" s="152" t="s">
        <v>1082</v>
      </c>
      <c r="G139" s="153" t="s">
        <v>160</v>
      </c>
      <c r="H139" s="154">
        <v>48.604999999999997</v>
      </c>
      <c r="I139" s="155"/>
      <c r="J139" s="155"/>
      <c r="K139" s="156"/>
      <c r="L139" s="27"/>
      <c r="M139" s="157" t="s">
        <v>1</v>
      </c>
      <c r="N139" s="158" t="s">
        <v>35</v>
      </c>
      <c r="O139" s="159">
        <v>2.5139999999999998</v>
      </c>
      <c r="P139" s="159">
        <f t="shared" si="0"/>
        <v>122.19296999999999</v>
      </c>
      <c r="Q139" s="159">
        <v>0</v>
      </c>
      <c r="R139" s="159">
        <f t="shared" si="1"/>
        <v>0</v>
      </c>
      <c r="S139" s="159">
        <v>0</v>
      </c>
      <c r="T139" s="160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151</v>
      </c>
      <c r="AT139" s="161" t="s">
        <v>147</v>
      </c>
      <c r="AU139" s="161" t="s">
        <v>78</v>
      </c>
      <c r="AY139" s="14" t="s">
        <v>145</v>
      </c>
      <c r="BE139" s="162">
        <f t="shared" si="3"/>
        <v>0</v>
      </c>
      <c r="BF139" s="162">
        <f t="shared" si="4"/>
        <v>0</v>
      </c>
      <c r="BG139" s="162">
        <f t="shared" si="5"/>
        <v>0</v>
      </c>
      <c r="BH139" s="162">
        <f t="shared" si="6"/>
        <v>0</v>
      </c>
      <c r="BI139" s="162">
        <f t="shared" si="7"/>
        <v>0</v>
      </c>
      <c r="BJ139" s="14" t="s">
        <v>78</v>
      </c>
      <c r="BK139" s="162">
        <f t="shared" si="8"/>
        <v>0</v>
      </c>
      <c r="BL139" s="14" t="s">
        <v>151</v>
      </c>
      <c r="BM139" s="161" t="s">
        <v>1083</v>
      </c>
    </row>
    <row r="140" spans="1:65" s="2" customFormat="1" ht="37.9" customHeight="1">
      <c r="A140" s="26"/>
      <c r="B140" s="149"/>
      <c r="C140" s="150" t="s">
        <v>151</v>
      </c>
      <c r="D140" s="150" t="s">
        <v>147</v>
      </c>
      <c r="E140" s="151" t="s">
        <v>1084</v>
      </c>
      <c r="F140" s="152" t="s">
        <v>1085</v>
      </c>
      <c r="G140" s="153" t="s">
        <v>160</v>
      </c>
      <c r="H140" s="154">
        <v>14.582000000000001</v>
      </c>
      <c r="I140" s="155"/>
      <c r="J140" s="155"/>
      <c r="K140" s="156"/>
      <c r="L140" s="27"/>
      <c r="M140" s="157" t="s">
        <v>1</v>
      </c>
      <c r="N140" s="158" t="s">
        <v>35</v>
      </c>
      <c r="O140" s="159">
        <v>0.61299999999999999</v>
      </c>
      <c r="P140" s="159">
        <f t="shared" si="0"/>
        <v>8.9387660000000011</v>
      </c>
      <c r="Q140" s="159">
        <v>0</v>
      </c>
      <c r="R140" s="159">
        <f t="shared" si="1"/>
        <v>0</v>
      </c>
      <c r="S140" s="159">
        <v>0</v>
      </c>
      <c r="T140" s="160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151</v>
      </c>
      <c r="AT140" s="161" t="s">
        <v>147</v>
      </c>
      <c r="AU140" s="161" t="s">
        <v>78</v>
      </c>
      <c r="AY140" s="14" t="s">
        <v>145</v>
      </c>
      <c r="BE140" s="162">
        <f t="shared" si="3"/>
        <v>0</v>
      </c>
      <c r="BF140" s="162">
        <f t="shared" si="4"/>
        <v>0</v>
      </c>
      <c r="BG140" s="162">
        <f t="shared" si="5"/>
        <v>0</v>
      </c>
      <c r="BH140" s="162">
        <f t="shared" si="6"/>
        <v>0</v>
      </c>
      <c r="BI140" s="162">
        <f t="shared" si="7"/>
        <v>0</v>
      </c>
      <c r="BJ140" s="14" t="s">
        <v>78</v>
      </c>
      <c r="BK140" s="162">
        <f t="shared" si="8"/>
        <v>0</v>
      </c>
      <c r="BL140" s="14" t="s">
        <v>151</v>
      </c>
      <c r="BM140" s="161" t="s">
        <v>1086</v>
      </c>
    </row>
    <row r="141" spans="1:65" s="2" customFormat="1" ht="16.5" customHeight="1">
      <c r="A141" s="26"/>
      <c r="B141" s="149"/>
      <c r="C141" s="150" t="s">
        <v>165</v>
      </c>
      <c r="D141" s="150" t="s">
        <v>147</v>
      </c>
      <c r="E141" s="151" t="s">
        <v>1087</v>
      </c>
      <c r="F141" s="152" t="s">
        <v>1088</v>
      </c>
      <c r="G141" s="153" t="s">
        <v>160</v>
      </c>
      <c r="H141" s="154">
        <v>20.704999999999998</v>
      </c>
      <c r="I141" s="155"/>
      <c r="J141" s="155"/>
      <c r="K141" s="156"/>
      <c r="L141" s="27"/>
      <c r="M141" s="157" t="s">
        <v>1</v>
      </c>
      <c r="N141" s="158" t="s">
        <v>35</v>
      </c>
      <c r="O141" s="159">
        <v>0.83199999999999996</v>
      </c>
      <c r="P141" s="159">
        <f t="shared" si="0"/>
        <v>17.226559999999999</v>
      </c>
      <c r="Q141" s="159">
        <v>0</v>
      </c>
      <c r="R141" s="159">
        <f t="shared" si="1"/>
        <v>0</v>
      </c>
      <c r="S141" s="159">
        <v>0</v>
      </c>
      <c r="T141" s="160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151</v>
      </c>
      <c r="AT141" s="161" t="s">
        <v>147</v>
      </c>
      <c r="AU141" s="161" t="s">
        <v>78</v>
      </c>
      <c r="AY141" s="14" t="s">
        <v>145</v>
      </c>
      <c r="BE141" s="162">
        <f t="shared" si="3"/>
        <v>0</v>
      </c>
      <c r="BF141" s="162">
        <f t="shared" si="4"/>
        <v>0</v>
      </c>
      <c r="BG141" s="162">
        <f t="shared" si="5"/>
        <v>0</v>
      </c>
      <c r="BH141" s="162">
        <f t="shared" si="6"/>
        <v>0</v>
      </c>
      <c r="BI141" s="162">
        <f t="shared" si="7"/>
        <v>0</v>
      </c>
      <c r="BJ141" s="14" t="s">
        <v>78</v>
      </c>
      <c r="BK141" s="162">
        <f t="shared" si="8"/>
        <v>0</v>
      </c>
      <c r="BL141" s="14" t="s">
        <v>151</v>
      </c>
      <c r="BM141" s="161" t="s">
        <v>1089</v>
      </c>
    </row>
    <row r="142" spans="1:65" s="2" customFormat="1" ht="33" customHeight="1">
      <c r="A142" s="26"/>
      <c r="B142" s="149"/>
      <c r="C142" s="150" t="s">
        <v>169</v>
      </c>
      <c r="D142" s="150" t="s">
        <v>147</v>
      </c>
      <c r="E142" s="151" t="s">
        <v>1090</v>
      </c>
      <c r="F142" s="152" t="s">
        <v>1091</v>
      </c>
      <c r="G142" s="153" t="s">
        <v>160</v>
      </c>
      <c r="H142" s="154">
        <v>20.704999999999998</v>
      </c>
      <c r="I142" s="155"/>
      <c r="J142" s="155"/>
      <c r="K142" s="156"/>
      <c r="L142" s="27"/>
      <c r="M142" s="157" t="s">
        <v>1</v>
      </c>
      <c r="N142" s="158" t="s">
        <v>35</v>
      </c>
      <c r="O142" s="159">
        <v>5.5500000000000001E-2</v>
      </c>
      <c r="P142" s="159">
        <f t="shared" si="0"/>
        <v>1.1491274999999999</v>
      </c>
      <c r="Q142" s="159">
        <v>0</v>
      </c>
      <c r="R142" s="159">
        <f t="shared" si="1"/>
        <v>0</v>
      </c>
      <c r="S142" s="159">
        <v>0</v>
      </c>
      <c r="T142" s="160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151</v>
      </c>
      <c r="AT142" s="161" t="s">
        <v>147</v>
      </c>
      <c r="AU142" s="161" t="s">
        <v>78</v>
      </c>
      <c r="AY142" s="14" t="s">
        <v>145</v>
      </c>
      <c r="BE142" s="162">
        <f t="shared" si="3"/>
        <v>0</v>
      </c>
      <c r="BF142" s="162">
        <f t="shared" si="4"/>
        <v>0</v>
      </c>
      <c r="BG142" s="162">
        <f t="shared" si="5"/>
        <v>0</v>
      </c>
      <c r="BH142" s="162">
        <f t="shared" si="6"/>
        <v>0</v>
      </c>
      <c r="BI142" s="162">
        <f t="shared" si="7"/>
        <v>0</v>
      </c>
      <c r="BJ142" s="14" t="s">
        <v>78</v>
      </c>
      <c r="BK142" s="162">
        <f t="shared" si="8"/>
        <v>0</v>
      </c>
      <c r="BL142" s="14" t="s">
        <v>151</v>
      </c>
      <c r="BM142" s="161" t="s">
        <v>1092</v>
      </c>
    </row>
    <row r="143" spans="1:65" s="2" customFormat="1" ht="37.9" customHeight="1">
      <c r="A143" s="26"/>
      <c r="B143" s="149"/>
      <c r="C143" s="150" t="s">
        <v>173</v>
      </c>
      <c r="D143" s="150" t="s">
        <v>147</v>
      </c>
      <c r="E143" s="151" t="s">
        <v>1093</v>
      </c>
      <c r="F143" s="152" t="s">
        <v>1094</v>
      </c>
      <c r="G143" s="153" t="s">
        <v>160</v>
      </c>
      <c r="H143" s="154">
        <v>621.15</v>
      </c>
      <c r="I143" s="155"/>
      <c r="J143" s="155"/>
      <c r="K143" s="156"/>
      <c r="L143" s="27"/>
      <c r="M143" s="157" t="s">
        <v>1</v>
      </c>
      <c r="N143" s="158" t="s">
        <v>35</v>
      </c>
      <c r="O143" s="159">
        <v>7.0000000000000001E-3</v>
      </c>
      <c r="P143" s="159">
        <f t="shared" si="0"/>
        <v>4.3480499999999997</v>
      </c>
      <c r="Q143" s="159">
        <v>0</v>
      </c>
      <c r="R143" s="159">
        <f t="shared" si="1"/>
        <v>0</v>
      </c>
      <c r="S143" s="159">
        <v>0</v>
      </c>
      <c r="T143" s="160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151</v>
      </c>
      <c r="AT143" s="161" t="s">
        <v>147</v>
      </c>
      <c r="AU143" s="161" t="s">
        <v>78</v>
      </c>
      <c r="AY143" s="14" t="s">
        <v>145</v>
      </c>
      <c r="BE143" s="162">
        <f t="shared" si="3"/>
        <v>0</v>
      </c>
      <c r="BF143" s="162">
        <f t="shared" si="4"/>
        <v>0</v>
      </c>
      <c r="BG143" s="162">
        <f t="shared" si="5"/>
        <v>0</v>
      </c>
      <c r="BH143" s="162">
        <f t="shared" si="6"/>
        <v>0</v>
      </c>
      <c r="BI143" s="162">
        <f t="shared" si="7"/>
        <v>0</v>
      </c>
      <c r="BJ143" s="14" t="s">
        <v>78</v>
      </c>
      <c r="BK143" s="162">
        <f t="shared" si="8"/>
        <v>0</v>
      </c>
      <c r="BL143" s="14" t="s">
        <v>151</v>
      </c>
      <c r="BM143" s="161" t="s">
        <v>1095</v>
      </c>
    </row>
    <row r="144" spans="1:65" s="2" customFormat="1" ht="16.5" customHeight="1">
      <c r="A144" s="26"/>
      <c r="B144" s="149"/>
      <c r="C144" s="150" t="s">
        <v>177</v>
      </c>
      <c r="D144" s="150" t="s">
        <v>147</v>
      </c>
      <c r="E144" s="151" t="s">
        <v>1096</v>
      </c>
      <c r="F144" s="152" t="s">
        <v>1097</v>
      </c>
      <c r="G144" s="153" t="s">
        <v>160</v>
      </c>
      <c r="H144" s="154">
        <v>20.704999999999998</v>
      </c>
      <c r="I144" s="155"/>
      <c r="J144" s="155"/>
      <c r="K144" s="156"/>
      <c r="L144" s="27"/>
      <c r="M144" s="157" t="s">
        <v>1</v>
      </c>
      <c r="N144" s="158" t="s">
        <v>35</v>
      </c>
      <c r="O144" s="159">
        <v>8.9999999999999993E-3</v>
      </c>
      <c r="P144" s="159">
        <f t="shared" si="0"/>
        <v>0.18634499999999998</v>
      </c>
      <c r="Q144" s="159">
        <v>0</v>
      </c>
      <c r="R144" s="159">
        <f t="shared" si="1"/>
        <v>0</v>
      </c>
      <c r="S144" s="159">
        <v>0</v>
      </c>
      <c r="T144" s="160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151</v>
      </c>
      <c r="AT144" s="161" t="s">
        <v>147</v>
      </c>
      <c r="AU144" s="161" t="s">
        <v>78</v>
      </c>
      <c r="AY144" s="14" t="s">
        <v>145</v>
      </c>
      <c r="BE144" s="162">
        <f t="shared" si="3"/>
        <v>0</v>
      </c>
      <c r="BF144" s="162">
        <f t="shared" si="4"/>
        <v>0</v>
      </c>
      <c r="BG144" s="162">
        <f t="shared" si="5"/>
        <v>0</v>
      </c>
      <c r="BH144" s="162">
        <f t="shared" si="6"/>
        <v>0</v>
      </c>
      <c r="BI144" s="162">
        <f t="shared" si="7"/>
        <v>0</v>
      </c>
      <c r="BJ144" s="14" t="s">
        <v>78</v>
      </c>
      <c r="BK144" s="162">
        <f t="shared" si="8"/>
        <v>0</v>
      </c>
      <c r="BL144" s="14" t="s">
        <v>151</v>
      </c>
      <c r="BM144" s="161" t="s">
        <v>1098</v>
      </c>
    </row>
    <row r="145" spans="1:65" s="2" customFormat="1" ht="24.2" customHeight="1">
      <c r="A145" s="26"/>
      <c r="B145" s="149"/>
      <c r="C145" s="150" t="s">
        <v>156</v>
      </c>
      <c r="D145" s="150" t="s">
        <v>147</v>
      </c>
      <c r="E145" s="151" t="s">
        <v>1099</v>
      </c>
      <c r="F145" s="152" t="s">
        <v>1100</v>
      </c>
      <c r="G145" s="153" t="s">
        <v>269</v>
      </c>
      <c r="H145" s="154">
        <v>33.128</v>
      </c>
      <c r="I145" s="155"/>
      <c r="J145" s="155"/>
      <c r="K145" s="156"/>
      <c r="L145" s="27"/>
      <c r="M145" s="157" t="s">
        <v>1</v>
      </c>
      <c r="N145" s="158" t="s">
        <v>35</v>
      </c>
      <c r="O145" s="159">
        <v>0</v>
      </c>
      <c r="P145" s="159">
        <f t="shared" si="0"/>
        <v>0</v>
      </c>
      <c r="Q145" s="159">
        <v>0</v>
      </c>
      <c r="R145" s="159">
        <f t="shared" si="1"/>
        <v>0</v>
      </c>
      <c r="S145" s="159">
        <v>0</v>
      </c>
      <c r="T145" s="160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151</v>
      </c>
      <c r="AT145" s="161" t="s">
        <v>147</v>
      </c>
      <c r="AU145" s="161" t="s">
        <v>78</v>
      </c>
      <c r="AY145" s="14" t="s">
        <v>145</v>
      </c>
      <c r="BE145" s="162">
        <f t="shared" si="3"/>
        <v>0</v>
      </c>
      <c r="BF145" s="162">
        <f t="shared" si="4"/>
        <v>0</v>
      </c>
      <c r="BG145" s="162">
        <f t="shared" si="5"/>
        <v>0</v>
      </c>
      <c r="BH145" s="162">
        <f t="shared" si="6"/>
        <v>0</v>
      </c>
      <c r="BI145" s="162">
        <f t="shared" si="7"/>
        <v>0</v>
      </c>
      <c r="BJ145" s="14" t="s">
        <v>78</v>
      </c>
      <c r="BK145" s="162">
        <f t="shared" si="8"/>
        <v>0</v>
      </c>
      <c r="BL145" s="14" t="s">
        <v>151</v>
      </c>
      <c r="BM145" s="161" t="s">
        <v>1101</v>
      </c>
    </row>
    <row r="146" spans="1:65" s="2" customFormat="1" ht="24.2" customHeight="1">
      <c r="A146" s="26"/>
      <c r="B146" s="149"/>
      <c r="C146" s="150" t="s">
        <v>184</v>
      </c>
      <c r="D146" s="150" t="s">
        <v>147</v>
      </c>
      <c r="E146" s="151" t="s">
        <v>1102</v>
      </c>
      <c r="F146" s="152" t="s">
        <v>1103</v>
      </c>
      <c r="G146" s="153" t="s">
        <v>160</v>
      </c>
      <c r="H146" s="154">
        <v>28.728000000000002</v>
      </c>
      <c r="I146" s="155"/>
      <c r="J146" s="155"/>
      <c r="K146" s="156"/>
      <c r="L146" s="27"/>
      <c r="M146" s="157" t="s">
        <v>1</v>
      </c>
      <c r="N146" s="158" t="s">
        <v>35</v>
      </c>
      <c r="O146" s="159">
        <v>0.24199999999999999</v>
      </c>
      <c r="P146" s="159">
        <f t="shared" si="0"/>
        <v>6.9521760000000006</v>
      </c>
      <c r="Q146" s="159">
        <v>0</v>
      </c>
      <c r="R146" s="159">
        <f t="shared" si="1"/>
        <v>0</v>
      </c>
      <c r="S146" s="159">
        <v>0</v>
      </c>
      <c r="T146" s="160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151</v>
      </c>
      <c r="AT146" s="161" t="s">
        <v>147</v>
      </c>
      <c r="AU146" s="161" t="s">
        <v>78</v>
      </c>
      <c r="AY146" s="14" t="s">
        <v>145</v>
      </c>
      <c r="BE146" s="162">
        <f t="shared" si="3"/>
        <v>0</v>
      </c>
      <c r="BF146" s="162">
        <f t="shared" si="4"/>
        <v>0</v>
      </c>
      <c r="BG146" s="162">
        <f t="shared" si="5"/>
        <v>0</v>
      </c>
      <c r="BH146" s="162">
        <f t="shared" si="6"/>
        <v>0</v>
      </c>
      <c r="BI146" s="162">
        <f t="shared" si="7"/>
        <v>0</v>
      </c>
      <c r="BJ146" s="14" t="s">
        <v>78</v>
      </c>
      <c r="BK146" s="162">
        <f t="shared" si="8"/>
        <v>0</v>
      </c>
      <c r="BL146" s="14" t="s">
        <v>151</v>
      </c>
      <c r="BM146" s="161" t="s">
        <v>1104</v>
      </c>
    </row>
    <row r="147" spans="1:65" s="12" customFormat="1" ht="22.9" customHeight="1">
      <c r="B147" s="137"/>
      <c r="D147" s="138" t="s">
        <v>68</v>
      </c>
      <c r="E147" s="147" t="s">
        <v>78</v>
      </c>
      <c r="F147" s="147" t="s">
        <v>1105</v>
      </c>
      <c r="J147" s="148"/>
      <c r="L147" s="137"/>
      <c r="M147" s="141"/>
      <c r="N147" s="142"/>
      <c r="O147" s="142"/>
      <c r="P147" s="143">
        <f>SUM(P148:P155)</f>
        <v>7.490778109999999</v>
      </c>
      <c r="Q147" s="142"/>
      <c r="R147" s="143">
        <f>SUM(R148:R155)</f>
        <v>3.3579024099999994</v>
      </c>
      <c r="S147" s="142"/>
      <c r="T147" s="144">
        <f>SUM(T148:T155)</f>
        <v>0</v>
      </c>
      <c r="AR147" s="138" t="s">
        <v>75</v>
      </c>
      <c r="AT147" s="145" t="s">
        <v>68</v>
      </c>
      <c r="AU147" s="145" t="s">
        <v>75</v>
      </c>
      <c r="AY147" s="138" t="s">
        <v>145</v>
      </c>
      <c r="BK147" s="146">
        <f>SUM(BK148:BK155)</f>
        <v>0</v>
      </c>
    </row>
    <row r="148" spans="1:65" s="2" customFormat="1" ht="33" customHeight="1">
      <c r="A148" s="26"/>
      <c r="B148" s="149"/>
      <c r="C148" s="150" t="s">
        <v>189</v>
      </c>
      <c r="D148" s="150" t="s">
        <v>147</v>
      </c>
      <c r="E148" s="151" t="s">
        <v>1106</v>
      </c>
      <c r="F148" s="152" t="s">
        <v>1107</v>
      </c>
      <c r="G148" s="153" t="s">
        <v>150</v>
      </c>
      <c r="H148" s="154">
        <v>74.364000000000004</v>
      </c>
      <c r="I148" s="155"/>
      <c r="J148" s="155"/>
      <c r="K148" s="156"/>
      <c r="L148" s="27"/>
      <c r="M148" s="157" t="s">
        <v>1</v>
      </c>
      <c r="N148" s="158" t="s">
        <v>35</v>
      </c>
      <c r="O148" s="159">
        <v>7.0999999999999994E-2</v>
      </c>
      <c r="P148" s="159">
        <f t="shared" ref="P148:P155" si="9">O148*H148</f>
        <v>5.2798439999999998</v>
      </c>
      <c r="Q148" s="159">
        <v>1.8000000000000001E-4</v>
      </c>
      <c r="R148" s="159">
        <f t="shared" ref="R148:R155" si="10">Q148*H148</f>
        <v>1.3385520000000001E-2</v>
      </c>
      <c r="S148" s="159">
        <v>0</v>
      </c>
      <c r="T148" s="160">
        <f t="shared" ref="T148:T155" si="11"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151</v>
      </c>
      <c r="AT148" s="161" t="s">
        <v>147</v>
      </c>
      <c r="AU148" s="161" t="s">
        <v>78</v>
      </c>
      <c r="AY148" s="14" t="s">
        <v>145</v>
      </c>
      <c r="BE148" s="162">
        <f t="shared" ref="BE148:BE155" si="12">IF(N148="základná",J148,0)</f>
        <v>0</v>
      </c>
      <c r="BF148" s="162">
        <f t="shared" ref="BF148:BF155" si="13">IF(N148="znížená",J148,0)</f>
        <v>0</v>
      </c>
      <c r="BG148" s="162">
        <f t="shared" ref="BG148:BG155" si="14">IF(N148="zákl. prenesená",J148,0)</f>
        <v>0</v>
      </c>
      <c r="BH148" s="162">
        <f t="shared" ref="BH148:BH155" si="15">IF(N148="zníž. prenesená",J148,0)</f>
        <v>0</v>
      </c>
      <c r="BI148" s="162">
        <f t="shared" ref="BI148:BI155" si="16">IF(N148="nulová",J148,0)</f>
        <v>0</v>
      </c>
      <c r="BJ148" s="14" t="s">
        <v>78</v>
      </c>
      <c r="BK148" s="162">
        <f t="shared" ref="BK148:BK155" si="17">ROUND(I148*H148,2)</f>
        <v>0</v>
      </c>
      <c r="BL148" s="14" t="s">
        <v>151</v>
      </c>
      <c r="BM148" s="161" t="s">
        <v>1108</v>
      </c>
    </row>
    <row r="149" spans="1:65" s="2" customFormat="1" ht="16.5" customHeight="1">
      <c r="A149" s="26"/>
      <c r="B149" s="149"/>
      <c r="C149" s="167" t="s">
        <v>193</v>
      </c>
      <c r="D149" s="167" t="s">
        <v>425</v>
      </c>
      <c r="E149" s="168" t="s">
        <v>1109</v>
      </c>
      <c r="F149" s="169" t="s">
        <v>1110</v>
      </c>
      <c r="G149" s="170" t="s">
        <v>150</v>
      </c>
      <c r="H149" s="171">
        <v>75.850999999999999</v>
      </c>
      <c r="I149" s="172"/>
      <c r="J149" s="172"/>
      <c r="K149" s="173"/>
      <c r="L149" s="174"/>
      <c r="M149" s="175" t="s">
        <v>1</v>
      </c>
      <c r="N149" s="176" t="s">
        <v>35</v>
      </c>
      <c r="O149" s="159">
        <v>0</v>
      </c>
      <c r="P149" s="159">
        <f t="shared" si="9"/>
        <v>0</v>
      </c>
      <c r="Q149" s="159">
        <v>2.0000000000000001E-4</v>
      </c>
      <c r="R149" s="159">
        <f t="shared" si="10"/>
        <v>1.51702E-2</v>
      </c>
      <c r="S149" s="159">
        <v>0</v>
      </c>
      <c r="T149" s="160">
        <f t="shared" si="11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177</v>
      </c>
      <c r="AT149" s="161" t="s">
        <v>425</v>
      </c>
      <c r="AU149" s="161" t="s">
        <v>78</v>
      </c>
      <c r="AY149" s="14" t="s">
        <v>145</v>
      </c>
      <c r="BE149" s="162">
        <f t="shared" si="12"/>
        <v>0</v>
      </c>
      <c r="BF149" s="162">
        <f t="shared" si="13"/>
        <v>0</v>
      </c>
      <c r="BG149" s="162">
        <f t="shared" si="14"/>
        <v>0</v>
      </c>
      <c r="BH149" s="162">
        <f t="shared" si="15"/>
        <v>0</v>
      </c>
      <c r="BI149" s="162">
        <f t="shared" si="16"/>
        <v>0</v>
      </c>
      <c r="BJ149" s="14" t="s">
        <v>78</v>
      </c>
      <c r="BK149" s="162">
        <f t="shared" si="17"/>
        <v>0</v>
      </c>
      <c r="BL149" s="14" t="s">
        <v>151</v>
      </c>
      <c r="BM149" s="161" t="s">
        <v>1111</v>
      </c>
    </row>
    <row r="150" spans="1:65" s="2" customFormat="1" ht="24.2" customHeight="1">
      <c r="A150" s="26"/>
      <c r="B150" s="149"/>
      <c r="C150" s="150" t="s">
        <v>197</v>
      </c>
      <c r="D150" s="150" t="s">
        <v>147</v>
      </c>
      <c r="E150" s="151" t="s">
        <v>1112</v>
      </c>
      <c r="F150" s="152" t="s">
        <v>1113</v>
      </c>
      <c r="G150" s="153" t="s">
        <v>160</v>
      </c>
      <c r="H150" s="154">
        <v>0.41399999999999998</v>
      </c>
      <c r="I150" s="155"/>
      <c r="J150" s="155"/>
      <c r="K150" s="156"/>
      <c r="L150" s="27"/>
      <c r="M150" s="157" t="s">
        <v>1</v>
      </c>
      <c r="N150" s="158" t="s">
        <v>35</v>
      </c>
      <c r="O150" s="159">
        <v>1.1317999999999999</v>
      </c>
      <c r="P150" s="159">
        <f t="shared" si="9"/>
        <v>0.46856519999999996</v>
      </c>
      <c r="Q150" s="159">
        <v>2.0699999999999998</v>
      </c>
      <c r="R150" s="159">
        <f t="shared" si="10"/>
        <v>0.85697999999999985</v>
      </c>
      <c r="S150" s="159">
        <v>0</v>
      </c>
      <c r="T150" s="160">
        <f t="shared" si="11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151</v>
      </c>
      <c r="AT150" s="161" t="s">
        <v>147</v>
      </c>
      <c r="AU150" s="161" t="s">
        <v>78</v>
      </c>
      <c r="AY150" s="14" t="s">
        <v>145</v>
      </c>
      <c r="BE150" s="162">
        <f t="shared" si="12"/>
        <v>0</v>
      </c>
      <c r="BF150" s="162">
        <f t="shared" si="13"/>
        <v>0</v>
      </c>
      <c r="BG150" s="162">
        <f t="shared" si="14"/>
        <v>0</v>
      </c>
      <c r="BH150" s="162">
        <f t="shared" si="15"/>
        <v>0</v>
      </c>
      <c r="BI150" s="162">
        <f t="shared" si="16"/>
        <v>0</v>
      </c>
      <c r="BJ150" s="14" t="s">
        <v>78</v>
      </c>
      <c r="BK150" s="162">
        <f t="shared" si="17"/>
        <v>0</v>
      </c>
      <c r="BL150" s="14" t="s">
        <v>151</v>
      </c>
      <c r="BM150" s="161" t="s">
        <v>1114</v>
      </c>
    </row>
    <row r="151" spans="1:65" s="2" customFormat="1" ht="24.2" customHeight="1">
      <c r="A151" s="26"/>
      <c r="B151" s="149"/>
      <c r="C151" s="150" t="s">
        <v>202</v>
      </c>
      <c r="D151" s="150" t="s">
        <v>147</v>
      </c>
      <c r="E151" s="151" t="s">
        <v>1115</v>
      </c>
      <c r="F151" s="152" t="s">
        <v>1116</v>
      </c>
      <c r="G151" s="153" t="s">
        <v>160</v>
      </c>
      <c r="H151" s="154">
        <v>0.41399999999999998</v>
      </c>
      <c r="I151" s="155"/>
      <c r="J151" s="155"/>
      <c r="K151" s="156"/>
      <c r="L151" s="27"/>
      <c r="M151" s="157" t="s">
        <v>1</v>
      </c>
      <c r="N151" s="158" t="s">
        <v>35</v>
      </c>
      <c r="O151" s="159">
        <v>0.61890999999999996</v>
      </c>
      <c r="P151" s="159">
        <f t="shared" si="9"/>
        <v>0.25622873999999995</v>
      </c>
      <c r="Q151" s="159">
        <v>2.2151299999999998</v>
      </c>
      <c r="R151" s="159">
        <f t="shared" si="10"/>
        <v>0.91706381999999986</v>
      </c>
      <c r="S151" s="159">
        <v>0</v>
      </c>
      <c r="T151" s="160">
        <f t="shared" si="11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151</v>
      </c>
      <c r="AT151" s="161" t="s">
        <v>147</v>
      </c>
      <c r="AU151" s="161" t="s">
        <v>78</v>
      </c>
      <c r="AY151" s="14" t="s">
        <v>145</v>
      </c>
      <c r="BE151" s="162">
        <f t="shared" si="12"/>
        <v>0</v>
      </c>
      <c r="BF151" s="162">
        <f t="shared" si="13"/>
        <v>0</v>
      </c>
      <c r="BG151" s="162">
        <f t="shared" si="14"/>
        <v>0</v>
      </c>
      <c r="BH151" s="162">
        <f t="shared" si="15"/>
        <v>0</v>
      </c>
      <c r="BI151" s="162">
        <f t="shared" si="16"/>
        <v>0</v>
      </c>
      <c r="BJ151" s="14" t="s">
        <v>78</v>
      </c>
      <c r="BK151" s="162">
        <f t="shared" si="17"/>
        <v>0</v>
      </c>
      <c r="BL151" s="14" t="s">
        <v>151</v>
      </c>
      <c r="BM151" s="161" t="s">
        <v>1117</v>
      </c>
    </row>
    <row r="152" spans="1:65" s="2" customFormat="1" ht="21.75" customHeight="1">
      <c r="A152" s="26"/>
      <c r="B152" s="149"/>
      <c r="C152" s="150" t="s">
        <v>206</v>
      </c>
      <c r="D152" s="150" t="s">
        <v>147</v>
      </c>
      <c r="E152" s="151" t="s">
        <v>1118</v>
      </c>
      <c r="F152" s="152" t="s">
        <v>1119</v>
      </c>
      <c r="G152" s="153" t="s">
        <v>150</v>
      </c>
      <c r="H152" s="154">
        <v>1.67</v>
      </c>
      <c r="I152" s="155"/>
      <c r="J152" s="155"/>
      <c r="K152" s="156"/>
      <c r="L152" s="27"/>
      <c r="M152" s="157" t="s">
        <v>1</v>
      </c>
      <c r="N152" s="158" t="s">
        <v>35</v>
      </c>
      <c r="O152" s="159">
        <v>0.35799999999999998</v>
      </c>
      <c r="P152" s="159">
        <f t="shared" si="9"/>
        <v>0.59785999999999995</v>
      </c>
      <c r="Q152" s="159">
        <v>1.6000000000000001E-3</v>
      </c>
      <c r="R152" s="159">
        <f t="shared" si="10"/>
        <v>2.6719999999999999E-3</v>
      </c>
      <c r="S152" s="159">
        <v>0</v>
      </c>
      <c r="T152" s="160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151</v>
      </c>
      <c r="AT152" s="161" t="s">
        <v>147</v>
      </c>
      <c r="AU152" s="161" t="s">
        <v>78</v>
      </c>
      <c r="AY152" s="14" t="s">
        <v>145</v>
      </c>
      <c r="BE152" s="162">
        <f t="shared" si="12"/>
        <v>0</v>
      </c>
      <c r="BF152" s="162">
        <f t="shared" si="13"/>
        <v>0</v>
      </c>
      <c r="BG152" s="162">
        <f t="shared" si="14"/>
        <v>0</v>
      </c>
      <c r="BH152" s="162">
        <f t="shared" si="15"/>
        <v>0</v>
      </c>
      <c r="BI152" s="162">
        <f t="shared" si="16"/>
        <v>0</v>
      </c>
      <c r="BJ152" s="14" t="s">
        <v>78</v>
      </c>
      <c r="BK152" s="162">
        <f t="shared" si="17"/>
        <v>0</v>
      </c>
      <c r="BL152" s="14" t="s">
        <v>151</v>
      </c>
      <c r="BM152" s="161" t="s">
        <v>1120</v>
      </c>
    </row>
    <row r="153" spans="1:65" s="2" customFormat="1" ht="21.75" customHeight="1">
      <c r="A153" s="26"/>
      <c r="B153" s="149"/>
      <c r="C153" s="150" t="s">
        <v>210</v>
      </c>
      <c r="D153" s="150" t="s">
        <v>147</v>
      </c>
      <c r="E153" s="151" t="s">
        <v>1121</v>
      </c>
      <c r="F153" s="152" t="s">
        <v>1122</v>
      </c>
      <c r="G153" s="153" t="s">
        <v>150</v>
      </c>
      <c r="H153" s="154">
        <v>1.67</v>
      </c>
      <c r="I153" s="155"/>
      <c r="J153" s="155"/>
      <c r="K153" s="156"/>
      <c r="L153" s="27"/>
      <c r="M153" s="157" t="s">
        <v>1</v>
      </c>
      <c r="N153" s="158" t="s">
        <v>35</v>
      </c>
      <c r="O153" s="159">
        <v>0.19900000000000001</v>
      </c>
      <c r="P153" s="159">
        <f t="shared" si="9"/>
        <v>0.33233000000000001</v>
      </c>
      <c r="Q153" s="159">
        <v>0</v>
      </c>
      <c r="R153" s="159">
        <f t="shared" si="10"/>
        <v>0</v>
      </c>
      <c r="S153" s="159">
        <v>0</v>
      </c>
      <c r="T153" s="160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151</v>
      </c>
      <c r="AT153" s="161" t="s">
        <v>147</v>
      </c>
      <c r="AU153" s="161" t="s">
        <v>78</v>
      </c>
      <c r="AY153" s="14" t="s">
        <v>145</v>
      </c>
      <c r="BE153" s="162">
        <f t="shared" si="12"/>
        <v>0</v>
      </c>
      <c r="BF153" s="162">
        <f t="shared" si="13"/>
        <v>0</v>
      </c>
      <c r="BG153" s="162">
        <f t="shared" si="14"/>
        <v>0</v>
      </c>
      <c r="BH153" s="162">
        <f t="shared" si="15"/>
        <v>0</v>
      </c>
      <c r="BI153" s="162">
        <f t="shared" si="16"/>
        <v>0</v>
      </c>
      <c r="BJ153" s="14" t="s">
        <v>78</v>
      </c>
      <c r="BK153" s="162">
        <f t="shared" si="17"/>
        <v>0</v>
      </c>
      <c r="BL153" s="14" t="s">
        <v>151</v>
      </c>
      <c r="BM153" s="161" t="s">
        <v>1123</v>
      </c>
    </row>
    <row r="154" spans="1:65" s="2" customFormat="1" ht="33" customHeight="1">
      <c r="A154" s="26"/>
      <c r="B154" s="149"/>
      <c r="C154" s="150" t="s">
        <v>214</v>
      </c>
      <c r="D154" s="150" t="s">
        <v>147</v>
      </c>
      <c r="E154" s="151" t="s">
        <v>1124</v>
      </c>
      <c r="F154" s="152" t="s">
        <v>1125</v>
      </c>
      <c r="G154" s="153" t="s">
        <v>150</v>
      </c>
      <c r="H154" s="154">
        <v>3.726</v>
      </c>
      <c r="I154" s="155"/>
      <c r="J154" s="155"/>
      <c r="K154" s="156"/>
      <c r="L154" s="27"/>
      <c r="M154" s="157" t="s">
        <v>1</v>
      </c>
      <c r="N154" s="158" t="s">
        <v>35</v>
      </c>
      <c r="O154" s="159">
        <v>4.0919999999999998E-2</v>
      </c>
      <c r="P154" s="159">
        <f t="shared" si="9"/>
        <v>0.15246791999999998</v>
      </c>
      <c r="Q154" s="159">
        <v>3.5200000000000001E-3</v>
      </c>
      <c r="R154" s="159">
        <f t="shared" si="10"/>
        <v>1.311552E-2</v>
      </c>
      <c r="S154" s="159">
        <v>0</v>
      </c>
      <c r="T154" s="160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151</v>
      </c>
      <c r="AT154" s="161" t="s">
        <v>147</v>
      </c>
      <c r="AU154" s="161" t="s">
        <v>78</v>
      </c>
      <c r="AY154" s="14" t="s">
        <v>145</v>
      </c>
      <c r="BE154" s="162">
        <f t="shared" si="12"/>
        <v>0</v>
      </c>
      <c r="BF154" s="162">
        <f t="shared" si="13"/>
        <v>0</v>
      </c>
      <c r="BG154" s="162">
        <f t="shared" si="14"/>
        <v>0</v>
      </c>
      <c r="BH154" s="162">
        <f t="shared" si="15"/>
        <v>0</v>
      </c>
      <c r="BI154" s="162">
        <f t="shared" si="16"/>
        <v>0</v>
      </c>
      <c r="BJ154" s="14" t="s">
        <v>78</v>
      </c>
      <c r="BK154" s="162">
        <f t="shared" si="17"/>
        <v>0</v>
      </c>
      <c r="BL154" s="14" t="s">
        <v>151</v>
      </c>
      <c r="BM154" s="161" t="s">
        <v>1126</v>
      </c>
    </row>
    <row r="155" spans="1:65" s="2" customFormat="1" ht="16.5" customHeight="1">
      <c r="A155" s="26"/>
      <c r="B155" s="149"/>
      <c r="C155" s="150" t="s">
        <v>218</v>
      </c>
      <c r="D155" s="150" t="s">
        <v>147</v>
      </c>
      <c r="E155" s="151" t="s">
        <v>1127</v>
      </c>
      <c r="F155" s="152" t="s">
        <v>1128</v>
      </c>
      <c r="G155" s="153" t="s">
        <v>160</v>
      </c>
      <c r="H155" s="154">
        <v>0.69499999999999995</v>
      </c>
      <c r="I155" s="155"/>
      <c r="J155" s="155"/>
      <c r="K155" s="156"/>
      <c r="L155" s="27"/>
      <c r="M155" s="157" t="s">
        <v>1</v>
      </c>
      <c r="N155" s="158" t="s">
        <v>35</v>
      </c>
      <c r="O155" s="159">
        <v>0.58055000000000001</v>
      </c>
      <c r="P155" s="159">
        <f t="shared" si="9"/>
        <v>0.40348224999999999</v>
      </c>
      <c r="Q155" s="159">
        <v>2.2151299999999998</v>
      </c>
      <c r="R155" s="159">
        <f t="shared" si="10"/>
        <v>1.5395153499999998</v>
      </c>
      <c r="S155" s="159">
        <v>0</v>
      </c>
      <c r="T155" s="160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151</v>
      </c>
      <c r="AT155" s="161" t="s">
        <v>147</v>
      </c>
      <c r="AU155" s="161" t="s">
        <v>78</v>
      </c>
      <c r="AY155" s="14" t="s">
        <v>145</v>
      </c>
      <c r="BE155" s="162">
        <f t="shared" si="12"/>
        <v>0</v>
      </c>
      <c r="BF155" s="162">
        <f t="shared" si="13"/>
        <v>0</v>
      </c>
      <c r="BG155" s="162">
        <f t="shared" si="14"/>
        <v>0</v>
      </c>
      <c r="BH155" s="162">
        <f t="shared" si="15"/>
        <v>0</v>
      </c>
      <c r="BI155" s="162">
        <f t="shared" si="16"/>
        <v>0</v>
      </c>
      <c r="BJ155" s="14" t="s">
        <v>78</v>
      </c>
      <c r="BK155" s="162">
        <f t="shared" si="17"/>
        <v>0</v>
      </c>
      <c r="BL155" s="14" t="s">
        <v>151</v>
      </c>
      <c r="BM155" s="161" t="s">
        <v>1129</v>
      </c>
    </row>
    <row r="156" spans="1:65" s="12" customFormat="1" ht="22.9" customHeight="1">
      <c r="B156" s="137"/>
      <c r="D156" s="138" t="s">
        <v>68</v>
      </c>
      <c r="E156" s="147" t="s">
        <v>165</v>
      </c>
      <c r="F156" s="147" t="s">
        <v>1130</v>
      </c>
      <c r="J156" s="148"/>
      <c r="L156" s="137"/>
      <c r="M156" s="141"/>
      <c r="N156" s="142"/>
      <c r="O156" s="142"/>
      <c r="P156" s="143">
        <f>SUM(P157:P163)</f>
        <v>29.602691999999998</v>
      </c>
      <c r="Q156" s="142"/>
      <c r="R156" s="143">
        <f>SUM(R157:R163)</f>
        <v>35.576043200000008</v>
      </c>
      <c r="S156" s="142"/>
      <c r="T156" s="144">
        <f>SUM(T157:T163)</f>
        <v>0</v>
      </c>
      <c r="AR156" s="138" t="s">
        <v>75</v>
      </c>
      <c r="AT156" s="145" t="s">
        <v>68</v>
      </c>
      <c r="AU156" s="145" t="s">
        <v>75</v>
      </c>
      <c r="AY156" s="138" t="s">
        <v>145</v>
      </c>
      <c r="BK156" s="146">
        <f>SUM(BK157:BK163)</f>
        <v>0</v>
      </c>
    </row>
    <row r="157" spans="1:65" s="2" customFormat="1" ht="33" customHeight="1">
      <c r="A157" s="26"/>
      <c r="B157" s="149"/>
      <c r="C157" s="150" t="s">
        <v>222</v>
      </c>
      <c r="D157" s="150" t="s">
        <v>147</v>
      </c>
      <c r="E157" s="151" t="s">
        <v>1131</v>
      </c>
      <c r="F157" s="152" t="s">
        <v>1132</v>
      </c>
      <c r="G157" s="153" t="s">
        <v>150</v>
      </c>
      <c r="H157" s="154">
        <v>26.46</v>
      </c>
      <c r="I157" s="155"/>
      <c r="J157" s="155"/>
      <c r="K157" s="156"/>
      <c r="L157" s="27"/>
      <c r="M157" s="157" t="s">
        <v>1</v>
      </c>
      <c r="N157" s="158" t="s">
        <v>35</v>
      </c>
      <c r="O157" s="159">
        <v>2.6120000000000001E-2</v>
      </c>
      <c r="P157" s="159">
        <f t="shared" ref="P157:P163" si="18">O157*H157</f>
        <v>0.69113520000000006</v>
      </c>
      <c r="Q157" s="159">
        <v>0.39800000000000002</v>
      </c>
      <c r="R157" s="159">
        <f t="shared" ref="R157:R163" si="19">Q157*H157</f>
        <v>10.531080000000001</v>
      </c>
      <c r="S157" s="159">
        <v>0</v>
      </c>
      <c r="T157" s="160">
        <f t="shared" ref="T157:T163" si="20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151</v>
      </c>
      <c r="AT157" s="161" t="s">
        <v>147</v>
      </c>
      <c r="AU157" s="161" t="s">
        <v>78</v>
      </c>
      <c r="AY157" s="14" t="s">
        <v>145</v>
      </c>
      <c r="BE157" s="162">
        <f t="shared" ref="BE157:BE163" si="21">IF(N157="základná",J157,0)</f>
        <v>0</v>
      </c>
      <c r="BF157" s="162">
        <f t="shared" ref="BF157:BF163" si="22">IF(N157="znížená",J157,0)</f>
        <v>0</v>
      </c>
      <c r="BG157" s="162">
        <f t="shared" ref="BG157:BG163" si="23">IF(N157="zákl. prenesená",J157,0)</f>
        <v>0</v>
      </c>
      <c r="BH157" s="162">
        <f t="shared" ref="BH157:BH163" si="24">IF(N157="zníž. prenesená",J157,0)</f>
        <v>0</v>
      </c>
      <c r="BI157" s="162">
        <f t="shared" ref="BI157:BI163" si="25">IF(N157="nulová",J157,0)</f>
        <v>0</v>
      </c>
      <c r="BJ157" s="14" t="s">
        <v>78</v>
      </c>
      <c r="BK157" s="162">
        <f t="shared" ref="BK157:BK163" si="26">ROUND(I157*H157,2)</f>
        <v>0</v>
      </c>
      <c r="BL157" s="14" t="s">
        <v>151</v>
      </c>
      <c r="BM157" s="161" t="s">
        <v>1133</v>
      </c>
    </row>
    <row r="158" spans="1:65" s="2" customFormat="1" ht="24.2" customHeight="1">
      <c r="A158" s="26"/>
      <c r="B158" s="149"/>
      <c r="C158" s="150" t="s">
        <v>7</v>
      </c>
      <c r="D158" s="150" t="s">
        <v>147</v>
      </c>
      <c r="E158" s="151" t="s">
        <v>1134</v>
      </c>
      <c r="F158" s="152" t="s">
        <v>1135</v>
      </c>
      <c r="G158" s="153" t="s">
        <v>150</v>
      </c>
      <c r="H158" s="154">
        <v>26.46</v>
      </c>
      <c r="I158" s="155"/>
      <c r="J158" s="155"/>
      <c r="K158" s="156"/>
      <c r="L158" s="27"/>
      <c r="M158" s="157" t="s">
        <v>1</v>
      </c>
      <c r="N158" s="158" t="s">
        <v>35</v>
      </c>
      <c r="O158" s="159">
        <v>0.40500000000000003</v>
      </c>
      <c r="P158" s="159">
        <f t="shared" si="18"/>
        <v>10.7163</v>
      </c>
      <c r="Q158" s="159">
        <v>0.1837</v>
      </c>
      <c r="R158" s="159">
        <f t="shared" si="19"/>
        <v>4.8607019999999999</v>
      </c>
      <c r="S158" s="159">
        <v>0</v>
      </c>
      <c r="T158" s="160">
        <f t="shared" si="20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151</v>
      </c>
      <c r="AT158" s="161" t="s">
        <v>147</v>
      </c>
      <c r="AU158" s="161" t="s">
        <v>78</v>
      </c>
      <c r="AY158" s="14" t="s">
        <v>145</v>
      </c>
      <c r="BE158" s="162">
        <f t="shared" si="21"/>
        <v>0</v>
      </c>
      <c r="BF158" s="162">
        <f t="shared" si="22"/>
        <v>0</v>
      </c>
      <c r="BG158" s="162">
        <f t="shared" si="23"/>
        <v>0</v>
      </c>
      <c r="BH158" s="162">
        <f t="shared" si="24"/>
        <v>0</v>
      </c>
      <c r="BI158" s="162">
        <f t="shared" si="25"/>
        <v>0</v>
      </c>
      <c r="BJ158" s="14" t="s">
        <v>78</v>
      </c>
      <c r="BK158" s="162">
        <f t="shared" si="26"/>
        <v>0</v>
      </c>
      <c r="BL158" s="14" t="s">
        <v>151</v>
      </c>
      <c r="BM158" s="161" t="s">
        <v>1136</v>
      </c>
    </row>
    <row r="159" spans="1:65" s="2" customFormat="1" ht="24.2" customHeight="1">
      <c r="A159" s="26"/>
      <c r="B159" s="149"/>
      <c r="C159" s="167" t="s">
        <v>229</v>
      </c>
      <c r="D159" s="167" t="s">
        <v>425</v>
      </c>
      <c r="E159" s="168" t="s">
        <v>1137</v>
      </c>
      <c r="F159" s="169" t="s">
        <v>1138</v>
      </c>
      <c r="G159" s="170" t="s">
        <v>150</v>
      </c>
      <c r="H159" s="171">
        <v>26.725000000000001</v>
      </c>
      <c r="I159" s="172"/>
      <c r="J159" s="172"/>
      <c r="K159" s="173"/>
      <c r="L159" s="174"/>
      <c r="M159" s="175" t="s">
        <v>1</v>
      </c>
      <c r="N159" s="176" t="s">
        <v>35</v>
      </c>
      <c r="O159" s="159">
        <v>0</v>
      </c>
      <c r="P159" s="159">
        <f t="shared" si="18"/>
        <v>0</v>
      </c>
      <c r="Q159" s="159">
        <v>0.11</v>
      </c>
      <c r="R159" s="159">
        <f t="shared" si="19"/>
        <v>2.9397500000000001</v>
      </c>
      <c r="S159" s="159">
        <v>0</v>
      </c>
      <c r="T159" s="160">
        <f t="shared" si="20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177</v>
      </c>
      <c r="AT159" s="161" t="s">
        <v>425</v>
      </c>
      <c r="AU159" s="161" t="s">
        <v>78</v>
      </c>
      <c r="AY159" s="14" t="s">
        <v>145</v>
      </c>
      <c r="BE159" s="162">
        <f t="shared" si="21"/>
        <v>0</v>
      </c>
      <c r="BF159" s="162">
        <f t="shared" si="22"/>
        <v>0</v>
      </c>
      <c r="BG159" s="162">
        <f t="shared" si="23"/>
        <v>0</v>
      </c>
      <c r="BH159" s="162">
        <f t="shared" si="24"/>
        <v>0</v>
      </c>
      <c r="BI159" s="162">
        <f t="shared" si="25"/>
        <v>0</v>
      </c>
      <c r="BJ159" s="14" t="s">
        <v>78</v>
      </c>
      <c r="BK159" s="162">
        <f t="shared" si="26"/>
        <v>0</v>
      </c>
      <c r="BL159" s="14" t="s">
        <v>151</v>
      </c>
      <c r="BM159" s="161" t="s">
        <v>1139</v>
      </c>
    </row>
    <row r="160" spans="1:65" s="2" customFormat="1" ht="33" customHeight="1">
      <c r="A160" s="26"/>
      <c r="B160" s="149"/>
      <c r="C160" s="150" t="s">
        <v>233</v>
      </c>
      <c r="D160" s="150" t="s">
        <v>147</v>
      </c>
      <c r="E160" s="151" t="s">
        <v>1140</v>
      </c>
      <c r="F160" s="152" t="s">
        <v>1141</v>
      </c>
      <c r="G160" s="153" t="s">
        <v>150</v>
      </c>
      <c r="H160" s="154">
        <v>22.68</v>
      </c>
      <c r="I160" s="155"/>
      <c r="J160" s="155"/>
      <c r="K160" s="156"/>
      <c r="L160" s="27"/>
      <c r="M160" s="157" t="s">
        <v>1</v>
      </c>
      <c r="N160" s="158" t="s">
        <v>35</v>
      </c>
      <c r="O160" s="159">
        <v>2.512E-2</v>
      </c>
      <c r="P160" s="159">
        <f t="shared" si="18"/>
        <v>0.56972159999999994</v>
      </c>
      <c r="Q160" s="159">
        <v>0.19900000000000001</v>
      </c>
      <c r="R160" s="159">
        <f t="shared" si="19"/>
        <v>4.5133200000000002</v>
      </c>
      <c r="S160" s="159">
        <v>0</v>
      </c>
      <c r="T160" s="160">
        <f t="shared" si="20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151</v>
      </c>
      <c r="AT160" s="161" t="s">
        <v>147</v>
      </c>
      <c r="AU160" s="161" t="s">
        <v>78</v>
      </c>
      <c r="AY160" s="14" t="s">
        <v>145</v>
      </c>
      <c r="BE160" s="162">
        <f t="shared" si="21"/>
        <v>0</v>
      </c>
      <c r="BF160" s="162">
        <f t="shared" si="22"/>
        <v>0</v>
      </c>
      <c r="BG160" s="162">
        <f t="shared" si="23"/>
        <v>0</v>
      </c>
      <c r="BH160" s="162">
        <f t="shared" si="24"/>
        <v>0</v>
      </c>
      <c r="BI160" s="162">
        <f t="shared" si="25"/>
        <v>0</v>
      </c>
      <c r="BJ160" s="14" t="s">
        <v>78</v>
      </c>
      <c r="BK160" s="162">
        <f t="shared" si="26"/>
        <v>0</v>
      </c>
      <c r="BL160" s="14" t="s">
        <v>151</v>
      </c>
      <c r="BM160" s="161" t="s">
        <v>1142</v>
      </c>
    </row>
    <row r="161" spans="1:65" s="2" customFormat="1" ht="37.9" customHeight="1">
      <c r="A161" s="26"/>
      <c r="B161" s="149"/>
      <c r="C161" s="150" t="s">
        <v>238</v>
      </c>
      <c r="D161" s="150" t="s">
        <v>147</v>
      </c>
      <c r="E161" s="151" t="s">
        <v>1143</v>
      </c>
      <c r="F161" s="152" t="s">
        <v>1144</v>
      </c>
      <c r="G161" s="153" t="s">
        <v>150</v>
      </c>
      <c r="H161" s="154">
        <v>22.68</v>
      </c>
      <c r="I161" s="155"/>
      <c r="J161" s="155"/>
      <c r="K161" s="156"/>
      <c r="L161" s="27"/>
      <c r="M161" s="157" t="s">
        <v>1</v>
      </c>
      <c r="N161" s="158" t="s">
        <v>35</v>
      </c>
      <c r="O161" s="159">
        <v>2.512E-2</v>
      </c>
      <c r="P161" s="159">
        <f t="shared" si="18"/>
        <v>0.56972159999999994</v>
      </c>
      <c r="Q161" s="159">
        <v>0.35338000000000003</v>
      </c>
      <c r="R161" s="159">
        <f t="shared" si="19"/>
        <v>8.0146584000000001</v>
      </c>
      <c r="S161" s="159">
        <v>0</v>
      </c>
      <c r="T161" s="160">
        <f t="shared" si="20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151</v>
      </c>
      <c r="AT161" s="161" t="s">
        <v>147</v>
      </c>
      <c r="AU161" s="161" t="s">
        <v>78</v>
      </c>
      <c r="AY161" s="14" t="s">
        <v>145</v>
      </c>
      <c r="BE161" s="162">
        <f t="shared" si="21"/>
        <v>0</v>
      </c>
      <c r="BF161" s="162">
        <f t="shared" si="22"/>
        <v>0</v>
      </c>
      <c r="BG161" s="162">
        <f t="shared" si="23"/>
        <v>0</v>
      </c>
      <c r="BH161" s="162">
        <f t="shared" si="24"/>
        <v>0</v>
      </c>
      <c r="BI161" s="162">
        <f t="shared" si="25"/>
        <v>0</v>
      </c>
      <c r="BJ161" s="14" t="s">
        <v>78</v>
      </c>
      <c r="BK161" s="162">
        <f t="shared" si="26"/>
        <v>0</v>
      </c>
      <c r="BL161" s="14" t="s">
        <v>151</v>
      </c>
      <c r="BM161" s="161" t="s">
        <v>1145</v>
      </c>
    </row>
    <row r="162" spans="1:65" s="2" customFormat="1" ht="33" customHeight="1">
      <c r="A162" s="26"/>
      <c r="B162" s="149"/>
      <c r="C162" s="150" t="s">
        <v>242</v>
      </c>
      <c r="D162" s="150" t="s">
        <v>147</v>
      </c>
      <c r="E162" s="151" t="s">
        <v>1146</v>
      </c>
      <c r="F162" s="152" t="s">
        <v>1147</v>
      </c>
      <c r="G162" s="153" t="s">
        <v>150</v>
      </c>
      <c r="H162" s="154">
        <v>22.68</v>
      </c>
      <c r="I162" s="155"/>
      <c r="J162" s="155"/>
      <c r="K162" s="156"/>
      <c r="L162" s="27"/>
      <c r="M162" s="157" t="s">
        <v>1</v>
      </c>
      <c r="N162" s="158" t="s">
        <v>35</v>
      </c>
      <c r="O162" s="159">
        <v>2.0200000000000001E-3</v>
      </c>
      <c r="P162" s="159">
        <f t="shared" si="18"/>
        <v>4.5813600000000003E-2</v>
      </c>
      <c r="Q162" s="159">
        <v>5.1000000000000004E-4</v>
      </c>
      <c r="R162" s="159">
        <f t="shared" si="19"/>
        <v>1.15668E-2</v>
      </c>
      <c r="S162" s="159">
        <v>0</v>
      </c>
      <c r="T162" s="160">
        <f t="shared" si="20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151</v>
      </c>
      <c r="AT162" s="161" t="s">
        <v>147</v>
      </c>
      <c r="AU162" s="161" t="s">
        <v>78</v>
      </c>
      <c r="AY162" s="14" t="s">
        <v>145</v>
      </c>
      <c r="BE162" s="162">
        <f t="shared" si="21"/>
        <v>0</v>
      </c>
      <c r="BF162" s="162">
        <f t="shared" si="22"/>
        <v>0</v>
      </c>
      <c r="BG162" s="162">
        <f t="shared" si="23"/>
        <v>0</v>
      </c>
      <c r="BH162" s="162">
        <f t="shared" si="24"/>
        <v>0</v>
      </c>
      <c r="BI162" s="162">
        <f t="shared" si="25"/>
        <v>0</v>
      </c>
      <c r="BJ162" s="14" t="s">
        <v>78</v>
      </c>
      <c r="BK162" s="162">
        <f t="shared" si="26"/>
        <v>0</v>
      </c>
      <c r="BL162" s="14" t="s">
        <v>151</v>
      </c>
      <c r="BM162" s="161" t="s">
        <v>1148</v>
      </c>
    </row>
    <row r="163" spans="1:65" s="2" customFormat="1" ht="21.75" customHeight="1">
      <c r="A163" s="26"/>
      <c r="B163" s="149"/>
      <c r="C163" s="150" t="s">
        <v>246</v>
      </c>
      <c r="D163" s="150" t="s">
        <v>147</v>
      </c>
      <c r="E163" s="151" t="s">
        <v>1149</v>
      </c>
      <c r="F163" s="152" t="s">
        <v>1150</v>
      </c>
      <c r="G163" s="153" t="s">
        <v>150</v>
      </c>
      <c r="H163" s="154">
        <v>22.68</v>
      </c>
      <c r="I163" s="155"/>
      <c r="J163" s="155"/>
      <c r="K163" s="156"/>
      <c r="L163" s="27"/>
      <c r="M163" s="157" t="s">
        <v>1</v>
      </c>
      <c r="N163" s="158" t="s">
        <v>35</v>
      </c>
      <c r="O163" s="159">
        <v>0.75</v>
      </c>
      <c r="P163" s="159">
        <f t="shared" si="18"/>
        <v>17.009999999999998</v>
      </c>
      <c r="Q163" s="159">
        <v>0.20745</v>
      </c>
      <c r="R163" s="159">
        <f t="shared" si="19"/>
        <v>4.7049659999999998</v>
      </c>
      <c r="S163" s="159">
        <v>0</v>
      </c>
      <c r="T163" s="160">
        <f t="shared" si="20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151</v>
      </c>
      <c r="AT163" s="161" t="s">
        <v>147</v>
      </c>
      <c r="AU163" s="161" t="s">
        <v>78</v>
      </c>
      <c r="AY163" s="14" t="s">
        <v>145</v>
      </c>
      <c r="BE163" s="162">
        <f t="shared" si="21"/>
        <v>0</v>
      </c>
      <c r="BF163" s="162">
        <f t="shared" si="22"/>
        <v>0</v>
      </c>
      <c r="BG163" s="162">
        <f t="shared" si="23"/>
        <v>0</v>
      </c>
      <c r="BH163" s="162">
        <f t="shared" si="24"/>
        <v>0</v>
      </c>
      <c r="BI163" s="162">
        <f t="shared" si="25"/>
        <v>0</v>
      </c>
      <c r="BJ163" s="14" t="s">
        <v>78</v>
      </c>
      <c r="BK163" s="162">
        <f t="shared" si="26"/>
        <v>0</v>
      </c>
      <c r="BL163" s="14" t="s">
        <v>151</v>
      </c>
      <c r="BM163" s="161" t="s">
        <v>1151</v>
      </c>
    </row>
    <row r="164" spans="1:65" s="12" customFormat="1" ht="22.9" customHeight="1">
      <c r="B164" s="137"/>
      <c r="D164" s="138" t="s">
        <v>68</v>
      </c>
      <c r="E164" s="147" t="s">
        <v>169</v>
      </c>
      <c r="F164" s="147" t="s">
        <v>490</v>
      </c>
      <c r="J164" s="148"/>
      <c r="L164" s="137"/>
      <c r="M164" s="141"/>
      <c r="N164" s="142"/>
      <c r="O164" s="142"/>
      <c r="P164" s="143">
        <f>P165</f>
        <v>10.253536760000001</v>
      </c>
      <c r="Q164" s="142"/>
      <c r="R164" s="143">
        <f>R165</f>
        <v>9.4084800000000008</v>
      </c>
      <c r="S164" s="142"/>
      <c r="T164" s="144">
        <f>T165</f>
        <v>0</v>
      </c>
      <c r="AR164" s="138" t="s">
        <v>75</v>
      </c>
      <c r="AT164" s="145" t="s">
        <v>68</v>
      </c>
      <c r="AU164" s="145" t="s">
        <v>75</v>
      </c>
      <c r="AY164" s="138" t="s">
        <v>145</v>
      </c>
      <c r="BK164" s="146">
        <f>BK165</f>
        <v>0</v>
      </c>
    </row>
    <row r="165" spans="1:65" s="2" customFormat="1" ht="24.2" customHeight="1">
      <c r="A165" s="26"/>
      <c r="B165" s="149"/>
      <c r="C165" s="150" t="s">
        <v>250</v>
      </c>
      <c r="D165" s="150" t="s">
        <v>147</v>
      </c>
      <c r="E165" s="151" t="s">
        <v>1152</v>
      </c>
      <c r="F165" s="152" t="s">
        <v>1153</v>
      </c>
      <c r="G165" s="153" t="s">
        <v>160</v>
      </c>
      <c r="H165" s="154">
        <v>4.6120000000000001</v>
      </c>
      <c r="I165" s="155"/>
      <c r="J165" s="155"/>
      <c r="K165" s="156"/>
      <c r="L165" s="27"/>
      <c r="M165" s="157" t="s">
        <v>1</v>
      </c>
      <c r="N165" s="158" t="s">
        <v>35</v>
      </c>
      <c r="O165" s="159">
        <v>2.22323</v>
      </c>
      <c r="P165" s="159">
        <f>O165*H165</f>
        <v>10.253536760000001</v>
      </c>
      <c r="Q165" s="159">
        <v>2.04</v>
      </c>
      <c r="R165" s="159">
        <f>Q165*H165</f>
        <v>9.4084800000000008</v>
      </c>
      <c r="S165" s="159">
        <v>0</v>
      </c>
      <c r="T165" s="160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151</v>
      </c>
      <c r="AT165" s="161" t="s">
        <v>147</v>
      </c>
      <c r="AU165" s="161" t="s">
        <v>78</v>
      </c>
      <c r="AY165" s="14" t="s">
        <v>145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4" t="s">
        <v>78</v>
      </c>
      <c r="BK165" s="162">
        <f>ROUND(I165*H165,2)</f>
        <v>0</v>
      </c>
      <c r="BL165" s="14" t="s">
        <v>151</v>
      </c>
      <c r="BM165" s="161" t="s">
        <v>1154</v>
      </c>
    </row>
    <row r="166" spans="1:65" s="12" customFormat="1" ht="22.9" customHeight="1">
      <c r="B166" s="137"/>
      <c r="D166" s="138" t="s">
        <v>68</v>
      </c>
      <c r="E166" s="147" t="s">
        <v>156</v>
      </c>
      <c r="F166" s="147" t="s">
        <v>157</v>
      </c>
      <c r="J166" s="148"/>
      <c r="L166" s="137"/>
      <c r="M166" s="141"/>
      <c r="N166" s="142"/>
      <c r="O166" s="142"/>
      <c r="P166" s="143">
        <f>SUM(P167:P168)</f>
        <v>13.649240000000001</v>
      </c>
      <c r="Q166" s="142"/>
      <c r="R166" s="143">
        <f>SUM(R167:R168)</f>
        <v>12.5272615</v>
      </c>
      <c r="S166" s="142"/>
      <c r="T166" s="144">
        <f>SUM(T167:T168)</f>
        <v>0</v>
      </c>
      <c r="AR166" s="138" t="s">
        <v>75</v>
      </c>
      <c r="AT166" s="145" t="s">
        <v>68</v>
      </c>
      <c r="AU166" s="145" t="s">
        <v>75</v>
      </c>
      <c r="AY166" s="138" t="s">
        <v>145</v>
      </c>
      <c r="BK166" s="146">
        <f>SUM(BK167:BK168)</f>
        <v>0</v>
      </c>
    </row>
    <row r="167" spans="1:65" s="2" customFormat="1" ht="37.9" customHeight="1">
      <c r="A167" s="26"/>
      <c r="B167" s="149"/>
      <c r="C167" s="150" t="s">
        <v>254</v>
      </c>
      <c r="D167" s="150" t="s">
        <v>147</v>
      </c>
      <c r="E167" s="151" t="s">
        <v>1155</v>
      </c>
      <c r="F167" s="152" t="s">
        <v>1156</v>
      </c>
      <c r="G167" s="153" t="s">
        <v>187</v>
      </c>
      <c r="H167" s="154">
        <v>101.86</v>
      </c>
      <c r="I167" s="155"/>
      <c r="J167" s="155"/>
      <c r="K167" s="156"/>
      <c r="L167" s="27"/>
      <c r="M167" s="157" t="s">
        <v>1</v>
      </c>
      <c r="N167" s="158" t="s">
        <v>35</v>
      </c>
      <c r="O167" s="159">
        <v>0.13400000000000001</v>
      </c>
      <c r="P167" s="159">
        <f>O167*H167</f>
        <v>13.649240000000001</v>
      </c>
      <c r="Q167" s="159">
        <v>9.9250000000000005E-2</v>
      </c>
      <c r="R167" s="159">
        <f>Q167*H167</f>
        <v>10.109605</v>
      </c>
      <c r="S167" s="159">
        <v>0</v>
      </c>
      <c r="T167" s="160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151</v>
      </c>
      <c r="AT167" s="161" t="s">
        <v>147</v>
      </c>
      <c r="AU167" s="161" t="s">
        <v>78</v>
      </c>
      <c r="AY167" s="14" t="s">
        <v>145</v>
      </c>
      <c r="BE167" s="162">
        <f>IF(N167="základná",J167,0)</f>
        <v>0</v>
      </c>
      <c r="BF167" s="162">
        <f>IF(N167="znížená",J167,0)</f>
        <v>0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14" t="s">
        <v>78</v>
      </c>
      <c r="BK167" s="162">
        <f>ROUND(I167*H167,2)</f>
        <v>0</v>
      </c>
      <c r="BL167" s="14" t="s">
        <v>151</v>
      </c>
      <c r="BM167" s="161" t="s">
        <v>1157</v>
      </c>
    </row>
    <row r="168" spans="1:65" s="2" customFormat="1" ht="21.75" customHeight="1">
      <c r="A168" s="26"/>
      <c r="B168" s="149"/>
      <c r="C168" s="167" t="s">
        <v>258</v>
      </c>
      <c r="D168" s="167" t="s">
        <v>425</v>
      </c>
      <c r="E168" s="168" t="s">
        <v>1158</v>
      </c>
      <c r="F168" s="169" t="s">
        <v>1159</v>
      </c>
      <c r="G168" s="170" t="s">
        <v>200</v>
      </c>
      <c r="H168" s="171">
        <v>102.879</v>
      </c>
      <c r="I168" s="172"/>
      <c r="J168" s="172"/>
      <c r="K168" s="173"/>
      <c r="L168" s="174"/>
      <c r="M168" s="175" t="s">
        <v>1</v>
      </c>
      <c r="N168" s="176" t="s">
        <v>35</v>
      </c>
      <c r="O168" s="159">
        <v>0</v>
      </c>
      <c r="P168" s="159">
        <f>O168*H168</f>
        <v>0</v>
      </c>
      <c r="Q168" s="159">
        <v>2.35E-2</v>
      </c>
      <c r="R168" s="159">
        <f>Q168*H168</f>
        <v>2.4176565000000001</v>
      </c>
      <c r="S168" s="159">
        <v>0</v>
      </c>
      <c r="T168" s="160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177</v>
      </c>
      <c r="AT168" s="161" t="s">
        <v>425</v>
      </c>
      <c r="AU168" s="161" t="s">
        <v>78</v>
      </c>
      <c r="AY168" s="14" t="s">
        <v>145</v>
      </c>
      <c r="BE168" s="162">
        <f>IF(N168="základná",J168,0)</f>
        <v>0</v>
      </c>
      <c r="BF168" s="162">
        <f>IF(N168="znížená",J168,0)</f>
        <v>0</v>
      </c>
      <c r="BG168" s="162">
        <f>IF(N168="zákl. prenesená",J168,0)</f>
        <v>0</v>
      </c>
      <c r="BH168" s="162">
        <f>IF(N168="zníž. prenesená",J168,0)</f>
        <v>0</v>
      </c>
      <c r="BI168" s="162">
        <f>IF(N168="nulová",J168,0)</f>
        <v>0</v>
      </c>
      <c r="BJ168" s="14" t="s">
        <v>78</v>
      </c>
      <c r="BK168" s="162">
        <f>ROUND(I168*H168,2)</f>
        <v>0</v>
      </c>
      <c r="BL168" s="14" t="s">
        <v>151</v>
      </c>
      <c r="BM168" s="161" t="s">
        <v>1160</v>
      </c>
    </row>
    <row r="169" spans="1:65" s="12" customFormat="1" ht="22.9" customHeight="1">
      <c r="B169" s="137"/>
      <c r="D169" s="138" t="s">
        <v>68</v>
      </c>
      <c r="E169" s="147" t="s">
        <v>509</v>
      </c>
      <c r="F169" s="147" t="s">
        <v>510</v>
      </c>
      <c r="J169" s="148"/>
      <c r="L169" s="137"/>
      <c r="M169" s="141"/>
      <c r="N169" s="142"/>
      <c r="O169" s="142"/>
      <c r="P169" s="143">
        <f>P170</f>
        <v>149.92281</v>
      </c>
      <c r="Q169" s="142"/>
      <c r="R169" s="143">
        <f>R170</f>
        <v>0</v>
      </c>
      <c r="S169" s="142"/>
      <c r="T169" s="144">
        <f>T170</f>
        <v>0</v>
      </c>
      <c r="AR169" s="138" t="s">
        <v>75</v>
      </c>
      <c r="AT169" s="145" t="s">
        <v>68</v>
      </c>
      <c r="AU169" s="145" t="s">
        <v>75</v>
      </c>
      <c r="AY169" s="138" t="s">
        <v>145</v>
      </c>
      <c r="BK169" s="146">
        <f>BK170</f>
        <v>0</v>
      </c>
    </row>
    <row r="170" spans="1:65" s="2" customFormat="1" ht="24.2" customHeight="1">
      <c r="A170" s="26"/>
      <c r="B170" s="149"/>
      <c r="C170" s="150" t="s">
        <v>262</v>
      </c>
      <c r="D170" s="150" t="s">
        <v>147</v>
      </c>
      <c r="E170" s="151" t="s">
        <v>511</v>
      </c>
      <c r="F170" s="152" t="s">
        <v>512</v>
      </c>
      <c r="G170" s="153" t="s">
        <v>269</v>
      </c>
      <c r="H170" s="154">
        <v>60.87</v>
      </c>
      <c r="I170" s="155"/>
      <c r="J170" s="155"/>
      <c r="K170" s="156"/>
      <c r="L170" s="27"/>
      <c r="M170" s="157" t="s">
        <v>1</v>
      </c>
      <c r="N170" s="158" t="s">
        <v>35</v>
      </c>
      <c r="O170" s="159">
        <v>2.4630000000000001</v>
      </c>
      <c r="P170" s="159">
        <f>O170*H170</f>
        <v>149.92281</v>
      </c>
      <c r="Q170" s="159">
        <v>0</v>
      </c>
      <c r="R170" s="159">
        <f>Q170*H170</f>
        <v>0</v>
      </c>
      <c r="S170" s="159">
        <v>0</v>
      </c>
      <c r="T170" s="160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151</v>
      </c>
      <c r="AT170" s="161" t="s">
        <v>147</v>
      </c>
      <c r="AU170" s="161" t="s">
        <v>78</v>
      </c>
      <c r="AY170" s="14" t="s">
        <v>145</v>
      </c>
      <c r="BE170" s="162">
        <f>IF(N170="základná",J170,0)</f>
        <v>0</v>
      </c>
      <c r="BF170" s="162">
        <f>IF(N170="znížená",J170,0)</f>
        <v>0</v>
      </c>
      <c r="BG170" s="162">
        <f>IF(N170="zákl. prenesená",J170,0)</f>
        <v>0</v>
      </c>
      <c r="BH170" s="162">
        <f>IF(N170="zníž. prenesená",J170,0)</f>
        <v>0</v>
      </c>
      <c r="BI170" s="162">
        <f>IF(N170="nulová",J170,0)</f>
        <v>0</v>
      </c>
      <c r="BJ170" s="14" t="s">
        <v>78</v>
      </c>
      <c r="BK170" s="162">
        <f>ROUND(I170*H170,2)</f>
        <v>0</v>
      </c>
      <c r="BL170" s="14" t="s">
        <v>151</v>
      </c>
      <c r="BM170" s="161" t="s">
        <v>1161</v>
      </c>
    </row>
    <row r="171" spans="1:65" s="12" customFormat="1" ht="25.9" customHeight="1">
      <c r="B171" s="137"/>
      <c r="D171" s="138" t="s">
        <v>68</v>
      </c>
      <c r="E171" s="139" t="s">
        <v>299</v>
      </c>
      <c r="F171" s="139" t="s">
        <v>300</v>
      </c>
      <c r="J171" s="140"/>
      <c r="L171" s="137"/>
      <c r="M171" s="141"/>
      <c r="N171" s="142"/>
      <c r="O171" s="142"/>
      <c r="P171" s="143">
        <f>P172+P177</f>
        <v>23.01979927</v>
      </c>
      <c r="Q171" s="142"/>
      <c r="R171" s="143">
        <f>R172+R177</f>
        <v>0.65286133999999996</v>
      </c>
      <c r="S171" s="142"/>
      <c r="T171" s="144">
        <f>T172+T177</f>
        <v>0</v>
      </c>
      <c r="AR171" s="138" t="s">
        <v>78</v>
      </c>
      <c r="AT171" s="145" t="s">
        <v>68</v>
      </c>
      <c r="AU171" s="145" t="s">
        <v>69</v>
      </c>
      <c r="AY171" s="138" t="s">
        <v>145</v>
      </c>
      <c r="BK171" s="146">
        <f>BK172+BK177</f>
        <v>0</v>
      </c>
    </row>
    <row r="172" spans="1:65" s="12" customFormat="1" ht="22.9" customHeight="1">
      <c r="B172" s="137"/>
      <c r="D172" s="138" t="s">
        <v>68</v>
      </c>
      <c r="E172" s="147" t="s">
        <v>865</v>
      </c>
      <c r="F172" s="147" t="s">
        <v>866</v>
      </c>
      <c r="J172" s="148"/>
      <c r="L172" s="137"/>
      <c r="M172" s="141"/>
      <c r="N172" s="142"/>
      <c r="O172" s="142"/>
      <c r="P172" s="143">
        <f>SUM(P173:P176)</f>
        <v>13.923359720000001</v>
      </c>
      <c r="Q172" s="142"/>
      <c r="R172" s="143">
        <f>SUM(R173:R176)</f>
        <v>0.37658943999999994</v>
      </c>
      <c r="S172" s="142"/>
      <c r="T172" s="144">
        <f>SUM(T173:T176)</f>
        <v>0</v>
      </c>
      <c r="AR172" s="138" t="s">
        <v>78</v>
      </c>
      <c r="AT172" s="145" t="s">
        <v>68</v>
      </c>
      <c r="AU172" s="145" t="s">
        <v>75</v>
      </c>
      <c r="AY172" s="138" t="s">
        <v>145</v>
      </c>
      <c r="BK172" s="146">
        <f>SUM(BK173:BK176)</f>
        <v>0</v>
      </c>
    </row>
    <row r="173" spans="1:65" s="2" customFormat="1" ht="24.2" customHeight="1">
      <c r="A173" s="26"/>
      <c r="B173" s="149"/>
      <c r="C173" s="150" t="s">
        <v>266</v>
      </c>
      <c r="D173" s="150" t="s">
        <v>147</v>
      </c>
      <c r="E173" s="151" t="s">
        <v>1162</v>
      </c>
      <c r="F173" s="152" t="s">
        <v>1163</v>
      </c>
      <c r="G173" s="153" t="s">
        <v>150</v>
      </c>
      <c r="H173" s="154">
        <v>80.468000000000004</v>
      </c>
      <c r="I173" s="155"/>
      <c r="J173" s="155"/>
      <c r="K173" s="156"/>
      <c r="L173" s="27"/>
      <c r="M173" s="157" t="s">
        <v>1</v>
      </c>
      <c r="N173" s="158" t="s">
        <v>35</v>
      </c>
      <c r="O173" s="159">
        <v>0.16528999999999999</v>
      </c>
      <c r="P173" s="159">
        <f>O173*H173</f>
        <v>13.30055572</v>
      </c>
      <c r="Q173" s="159">
        <v>8.0000000000000007E-5</v>
      </c>
      <c r="R173" s="159">
        <f>Q173*H173</f>
        <v>6.4374400000000009E-3</v>
      </c>
      <c r="S173" s="159">
        <v>0</v>
      </c>
      <c r="T173" s="160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210</v>
      </c>
      <c r="AT173" s="161" t="s">
        <v>147</v>
      </c>
      <c r="AU173" s="161" t="s">
        <v>78</v>
      </c>
      <c r="AY173" s="14" t="s">
        <v>145</v>
      </c>
      <c r="BE173" s="162">
        <f>IF(N173="základná",J173,0)</f>
        <v>0</v>
      </c>
      <c r="BF173" s="162">
        <f>IF(N173="znížená",J173,0)</f>
        <v>0</v>
      </c>
      <c r="BG173" s="162">
        <f>IF(N173="zákl. prenesená",J173,0)</f>
        <v>0</v>
      </c>
      <c r="BH173" s="162">
        <f>IF(N173="zníž. prenesená",J173,0)</f>
        <v>0</v>
      </c>
      <c r="BI173" s="162">
        <f>IF(N173="nulová",J173,0)</f>
        <v>0</v>
      </c>
      <c r="BJ173" s="14" t="s">
        <v>78</v>
      </c>
      <c r="BK173" s="162">
        <f>ROUND(I173*H173,2)</f>
        <v>0</v>
      </c>
      <c r="BL173" s="14" t="s">
        <v>210</v>
      </c>
      <c r="BM173" s="161" t="s">
        <v>1164</v>
      </c>
    </row>
    <row r="174" spans="1:65" s="2" customFormat="1" ht="37.9" customHeight="1">
      <c r="A174" s="26"/>
      <c r="B174" s="149"/>
      <c r="C174" s="167" t="s">
        <v>271</v>
      </c>
      <c r="D174" s="167" t="s">
        <v>425</v>
      </c>
      <c r="E174" s="168" t="s">
        <v>1165</v>
      </c>
      <c r="F174" s="169" t="s">
        <v>1166</v>
      </c>
      <c r="G174" s="170" t="s">
        <v>150</v>
      </c>
      <c r="H174" s="171">
        <v>92.537999999999997</v>
      </c>
      <c r="I174" s="172"/>
      <c r="J174" s="172"/>
      <c r="K174" s="173"/>
      <c r="L174" s="174"/>
      <c r="M174" s="175" t="s">
        <v>1</v>
      </c>
      <c r="N174" s="176" t="s">
        <v>35</v>
      </c>
      <c r="O174" s="159">
        <v>0</v>
      </c>
      <c r="P174" s="159">
        <f>O174*H174</f>
        <v>0</v>
      </c>
      <c r="Q174" s="159">
        <v>2E-3</v>
      </c>
      <c r="R174" s="159">
        <f>Q174*H174</f>
        <v>0.18507599999999999</v>
      </c>
      <c r="S174" s="159">
        <v>0</v>
      </c>
      <c r="T174" s="160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275</v>
      </c>
      <c r="AT174" s="161" t="s">
        <v>425</v>
      </c>
      <c r="AU174" s="161" t="s">
        <v>78</v>
      </c>
      <c r="AY174" s="14" t="s">
        <v>145</v>
      </c>
      <c r="BE174" s="162">
        <f>IF(N174="základná",J174,0)</f>
        <v>0</v>
      </c>
      <c r="BF174" s="162">
        <f>IF(N174="znížená",J174,0)</f>
        <v>0</v>
      </c>
      <c r="BG174" s="162">
        <f>IF(N174="zákl. prenesená",J174,0)</f>
        <v>0</v>
      </c>
      <c r="BH174" s="162">
        <f>IF(N174="zníž. prenesená",J174,0)</f>
        <v>0</v>
      </c>
      <c r="BI174" s="162">
        <f>IF(N174="nulová",J174,0)</f>
        <v>0</v>
      </c>
      <c r="BJ174" s="14" t="s">
        <v>78</v>
      </c>
      <c r="BK174" s="162">
        <f>ROUND(I174*H174,2)</f>
        <v>0</v>
      </c>
      <c r="BL174" s="14" t="s">
        <v>210</v>
      </c>
      <c r="BM174" s="161" t="s">
        <v>1167</v>
      </c>
    </row>
    <row r="175" spans="1:65" s="2" customFormat="1" ht="16.5" customHeight="1">
      <c r="A175" s="26"/>
      <c r="B175" s="149"/>
      <c r="C175" s="167" t="s">
        <v>275</v>
      </c>
      <c r="D175" s="167" t="s">
        <v>425</v>
      </c>
      <c r="E175" s="168" t="s">
        <v>1168</v>
      </c>
      <c r="F175" s="169" t="s">
        <v>1169</v>
      </c>
      <c r="G175" s="170" t="s">
        <v>200</v>
      </c>
      <c r="H175" s="171">
        <v>123.384</v>
      </c>
      <c r="I175" s="172"/>
      <c r="J175" s="172"/>
      <c r="K175" s="173"/>
      <c r="L175" s="174"/>
      <c r="M175" s="175" t="s">
        <v>1</v>
      </c>
      <c r="N175" s="176" t="s">
        <v>35</v>
      </c>
      <c r="O175" s="159">
        <v>0</v>
      </c>
      <c r="P175" s="159">
        <f>O175*H175</f>
        <v>0</v>
      </c>
      <c r="Q175" s="159">
        <v>1.5E-3</v>
      </c>
      <c r="R175" s="159">
        <f>Q175*H175</f>
        <v>0.18507599999999999</v>
      </c>
      <c r="S175" s="159">
        <v>0</v>
      </c>
      <c r="T175" s="160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275</v>
      </c>
      <c r="AT175" s="161" t="s">
        <v>425</v>
      </c>
      <c r="AU175" s="161" t="s">
        <v>78</v>
      </c>
      <c r="AY175" s="14" t="s">
        <v>145</v>
      </c>
      <c r="BE175" s="162">
        <f>IF(N175="základná",J175,0)</f>
        <v>0</v>
      </c>
      <c r="BF175" s="162">
        <f>IF(N175="znížená",J175,0)</f>
        <v>0</v>
      </c>
      <c r="BG175" s="162">
        <f>IF(N175="zákl. prenesená",J175,0)</f>
        <v>0</v>
      </c>
      <c r="BH175" s="162">
        <f>IF(N175="zníž. prenesená",J175,0)</f>
        <v>0</v>
      </c>
      <c r="BI175" s="162">
        <f>IF(N175="nulová",J175,0)</f>
        <v>0</v>
      </c>
      <c r="BJ175" s="14" t="s">
        <v>78</v>
      </c>
      <c r="BK175" s="162">
        <f>ROUND(I175*H175,2)</f>
        <v>0</v>
      </c>
      <c r="BL175" s="14" t="s">
        <v>210</v>
      </c>
      <c r="BM175" s="161" t="s">
        <v>1170</v>
      </c>
    </row>
    <row r="176" spans="1:65" s="2" customFormat="1" ht="24.2" customHeight="1">
      <c r="A176" s="26"/>
      <c r="B176" s="149"/>
      <c r="C176" s="150" t="s">
        <v>279</v>
      </c>
      <c r="D176" s="150" t="s">
        <v>147</v>
      </c>
      <c r="E176" s="151" t="s">
        <v>1171</v>
      </c>
      <c r="F176" s="152" t="s">
        <v>1172</v>
      </c>
      <c r="G176" s="153" t="s">
        <v>269</v>
      </c>
      <c r="H176" s="154">
        <v>0.377</v>
      </c>
      <c r="I176" s="155"/>
      <c r="J176" s="155"/>
      <c r="K176" s="156"/>
      <c r="L176" s="27"/>
      <c r="M176" s="157" t="s">
        <v>1</v>
      </c>
      <c r="N176" s="158" t="s">
        <v>35</v>
      </c>
      <c r="O176" s="159">
        <v>1.6519999999999999</v>
      </c>
      <c r="P176" s="159">
        <f>O176*H176</f>
        <v>0.62280400000000002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210</v>
      </c>
      <c r="AT176" s="161" t="s">
        <v>147</v>
      </c>
      <c r="AU176" s="161" t="s">
        <v>78</v>
      </c>
      <c r="AY176" s="14" t="s">
        <v>145</v>
      </c>
      <c r="BE176" s="162">
        <f>IF(N176="základná",J176,0)</f>
        <v>0</v>
      </c>
      <c r="BF176" s="162">
        <f>IF(N176="znížená",J176,0)</f>
        <v>0</v>
      </c>
      <c r="BG176" s="162">
        <f>IF(N176="zákl. prenesená",J176,0)</f>
        <v>0</v>
      </c>
      <c r="BH176" s="162">
        <f>IF(N176="zníž. prenesená",J176,0)</f>
        <v>0</v>
      </c>
      <c r="BI176" s="162">
        <f>IF(N176="nulová",J176,0)</f>
        <v>0</v>
      </c>
      <c r="BJ176" s="14" t="s">
        <v>78</v>
      </c>
      <c r="BK176" s="162">
        <f>ROUND(I176*H176,2)</f>
        <v>0</v>
      </c>
      <c r="BL176" s="14" t="s">
        <v>210</v>
      </c>
      <c r="BM176" s="161" t="s">
        <v>1173</v>
      </c>
    </row>
    <row r="177" spans="1:65" s="12" customFormat="1" ht="22.9" customHeight="1">
      <c r="B177" s="137"/>
      <c r="D177" s="138" t="s">
        <v>68</v>
      </c>
      <c r="E177" s="147" t="s">
        <v>732</v>
      </c>
      <c r="F177" s="147" t="s">
        <v>733</v>
      </c>
      <c r="J177" s="148"/>
      <c r="L177" s="137"/>
      <c r="M177" s="141"/>
      <c r="N177" s="142"/>
      <c r="O177" s="142"/>
      <c r="P177" s="143">
        <f>SUM(P178:P180)</f>
        <v>9.0964395499999995</v>
      </c>
      <c r="Q177" s="142"/>
      <c r="R177" s="143">
        <f>SUM(R178:R180)</f>
        <v>0.27627190000000001</v>
      </c>
      <c r="S177" s="142"/>
      <c r="T177" s="144">
        <f>SUM(T178:T180)</f>
        <v>0</v>
      </c>
      <c r="AR177" s="138" t="s">
        <v>78</v>
      </c>
      <c r="AT177" s="145" t="s">
        <v>68</v>
      </c>
      <c r="AU177" s="145" t="s">
        <v>75</v>
      </c>
      <c r="AY177" s="138" t="s">
        <v>145</v>
      </c>
      <c r="BK177" s="146">
        <f>SUM(BK178:BK180)</f>
        <v>0</v>
      </c>
    </row>
    <row r="178" spans="1:65" s="2" customFormat="1" ht="24.2" customHeight="1">
      <c r="A178" s="26"/>
      <c r="B178" s="149"/>
      <c r="C178" s="150" t="s">
        <v>283</v>
      </c>
      <c r="D178" s="150" t="s">
        <v>147</v>
      </c>
      <c r="E178" s="151" t="s">
        <v>1174</v>
      </c>
      <c r="F178" s="152" t="s">
        <v>1175</v>
      </c>
      <c r="G178" s="153" t="s">
        <v>150</v>
      </c>
      <c r="H178" s="154">
        <v>53.645000000000003</v>
      </c>
      <c r="I178" s="155"/>
      <c r="J178" s="155"/>
      <c r="K178" s="156"/>
      <c r="L178" s="27"/>
      <c r="M178" s="157" t="s">
        <v>1</v>
      </c>
      <c r="N178" s="158" t="s">
        <v>35</v>
      </c>
      <c r="O178" s="159">
        <v>0.15919</v>
      </c>
      <c r="P178" s="159">
        <f>O178*H178</f>
        <v>8.5397475499999995</v>
      </c>
      <c r="Q178" s="159">
        <v>3.62E-3</v>
      </c>
      <c r="R178" s="159">
        <f>Q178*H178</f>
        <v>0.1941949</v>
      </c>
      <c r="S178" s="159">
        <v>0</v>
      </c>
      <c r="T178" s="160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210</v>
      </c>
      <c r="AT178" s="161" t="s">
        <v>147</v>
      </c>
      <c r="AU178" s="161" t="s">
        <v>78</v>
      </c>
      <c r="AY178" s="14" t="s">
        <v>145</v>
      </c>
      <c r="BE178" s="162">
        <f>IF(N178="základná",J178,0)</f>
        <v>0</v>
      </c>
      <c r="BF178" s="162">
        <f>IF(N178="znížená",J178,0)</f>
        <v>0</v>
      </c>
      <c r="BG178" s="162">
        <f>IF(N178="zákl. prenesená",J178,0)</f>
        <v>0</v>
      </c>
      <c r="BH178" s="162">
        <f>IF(N178="zníž. prenesená",J178,0)</f>
        <v>0</v>
      </c>
      <c r="BI178" s="162">
        <f>IF(N178="nulová",J178,0)</f>
        <v>0</v>
      </c>
      <c r="BJ178" s="14" t="s">
        <v>78</v>
      </c>
      <c r="BK178" s="162">
        <f>ROUND(I178*H178,2)</f>
        <v>0</v>
      </c>
      <c r="BL178" s="14" t="s">
        <v>210</v>
      </c>
      <c r="BM178" s="161" t="s">
        <v>1176</v>
      </c>
    </row>
    <row r="179" spans="1:65" s="2" customFormat="1" ht="24.2" customHeight="1">
      <c r="A179" s="26"/>
      <c r="B179" s="149"/>
      <c r="C179" s="167" t="s">
        <v>287</v>
      </c>
      <c r="D179" s="167" t="s">
        <v>425</v>
      </c>
      <c r="E179" s="168" t="s">
        <v>737</v>
      </c>
      <c r="F179" s="169" t="s">
        <v>738</v>
      </c>
      <c r="G179" s="170" t="s">
        <v>150</v>
      </c>
      <c r="H179" s="171">
        <v>54.718000000000004</v>
      </c>
      <c r="I179" s="172"/>
      <c r="J179" s="172"/>
      <c r="K179" s="173"/>
      <c r="L179" s="174"/>
      <c r="M179" s="175" t="s">
        <v>1</v>
      </c>
      <c r="N179" s="176" t="s">
        <v>35</v>
      </c>
      <c r="O179" s="159">
        <v>0</v>
      </c>
      <c r="P179" s="159">
        <f>O179*H179</f>
        <v>0</v>
      </c>
      <c r="Q179" s="159">
        <v>1.5E-3</v>
      </c>
      <c r="R179" s="159">
        <f>Q179*H179</f>
        <v>8.2077000000000011E-2</v>
      </c>
      <c r="S179" s="159">
        <v>0</v>
      </c>
      <c r="T179" s="160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275</v>
      </c>
      <c r="AT179" s="161" t="s">
        <v>425</v>
      </c>
      <c r="AU179" s="161" t="s">
        <v>78</v>
      </c>
      <c r="AY179" s="14" t="s">
        <v>145</v>
      </c>
      <c r="BE179" s="162">
        <f>IF(N179="základná",J179,0)</f>
        <v>0</v>
      </c>
      <c r="BF179" s="162">
        <f>IF(N179="znížená",J179,0)</f>
        <v>0</v>
      </c>
      <c r="BG179" s="162">
        <f>IF(N179="zákl. prenesená",J179,0)</f>
        <v>0</v>
      </c>
      <c r="BH179" s="162">
        <f>IF(N179="zníž. prenesená",J179,0)</f>
        <v>0</v>
      </c>
      <c r="BI179" s="162">
        <f>IF(N179="nulová",J179,0)</f>
        <v>0</v>
      </c>
      <c r="BJ179" s="14" t="s">
        <v>78</v>
      </c>
      <c r="BK179" s="162">
        <f>ROUND(I179*H179,2)</f>
        <v>0</v>
      </c>
      <c r="BL179" s="14" t="s">
        <v>210</v>
      </c>
      <c r="BM179" s="161" t="s">
        <v>1177</v>
      </c>
    </row>
    <row r="180" spans="1:65" s="2" customFormat="1" ht="24.2" customHeight="1">
      <c r="A180" s="26"/>
      <c r="B180" s="149"/>
      <c r="C180" s="150" t="s">
        <v>291</v>
      </c>
      <c r="D180" s="150" t="s">
        <v>147</v>
      </c>
      <c r="E180" s="151" t="s">
        <v>752</v>
      </c>
      <c r="F180" s="152" t="s">
        <v>753</v>
      </c>
      <c r="G180" s="153" t="s">
        <v>269</v>
      </c>
      <c r="H180" s="154">
        <v>0.27600000000000002</v>
      </c>
      <c r="I180" s="155"/>
      <c r="J180" s="155"/>
      <c r="K180" s="156"/>
      <c r="L180" s="27"/>
      <c r="M180" s="163" t="s">
        <v>1</v>
      </c>
      <c r="N180" s="164" t="s">
        <v>35</v>
      </c>
      <c r="O180" s="165">
        <v>2.0169999999999999</v>
      </c>
      <c r="P180" s="165">
        <f>O180*H180</f>
        <v>0.55669199999999996</v>
      </c>
      <c r="Q180" s="165">
        <v>0</v>
      </c>
      <c r="R180" s="165">
        <f>Q180*H180</f>
        <v>0</v>
      </c>
      <c r="S180" s="165">
        <v>0</v>
      </c>
      <c r="T180" s="166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210</v>
      </c>
      <c r="AT180" s="161" t="s">
        <v>147</v>
      </c>
      <c r="AU180" s="161" t="s">
        <v>78</v>
      </c>
      <c r="AY180" s="14" t="s">
        <v>145</v>
      </c>
      <c r="BE180" s="162">
        <f>IF(N180="základná",J180,0)</f>
        <v>0</v>
      </c>
      <c r="BF180" s="162">
        <f>IF(N180="znížená",J180,0)</f>
        <v>0</v>
      </c>
      <c r="BG180" s="162">
        <f>IF(N180="zákl. prenesená",J180,0)</f>
        <v>0</v>
      </c>
      <c r="BH180" s="162">
        <f>IF(N180="zníž. prenesená",J180,0)</f>
        <v>0</v>
      </c>
      <c r="BI180" s="162">
        <f>IF(N180="nulová",J180,0)</f>
        <v>0</v>
      </c>
      <c r="BJ180" s="14" t="s">
        <v>78</v>
      </c>
      <c r="BK180" s="162">
        <f>ROUND(I180*H180,2)</f>
        <v>0</v>
      </c>
      <c r="BL180" s="14" t="s">
        <v>210</v>
      </c>
      <c r="BM180" s="161" t="s">
        <v>1178</v>
      </c>
    </row>
    <row r="181" spans="1:65" s="2" customFormat="1" ht="6.95" customHeight="1">
      <c r="A181" s="26"/>
      <c r="B181" s="44"/>
      <c r="C181" s="45"/>
      <c r="D181" s="45"/>
      <c r="E181" s="45"/>
      <c r="F181" s="45"/>
      <c r="G181" s="45"/>
      <c r="H181" s="45"/>
      <c r="I181" s="45"/>
      <c r="J181" s="45"/>
      <c r="K181" s="45"/>
      <c r="L181" s="27"/>
      <c r="M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</row>
  </sheetData>
  <autoFilter ref="C133:K180"/>
  <mergeCells count="14">
    <mergeCell ref="E124:H124"/>
    <mergeCell ref="E122:H122"/>
    <mergeCell ref="E126:H126"/>
    <mergeCell ref="L2:V2"/>
    <mergeCell ref="E85:H85"/>
    <mergeCell ref="E89:H89"/>
    <mergeCell ref="E87:H87"/>
    <mergeCell ref="E91:H91"/>
    <mergeCell ref="E120:H120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6"/>
  <sheetViews>
    <sheetView showGridLines="0" workbookViewId="0">
      <selection activeCell="I138" sqref="I138:J20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ht="12.75">
      <c r="B8" s="17"/>
      <c r="D8" s="23" t="s">
        <v>105</v>
      </c>
      <c r="L8" s="17"/>
    </row>
    <row r="9" spans="1:46" s="1" customFormat="1" ht="16.5" customHeight="1">
      <c r="B9" s="17"/>
      <c r="E9" s="388" t="s">
        <v>106</v>
      </c>
      <c r="F9" s="350"/>
      <c r="G9" s="350"/>
      <c r="H9" s="350"/>
      <c r="L9" s="17"/>
    </row>
    <row r="10" spans="1:46" s="1" customFormat="1" ht="12" customHeight="1">
      <c r="B10" s="17"/>
      <c r="D10" s="23" t="s">
        <v>107</v>
      </c>
      <c r="L10" s="17"/>
    </row>
    <row r="11" spans="1:46" s="2" customFormat="1" ht="16.5" customHeight="1">
      <c r="A11" s="26"/>
      <c r="B11" s="27"/>
      <c r="C11" s="26"/>
      <c r="D11" s="26"/>
      <c r="E11" s="386" t="s">
        <v>108</v>
      </c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109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380" t="s">
        <v>2977</v>
      </c>
      <c r="F13" s="387"/>
      <c r="G13" s="387"/>
      <c r="H13" s="387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20</v>
      </c>
      <c r="E18" s="26"/>
      <c r="F18" s="26"/>
      <c r="G18" s="26"/>
      <c r="H18" s="26"/>
      <c r="I18" s="23" t="s">
        <v>21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22</v>
      </c>
      <c r="F19" s="26"/>
      <c r="G19" s="26"/>
      <c r="H19" s="26"/>
      <c r="I19" s="23" t="s">
        <v>23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24</v>
      </c>
      <c r="E21" s="26"/>
      <c r="F21" s="26"/>
      <c r="G21" s="26"/>
      <c r="H21" s="26"/>
      <c r="I21" s="23" t="s">
        <v>21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23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25</v>
      </c>
      <c r="E24" s="26"/>
      <c r="F24" s="26"/>
      <c r="G24" s="26"/>
      <c r="H24" s="26"/>
      <c r="I24" s="23" t="s">
        <v>21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/>
      <c r="F25" s="26"/>
      <c r="G25" s="26"/>
      <c r="H25" s="26"/>
      <c r="I25" s="23" t="s">
        <v>23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21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/>
      <c r="F28" s="26"/>
      <c r="G28" s="26"/>
      <c r="H28" s="26"/>
      <c r="I28" s="23" t="s">
        <v>23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28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23.25" customHeight="1">
      <c r="A31" s="98"/>
      <c r="B31" s="99"/>
      <c r="C31" s="98"/>
      <c r="D31" s="98"/>
      <c r="E31" s="363"/>
      <c r="F31" s="363"/>
      <c r="G31" s="363"/>
      <c r="H31" s="363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101" t="s">
        <v>29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31</v>
      </c>
      <c r="G36" s="26"/>
      <c r="H36" s="26"/>
      <c r="I36" s="30" t="s">
        <v>30</v>
      </c>
      <c r="J36" s="30" t="s">
        <v>32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7" t="s">
        <v>33</v>
      </c>
      <c r="E37" s="32" t="s">
        <v>34</v>
      </c>
      <c r="F37" s="102">
        <f>ROUND((SUM(BE137:BE205)),  2)</f>
        <v>0</v>
      </c>
      <c r="G37" s="103"/>
      <c r="H37" s="103"/>
      <c r="I37" s="104">
        <v>0.2</v>
      </c>
      <c r="J37" s="102">
        <f>ROUND(((SUM(BE137:BE205))*I37),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32" t="s">
        <v>35</v>
      </c>
      <c r="F38" s="105"/>
      <c r="G38" s="26"/>
      <c r="H38" s="26"/>
      <c r="I38" s="106">
        <v>0.2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36</v>
      </c>
      <c r="F39" s="105">
        <f>ROUND((SUM(BG137:BG205)),  2)</f>
        <v>0</v>
      </c>
      <c r="G39" s="26"/>
      <c r="H39" s="26"/>
      <c r="I39" s="106">
        <v>0.2</v>
      </c>
      <c r="J39" s="105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37</v>
      </c>
      <c r="F40" s="105">
        <f>ROUND((SUM(BH137:BH205)),  2)</f>
        <v>0</v>
      </c>
      <c r="G40" s="26"/>
      <c r="H40" s="26"/>
      <c r="I40" s="106">
        <v>0.2</v>
      </c>
      <c r="J40" s="105">
        <f>0</f>
        <v>0</v>
      </c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32" t="s">
        <v>38</v>
      </c>
      <c r="F41" s="102">
        <f>ROUND((SUM(BI137:BI205)),  2)</f>
        <v>0</v>
      </c>
      <c r="G41" s="103"/>
      <c r="H41" s="103"/>
      <c r="I41" s="104">
        <v>0</v>
      </c>
      <c r="J41" s="102">
        <f>0</f>
        <v>0</v>
      </c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7"/>
      <c r="D43" s="108" t="s">
        <v>39</v>
      </c>
      <c r="E43" s="57"/>
      <c r="F43" s="57"/>
      <c r="G43" s="109" t="s">
        <v>40</v>
      </c>
      <c r="H43" s="110" t="s">
        <v>41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1" customFormat="1" ht="16.5" customHeight="1">
      <c r="B87" s="17"/>
      <c r="E87" s="388" t="s">
        <v>106</v>
      </c>
      <c r="F87" s="350"/>
      <c r="G87" s="350"/>
      <c r="H87" s="350"/>
      <c r="L87" s="17"/>
    </row>
    <row r="88" spans="1:31" s="1" customFormat="1" ht="12" customHeight="1">
      <c r="B88" s="17"/>
      <c r="C88" s="23" t="s">
        <v>107</v>
      </c>
      <c r="L88" s="17"/>
    </row>
    <row r="89" spans="1:31" s="2" customFormat="1" ht="16.5" customHeight="1">
      <c r="A89" s="26"/>
      <c r="B89" s="27"/>
      <c r="C89" s="26"/>
      <c r="D89" s="26"/>
      <c r="E89" s="386" t="s">
        <v>108</v>
      </c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109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380" t="str">
        <f>E13</f>
        <v>A.01.06 - Stavebné úpravy - ostatné</v>
      </c>
      <c r="F91" s="387"/>
      <c r="G91" s="387"/>
      <c r="H91" s="387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p.č.1108;1109, k.ú. Ružomberok</v>
      </c>
      <c r="G93" s="26"/>
      <c r="H93" s="26"/>
      <c r="I93" s="23" t="s">
        <v>19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>
      <c r="A95" s="26"/>
      <c r="B95" s="27"/>
      <c r="C95" s="23" t="s">
        <v>20</v>
      </c>
      <c r="D95" s="26"/>
      <c r="E95" s="26"/>
      <c r="F95" s="21" t="str">
        <f>E19</f>
        <v>Ministerstvo vnútra SR</v>
      </c>
      <c r="G95" s="26"/>
      <c r="H95" s="26"/>
      <c r="I95" s="23" t="s">
        <v>25</v>
      </c>
      <c r="J95" s="24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24</v>
      </c>
      <c r="D96" s="26"/>
      <c r="E96" s="26"/>
      <c r="F96" s="21"/>
      <c r="G96" s="26"/>
      <c r="H96" s="26"/>
      <c r="I96" s="23" t="s">
        <v>27</v>
      </c>
      <c r="J96" s="24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15" t="s">
        <v>111</v>
      </c>
      <c r="D98" s="107"/>
      <c r="E98" s="107"/>
      <c r="F98" s="107"/>
      <c r="G98" s="107"/>
      <c r="H98" s="107"/>
      <c r="I98" s="107"/>
      <c r="J98" s="116" t="s">
        <v>112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7" t="s">
        <v>113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114</v>
      </c>
    </row>
    <row r="101" spans="1:47" s="9" customFormat="1" ht="24.95" customHeight="1">
      <c r="B101" s="118"/>
      <c r="D101" s="119" t="s">
        <v>115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450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>
      <c r="B103" s="122"/>
      <c r="D103" s="123" t="s">
        <v>117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>
      <c r="B104" s="122"/>
      <c r="D104" s="123" t="s">
        <v>451</v>
      </c>
      <c r="E104" s="124"/>
      <c r="F104" s="124"/>
      <c r="G104" s="124"/>
      <c r="H104" s="124"/>
      <c r="I104" s="124"/>
      <c r="J104" s="125"/>
      <c r="L104" s="122"/>
    </row>
    <row r="105" spans="1:47" s="9" customFormat="1" ht="24.95" customHeight="1">
      <c r="B105" s="118"/>
      <c r="D105" s="119" t="s">
        <v>118</v>
      </c>
      <c r="E105" s="120"/>
      <c r="F105" s="120"/>
      <c r="G105" s="120"/>
      <c r="H105" s="120"/>
      <c r="I105" s="120"/>
      <c r="J105" s="121"/>
      <c r="L105" s="118"/>
    </row>
    <row r="106" spans="1:47" s="10" customFormat="1" ht="19.899999999999999" customHeight="1">
      <c r="B106" s="122"/>
      <c r="D106" s="123" t="s">
        <v>1179</v>
      </c>
      <c r="E106" s="124"/>
      <c r="F106" s="124"/>
      <c r="G106" s="124"/>
      <c r="H106" s="124"/>
      <c r="I106" s="124"/>
      <c r="J106" s="125"/>
      <c r="L106" s="122"/>
    </row>
    <row r="107" spans="1:47" s="10" customFormat="1" ht="19.899999999999999" customHeight="1">
      <c r="B107" s="122"/>
      <c r="D107" s="123" t="s">
        <v>123</v>
      </c>
      <c r="E107" s="124"/>
      <c r="F107" s="124"/>
      <c r="G107" s="124"/>
      <c r="H107" s="124"/>
      <c r="I107" s="124"/>
      <c r="J107" s="125"/>
      <c r="L107" s="122"/>
    </row>
    <row r="108" spans="1:47" s="10" customFormat="1" ht="19.899999999999999" customHeight="1">
      <c r="B108" s="122"/>
      <c r="D108" s="123" t="s">
        <v>125</v>
      </c>
      <c r="E108" s="124"/>
      <c r="F108" s="124"/>
      <c r="G108" s="124"/>
      <c r="H108" s="124"/>
      <c r="I108" s="124"/>
      <c r="J108" s="125"/>
      <c r="L108" s="122"/>
    </row>
    <row r="109" spans="1:47" s="10" customFormat="1" ht="19.899999999999999" customHeight="1">
      <c r="B109" s="122"/>
      <c r="D109" s="123" t="s">
        <v>126</v>
      </c>
      <c r="E109" s="124"/>
      <c r="F109" s="124"/>
      <c r="G109" s="124"/>
      <c r="H109" s="124"/>
      <c r="I109" s="124"/>
      <c r="J109" s="125"/>
      <c r="L109" s="122"/>
    </row>
    <row r="110" spans="1:47" s="10" customFormat="1" ht="19.899999999999999" customHeight="1">
      <c r="B110" s="122"/>
      <c r="D110" s="123" t="s">
        <v>763</v>
      </c>
      <c r="E110" s="124"/>
      <c r="F110" s="124"/>
      <c r="G110" s="124"/>
      <c r="H110" s="124"/>
      <c r="I110" s="124"/>
      <c r="J110" s="125"/>
      <c r="L110" s="122"/>
    </row>
    <row r="111" spans="1:47" s="10" customFormat="1" ht="19.899999999999999" customHeight="1">
      <c r="B111" s="122"/>
      <c r="D111" s="123" t="s">
        <v>764</v>
      </c>
      <c r="E111" s="124"/>
      <c r="F111" s="124"/>
      <c r="G111" s="124"/>
      <c r="H111" s="124"/>
      <c r="I111" s="124"/>
      <c r="J111" s="125"/>
      <c r="L111" s="122"/>
    </row>
    <row r="112" spans="1:47" s="10" customFormat="1" ht="19.899999999999999" customHeight="1">
      <c r="B112" s="122"/>
      <c r="D112" s="123" t="s">
        <v>127</v>
      </c>
      <c r="E112" s="124"/>
      <c r="F112" s="124"/>
      <c r="G112" s="124"/>
      <c r="H112" s="124"/>
      <c r="I112" s="124"/>
      <c r="J112" s="125"/>
      <c r="L112" s="122"/>
    </row>
    <row r="113" spans="1:31" s="9" customFormat="1" ht="24.95" customHeight="1">
      <c r="B113" s="118"/>
      <c r="D113" s="119" t="s">
        <v>130</v>
      </c>
      <c r="E113" s="120"/>
      <c r="F113" s="120"/>
      <c r="G113" s="120"/>
      <c r="H113" s="120"/>
      <c r="I113" s="120"/>
      <c r="J113" s="121"/>
      <c r="L113" s="118"/>
    </row>
    <row r="114" spans="1:31" s="2" customFormat="1" ht="21.7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9" spans="1:31" s="2" customFormat="1" ht="6.95" customHeight="1">
      <c r="A119" s="26"/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24.95" customHeight="1">
      <c r="A120" s="26"/>
      <c r="B120" s="27"/>
      <c r="C120" s="18" t="s">
        <v>131</v>
      </c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</v>
      </c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26.25" customHeight="1">
      <c r="A123" s="26"/>
      <c r="B123" s="27"/>
      <c r="C123" s="26"/>
      <c r="D123" s="26"/>
      <c r="E123" s="388" t="str">
        <f>E7</f>
        <v>Ružomberok OO PZ, zateplenie objektu, Nám.A. Hlinku 1875 Ružomberok</v>
      </c>
      <c r="F123" s="389"/>
      <c r="G123" s="389"/>
      <c r="H123" s="389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1" customFormat="1" ht="12" customHeight="1">
      <c r="B124" s="17"/>
      <c r="C124" s="23" t="s">
        <v>105</v>
      </c>
      <c r="L124" s="17"/>
    </row>
    <row r="125" spans="1:31" s="1" customFormat="1" ht="16.5" customHeight="1">
      <c r="B125" s="17"/>
      <c r="E125" s="388" t="s">
        <v>106</v>
      </c>
      <c r="F125" s="350"/>
      <c r="G125" s="350"/>
      <c r="H125" s="350"/>
      <c r="L125" s="17"/>
    </row>
    <row r="126" spans="1:31" s="1" customFormat="1" ht="12" customHeight="1">
      <c r="B126" s="17"/>
      <c r="C126" s="23" t="s">
        <v>107</v>
      </c>
      <c r="L126" s="17"/>
    </row>
    <row r="127" spans="1:31" s="2" customFormat="1" ht="16.5" customHeight="1">
      <c r="A127" s="26"/>
      <c r="B127" s="27"/>
      <c r="C127" s="26"/>
      <c r="D127" s="26"/>
      <c r="E127" s="386" t="s">
        <v>108</v>
      </c>
      <c r="F127" s="387"/>
      <c r="G127" s="387"/>
      <c r="H127" s="387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109</v>
      </c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380" t="str">
        <f>E13</f>
        <v>A.01.06 - Stavebné úpravy - ostatné</v>
      </c>
      <c r="F129" s="387"/>
      <c r="G129" s="387"/>
      <c r="H129" s="387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17</v>
      </c>
      <c r="D131" s="26"/>
      <c r="E131" s="26"/>
      <c r="F131" s="21" t="str">
        <f>F16</f>
        <v>p.č.1108;1109, k.ú. Ružomberok</v>
      </c>
      <c r="G131" s="26"/>
      <c r="H131" s="26"/>
      <c r="I131" s="23" t="s">
        <v>19</v>
      </c>
      <c r="J131" s="52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25.7" customHeight="1">
      <c r="A133" s="26"/>
      <c r="B133" s="27"/>
      <c r="C133" s="23" t="s">
        <v>20</v>
      </c>
      <c r="D133" s="26"/>
      <c r="E133" s="26"/>
      <c r="F133" s="21" t="str">
        <f>E19</f>
        <v>Ministerstvo vnútra SR</v>
      </c>
      <c r="G133" s="26"/>
      <c r="H133" s="26"/>
      <c r="I133" s="23" t="s">
        <v>25</v>
      </c>
      <c r="J133" s="24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>
      <c r="A134" s="26"/>
      <c r="B134" s="27"/>
      <c r="C134" s="23" t="s">
        <v>24</v>
      </c>
      <c r="D134" s="26"/>
      <c r="E134" s="26"/>
      <c r="F134" s="21"/>
      <c r="G134" s="26"/>
      <c r="H134" s="26"/>
      <c r="I134" s="23" t="s">
        <v>27</v>
      </c>
      <c r="J134" s="24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>
      <c r="A136" s="126"/>
      <c r="B136" s="127"/>
      <c r="C136" s="128" t="s">
        <v>132</v>
      </c>
      <c r="D136" s="129" t="s">
        <v>54</v>
      </c>
      <c r="E136" s="129" t="s">
        <v>50</v>
      </c>
      <c r="F136" s="129" t="s">
        <v>51</v>
      </c>
      <c r="G136" s="129" t="s">
        <v>133</v>
      </c>
      <c r="H136" s="129" t="s">
        <v>134</v>
      </c>
      <c r="I136" s="129" t="s">
        <v>135</v>
      </c>
      <c r="J136" s="130" t="s">
        <v>112</v>
      </c>
      <c r="K136" s="131" t="s">
        <v>136</v>
      </c>
      <c r="L136" s="132"/>
      <c r="M136" s="59" t="s">
        <v>1</v>
      </c>
      <c r="N136" s="60" t="s">
        <v>33</v>
      </c>
      <c r="O136" s="60" t="s">
        <v>137</v>
      </c>
      <c r="P136" s="60" t="s">
        <v>138</v>
      </c>
      <c r="Q136" s="60" t="s">
        <v>139</v>
      </c>
      <c r="R136" s="60" t="s">
        <v>140</v>
      </c>
      <c r="S136" s="60" t="s">
        <v>141</v>
      </c>
      <c r="T136" s="61" t="s">
        <v>142</v>
      </c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</row>
    <row r="137" spans="1:65" s="2" customFormat="1" ht="22.9" customHeight="1">
      <c r="A137" s="26"/>
      <c r="B137" s="27"/>
      <c r="C137" s="66" t="s">
        <v>113</v>
      </c>
      <c r="D137" s="26"/>
      <c r="E137" s="26"/>
      <c r="F137" s="26"/>
      <c r="G137" s="26"/>
      <c r="H137" s="26"/>
      <c r="I137" s="26"/>
      <c r="J137" s="133"/>
      <c r="K137" s="26"/>
      <c r="L137" s="27"/>
      <c r="M137" s="62"/>
      <c r="N137" s="53"/>
      <c r="O137" s="63"/>
      <c r="P137" s="134">
        <f>P138+P163+P204</f>
        <v>3197.9147055500002</v>
      </c>
      <c r="Q137" s="63"/>
      <c r="R137" s="134">
        <f>R138+R163+R204</f>
        <v>44.905674055859997</v>
      </c>
      <c r="S137" s="63"/>
      <c r="T137" s="135">
        <f>T138+T163+T204</f>
        <v>1.9110507000000001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68</v>
      </c>
      <c r="AU137" s="14" t="s">
        <v>114</v>
      </c>
      <c r="BK137" s="136">
        <f>BK138+BK163+BK204</f>
        <v>0</v>
      </c>
    </row>
    <row r="138" spans="1:65" s="12" customFormat="1" ht="25.9" customHeight="1">
      <c r="B138" s="137"/>
      <c r="D138" s="138" t="s">
        <v>68</v>
      </c>
      <c r="E138" s="139" t="s">
        <v>143</v>
      </c>
      <c r="F138" s="139" t="s">
        <v>144</v>
      </c>
      <c r="J138" s="140"/>
      <c r="L138" s="137"/>
      <c r="M138" s="141"/>
      <c r="N138" s="142"/>
      <c r="O138" s="142"/>
      <c r="P138" s="143">
        <f>P139+P158+P161</f>
        <v>1648.5268927500003</v>
      </c>
      <c r="Q138" s="142"/>
      <c r="R138" s="143">
        <f>R139+R158+R161</f>
        <v>30.641073949999999</v>
      </c>
      <c r="S138" s="142"/>
      <c r="T138" s="144">
        <f>T139+T158+T161</f>
        <v>0</v>
      </c>
      <c r="AR138" s="138" t="s">
        <v>75</v>
      </c>
      <c r="AT138" s="145" t="s">
        <v>68</v>
      </c>
      <c r="AU138" s="145" t="s">
        <v>69</v>
      </c>
      <c r="AY138" s="138" t="s">
        <v>145</v>
      </c>
      <c r="BK138" s="146">
        <f>BK139+BK158+BK161</f>
        <v>0</v>
      </c>
    </row>
    <row r="139" spans="1:65" s="12" customFormat="1" ht="22.9" customHeight="1">
      <c r="B139" s="137"/>
      <c r="D139" s="138" t="s">
        <v>68</v>
      </c>
      <c r="E139" s="147" t="s">
        <v>169</v>
      </c>
      <c r="F139" s="147" t="s">
        <v>490</v>
      </c>
      <c r="J139" s="148"/>
      <c r="L139" s="137"/>
      <c r="M139" s="141"/>
      <c r="N139" s="142"/>
      <c r="O139" s="142"/>
      <c r="P139" s="143">
        <f>SUM(P140:P157)</f>
        <v>960.80689675000019</v>
      </c>
      <c r="Q139" s="142"/>
      <c r="R139" s="143">
        <f>SUM(R140:R157)</f>
        <v>28.355366950000001</v>
      </c>
      <c r="S139" s="142"/>
      <c r="T139" s="144">
        <f>SUM(T140:T157)</f>
        <v>0</v>
      </c>
      <c r="AR139" s="138" t="s">
        <v>75</v>
      </c>
      <c r="AT139" s="145" t="s">
        <v>68</v>
      </c>
      <c r="AU139" s="145" t="s">
        <v>75</v>
      </c>
      <c r="AY139" s="138" t="s">
        <v>145</v>
      </c>
      <c r="BK139" s="146">
        <f>SUM(BK140:BK157)</f>
        <v>0</v>
      </c>
    </row>
    <row r="140" spans="1:65" s="2" customFormat="1" ht="24.2" customHeight="1">
      <c r="A140" s="26"/>
      <c r="B140" s="149"/>
      <c r="C140" s="150" t="s">
        <v>75</v>
      </c>
      <c r="D140" s="150" t="s">
        <v>147</v>
      </c>
      <c r="E140" s="151" t="s">
        <v>491</v>
      </c>
      <c r="F140" s="152" t="s">
        <v>492</v>
      </c>
      <c r="G140" s="153" t="s">
        <v>150</v>
      </c>
      <c r="H140" s="154">
        <v>325.56700000000001</v>
      </c>
      <c r="I140" s="155"/>
      <c r="J140" s="155"/>
      <c r="K140" s="156"/>
      <c r="L140" s="27"/>
      <c r="M140" s="157" t="s">
        <v>1</v>
      </c>
      <c r="N140" s="158" t="s">
        <v>35</v>
      </c>
      <c r="O140" s="159">
        <v>5.2049999999999999E-2</v>
      </c>
      <c r="P140" s="159">
        <f t="shared" ref="P140:P157" si="0">O140*H140</f>
        <v>16.945762349999999</v>
      </c>
      <c r="Q140" s="159">
        <v>2.3000000000000001E-4</v>
      </c>
      <c r="R140" s="159">
        <f t="shared" ref="R140:R157" si="1">Q140*H140</f>
        <v>7.4880410000000008E-2</v>
      </c>
      <c r="S140" s="159">
        <v>0</v>
      </c>
      <c r="T140" s="160">
        <f t="shared" ref="T140:T157" si="2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151</v>
      </c>
      <c r="AT140" s="161" t="s">
        <v>147</v>
      </c>
      <c r="AU140" s="161" t="s">
        <v>78</v>
      </c>
      <c r="AY140" s="14" t="s">
        <v>145</v>
      </c>
      <c r="BE140" s="162">
        <f t="shared" ref="BE140:BE157" si="3">IF(N140="základná",J140,0)</f>
        <v>0</v>
      </c>
      <c r="BF140" s="162">
        <f t="shared" ref="BF140:BF157" si="4">IF(N140="znížená",J140,0)</f>
        <v>0</v>
      </c>
      <c r="BG140" s="162">
        <f t="shared" ref="BG140:BG157" si="5">IF(N140="zákl. prenesená",J140,0)</f>
        <v>0</v>
      </c>
      <c r="BH140" s="162">
        <f t="shared" ref="BH140:BH157" si="6">IF(N140="zníž. prenesená",J140,0)</f>
        <v>0</v>
      </c>
      <c r="BI140" s="162">
        <f t="shared" ref="BI140:BI157" si="7">IF(N140="nulová",J140,0)</f>
        <v>0</v>
      </c>
      <c r="BJ140" s="14" t="s">
        <v>78</v>
      </c>
      <c r="BK140" s="162">
        <f t="shared" ref="BK140:BK157" si="8">ROUND(I140*H140,2)</f>
        <v>0</v>
      </c>
      <c r="BL140" s="14" t="s">
        <v>151</v>
      </c>
      <c r="BM140" s="161" t="s">
        <v>1180</v>
      </c>
    </row>
    <row r="141" spans="1:65" s="2" customFormat="1" ht="24.2" customHeight="1">
      <c r="A141" s="26"/>
      <c r="B141" s="149"/>
      <c r="C141" s="150" t="s">
        <v>78</v>
      </c>
      <c r="D141" s="150" t="s">
        <v>147</v>
      </c>
      <c r="E141" s="151" t="s">
        <v>494</v>
      </c>
      <c r="F141" s="152" t="s">
        <v>495</v>
      </c>
      <c r="G141" s="153" t="s">
        <v>150</v>
      </c>
      <c r="H141" s="154">
        <v>325.56700000000001</v>
      </c>
      <c r="I141" s="155"/>
      <c r="J141" s="155"/>
      <c r="K141" s="156"/>
      <c r="L141" s="27"/>
      <c r="M141" s="157" t="s">
        <v>1</v>
      </c>
      <c r="N141" s="158" t="s">
        <v>35</v>
      </c>
      <c r="O141" s="159">
        <v>0.19106000000000001</v>
      </c>
      <c r="P141" s="159">
        <f t="shared" si="0"/>
        <v>62.202831020000005</v>
      </c>
      <c r="Q141" s="159">
        <v>5.1500000000000001E-3</v>
      </c>
      <c r="R141" s="159">
        <f t="shared" si="1"/>
        <v>1.67667005</v>
      </c>
      <c r="S141" s="159">
        <v>0</v>
      </c>
      <c r="T141" s="160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151</v>
      </c>
      <c r="AT141" s="161" t="s">
        <v>147</v>
      </c>
      <c r="AU141" s="161" t="s">
        <v>78</v>
      </c>
      <c r="AY141" s="14" t="s">
        <v>145</v>
      </c>
      <c r="BE141" s="162">
        <f t="shared" si="3"/>
        <v>0</v>
      </c>
      <c r="BF141" s="162">
        <f t="shared" si="4"/>
        <v>0</v>
      </c>
      <c r="BG141" s="162">
        <f t="shared" si="5"/>
        <v>0</v>
      </c>
      <c r="BH141" s="162">
        <f t="shared" si="6"/>
        <v>0</v>
      </c>
      <c r="BI141" s="162">
        <f t="shared" si="7"/>
        <v>0</v>
      </c>
      <c r="BJ141" s="14" t="s">
        <v>78</v>
      </c>
      <c r="BK141" s="162">
        <f t="shared" si="8"/>
        <v>0</v>
      </c>
      <c r="BL141" s="14" t="s">
        <v>151</v>
      </c>
      <c r="BM141" s="161" t="s">
        <v>1181</v>
      </c>
    </row>
    <row r="142" spans="1:65" s="2" customFormat="1" ht="24.2" customHeight="1">
      <c r="A142" s="26"/>
      <c r="B142" s="149"/>
      <c r="C142" s="150" t="s">
        <v>82</v>
      </c>
      <c r="D142" s="150" t="s">
        <v>147</v>
      </c>
      <c r="E142" s="151" t="s">
        <v>497</v>
      </c>
      <c r="F142" s="152" t="s">
        <v>498</v>
      </c>
      <c r="G142" s="153" t="s">
        <v>150</v>
      </c>
      <c r="H142" s="154">
        <v>325.56700000000001</v>
      </c>
      <c r="I142" s="155"/>
      <c r="J142" s="155"/>
      <c r="K142" s="156"/>
      <c r="L142" s="27"/>
      <c r="M142" s="157" t="s">
        <v>1</v>
      </c>
      <c r="N142" s="158" t="s">
        <v>35</v>
      </c>
      <c r="O142" s="159">
        <v>5.2080000000000001E-2</v>
      </c>
      <c r="P142" s="159">
        <f t="shared" si="0"/>
        <v>16.95552936</v>
      </c>
      <c r="Q142" s="159">
        <v>4.0000000000000002E-4</v>
      </c>
      <c r="R142" s="159">
        <f t="shared" si="1"/>
        <v>0.1302268</v>
      </c>
      <c r="S142" s="159">
        <v>0</v>
      </c>
      <c r="T142" s="160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151</v>
      </c>
      <c r="AT142" s="161" t="s">
        <v>147</v>
      </c>
      <c r="AU142" s="161" t="s">
        <v>78</v>
      </c>
      <c r="AY142" s="14" t="s">
        <v>145</v>
      </c>
      <c r="BE142" s="162">
        <f t="shared" si="3"/>
        <v>0</v>
      </c>
      <c r="BF142" s="162">
        <f t="shared" si="4"/>
        <v>0</v>
      </c>
      <c r="BG142" s="162">
        <f t="shared" si="5"/>
        <v>0</v>
      </c>
      <c r="BH142" s="162">
        <f t="shared" si="6"/>
        <v>0</v>
      </c>
      <c r="BI142" s="162">
        <f t="shared" si="7"/>
        <v>0</v>
      </c>
      <c r="BJ142" s="14" t="s">
        <v>78</v>
      </c>
      <c r="BK142" s="162">
        <f t="shared" si="8"/>
        <v>0</v>
      </c>
      <c r="BL142" s="14" t="s">
        <v>151</v>
      </c>
      <c r="BM142" s="161" t="s">
        <v>1182</v>
      </c>
    </row>
    <row r="143" spans="1:65" s="2" customFormat="1" ht="24.2" customHeight="1">
      <c r="A143" s="26"/>
      <c r="B143" s="149"/>
      <c r="C143" s="150" t="s">
        <v>151</v>
      </c>
      <c r="D143" s="150" t="s">
        <v>147</v>
      </c>
      <c r="E143" s="151" t="s">
        <v>1183</v>
      </c>
      <c r="F143" s="152" t="s">
        <v>1184</v>
      </c>
      <c r="G143" s="153" t="s">
        <v>150</v>
      </c>
      <c r="H143" s="154">
        <v>325.56700000000001</v>
      </c>
      <c r="I143" s="155"/>
      <c r="J143" s="155"/>
      <c r="K143" s="156"/>
      <c r="L143" s="27"/>
      <c r="M143" s="157" t="s">
        <v>1</v>
      </c>
      <c r="N143" s="158" t="s">
        <v>35</v>
      </c>
      <c r="O143" s="159">
        <v>0.34761999999999998</v>
      </c>
      <c r="P143" s="159">
        <f t="shared" si="0"/>
        <v>113.17360054</v>
      </c>
      <c r="Q143" s="159">
        <v>7.8799999999999999E-3</v>
      </c>
      <c r="R143" s="159">
        <f t="shared" si="1"/>
        <v>2.5654679599999999</v>
      </c>
      <c r="S143" s="159">
        <v>0</v>
      </c>
      <c r="T143" s="160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151</v>
      </c>
      <c r="AT143" s="161" t="s">
        <v>147</v>
      </c>
      <c r="AU143" s="161" t="s">
        <v>78</v>
      </c>
      <c r="AY143" s="14" t="s">
        <v>145</v>
      </c>
      <c r="BE143" s="162">
        <f t="shared" si="3"/>
        <v>0</v>
      </c>
      <c r="BF143" s="162">
        <f t="shared" si="4"/>
        <v>0</v>
      </c>
      <c r="BG143" s="162">
        <f t="shared" si="5"/>
        <v>0</v>
      </c>
      <c r="BH143" s="162">
        <f t="shared" si="6"/>
        <v>0</v>
      </c>
      <c r="BI143" s="162">
        <f t="shared" si="7"/>
        <v>0</v>
      </c>
      <c r="BJ143" s="14" t="s">
        <v>78</v>
      </c>
      <c r="BK143" s="162">
        <f t="shared" si="8"/>
        <v>0</v>
      </c>
      <c r="BL143" s="14" t="s">
        <v>151</v>
      </c>
      <c r="BM143" s="161" t="s">
        <v>1185</v>
      </c>
    </row>
    <row r="144" spans="1:65" s="2" customFormat="1" ht="33" customHeight="1">
      <c r="A144" s="26"/>
      <c r="B144" s="149"/>
      <c r="C144" s="150" t="s">
        <v>165</v>
      </c>
      <c r="D144" s="150" t="s">
        <v>147</v>
      </c>
      <c r="E144" s="151" t="s">
        <v>1186</v>
      </c>
      <c r="F144" s="152" t="s">
        <v>1187</v>
      </c>
      <c r="G144" s="153" t="s">
        <v>150</v>
      </c>
      <c r="H144" s="154">
        <v>125.16</v>
      </c>
      <c r="I144" s="155"/>
      <c r="J144" s="155"/>
      <c r="K144" s="156"/>
      <c r="L144" s="27"/>
      <c r="M144" s="157" t="s">
        <v>1</v>
      </c>
      <c r="N144" s="158" t="s">
        <v>35</v>
      </c>
      <c r="O144" s="159">
        <v>0.34708</v>
      </c>
      <c r="P144" s="159">
        <f t="shared" si="0"/>
        <v>43.4405328</v>
      </c>
      <c r="Q144" s="159">
        <v>5.2500000000000003E-3</v>
      </c>
      <c r="R144" s="159">
        <f t="shared" si="1"/>
        <v>0.65709000000000006</v>
      </c>
      <c r="S144" s="159">
        <v>0</v>
      </c>
      <c r="T144" s="160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151</v>
      </c>
      <c r="AT144" s="161" t="s">
        <v>147</v>
      </c>
      <c r="AU144" s="161" t="s">
        <v>78</v>
      </c>
      <c r="AY144" s="14" t="s">
        <v>145</v>
      </c>
      <c r="BE144" s="162">
        <f t="shared" si="3"/>
        <v>0</v>
      </c>
      <c r="BF144" s="162">
        <f t="shared" si="4"/>
        <v>0</v>
      </c>
      <c r="BG144" s="162">
        <f t="shared" si="5"/>
        <v>0</v>
      </c>
      <c r="BH144" s="162">
        <f t="shared" si="6"/>
        <v>0</v>
      </c>
      <c r="BI144" s="162">
        <f t="shared" si="7"/>
        <v>0</v>
      </c>
      <c r="BJ144" s="14" t="s">
        <v>78</v>
      </c>
      <c r="BK144" s="162">
        <f t="shared" si="8"/>
        <v>0</v>
      </c>
      <c r="BL144" s="14" t="s">
        <v>151</v>
      </c>
      <c r="BM144" s="161" t="s">
        <v>1188</v>
      </c>
    </row>
    <row r="145" spans="1:65" s="2" customFormat="1" ht="24.2" customHeight="1">
      <c r="A145" s="26"/>
      <c r="B145" s="149"/>
      <c r="C145" s="150" t="s">
        <v>169</v>
      </c>
      <c r="D145" s="150" t="s">
        <v>147</v>
      </c>
      <c r="E145" s="151" t="s">
        <v>1189</v>
      </c>
      <c r="F145" s="152" t="s">
        <v>1190</v>
      </c>
      <c r="G145" s="153" t="s">
        <v>150</v>
      </c>
      <c r="H145" s="154">
        <v>125.16</v>
      </c>
      <c r="I145" s="155"/>
      <c r="J145" s="155"/>
      <c r="K145" s="156"/>
      <c r="L145" s="27"/>
      <c r="M145" s="157" t="s">
        <v>1</v>
      </c>
      <c r="N145" s="158" t="s">
        <v>35</v>
      </c>
      <c r="O145" s="159">
        <v>0.40031</v>
      </c>
      <c r="P145" s="159">
        <f t="shared" si="0"/>
        <v>50.102799599999997</v>
      </c>
      <c r="Q145" s="159">
        <v>2.1000000000000001E-2</v>
      </c>
      <c r="R145" s="159">
        <f t="shared" si="1"/>
        <v>2.6283600000000003</v>
      </c>
      <c r="S145" s="159">
        <v>0</v>
      </c>
      <c r="T145" s="160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151</v>
      </c>
      <c r="AT145" s="161" t="s">
        <v>147</v>
      </c>
      <c r="AU145" s="161" t="s">
        <v>78</v>
      </c>
      <c r="AY145" s="14" t="s">
        <v>145</v>
      </c>
      <c r="BE145" s="162">
        <f t="shared" si="3"/>
        <v>0</v>
      </c>
      <c r="BF145" s="162">
        <f t="shared" si="4"/>
        <v>0</v>
      </c>
      <c r="BG145" s="162">
        <f t="shared" si="5"/>
        <v>0</v>
      </c>
      <c r="BH145" s="162">
        <f t="shared" si="6"/>
        <v>0</v>
      </c>
      <c r="BI145" s="162">
        <f t="shared" si="7"/>
        <v>0</v>
      </c>
      <c r="BJ145" s="14" t="s">
        <v>78</v>
      </c>
      <c r="BK145" s="162">
        <f t="shared" si="8"/>
        <v>0</v>
      </c>
      <c r="BL145" s="14" t="s">
        <v>151</v>
      </c>
      <c r="BM145" s="161" t="s">
        <v>1191</v>
      </c>
    </row>
    <row r="146" spans="1:65" s="2" customFormat="1" ht="24.2" customHeight="1">
      <c r="A146" s="26"/>
      <c r="B146" s="149"/>
      <c r="C146" s="150" t="s">
        <v>173</v>
      </c>
      <c r="D146" s="150" t="s">
        <v>147</v>
      </c>
      <c r="E146" s="151" t="s">
        <v>1192</v>
      </c>
      <c r="F146" s="152" t="s">
        <v>1193</v>
      </c>
      <c r="G146" s="153" t="s">
        <v>150</v>
      </c>
      <c r="H146" s="154">
        <v>5.71</v>
      </c>
      <c r="I146" s="155"/>
      <c r="J146" s="155"/>
      <c r="K146" s="156"/>
      <c r="L146" s="27"/>
      <c r="M146" s="157" t="s">
        <v>1</v>
      </c>
      <c r="N146" s="158" t="s">
        <v>35</v>
      </c>
      <c r="O146" s="159">
        <v>0.11205</v>
      </c>
      <c r="P146" s="159">
        <f t="shared" si="0"/>
        <v>0.63980550000000003</v>
      </c>
      <c r="Q146" s="159">
        <v>2.3000000000000001E-4</v>
      </c>
      <c r="R146" s="159">
        <f t="shared" si="1"/>
        <v>1.3133000000000001E-3</v>
      </c>
      <c r="S146" s="159">
        <v>0</v>
      </c>
      <c r="T146" s="160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151</v>
      </c>
      <c r="AT146" s="161" t="s">
        <v>147</v>
      </c>
      <c r="AU146" s="161" t="s">
        <v>78</v>
      </c>
      <c r="AY146" s="14" t="s">
        <v>145</v>
      </c>
      <c r="BE146" s="162">
        <f t="shared" si="3"/>
        <v>0</v>
      </c>
      <c r="BF146" s="162">
        <f t="shared" si="4"/>
        <v>0</v>
      </c>
      <c r="BG146" s="162">
        <f t="shared" si="5"/>
        <v>0</v>
      </c>
      <c r="BH146" s="162">
        <f t="shared" si="6"/>
        <v>0</v>
      </c>
      <c r="BI146" s="162">
        <f t="shared" si="7"/>
        <v>0</v>
      </c>
      <c r="BJ146" s="14" t="s">
        <v>78</v>
      </c>
      <c r="BK146" s="162">
        <f t="shared" si="8"/>
        <v>0</v>
      </c>
      <c r="BL146" s="14" t="s">
        <v>151</v>
      </c>
      <c r="BM146" s="161" t="s">
        <v>1194</v>
      </c>
    </row>
    <row r="147" spans="1:65" s="2" customFormat="1" ht="24.2" customHeight="1">
      <c r="A147" s="26"/>
      <c r="B147" s="149"/>
      <c r="C147" s="150" t="s">
        <v>177</v>
      </c>
      <c r="D147" s="150" t="s">
        <v>147</v>
      </c>
      <c r="E147" s="151" t="s">
        <v>1195</v>
      </c>
      <c r="F147" s="152" t="s">
        <v>1196</v>
      </c>
      <c r="G147" s="153" t="s">
        <v>150</v>
      </c>
      <c r="H147" s="154">
        <v>5.71</v>
      </c>
      <c r="I147" s="155"/>
      <c r="J147" s="155"/>
      <c r="K147" s="156"/>
      <c r="L147" s="27"/>
      <c r="M147" s="157" t="s">
        <v>1</v>
      </c>
      <c r="N147" s="158" t="s">
        <v>35</v>
      </c>
      <c r="O147" s="159">
        <v>0.21106</v>
      </c>
      <c r="P147" s="159">
        <f t="shared" si="0"/>
        <v>1.2051525999999999</v>
      </c>
      <c r="Q147" s="159">
        <v>5.1500000000000001E-3</v>
      </c>
      <c r="R147" s="159">
        <f t="shared" si="1"/>
        <v>2.9406499999999999E-2</v>
      </c>
      <c r="S147" s="159">
        <v>0</v>
      </c>
      <c r="T147" s="160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151</v>
      </c>
      <c r="AT147" s="161" t="s">
        <v>147</v>
      </c>
      <c r="AU147" s="161" t="s">
        <v>78</v>
      </c>
      <c r="AY147" s="14" t="s">
        <v>145</v>
      </c>
      <c r="BE147" s="162">
        <f t="shared" si="3"/>
        <v>0</v>
      </c>
      <c r="BF147" s="162">
        <f t="shared" si="4"/>
        <v>0</v>
      </c>
      <c r="BG147" s="162">
        <f t="shared" si="5"/>
        <v>0</v>
      </c>
      <c r="BH147" s="162">
        <f t="shared" si="6"/>
        <v>0</v>
      </c>
      <c r="BI147" s="162">
        <f t="shared" si="7"/>
        <v>0</v>
      </c>
      <c r="BJ147" s="14" t="s">
        <v>78</v>
      </c>
      <c r="BK147" s="162">
        <f t="shared" si="8"/>
        <v>0</v>
      </c>
      <c r="BL147" s="14" t="s">
        <v>151</v>
      </c>
      <c r="BM147" s="161" t="s">
        <v>1197</v>
      </c>
    </row>
    <row r="148" spans="1:65" s="2" customFormat="1" ht="24.2" customHeight="1">
      <c r="A148" s="26"/>
      <c r="B148" s="149"/>
      <c r="C148" s="150" t="s">
        <v>156</v>
      </c>
      <c r="D148" s="150" t="s">
        <v>147</v>
      </c>
      <c r="E148" s="151" t="s">
        <v>1198</v>
      </c>
      <c r="F148" s="152" t="s">
        <v>1199</v>
      </c>
      <c r="G148" s="153" t="s">
        <v>150</v>
      </c>
      <c r="H148" s="154">
        <v>5.71</v>
      </c>
      <c r="I148" s="155"/>
      <c r="J148" s="155"/>
      <c r="K148" s="156"/>
      <c r="L148" s="27"/>
      <c r="M148" s="157" t="s">
        <v>1</v>
      </c>
      <c r="N148" s="158" t="s">
        <v>35</v>
      </c>
      <c r="O148" s="159">
        <v>0.11208</v>
      </c>
      <c r="P148" s="159">
        <f t="shared" si="0"/>
        <v>0.63997680000000001</v>
      </c>
      <c r="Q148" s="159">
        <v>4.0000000000000002E-4</v>
      </c>
      <c r="R148" s="159">
        <f t="shared" si="1"/>
        <v>2.284E-3</v>
      </c>
      <c r="S148" s="159">
        <v>0</v>
      </c>
      <c r="T148" s="160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151</v>
      </c>
      <c r="AT148" s="161" t="s">
        <v>147</v>
      </c>
      <c r="AU148" s="161" t="s">
        <v>78</v>
      </c>
      <c r="AY148" s="14" t="s">
        <v>145</v>
      </c>
      <c r="BE148" s="162">
        <f t="shared" si="3"/>
        <v>0</v>
      </c>
      <c r="BF148" s="162">
        <f t="shared" si="4"/>
        <v>0</v>
      </c>
      <c r="BG148" s="162">
        <f t="shared" si="5"/>
        <v>0</v>
      </c>
      <c r="BH148" s="162">
        <f t="shared" si="6"/>
        <v>0</v>
      </c>
      <c r="BI148" s="162">
        <f t="shared" si="7"/>
        <v>0</v>
      </c>
      <c r="BJ148" s="14" t="s">
        <v>78</v>
      </c>
      <c r="BK148" s="162">
        <f t="shared" si="8"/>
        <v>0</v>
      </c>
      <c r="BL148" s="14" t="s">
        <v>151</v>
      </c>
      <c r="BM148" s="161" t="s">
        <v>1200</v>
      </c>
    </row>
    <row r="149" spans="1:65" s="2" customFormat="1" ht="24.2" customHeight="1">
      <c r="A149" s="26"/>
      <c r="B149" s="149"/>
      <c r="C149" s="150" t="s">
        <v>184</v>
      </c>
      <c r="D149" s="150" t="s">
        <v>147</v>
      </c>
      <c r="E149" s="151" t="s">
        <v>1201</v>
      </c>
      <c r="F149" s="152" t="s">
        <v>1202</v>
      </c>
      <c r="G149" s="153" t="s">
        <v>150</v>
      </c>
      <c r="H149" s="154">
        <v>5.71</v>
      </c>
      <c r="I149" s="155"/>
      <c r="J149" s="155"/>
      <c r="K149" s="156"/>
      <c r="L149" s="27"/>
      <c r="M149" s="157" t="s">
        <v>1</v>
      </c>
      <c r="N149" s="158" t="s">
        <v>35</v>
      </c>
      <c r="O149" s="159">
        <v>0.43769999999999998</v>
      </c>
      <c r="P149" s="159">
        <f t="shared" si="0"/>
        <v>2.4992669999999997</v>
      </c>
      <c r="Q149" s="159">
        <v>8.2500000000000004E-3</v>
      </c>
      <c r="R149" s="159">
        <f t="shared" si="1"/>
        <v>4.7107500000000004E-2</v>
      </c>
      <c r="S149" s="159">
        <v>0</v>
      </c>
      <c r="T149" s="160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151</v>
      </c>
      <c r="AT149" s="161" t="s">
        <v>147</v>
      </c>
      <c r="AU149" s="161" t="s">
        <v>78</v>
      </c>
      <c r="AY149" s="14" t="s">
        <v>145</v>
      </c>
      <c r="BE149" s="162">
        <f t="shared" si="3"/>
        <v>0</v>
      </c>
      <c r="BF149" s="162">
        <f t="shared" si="4"/>
        <v>0</v>
      </c>
      <c r="BG149" s="162">
        <f t="shared" si="5"/>
        <v>0</v>
      </c>
      <c r="BH149" s="162">
        <f t="shared" si="6"/>
        <v>0</v>
      </c>
      <c r="BI149" s="162">
        <f t="shared" si="7"/>
        <v>0</v>
      </c>
      <c r="BJ149" s="14" t="s">
        <v>78</v>
      </c>
      <c r="BK149" s="162">
        <f t="shared" si="8"/>
        <v>0</v>
      </c>
      <c r="BL149" s="14" t="s">
        <v>151</v>
      </c>
      <c r="BM149" s="161" t="s">
        <v>1203</v>
      </c>
    </row>
    <row r="150" spans="1:65" s="2" customFormat="1" ht="24.2" customHeight="1">
      <c r="A150" s="26"/>
      <c r="B150" s="149"/>
      <c r="C150" s="150" t="s">
        <v>189</v>
      </c>
      <c r="D150" s="150" t="s">
        <v>147</v>
      </c>
      <c r="E150" s="151" t="s">
        <v>1204</v>
      </c>
      <c r="F150" s="152" t="s">
        <v>1205</v>
      </c>
      <c r="G150" s="153" t="s">
        <v>150</v>
      </c>
      <c r="H150" s="154">
        <v>85.79</v>
      </c>
      <c r="I150" s="155"/>
      <c r="J150" s="155"/>
      <c r="K150" s="156"/>
      <c r="L150" s="27"/>
      <c r="M150" s="157" t="s">
        <v>1</v>
      </c>
      <c r="N150" s="158" t="s">
        <v>35</v>
      </c>
      <c r="O150" s="159">
        <v>0.11209</v>
      </c>
      <c r="P150" s="159">
        <f t="shared" si="0"/>
        <v>9.6162010999999996</v>
      </c>
      <c r="Q150" s="159">
        <v>4.2000000000000002E-4</v>
      </c>
      <c r="R150" s="159">
        <f t="shared" si="1"/>
        <v>3.6031800000000003E-2</v>
      </c>
      <c r="S150" s="159">
        <v>0</v>
      </c>
      <c r="T150" s="160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151</v>
      </c>
      <c r="AT150" s="161" t="s">
        <v>147</v>
      </c>
      <c r="AU150" s="161" t="s">
        <v>78</v>
      </c>
      <c r="AY150" s="14" t="s">
        <v>145</v>
      </c>
      <c r="BE150" s="162">
        <f t="shared" si="3"/>
        <v>0</v>
      </c>
      <c r="BF150" s="162">
        <f t="shared" si="4"/>
        <v>0</v>
      </c>
      <c r="BG150" s="162">
        <f t="shared" si="5"/>
        <v>0</v>
      </c>
      <c r="BH150" s="162">
        <f t="shared" si="6"/>
        <v>0</v>
      </c>
      <c r="BI150" s="162">
        <f t="shared" si="7"/>
        <v>0</v>
      </c>
      <c r="BJ150" s="14" t="s">
        <v>78</v>
      </c>
      <c r="BK150" s="162">
        <f t="shared" si="8"/>
        <v>0</v>
      </c>
      <c r="BL150" s="14" t="s">
        <v>151</v>
      </c>
      <c r="BM150" s="161" t="s">
        <v>1206</v>
      </c>
    </row>
    <row r="151" spans="1:65" s="2" customFormat="1" ht="33" customHeight="1">
      <c r="A151" s="26"/>
      <c r="B151" s="149"/>
      <c r="C151" s="150" t="s">
        <v>193</v>
      </c>
      <c r="D151" s="150" t="s">
        <v>147</v>
      </c>
      <c r="E151" s="151" t="s">
        <v>1207</v>
      </c>
      <c r="F151" s="152" t="s">
        <v>1208</v>
      </c>
      <c r="G151" s="153" t="s">
        <v>150</v>
      </c>
      <c r="H151" s="154">
        <v>85.79</v>
      </c>
      <c r="I151" s="155"/>
      <c r="J151" s="155"/>
      <c r="K151" s="156"/>
      <c r="L151" s="27"/>
      <c r="M151" s="157" t="s">
        <v>1</v>
      </c>
      <c r="N151" s="158" t="s">
        <v>35</v>
      </c>
      <c r="O151" s="159">
        <v>0.43309999999999998</v>
      </c>
      <c r="P151" s="159">
        <f t="shared" si="0"/>
        <v>37.155649000000004</v>
      </c>
      <c r="Q151" s="159">
        <v>1.6789999999999999E-2</v>
      </c>
      <c r="R151" s="159">
        <f t="shared" si="1"/>
        <v>1.4404141000000001</v>
      </c>
      <c r="S151" s="159">
        <v>0</v>
      </c>
      <c r="T151" s="160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151</v>
      </c>
      <c r="AT151" s="161" t="s">
        <v>147</v>
      </c>
      <c r="AU151" s="161" t="s">
        <v>78</v>
      </c>
      <c r="AY151" s="14" t="s">
        <v>145</v>
      </c>
      <c r="BE151" s="162">
        <f t="shared" si="3"/>
        <v>0</v>
      </c>
      <c r="BF151" s="162">
        <f t="shared" si="4"/>
        <v>0</v>
      </c>
      <c r="BG151" s="162">
        <f t="shared" si="5"/>
        <v>0</v>
      </c>
      <c r="BH151" s="162">
        <f t="shared" si="6"/>
        <v>0</v>
      </c>
      <c r="BI151" s="162">
        <f t="shared" si="7"/>
        <v>0</v>
      </c>
      <c r="BJ151" s="14" t="s">
        <v>78</v>
      </c>
      <c r="BK151" s="162">
        <f t="shared" si="8"/>
        <v>0</v>
      </c>
      <c r="BL151" s="14" t="s">
        <v>151</v>
      </c>
      <c r="BM151" s="161" t="s">
        <v>1209</v>
      </c>
    </row>
    <row r="152" spans="1:65" s="2" customFormat="1" ht="24.2" customHeight="1">
      <c r="A152" s="26"/>
      <c r="B152" s="149"/>
      <c r="C152" s="150" t="s">
        <v>197</v>
      </c>
      <c r="D152" s="150" t="s">
        <v>147</v>
      </c>
      <c r="E152" s="151" t="s">
        <v>1210</v>
      </c>
      <c r="F152" s="152" t="s">
        <v>1211</v>
      </c>
      <c r="G152" s="153" t="s">
        <v>150</v>
      </c>
      <c r="H152" s="154">
        <v>4720.7960000000003</v>
      </c>
      <c r="I152" s="155"/>
      <c r="J152" s="155"/>
      <c r="K152" s="156"/>
      <c r="L152" s="27"/>
      <c r="M152" s="157" t="s">
        <v>1</v>
      </c>
      <c r="N152" s="158" t="s">
        <v>35</v>
      </c>
      <c r="O152" s="159">
        <v>8.7510000000000004E-2</v>
      </c>
      <c r="P152" s="159">
        <f t="shared" si="0"/>
        <v>413.11685796000006</v>
      </c>
      <c r="Q152" s="159">
        <v>2.47E-3</v>
      </c>
      <c r="R152" s="159">
        <f t="shared" si="1"/>
        <v>11.660366120000001</v>
      </c>
      <c r="S152" s="159">
        <v>0</v>
      </c>
      <c r="T152" s="160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151</v>
      </c>
      <c r="AT152" s="161" t="s">
        <v>147</v>
      </c>
      <c r="AU152" s="161" t="s">
        <v>78</v>
      </c>
      <c r="AY152" s="14" t="s">
        <v>145</v>
      </c>
      <c r="BE152" s="162">
        <f t="shared" si="3"/>
        <v>0</v>
      </c>
      <c r="BF152" s="162">
        <f t="shared" si="4"/>
        <v>0</v>
      </c>
      <c r="BG152" s="162">
        <f t="shared" si="5"/>
        <v>0</v>
      </c>
      <c r="BH152" s="162">
        <f t="shared" si="6"/>
        <v>0</v>
      </c>
      <c r="BI152" s="162">
        <f t="shared" si="7"/>
        <v>0</v>
      </c>
      <c r="BJ152" s="14" t="s">
        <v>78</v>
      </c>
      <c r="BK152" s="162">
        <f t="shared" si="8"/>
        <v>0</v>
      </c>
      <c r="BL152" s="14" t="s">
        <v>151</v>
      </c>
      <c r="BM152" s="161" t="s">
        <v>1212</v>
      </c>
    </row>
    <row r="153" spans="1:65" s="2" customFormat="1" ht="24.2" customHeight="1">
      <c r="A153" s="26"/>
      <c r="B153" s="149"/>
      <c r="C153" s="150" t="s">
        <v>202</v>
      </c>
      <c r="D153" s="150" t="s">
        <v>147</v>
      </c>
      <c r="E153" s="151" t="s">
        <v>1213</v>
      </c>
      <c r="F153" s="152" t="s">
        <v>1214</v>
      </c>
      <c r="G153" s="153" t="s">
        <v>150</v>
      </c>
      <c r="H153" s="154">
        <v>402.74700000000001</v>
      </c>
      <c r="I153" s="155"/>
      <c r="J153" s="155"/>
      <c r="K153" s="156"/>
      <c r="L153" s="27"/>
      <c r="M153" s="157" t="s">
        <v>1</v>
      </c>
      <c r="N153" s="158" t="s">
        <v>35</v>
      </c>
      <c r="O153" s="159">
        <v>5.2040000000000003E-2</v>
      </c>
      <c r="P153" s="159">
        <f t="shared" si="0"/>
        <v>20.958953880000003</v>
      </c>
      <c r="Q153" s="159">
        <v>2.0000000000000001E-4</v>
      </c>
      <c r="R153" s="159">
        <f t="shared" si="1"/>
        <v>8.0549400000000007E-2</v>
      </c>
      <c r="S153" s="159">
        <v>0</v>
      </c>
      <c r="T153" s="160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151</v>
      </c>
      <c r="AT153" s="161" t="s">
        <v>147</v>
      </c>
      <c r="AU153" s="161" t="s">
        <v>78</v>
      </c>
      <c r="AY153" s="14" t="s">
        <v>145</v>
      </c>
      <c r="BE153" s="162">
        <f t="shared" si="3"/>
        <v>0</v>
      </c>
      <c r="BF153" s="162">
        <f t="shared" si="4"/>
        <v>0</v>
      </c>
      <c r="BG153" s="162">
        <f t="shared" si="5"/>
        <v>0</v>
      </c>
      <c r="BH153" s="162">
        <f t="shared" si="6"/>
        <v>0</v>
      </c>
      <c r="BI153" s="162">
        <f t="shared" si="7"/>
        <v>0</v>
      </c>
      <c r="BJ153" s="14" t="s">
        <v>78</v>
      </c>
      <c r="BK153" s="162">
        <f t="shared" si="8"/>
        <v>0</v>
      </c>
      <c r="BL153" s="14" t="s">
        <v>151</v>
      </c>
      <c r="BM153" s="161" t="s">
        <v>1215</v>
      </c>
    </row>
    <row r="154" spans="1:65" s="2" customFormat="1" ht="24.2" customHeight="1">
      <c r="A154" s="26"/>
      <c r="B154" s="149"/>
      <c r="C154" s="150" t="s">
        <v>206</v>
      </c>
      <c r="D154" s="150" t="s">
        <v>147</v>
      </c>
      <c r="E154" s="151" t="s">
        <v>1216</v>
      </c>
      <c r="F154" s="152" t="s">
        <v>1217</v>
      </c>
      <c r="G154" s="153" t="s">
        <v>150</v>
      </c>
      <c r="H154" s="154">
        <v>402.74700000000001</v>
      </c>
      <c r="I154" s="155"/>
      <c r="J154" s="155"/>
      <c r="K154" s="156"/>
      <c r="L154" s="27"/>
      <c r="M154" s="157" t="s">
        <v>1</v>
      </c>
      <c r="N154" s="158" t="s">
        <v>35</v>
      </c>
      <c r="O154" s="159">
        <v>0.35924</v>
      </c>
      <c r="P154" s="159">
        <f t="shared" si="0"/>
        <v>144.68283228000001</v>
      </c>
      <c r="Q154" s="159">
        <v>1.575E-2</v>
      </c>
      <c r="R154" s="159">
        <f t="shared" si="1"/>
        <v>6.34326525</v>
      </c>
      <c r="S154" s="159">
        <v>0</v>
      </c>
      <c r="T154" s="160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151</v>
      </c>
      <c r="AT154" s="161" t="s">
        <v>147</v>
      </c>
      <c r="AU154" s="161" t="s">
        <v>78</v>
      </c>
      <c r="AY154" s="14" t="s">
        <v>145</v>
      </c>
      <c r="BE154" s="162">
        <f t="shared" si="3"/>
        <v>0</v>
      </c>
      <c r="BF154" s="162">
        <f t="shared" si="4"/>
        <v>0</v>
      </c>
      <c r="BG154" s="162">
        <f t="shared" si="5"/>
        <v>0</v>
      </c>
      <c r="BH154" s="162">
        <f t="shared" si="6"/>
        <v>0</v>
      </c>
      <c r="BI154" s="162">
        <f t="shared" si="7"/>
        <v>0</v>
      </c>
      <c r="BJ154" s="14" t="s">
        <v>78</v>
      </c>
      <c r="BK154" s="162">
        <f t="shared" si="8"/>
        <v>0</v>
      </c>
      <c r="BL154" s="14" t="s">
        <v>151</v>
      </c>
      <c r="BM154" s="161" t="s">
        <v>1218</v>
      </c>
    </row>
    <row r="155" spans="1:65" s="2" customFormat="1" ht="24.2" customHeight="1">
      <c r="A155" s="26"/>
      <c r="B155" s="149"/>
      <c r="C155" s="150" t="s">
        <v>210</v>
      </c>
      <c r="D155" s="150" t="s">
        <v>147</v>
      </c>
      <c r="E155" s="151" t="s">
        <v>1219</v>
      </c>
      <c r="F155" s="152" t="s">
        <v>1220</v>
      </c>
      <c r="G155" s="153" t="s">
        <v>150</v>
      </c>
      <c r="H155" s="154">
        <v>110.628</v>
      </c>
      <c r="I155" s="155"/>
      <c r="J155" s="155"/>
      <c r="K155" s="156"/>
      <c r="L155" s="27"/>
      <c r="M155" s="157" t="s">
        <v>1</v>
      </c>
      <c r="N155" s="158" t="s">
        <v>35</v>
      </c>
      <c r="O155" s="159">
        <v>3.5009999999999999E-2</v>
      </c>
      <c r="P155" s="159">
        <f t="shared" si="0"/>
        <v>3.8730862799999999</v>
      </c>
      <c r="Q155" s="159">
        <v>0</v>
      </c>
      <c r="R155" s="159">
        <f t="shared" si="1"/>
        <v>0</v>
      </c>
      <c r="S155" s="159">
        <v>0</v>
      </c>
      <c r="T155" s="160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151</v>
      </c>
      <c r="AT155" s="161" t="s">
        <v>147</v>
      </c>
      <c r="AU155" s="161" t="s">
        <v>78</v>
      </c>
      <c r="AY155" s="14" t="s">
        <v>145</v>
      </c>
      <c r="BE155" s="162">
        <f t="shared" si="3"/>
        <v>0</v>
      </c>
      <c r="BF155" s="162">
        <f t="shared" si="4"/>
        <v>0</v>
      </c>
      <c r="BG155" s="162">
        <f t="shared" si="5"/>
        <v>0</v>
      </c>
      <c r="BH155" s="162">
        <f t="shared" si="6"/>
        <v>0</v>
      </c>
      <c r="BI155" s="162">
        <f t="shared" si="7"/>
        <v>0</v>
      </c>
      <c r="BJ155" s="14" t="s">
        <v>78</v>
      </c>
      <c r="BK155" s="162">
        <f t="shared" si="8"/>
        <v>0</v>
      </c>
      <c r="BL155" s="14" t="s">
        <v>151</v>
      </c>
      <c r="BM155" s="161" t="s">
        <v>1221</v>
      </c>
    </row>
    <row r="156" spans="1:65" s="2" customFormat="1" ht="24.2" customHeight="1">
      <c r="A156" s="26"/>
      <c r="B156" s="149"/>
      <c r="C156" s="167" t="s">
        <v>214</v>
      </c>
      <c r="D156" s="167" t="s">
        <v>425</v>
      </c>
      <c r="E156" s="168" t="s">
        <v>1222</v>
      </c>
      <c r="F156" s="169" t="s">
        <v>1223</v>
      </c>
      <c r="G156" s="170" t="s">
        <v>397</v>
      </c>
      <c r="H156" s="171">
        <v>22.789000000000001</v>
      </c>
      <c r="I156" s="172"/>
      <c r="J156" s="172"/>
      <c r="K156" s="173"/>
      <c r="L156" s="174"/>
      <c r="M156" s="175" t="s">
        <v>1</v>
      </c>
      <c r="N156" s="176" t="s">
        <v>35</v>
      </c>
      <c r="O156" s="159">
        <v>0</v>
      </c>
      <c r="P156" s="159">
        <f t="shared" si="0"/>
        <v>0</v>
      </c>
      <c r="Q156" s="159">
        <v>1E-3</v>
      </c>
      <c r="R156" s="159">
        <f t="shared" si="1"/>
        <v>2.2789E-2</v>
      </c>
      <c r="S156" s="159">
        <v>0</v>
      </c>
      <c r="T156" s="160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177</v>
      </c>
      <c r="AT156" s="161" t="s">
        <v>425</v>
      </c>
      <c r="AU156" s="161" t="s">
        <v>78</v>
      </c>
      <c r="AY156" s="14" t="s">
        <v>145</v>
      </c>
      <c r="BE156" s="162">
        <f t="shared" si="3"/>
        <v>0</v>
      </c>
      <c r="BF156" s="162">
        <f t="shared" si="4"/>
        <v>0</v>
      </c>
      <c r="BG156" s="162">
        <f t="shared" si="5"/>
        <v>0</v>
      </c>
      <c r="BH156" s="162">
        <f t="shared" si="6"/>
        <v>0</v>
      </c>
      <c r="BI156" s="162">
        <f t="shared" si="7"/>
        <v>0</v>
      </c>
      <c r="BJ156" s="14" t="s">
        <v>78</v>
      </c>
      <c r="BK156" s="162">
        <f t="shared" si="8"/>
        <v>0</v>
      </c>
      <c r="BL156" s="14" t="s">
        <v>151</v>
      </c>
      <c r="BM156" s="161" t="s">
        <v>1224</v>
      </c>
    </row>
    <row r="157" spans="1:65" s="2" customFormat="1" ht="24.2" customHeight="1">
      <c r="A157" s="26"/>
      <c r="B157" s="149"/>
      <c r="C157" s="150" t="s">
        <v>218</v>
      </c>
      <c r="D157" s="150" t="s">
        <v>147</v>
      </c>
      <c r="E157" s="151" t="s">
        <v>1225</v>
      </c>
      <c r="F157" s="152" t="s">
        <v>1226</v>
      </c>
      <c r="G157" s="153" t="s">
        <v>150</v>
      </c>
      <c r="H157" s="154">
        <v>110.628</v>
      </c>
      <c r="I157" s="155"/>
      <c r="J157" s="155"/>
      <c r="K157" s="156"/>
      <c r="L157" s="27"/>
      <c r="M157" s="157" t="s">
        <v>1</v>
      </c>
      <c r="N157" s="158" t="s">
        <v>35</v>
      </c>
      <c r="O157" s="159">
        <v>0.21331</v>
      </c>
      <c r="P157" s="159">
        <f t="shared" si="0"/>
        <v>23.598058680000001</v>
      </c>
      <c r="Q157" s="159">
        <v>8.6700000000000006E-3</v>
      </c>
      <c r="R157" s="159">
        <f t="shared" si="1"/>
        <v>0.95914476000000004</v>
      </c>
      <c r="S157" s="159">
        <v>0</v>
      </c>
      <c r="T157" s="160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151</v>
      </c>
      <c r="AT157" s="161" t="s">
        <v>147</v>
      </c>
      <c r="AU157" s="161" t="s">
        <v>78</v>
      </c>
      <c r="AY157" s="14" t="s">
        <v>145</v>
      </c>
      <c r="BE157" s="162">
        <f t="shared" si="3"/>
        <v>0</v>
      </c>
      <c r="BF157" s="162">
        <f t="shared" si="4"/>
        <v>0</v>
      </c>
      <c r="BG157" s="162">
        <f t="shared" si="5"/>
        <v>0</v>
      </c>
      <c r="BH157" s="162">
        <f t="shared" si="6"/>
        <v>0</v>
      </c>
      <c r="BI157" s="162">
        <f t="shared" si="7"/>
        <v>0</v>
      </c>
      <c r="BJ157" s="14" t="s">
        <v>78</v>
      </c>
      <c r="BK157" s="162">
        <f t="shared" si="8"/>
        <v>0</v>
      </c>
      <c r="BL157" s="14" t="s">
        <v>151</v>
      </c>
      <c r="BM157" s="161" t="s">
        <v>1227</v>
      </c>
    </row>
    <row r="158" spans="1:65" s="12" customFormat="1" ht="22.9" customHeight="1">
      <c r="B158" s="137"/>
      <c r="D158" s="138" t="s">
        <v>68</v>
      </c>
      <c r="E158" s="147" t="s">
        <v>156</v>
      </c>
      <c r="F158" s="147" t="s">
        <v>157</v>
      </c>
      <c r="J158" s="148"/>
      <c r="L158" s="137"/>
      <c r="M158" s="141"/>
      <c r="N158" s="142"/>
      <c r="O158" s="142"/>
      <c r="P158" s="143">
        <f>SUM(P159:P160)</f>
        <v>612.25121300000001</v>
      </c>
      <c r="Q158" s="142"/>
      <c r="R158" s="143">
        <f>SUM(R159:R160)</f>
        <v>2.2857069999999999</v>
      </c>
      <c r="S158" s="142"/>
      <c r="T158" s="144">
        <f>SUM(T159:T160)</f>
        <v>0</v>
      </c>
      <c r="AR158" s="138" t="s">
        <v>75</v>
      </c>
      <c r="AT158" s="145" t="s">
        <v>68</v>
      </c>
      <c r="AU158" s="145" t="s">
        <v>75</v>
      </c>
      <c r="AY158" s="138" t="s">
        <v>145</v>
      </c>
      <c r="BK158" s="146">
        <f>SUM(BK159:BK160)</f>
        <v>0</v>
      </c>
    </row>
    <row r="159" spans="1:65" s="2" customFormat="1" ht="24.2" customHeight="1">
      <c r="A159" s="26"/>
      <c r="B159" s="149"/>
      <c r="C159" s="150" t="s">
        <v>222</v>
      </c>
      <c r="D159" s="150" t="s">
        <v>147</v>
      </c>
      <c r="E159" s="151" t="s">
        <v>1228</v>
      </c>
      <c r="F159" s="152" t="s">
        <v>1229</v>
      </c>
      <c r="G159" s="153" t="s">
        <v>150</v>
      </c>
      <c r="H159" s="154">
        <v>1446.65</v>
      </c>
      <c r="I159" s="155"/>
      <c r="J159" s="155"/>
      <c r="K159" s="156"/>
      <c r="L159" s="27"/>
      <c r="M159" s="157" t="s">
        <v>1</v>
      </c>
      <c r="N159" s="158" t="s">
        <v>35</v>
      </c>
      <c r="O159" s="159">
        <v>9.9210000000000007E-2</v>
      </c>
      <c r="P159" s="159">
        <f>O159*H159</f>
        <v>143.52214650000002</v>
      </c>
      <c r="Q159" s="159">
        <v>1.5299999999999999E-3</v>
      </c>
      <c r="R159" s="159">
        <f>Q159*H159</f>
        <v>2.2133745</v>
      </c>
      <c r="S159" s="159">
        <v>0</v>
      </c>
      <c r="T159" s="160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151</v>
      </c>
      <c r="AT159" s="161" t="s">
        <v>147</v>
      </c>
      <c r="AU159" s="161" t="s">
        <v>78</v>
      </c>
      <c r="AY159" s="14" t="s">
        <v>145</v>
      </c>
      <c r="BE159" s="162">
        <f>IF(N159="základná",J159,0)</f>
        <v>0</v>
      </c>
      <c r="BF159" s="162">
        <f>IF(N159="znížená",J159,0)</f>
        <v>0</v>
      </c>
      <c r="BG159" s="162">
        <f>IF(N159="zákl. prenesená",J159,0)</f>
        <v>0</v>
      </c>
      <c r="BH159" s="162">
        <f>IF(N159="zníž. prenesená",J159,0)</f>
        <v>0</v>
      </c>
      <c r="BI159" s="162">
        <f>IF(N159="nulová",J159,0)</f>
        <v>0</v>
      </c>
      <c r="BJ159" s="14" t="s">
        <v>78</v>
      </c>
      <c r="BK159" s="162">
        <f>ROUND(I159*H159,2)</f>
        <v>0</v>
      </c>
      <c r="BL159" s="14" t="s">
        <v>151</v>
      </c>
      <c r="BM159" s="161" t="s">
        <v>1230</v>
      </c>
    </row>
    <row r="160" spans="1:65" s="2" customFormat="1" ht="16.5" customHeight="1">
      <c r="A160" s="26"/>
      <c r="B160" s="149"/>
      <c r="C160" s="150" t="s">
        <v>7</v>
      </c>
      <c r="D160" s="150" t="s">
        <v>147</v>
      </c>
      <c r="E160" s="151" t="s">
        <v>1231</v>
      </c>
      <c r="F160" s="152" t="s">
        <v>1232</v>
      </c>
      <c r="G160" s="153" t="s">
        <v>150</v>
      </c>
      <c r="H160" s="154">
        <v>1446.65</v>
      </c>
      <c r="I160" s="155"/>
      <c r="J160" s="155"/>
      <c r="K160" s="156"/>
      <c r="L160" s="27"/>
      <c r="M160" s="157" t="s">
        <v>1</v>
      </c>
      <c r="N160" s="158" t="s">
        <v>35</v>
      </c>
      <c r="O160" s="159">
        <v>0.32401000000000002</v>
      </c>
      <c r="P160" s="159">
        <f>O160*H160</f>
        <v>468.72906650000004</v>
      </c>
      <c r="Q160" s="159">
        <v>5.0000000000000002E-5</v>
      </c>
      <c r="R160" s="159">
        <f>Q160*H160</f>
        <v>7.2332500000000008E-2</v>
      </c>
      <c r="S160" s="159">
        <v>0</v>
      </c>
      <c r="T160" s="160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151</v>
      </c>
      <c r="AT160" s="161" t="s">
        <v>147</v>
      </c>
      <c r="AU160" s="161" t="s">
        <v>78</v>
      </c>
      <c r="AY160" s="14" t="s">
        <v>145</v>
      </c>
      <c r="BE160" s="162">
        <f>IF(N160="základná",J160,0)</f>
        <v>0</v>
      </c>
      <c r="BF160" s="162">
        <f>IF(N160="znížená",J160,0)</f>
        <v>0</v>
      </c>
      <c r="BG160" s="162">
        <f>IF(N160="zákl. prenesená",J160,0)</f>
        <v>0</v>
      </c>
      <c r="BH160" s="162">
        <f>IF(N160="zníž. prenesená",J160,0)</f>
        <v>0</v>
      </c>
      <c r="BI160" s="162">
        <f>IF(N160="nulová",J160,0)</f>
        <v>0</v>
      </c>
      <c r="BJ160" s="14" t="s">
        <v>78</v>
      </c>
      <c r="BK160" s="162">
        <f>ROUND(I160*H160,2)</f>
        <v>0</v>
      </c>
      <c r="BL160" s="14" t="s">
        <v>151</v>
      </c>
      <c r="BM160" s="161" t="s">
        <v>1233</v>
      </c>
    </row>
    <row r="161" spans="1:65" s="12" customFormat="1" ht="22.9" customHeight="1">
      <c r="B161" s="137"/>
      <c r="D161" s="138" t="s">
        <v>68</v>
      </c>
      <c r="E161" s="147" t="s">
        <v>509</v>
      </c>
      <c r="F161" s="147" t="s">
        <v>510</v>
      </c>
      <c r="J161" s="148"/>
      <c r="L161" s="137"/>
      <c r="M161" s="141"/>
      <c r="N161" s="142"/>
      <c r="O161" s="142"/>
      <c r="P161" s="143">
        <f>P162</f>
        <v>75.468783000000002</v>
      </c>
      <c r="Q161" s="142"/>
      <c r="R161" s="143">
        <f>R162</f>
        <v>0</v>
      </c>
      <c r="S161" s="142"/>
      <c r="T161" s="144">
        <f>T162</f>
        <v>0</v>
      </c>
      <c r="AR161" s="138" t="s">
        <v>75</v>
      </c>
      <c r="AT161" s="145" t="s">
        <v>68</v>
      </c>
      <c r="AU161" s="145" t="s">
        <v>75</v>
      </c>
      <c r="AY161" s="138" t="s">
        <v>145</v>
      </c>
      <c r="BK161" s="146">
        <f>BK162</f>
        <v>0</v>
      </c>
    </row>
    <row r="162" spans="1:65" s="2" customFormat="1" ht="24.2" customHeight="1">
      <c r="A162" s="26"/>
      <c r="B162" s="149"/>
      <c r="C162" s="150" t="s">
        <v>229</v>
      </c>
      <c r="D162" s="150" t="s">
        <v>147</v>
      </c>
      <c r="E162" s="151" t="s">
        <v>511</v>
      </c>
      <c r="F162" s="152" t="s">
        <v>512</v>
      </c>
      <c r="G162" s="153" t="s">
        <v>269</v>
      </c>
      <c r="H162" s="154">
        <v>30.640999999999998</v>
      </c>
      <c r="I162" s="155"/>
      <c r="J162" s="155"/>
      <c r="K162" s="156"/>
      <c r="L162" s="27"/>
      <c r="M162" s="157" t="s">
        <v>1</v>
      </c>
      <c r="N162" s="158" t="s">
        <v>35</v>
      </c>
      <c r="O162" s="159">
        <v>2.4630000000000001</v>
      </c>
      <c r="P162" s="159">
        <f>O162*H162</f>
        <v>75.468783000000002</v>
      </c>
      <c r="Q162" s="159">
        <v>0</v>
      </c>
      <c r="R162" s="159">
        <f>Q162*H162</f>
        <v>0</v>
      </c>
      <c r="S162" s="159">
        <v>0</v>
      </c>
      <c r="T162" s="160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151</v>
      </c>
      <c r="AT162" s="161" t="s">
        <v>147</v>
      </c>
      <c r="AU162" s="161" t="s">
        <v>78</v>
      </c>
      <c r="AY162" s="14" t="s">
        <v>145</v>
      </c>
      <c r="BE162" s="162">
        <f>IF(N162="základná",J162,0)</f>
        <v>0</v>
      </c>
      <c r="BF162" s="162">
        <f>IF(N162="znížená",J162,0)</f>
        <v>0</v>
      </c>
      <c r="BG162" s="162">
        <f>IF(N162="zákl. prenesená",J162,0)</f>
        <v>0</v>
      </c>
      <c r="BH162" s="162">
        <f>IF(N162="zníž. prenesená",J162,0)</f>
        <v>0</v>
      </c>
      <c r="BI162" s="162">
        <f>IF(N162="nulová",J162,0)</f>
        <v>0</v>
      </c>
      <c r="BJ162" s="14" t="s">
        <v>78</v>
      </c>
      <c r="BK162" s="162">
        <f>ROUND(I162*H162,2)</f>
        <v>0</v>
      </c>
      <c r="BL162" s="14" t="s">
        <v>151</v>
      </c>
      <c r="BM162" s="161" t="s">
        <v>1234</v>
      </c>
    </row>
    <row r="163" spans="1:65" s="12" customFormat="1" ht="25.9" customHeight="1">
      <c r="B163" s="137"/>
      <c r="D163" s="138" t="s">
        <v>68</v>
      </c>
      <c r="E163" s="139" t="s">
        <v>299</v>
      </c>
      <c r="F163" s="139" t="s">
        <v>300</v>
      </c>
      <c r="J163" s="140"/>
      <c r="L163" s="137"/>
      <c r="M163" s="141"/>
      <c r="N163" s="142"/>
      <c r="O163" s="142"/>
      <c r="P163" s="143">
        <f>P164+P170+P172+P177+P186+P191+P197</f>
        <v>1533.4878128</v>
      </c>
      <c r="Q163" s="142"/>
      <c r="R163" s="143">
        <f>R164+R170+R172+R177+R186+R191+R197</f>
        <v>14.26460010586</v>
      </c>
      <c r="S163" s="142"/>
      <c r="T163" s="144">
        <f>T164+T170+T172+T177+T186+T191+T197</f>
        <v>1.9110507000000001</v>
      </c>
      <c r="AR163" s="138" t="s">
        <v>78</v>
      </c>
      <c r="AT163" s="145" t="s">
        <v>68</v>
      </c>
      <c r="AU163" s="145" t="s">
        <v>69</v>
      </c>
      <c r="AY163" s="138" t="s">
        <v>145</v>
      </c>
      <c r="BK163" s="146">
        <f>BK164+BK170+BK172+BK177+BK186+BK191+BK197</f>
        <v>0</v>
      </c>
    </row>
    <row r="164" spans="1:65" s="12" customFormat="1" ht="22.9" customHeight="1">
      <c r="B164" s="137"/>
      <c r="D164" s="138" t="s">
        <v>68</v>
      </c>
      <c r="E164" s="147" t="s">
        <v>1235</v>
      </c>
      <c r="F164" s="147" t="s">
        <v>1236</v>
      </c>
      <c r="J164" s="148"/>
      <c r="L164" s="137"/>
      <c r="M164" s="141"/>
      <c r="N164" s="142"/>
      <c r="O164" s="142"/>
      <c r="P164" s="143">
        <f>SUM(P165:P169)</f>
        <v>86.155500200000006</v>
      </c>
      <c r="Q164" s="142"/>
      <c r="R164" s="143">
        <f>SUM(R165:R169)</f>
        <v>0.63112920000000006</v>
      </c>
      <c r="S164" s="142"/>
      <c r="T164" s="144">
        <f>SUM(T165:T169)</f>
        <v>1.9110507000000001</v>
      </c>
      <c r="AR164" s="138" t="s">
        <v>78</v>
      </c>
      <c r="AT164" s="145" t="s">
        <v>68</v>
      </c>
      <c r="AU164" s="145" t="s">
        <v>75</v>
      </c>
      <c r="AY164" s="138" t="s">
        <v>145</v>
      </c>
      <c r="BK164" s="146">
        <f>SUM(BK165:BK169)</f>
        <v>0</v>
      </c>
    </row>
    <row r="165" spans="1:65" s="2" customFormat="1" ht="21.75" customHeight="1">
      <c r="A165" s="26"/>
      <c r="B165" s="149"/>
      <c r="C165" s="150" t="s">
        <v>233</v>
      </c>
      <c r="D165" s="150" t="s">
        <v>147</v>
      </c>
      <c r="E165" s="151" t="s">
        <v>1237</v>
      </c>
      <c r="F165" s="152" t="s">
        <v>1238</v>
      </c>
      <c r="G165" s="153" t="s">
        <v>150</v>
      </c>
      <c r="H165" s="154">
        <v>168.97</v>
      </c>
      <c r="I165" s="155"/>
      <c r="J165" s="155"/>
      <c r="K165" s="156"/>
      <c r="L165" s="27"/>
      <c r="M165" s="157" t="s">
        <v>1</v>
      </c>
      <c r="N165" s="158" t="s">
        <v>35</v>
      </c>
      <c r="O165" s="159">
        <v>6.0449999999999997E-2</v>
      </c>
      <c r="P165" s="159">
        <f>O165*H165</f>
        <v>10.2142365</v>
      </c>
      <c r="Q165" s="159">
        <v>0</v>
      </c>
      <c r="R165" s="159">
        <f>Q165*H165</f>
        <v>0</v>
      </c>
      <c r="S165" s="159">
        <v>1.1310000000000001E-2</v>
      </c>
      <c r="T165" s="160">
        <f>S165*H165</f>
        <v>1.9110507000000001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210</v>
      </c>
      <c r="AT165" s="161" t="s">
        <v>147</v>
      </c>
      <c r="AU165" s="161" t="s">
        <v>78</v>
      </c>
      <c r="AY165" s="14" t="s">
        <v>145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4" t="s">
        <v>78</v>
      </c>
      <c r="BK165" s="162">
        <f>ROUND(I165*H165,2)</f>
        <v>0</v>
      </c>
      <c r="BL165" s="14" t="s">
        <v>210</v>
      </c>
      <c r="BM165" s="161" t="s">
        <v>1239</v>
      </c>
    </row>
    <row r="166" spans="1:65" s="2" customFormat="1" ht="24.2" customHeight="1">
      <c r="A166" s="26"/>
      <c r="B166" s="149"/>
      <c r="C166" s="150" t="s">
        <v>238</v>
      </c>
      <c r="D166" s="150" t="s">
        <v>147</v>
      </c>
      <c r="E166" s="151" t="s">
        <v>1240</v>
      </c>
      <c r="F166" s="152" t="s">
        <v>1241</v>
      </c>
      <c r="G166" s="153" t="s">
        <v>150</v>
      </c>
      <c r="H166" s="154">
        <v>168.97</v>
      </c>
      <c r="I166" s="155"/>
      <c r="J166" s="155"/>
      <c r="K166" s="156"/>
      <c r="L166" s="27"/>
      <c r="M166" s="157" t="s">
        <v>1</v>
      </c>
      <c r="N166" s="158" t="s">
        <v>35</v>
      </c>
      <c r="O166" s="159">
        <v>0.13938999999999999</v>
      </c>
      <c r="P166" s="159">
        <f>O166*H166</f>
        <v>23.552728299999998</v>
      </c>
      <c r="Q166" s="159">
        <v>1.0000000000000001E-5</v>
      </c>
      <c r="R166" s="159">
        <f>Q166*H166</f>
        <v>1.6897000000000001E-3</v>
      </c>
      <c r="S166" s="159">
        <v>0</v>
      </c>
      <c r="T166" s="160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210</v>
      </c>
      <c r="AT166" s="161" t="s">
        <v>147</v>
      </c>
      <c r="AU166" s="161" t="s">
        <v>78</v>
      </c>
      <c r="AY166" s="14" t="s">
        <v>145</v>
      </c>
      <c r="BE166" s="162">
        <f>IF(N166="základná",J166,0)</f>
        <v>0</v>
      </c>
      <c r="BF166" s="162">
        <f>IF(N166="znížená",J166,0)</f>
        <v>0</v>
      </c>
      <c r="BG166" s="162">
        <f>IF(N166="zákl. prenesená",J166,0)</f>
        <v>0</v>
      </c>
      <c r="BH166" s="162">
        <f>IF(N166="zníž. prenesená",J166,0)</f>
        <v>0</v>
      </c>
      <c r="BI166" s="162">
        <f>IF(N166="nulová",J166,0)</f>
        <v>0</v>
      </c>
      <c r="BJ166" s="14" t="s">
        <v>78</v>
      </c>
      <c r="BK166" s="162">
        <f>ROUND(I166*H166,2)</f>
        <v>0</v>
      </c>
      <c r="BL166" s="14" t="s">
        <v>210</v>
      </c>
      <c r="BM166" s="161" t="s">
        <v>1242</v>
      </c>
    </row>
    <row r="167" spans="1:65" s="2" customFormat="1" ht="33" customHeight="1">
      <c r="A167" s="26"/>
      <c r="B167" s="149"/>
      <c r="C167" s="150" t="s">
        <v>242</v>
      </c>
      <c r="D167" s="150" t="s">
        <v>147</v>
      </c>
      <c r="E167" s="151" t="s">
        <v>1243</v>
      </c>
      <c r="F167" s="152" t="s">
        <v>1244</v>
      </c>
      <c r="G167" s="153" t="s">
        <v>150</v>
      </c>
      <c r="H167" s="154">
        <v>46.49</v>
      </c>
      <c r="I167" s="155"/>
      <c r="J167" s="155"/>
      <c r="K167" s="156"/>
      <c r="L167" s="27"/>
      <c r="M167" s="157" t="s">
        <v>1</v>
      </c>
      <c r="N167" s="158" t="s">
        <v>35</v>
      </c>
      <c r="O167" s="159">
        <v>0.92188000000000003</v>
      </c>
      <c r="P167" s="159">
        <f>O167*H167</f>
        <v>42.858201200000003</v>
      </c>
      <c r="Q167" s="159">
        <v>1.345E-2</v>
      </c>
      <c r="R167" s="159">
        <f>Q167*H167</f>
        <v>0.62529050000000008</v>
      </c>
      <c r="S167" s="159">
        <v>0</v>
      </c>
      <c r="T167" s="160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210</v>
      </c>
      <c r="AT167" s="161" t="s">
        <v>147</v>
      </c>
      <c r="AU167" s="161" t="s">
        <v>78</v>
      </c>
      <c r="AY167" s="14" t="s">
        <v>145</v>
      </c>
      <c r="BE167" s="162">
        <f>IF(N167="základná",J167,0)</f>
        <v>0</v>
      </c>
      <c r="BF167" s="162">
        <f>IF(N167="znížená",J167,0)</f>
        <v>0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14" t="s">
        <v>78</v>
      </c>
      <c r="BK167" s="162">
        <f>ROUND(I167*H167,2)</f>
        <v>0</v>
      </c>
      <c r="BL167" s="14" t="s">
        <v>210</v>
      </c>
      <c r="BM167" s="161" t="s">
        <v>1245</v>
      </c>
    </row>
    <row r="168" spans="1:65" s="2" customFormat="1" ht="33" customHeight="1">
      <c r="A168" s="26"/>
      <c r="B168" s="149"/>
      <c r="C168" s="150" t="s">
        <v>246</v>
      </c>
      <c r="D168" s="150" t="s">
        <v>147</v>
      </c>
      <c r="E168" s="151" t="s">
        <v>1246</v>
      </c>
      <c r="F168" s="152" t="s">
        <v>1247</v>
      </c>
      <c r="G168" s="153" t="s">
        <v>187</v>
      </c>
      <c r="H168" s="154">
        <v>82.98</v>
      </c>
      <c r="I168" s="155"/>
      <c r="J168" s="155"/>
      <c r="K168" s="156"/>
      <c r="L168" s="27"/>
      <c r="M168" s="157" t="s">
        <v>1</v>
      </c>
      <c r="N168" s="158" t="s">
        <v>35</v>
      </c>
      <c r="O168" s="159">
        <v>0.10019</v>
      </c>
      <c r="P168" s="159">
        <f>O168*H168</f>
        <v>8.3137661999999999</v>
      </c>
      <c r="Q168" s="159">
        <v>5.0000000000000002E-5</v>
      </c>
      <c r="R168" s="159">
        <f>Q168*H168</f>
        <v>4.1490000000000008E-3</v>
      </c>
      <c r="S168" s="159">
        <v>0</v>
      </c>
      <c r="T168" s="160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210</v>
      </c>
      <c r="AT168" s="161" t="s">
        <v>147</v>
      </c>
      <c r="AU168" s="161" t="s">
        <v>78</v>
      </c>
      <c r="AY168" s="14" t="s">
        <v>145</v>
      </c>
      <c r="BE168" s="162">
        <f>IF(N168="základná",J168,0)</f>
        <v>0</v>
      </c>
      <c r="BF168" s="162">
        <f>IF(N168="znížená",J168,0)</f>
        <v>0</v>
      </c>
      <c r="BG168" s="162">
        <f>IF(N168="zákl. prenesená",J168,0)</f>
        <v>0</v>
      </c>
      <c r="BH168" s="162">
        <f>IF(N168="zníž. prenesená",J168,0)</f>
        <v>0</v>
      </c>
      <c r="BI168" s="162">
        <f>IF(N168="nulová",J168,0)</f>
        <v>0</v>
      </c>
      <c r="BJ168" s="14" t="s">
        <v>78</v>
      </c>
      <c r="BK168" s="162">
        <f>ROUND(I168*H168,2)</f>
        <v>0</v>
      </c>
      <c r="BL168" s="14" t="s">
        <v>210</v>
      </c>
      <c r="BM168" s="161" t="s">
        <v>1248</v>
      </c>
    </row>
    <row r="169" spans="1:65" s="2" customFormat="1" ht="24.2" customHeight="1">
      <c r="A169" s="26"/>
      <c r="B169" s="149"/>
      <c r="C169" s="150" t="s">
        <v>250</v>
      </c>
      <c r="D169" s="150" t="s">
        <v>147</v>
      </c>
      <c r="E169" s="151" t="s">
        <v>1249</v>
      </c>
      <c r="F169" s="152" t="s">
        <v>1250</v>
      </c>
      <c r="G169" s="153" t="s">
        <v>269</v>
      </c>
      <c r="H169" s="154">
        <v>0.63100000000000001</v>
      </c>
      <c r="I169" s="155"/>
      <c r="J169" s="155"/>
      <c r="K169" s="156"/>
      <c r="L169" s="27"/>
      <c r="M169" s="157" t="s">
        <v>1</v>
      </c>
      <c r="N169" s="158" t="s">
        <v>35</v>
      </c>
      <c r="O169" s="159">
        <v>1.9279999999999999</v>
      </c>
      <c r="P169" s="159">
        <f>O169*H169</f>
        <v>1.2165679999999999</v>
      </c>
      <c r="Q169" s="159">
        <v>0</v>
      </c>
      <c r="R169" s="159">
        <f>Q169*H169</f>
        <v>0</v>
      </c>
      <c r="S169" s="159">
        <v>0</v>
      </c>
      <c r="T169" s="160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210</v>
      </c>
      <c r="AT169" s="161" t="s">
        <v>147</v>
      </c>
      <c r="AU169" s="161" t="s">
        <v>78</v>
      </c>
      <c r="AY169" s="14" t="s">
        <v>145</v>
      </c>
      <c r="BE169" s="162">
        <f>IF(N169="základná",J169,0)</f>
        <v>0</v>
      </c>
      <c r="BF169" s="162">
        <f>IF(N169="znížená",J169,0)</f>
        <v>0</v>
      </c>
      <c r="BG169" s="162">
        <f>IF(N169="zákl. prenesená",J169,0)</f>
        <v>0</v>
      </c>
      <c r="BH169" s="162">
        <f>IF(N169="zníž. prenesená",J169,0)</f>
        <v>0</v>
      </c>
      <c r="BI169" s="162">
        <f>IF(N169="nulová",J169,0)</f>
        <v>0</v>
      </c>
      <c r="BJ169" s="14" t="s">
        <v>78</v>
      </c>
      <c r="BK169" s="162">
        <f>ROUND(I169*H169,2)</f>
        <v>0</v>
      </c>
      <c r="BL169" s="14" t="s">
        <v>210</v>
      </c>
      <c r="BM169" s="161" t="s">
        <v>1251</v>
      </c>
    </row>
    <row r="170" spans="1:65" s="12" customFormat="1" ht="22.9" customHeight="1">
      <c r="B170" s="137"/>
      <c r="D170" s="138" t="s">
        <v>68</v>
      </c>
      <c r="E170" s="147" t="s">
        <v>370</v>
      </c>
      <c r="F170" s="147" t="s">
        <v>371</v>
      </c>
      <c r="J170" s="148"/>
      <c r="L170" s="137"/>
      <c r="M170" s="141"/>
      <c r="N170" s="142"/>
      <c r="O170" s="142"/>
      <c r="P170" s="143">
        <f>P171</f>
        <v>1.0583199999999999</v>
      </c>
      <c r="Q170" s="142"/>
      <c r="R170" s="143">
        <f>R171</f>
        <v>0</v>
      </c>
      <c r="S170" s="142"/>
      <c r="T170" s="144">
        <f>T171</f>
        <v>0</v>
      </c>
      <c r="AR170" s="138" t="s">
        <v>78</v>
      </c>
      <c r="AT170" s="145" t="s">
        <v>68</v>
      </c>
      <c r="AU170" s="145" t="s">
        <v>75</v>
      </c>
      <c r="AY170" s="138" t="s">
        <v>145</v>
      </c>
      <c r="BK170" s="146">
        <f>BK171</f>
        <v>0</v>
      </c>
    </row>
    <row r="171" spans="1:65" s="2" customFormat="1" ht="24.2" customHeight="1">
      <c r="A171" s="26"/>
      <c r="B171" s="149"/>
      <c r="C171" s="150" t="s">
        <v>254</v>
      </c>
      <c r="D171" s="150" t="s">
        <v>147</v>
      </c>
      <c r="E171" s="151" t="s">
        <v>1252</v>
      </c>
      <c r="F171" s="152" t="s">
        <v>1253</v>
      </c>
      <c r="G171" s="153" t="s">
        <v>200</v>
      </c>
      <c r="H171" s="154">
        <v>4</v>
      </c>
      <c r="I171" s="155"/>
      <c r="J171" s="155"/>
      <c r="K171" s="156"/>
      <c r="L171" s="27"/>
      <c r="M171" s="157" t="s">
        <v>1</v>
      </c>
      <c r="N171" s="158" t="s">
        <v>35</v>
      </c>
      <c r="O171" s="159">
        <v>0.26457999999999998</v>
      </c>
      <c r="P171" s="159">
        <f>O171*H171</f>
        <v>1.0583199999999999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210</v>
      </c>
      <c r="AT171" s="161" t="s">
        <v>147</v>
      </c>
      <c r="AU171" s="161" t="s">
        <v>78</v>
      </c>
      <c r="AY171" s="14" t="s">
        <v>145</v>
      </c>
      <c r="BE171" s="162">
        <f>IF(N171="základná",J171,0)</f>
        <v>0</v>
      </c>
      <c r="BF171" s="162">
        <f>IF(N171="znížená",J171,0)</f>
        <v>0</v>
      </c>
      <c r="BG171" s="162">
        <f>IF(N171="zákl. prenesená",J171,0)</f>
        <v>0</v>
      </c>
      <c r="BH171" s="162">
        <f>IF(N171="zníž. prenesená",J171,0)</f>
        <v>0</v>
      </c>
      <c r="BI171" s="162">
        <f>IF(N171="nulová",J171,0)</f>
        <v>0</v>
      </c>
      <c r="BJ171" s="14" t="s">
        <v>78</v>
      </c>
      <c r="BK171" s="162">
        <f>ROUND(I171*H171,2)</f>
        <v>0</v>
      </c>
      <c r="BL171" s="14" t="s">
        <v>210</v>
      </c>
      <c r="BM171" s="161" t="s">
        <v>1254</v>
      </c>
    </row>
    <row r="172" spans="1:65" s="12" customFormat="1" ht="22.9" customHeight="1">
      <c r="B172" s="137"/>
      <c r="D172" s="138" t="s">
        <v>68</v>
      </c>
      <c r="E172" s="147" t="s">
        <v>399</v>
      </c>
      <c r="F172" s="147" t="s">
        <v>400</v>
      </c>
      <c r="J172" s="148"/>
      <c r="L172" s="137"/>
      <c r="M172" s="141"/>
      <c r="N172" s="142"/>
      <c r="O172" s="142"/>
      <c r="P172" s="143">
        <f>SUM(P173:P176)</f>
        <v>3.46</v>
      </c>
      <c r="Q172" s="142"/>
      <c r="R172" s="143">
        <f>SUM(R173:R176)</f>
        <v>3.1600000000000003E-2</v>
      </c>
      <c r="S172" s="142"/>
      <c r="T172" s="144">
        <f>SUM(T173:T176)</f>
        <v>0</v>
      </c>
      <c r="AR172" s="138" t="s">
        <v>78</v>
      </c>
      <c r="AT172" s="145" t="s">
        <v>68</v>
      </c>
      <c r="AU172" s="145" t="s">
        <v>75</v>
      </c>
      <c r="AY172" s="138" t="s">
        <v>145</v>
      </c>
      <c r="BK172" s="146">
        <f>SUM(BK173:BK176)</f>
        <v>0</v>
      </c>
    </row>
    <row r="173" spans="1:65" s="2" customFormat="1" ht="21.75" customHeight="1">
      <c r="A173" s="26"/>
      <c r="B173" s="149"/>
      <c r="C173" s="150" t="s">
        <v>258</v>
      </c>
      <c r="D173" s="150" t="s">
        <v>147</v>
      </c>
      <c r="E173" s="151" t="s">
        <v>984</v>
      </c>
      <c r="F173" s="152" t="s">
        <v>985</v>
      </c>
      <c r="G173" s="153" t="s">
        <v>200</v>
      </c>
      <c r="H173" s="154">
        <v>20</v>
      </c>
      <c r="I173" s="155"/>
      <c r="J173" s="155"/>
      <c r="K173" s="156"/>
      <c r="L173" s="27"/>
      <c r="M173" s="157" t="s">
        <v>1</v>
      </c>
      <c r="N173" s="158" t="s">
        <v>35</v>
      </c>
      <c r="O173" s="159">
        <v>0.17299999999999999</v>
      </c>
      <c r="P173" s="159">
        <f>O173*H173</f>
        <v>3.46</v>
      </c>
      <c r="Q173" s="159">
        <v>0</v>
      </c>
      <c r="R173" s="159">
        <f>Q173*H173</f>
        <v>0</v>
      </c>
      <c r="S173" s="159">
        <v>0</v>
      </c>
      <c r="T173" s="160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210</v>
      </c>
      <c r="AT173" s="161" t="s">
        <v>147</v>
      </c>
      <c r="AU173" s="161" t="s">
        <v>78</v>
      </c>
      <c r="AY173" s="14" t="s">
        <v>145</v>
      </c>
      <c r="BE173" s="162">
        <f>IF(N173="základná",J173,0)</f>
        <v>0</v>
      </c>
      <c r="BF173" s="162">
        <f>IF(N173="znížená",J173,0)</f>
        <v>0</v>
      </c>
      <c r="BG173" s="162">
        <f>IF(N173="zákl. prenesená",J173,0)</f>
        <v>0</v>
      </c>
      <c r="BH173" s="162">
        <f>IF(N173="zníž. prenesená",J173,0)</f>
        <v>0</v>
      </c>
      <c r="BI173" s="162">
        <f>IF(N173="nulová",J173,0)</f>
        <v>0</v>
      </c>
      <c r="BJ173" s="14" t="s">
        <v>78</v>
      </c>
      <c r="BK173" s="162">
        <f>ROUND(I173*H173,2)</f>
        <v>0</v>
      </c>
      <c r="BL173" s="14" t="s">
        <v>210</v>
      </c>
      <c r="BM173" s="161" t="s">
        <v>1255</v>
      </c>
    </row>
    <row r="174" spans="1:65" s="2" customFormat="1" ht="16.5" customHeight="1">
      <c r="A174" s="26"/>
      <c r="B174" s="149"/>
      <c r="C174" s="167" t="s">
        <v>262</v>
      </c>
      <c r="D174" s="167" t="s">
        <v>425</v>
      </c>
      <c r="E174" s="168" t="s">
        <v>1256</v>
      </c>
      <c r="F174" s="169" t="s">
        <v>1257</v>
      </c>
      <c r="G174" s="170" t="s">
        <v>200</v>
      </c>
      <c r="H174" s="171">
        <v>16</v>
      </c>
      <c r="I174" s="172"/>
      <c r="J174" s="172"/>
      <c r="K174" s="173"/>
      <c r="L174" s="174"/>
      <c r="M174" s="175" t="s">
        <v>1</v>
      </c>
      <c r="N174" s="176" t="s">
        <v>35</v>
      </c>
      <c r="O174" s="159">
        <v>0</v>
      </c>
      <c r="P174" s="159">
        <f>O174*H174</f>
        <v>0</v>
      </c>
      <c r="Q174" s="159">
        <v>1.2999999999999999E-3</v>
      </c>
      <c r="R174" s="159">
        <f>Q174*H174</f>
        <v>2.0799999999999999E-2</v>
      </c>
      <c r="S174" s="159">
        <v>0</v>
      </c>
      <c r="T174" s="160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275</v>
      </c>
      <c r="AT174" s="161" t="s">
        <v>425</v>
      </c>
      <c r="AU174" s="161" t="s">
        <v>78</v>
      </c>
      <c r="AY174" s="14" t="s">
        <v>145</v>
      </c>
      <c r="BE174" s="162">
        <f>IF(N174="základná",J174,0)</f>
        <v>0</v>
      </c>
      <c r="BF174" s="162">
        <f>IF(N174="znížená",J174,0)</f>
        <v>0</v>
      </c>
      <c r="BG174" s="162">
        <f>IF(N174="zákl. prenesená",J174,0)</f>
        <v>0</v>
      </c>
      <c r="BH174" s="162">
        <f>IF(N174="zníž. prenesená",J174,0)</f>
        <v>0</v>
      </c>
      <c r="BI174" s="162">
        <f>IF(N174="nulová",J174,0)</f>
        <v>0</v>
      </c>
      <c r="BJ174" s="14" t="s">
        <v>78</v>
      </c>
      <c r="BK174" s="162">
        <f>ROUND(I174*H174,2)</f>
        <v>0</v>
      </c>
      <c r="BL174" s="14" t="s">
        <v>210</v>
      </c>
      <c r="BM174" s="161" t="s">
        <v>1258</v>
      </c>
    </row>
    <row r="175" spans="1:65" s="2" customFormat="1" ht="16.5" customHeight="1">
      <c r="A175" s="26"/>
      <c r="B175" s="149"/>
      <c r="C175" s="167" t="s">
        <v>266</v>
      </c>
      <c r="D175" s="167" t="s">
        <v>425</v>
      </c>
      <c r="E175" s="168" t="s">
        <v>1259</v>
      </c>
      <c r="F175" s="169" t="s">
        <v>1260</v>
      </c>
      <c r="G175" s="170" t="s">
        <v>200</v>
      </c>
      <c r="H175" s="171">
        <v>4</v>
      </c>
      <c r="I175" s="172"/>
      <c r="J175" s="172"/>
      <c r="K175" s="173"/>
      <c r="L175" s="174"/>
      <c r="M175" s="175" t="s">
        <v>1</v>
      </c>
      <c r="N175" s="176" t="s">
        <v>35</v>
      </c>
      <c r="O175" s="159">
        <v>0</v>
      </c>
      <c r="P175" s="159">
        <f>O175*H175</f>
        <v>0</v>
      </c>
      <c r="Q175" s="159">
        <v>2.7000000000000001E-3</v>
      </c>
      <c r="R175" s="159">
        <f>Q175*H175</f>
        <v>1.0800000000000001E-2</v>
      </c>
      <c r="S175" s="159">
        <v>0</v>
      </c>
      <c r="T175" s="160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275</v>
      </c>
      <c r="AT175" s="161" t="s">
        <v>425</v>
      </c>
      <c r="AU175" s="161" t="s">
        <v>78</v>
      </c>
      <c r="AY175" s="14" t="s">
        <v>145</v>
      </c>
      <c r="BE175" s="162">
        <f>IF(N175="základná",J175,0)</f>
        <v>0</v>
      </c>
      <c r="BF175" s="162">
        <f>IF(N175="znížená",J175,0)</f>
        <v>0</v>
      </c>
      <c r="BG175" s="162">
        <f>IF(N175="zákl. prenesená",J175,0)</f>
        <v>0</v>
      </c>
      <c r="BH175" s="162">
        <f>IF(N175="zníž. prenesená",J175,0)</f>
        <v>0</v>
      </c>
      <c r="BI175" s="162">
        <f>IF(N175="nulová",J175,0)</f>
        <v>0</v>
      </c>
      <c r="BJ175" s="14" t="s">
        <v>78</v>
      </c>
      <c r="BK175" s="162">
        <f>ROUND(I175*H175,2)</f>
        <v>0</v>
      </c>
      <c r="BL175" s="14" t="s">
        <v>210</v>
      </c>
      <c r="BM175" s="161" t="s">
        <v>1261</v>
      </c>
    </row>
    <row r="176" spans="1:65" s="2" customFormat="1" ht="33" customHeight="1">
      <c r="A176" s="26"/>
      <c r="B176" s="149"/>
      <c r="C176" s="150" t="s">
        <v>271</v>
      </c>
      <c r="D176" s="150" t="s">
        <v>147</v>
      </c>
      <c r="E176" s="151" t="s">
        <v>1004</v>
      </c>
      <c r="F176" s="152" t="s">
        <v>1005</v>
      </c>
      <c r="G176" s="153" t="s">
        <v>1006</v>
      </c>
      <c r="H176" s="154">
        <v>3.2829999999999999</v>
      </c>
      <c r="I176" s="155"/>
      <c r="J176" s="155"/>
      <c r="K176" s="156"/>
      <c r="L176" s="27"/>
      <c r="M176" s="157" t="s">
        <v>1</v>
      </c>
      <c r="N176" s="158" t="s">
        <v>35</v>
      </c>
      <c r="O176" s="159">
        <v>0</v>
      </c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210</v>
      </c>
      <c r="AT176" s="161" t="s">
        <v>147</v>
      </c>
      <c r="AU176" s="161" t="s">
        <v>78</v>
      </c>
      <c r="AY176" s="14" t="s">
        <v>145</v>
      </c>
      <c r="BE176" s="162">
        <f>IF(N176="základná",J176,0)</f>
        <v>0</v>
      </c>
      <c r="BF176" s="162">
        <f>IF(N176="znížená",J176,0)</f>
        <v>0</v>
      </c>
      <c r="BG176" s="162">
        <f>IF(N176="zákl. prenesená",J176,0)</f>
        <v>0</v>
      </c>
      <c r="BH176" s="162">
        <f>IF(N176="zníž. prenesená",J176,0)</f>
        <v>0</v>
      </c>
      <c r="BI176" s="162">
        <f>IF(N176="nulová",J176,0)</f>
        <v>0</v>
      </c>
      <c r="BJ176" s="14" t="s">
        <v>78</v>
      </c>
      <c r="BK176" s="162">
        <f>ROUND(I176*H176,2)</f>
        <v>0</v>
      </c>
      <c r="BL176" s="14" t="s">
        <v>210</v>
      </c>
      <c r="BM176" s="161" t="s">
        <v>1262</v>
      </c>
    </row>
    <row r="177" spans="1:65" s="12" customFormat="1" ht="22.9" customHeight="1">
      <c r="B177" s="137"/>
      <c r="D177" s="138" t="s">
        <v>68</v>
      </c>
      <c r="E177" s="147" t="s">
        <v>405</v>
      </c>
      <c r="F177" s="147" t="s">
        <v>406</v>
      </c>
      <c r="J177" s="148"/>
      <c r="L177" s="137"/>
      <c r="M177" s="141"/>
      <c r="N177" s="142"/>
      <c r="O177" s="142"/>
      <c r="P177" s="143">
        <f>SUM(P178:P185)</f>
        <v>98.156243599999996</v>
      </c>
      <c r="Q177" s="142"/>
      <c r="R177" s="143">
        <f>SUM(R178:R185)</f>
        <v>0.41529424000000004</v>
      </c>
      <c r="S177" s="142"/>
      <c r="T177" s="144">
        <f>SUM(T178:T185)</f>
        <v>0</v>
      </c>
      <c r="AR177" s="138" t="s">
        <v>78</v>
      </c>
      <c r="AT177" s="145" t="s">
        <v>68</v>
      </c>
      <c r="AU177" s="145" t="s">
        <v>75</v>
      </c>
      <c r="AY177" s="138" t="s">
        <v>145</v>
      </c>
      <c r="BK177" s="146">
        <f>SUM(BK178:BK185)</f>
        <v>0</v>
      </c>
    </row>
    <row r="178" spans="1:65" s="2" customFormat="1" ht="24.2" customHeight="1">
      <c r="A178" s="26"/>
      <c r="B178" s="149"/>
      <c r="C178" s="150" t="s">
        <v>275</v>
      </c>
      <c r="D178" s="150" t="s">
        <v>147</v>
      </c>
      <c r="E178" s="151" t="s">
        <v>1263</v>
      </c>
      <c r="F178" s="152" t="s">
        <v>1264</v>
      </c>
      <c r="G178" s="153" t="s">
        <v>150</v>
      </c>
      <c r="H178" s="154">
        <v>110.628</v>
      </c>
      <c r="I178" s="155"/>
      <c r="J178" s="155"/>
      <c r="K178" s="156"/>
      <c r="L178" s="27"/>
      <c r="M178" s="157" t="s">
        <v>1</v>
      </c>
      <c r="N178" s="158" t="s">
        <v>35</v>
      </c>
      <c r="O178" s="159">
        <v>0.27500000000000002</v>
      </c>
      <c r="P178" s="159">
        <f t="shared" ref="P178:P185" si="9">O178*H178</f>
        <v>30.422700000000003</v>
      </c>
      <c r="Q178" s="159">
        <v>0</v>
      </c>
      <c r="R178" s="159">
        <f t="shared" ref="R178:R185" si="10">Q178*H178</f>
        <v>0</v>
      </c>
      <c r="S178" s="159">
        <v>0</v>
      </c>
      <c r="T178" s="160">
        <f t="shared" ref="T178:T185" si="11"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210</v>
      </c>
      <c r="AT178" s="161" t="s">
        <v>147</v>
      </c>
      <c r="AU178" s="161" t="s">
        <v>78</v>
      </c>
      <c r="AY178" s="14" t="s">
        <v>145</v>
      </c>
      <c r="BE178" s="162">
        <f t="shared" ref="BE178:BE185" si="12">IF(N178="základná",J178,0)</f>
        <v>0</v>
      </c>
      <c r="BF178" s="162">
        <f t="shared" ref="BF178:BF185" si="13">IF(N178="znížená",J178,0)</f>
        <v>0</v>
      </c>
      <c r="BG178" s="162">
        <f t="shared" ref="BG178:BG185" si="14">IF(N178="zákl. prenesená",J178,0)</f>
        <v>0</v>
      </c>
      <c r="BH178" s="162">
        <f t="shared" ref="BH178:BH185" si="15">IF(N178="zníž. prenesená",J178,0)</f>
        <v>0</v>
      </c>
      <c r="BI178" s="162">
        <f t="shared" ref="BI178:BI185" si="16">IF(N178="nulová",J178,0)</f>
        <v>0</v>
      </c>
      <c r="BJ178" s="14" t="s">
        <v>78</v>
      </c>
      <c r="BK178" s="162">
        <f t="shared" ref="BK178:BK185" si="17">ROUND(I178*H178,2)</f>
        <v>0</v>
      </c>
      <c r="BL178" s="14" t="s">
        <v>210</v>
      </c>
      <c r="BM178" s="161" t="s">
        <v>1265</v>
      </c>
    </row>
    <row r="179" spans="1:65" s="2" customFormat="1" ht="21.75" customHeight="1">
      <c r="A179" s="26"/>
      <c r="B179" s="149"/>
      <c r="C179" s="150" t="s">
        <v>279</v>
      </c>
      <c r="D179" s="150" t="s">
        <v>147</v>
      </c>
      <c r="E179" s="151" t="s">
        <v>1266</v>
      </c>
      <c r="F179" s="152" t="s">
        <v>1267</v>
      </c>
      <c r="G179" s="153" t="s">
        <v>150</v>
      </c>
      <c r="H179" s="154">
        <v>110.628</v>
      </c>
      <c r="I179" s="155"/>
      <c r="J179" s="155"/>
      <c r="K179" s="156"/>
      <c r="L179" s="27"/>
      <c r="M179" s="157" t="s">
        <v>1</v>
      </c>
      <c r="N179" s="158" t="s">
        <v>35</v>
      </c>
      <c r="O179" s="159">
        <v>0.08</v>
      </c>
      <c r="P179" s="159">
        <f t="shared" si="9"/>
        <v>8.8502399999999994</v>
      </c>
      <c r="Q179" s="159">
        <v>0</v>
      </c>
      <c r="R179" s="159">
        <f t="shared" si="10"/>
        <v>0</v>
      </c>
      <c r="S179" s="159">
        <v>0</v>
      </c>
      <c r="T179" s="160">
        <f t="shared" si="11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210</v>
      </c>
      <c r="AT179" s="161" t="s">
        <v>147</v>
      </c>
      <c r="AU179" s="161" t="s">
        <v>78</v>
      </c>
      <c r="AY179" s="14" t="s">
        <v>145</v>
      </c>
      <c r="BE179" s="162">
        <f t="shared" si="12"/>
        <v>0</v>
      </c>
      <c r="BF179" s="162">
        <f t="shared" si="13"/>
        <v>0</v>
      </c>
      <c r="BG179" s="162">
        <f t="shared" si="14"/>
        <v>0</v>
      </c>
      <c r="BH179" s="162">
        <f t="shared" si="15"/>
        <v>0</v>
      </c>
      <c r="BI179" s="162">
        <f t="shared" si="16"/>
        <v>0</v>
      </c>
      <c r="BJ179" s="14" t="s">
        <v>78</v>
      </c>
      <c r="BK179" s="162">
        <f t="shared" si="17"/>
        <v>0</v>
      </c>
      <c r="BL179" s="14" t="s">
        <v>210</v>
      </c>
      <c r="BM179" s="161" t="s">
        <v>1268</v>
      </c>
    </row>
    <row r="180" spans="1:65" s="2" customFormat="1" ht="24.2" customHeight="1">
      <c r="A180" s="26"/>
      <c r="B180" s="149"/>
      <c r="C180" s="150" t="s">
        <v>283</v>
      </c>
      <c r="D180" s="150" t="s">
        <v>147</v>
      </c>
      <c r="E180" s="151" t="s">
        <v>1269</v>
      </c>
      <c r="F180" s="152" t="s">
        <v>1270</v>
      </c>
      <c r="G180" s="153" t="s">
        <v>150</v>
      </c>
      <c r="H180" s="154">
        <v>110.628</v>
      </c>
      <c r="I180" s="155"/>
      <c r="J180" s="155"/>
      <c r="K180" s="156"/>
      <c r="L180" s="27"/>
      <c r="M180" s="157" t="s">
        <v>1</v>
      </c>
      <c r="N180" s="158" t="s">
        <v>35</v>
      </c>
      <c r="O180" s="159">
        <v>1.315E-2</v>
      </c>
      <c r="P180" s="159">
        <f t="shared" si="9"/>
        <v>1.4547582000000001</v>
      </c>
      <c r="Q180" s="159">
        <v>8.0000000000000007E-5</v>
      </c>
      <c r="R180" s="159">
        <f t="shared" si="10"/>
        <v>8.8502400000000005E-3</v>
      </c>
      <c r="S180" s="159">
        <v>0</v>
      </c>
      <c r="T180" s="160">
        <f t="shared" si="11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210</v>
      </c>
      <c r="AT180" s="161" t="s">
        <v>147</v>
      </c>
      <c r="AU180" s="161" t="s">
        <v>78</v>
      </c>
      <c r="AY180" s="14" t="s">
        <v>145</v>
      </c>
      <c r="BE180" s="162">
        <f t="shared" si="12"/>
        <v>0</v>
      </c>
      <c r="BF180" s="162">
        <f t="shared" si="13"/>
        <v>0</v>
      </c>
      <c r="BG180" s="162">
        <f t="shared" si="14"/>
        <v>0</v>
      </c>
      <c r="BH180" s="162">
        <f t="shared" si="15"/>
        <v>0</v>
      </c>
      <c r="BI180" s="162">
        <f t="shared" si="16"/>
        <v>0</v>
      </c>
      <c r="BJ180" s="14" t="s">
        <v>78</v>
      </c>
      <c r="BK180" s="162">
        <f t="shared" si="17"/>
        <v>0</v>
      </c>
      <c r="BL180" s="14" t="s">
        <v>210</v>
      </c>
      <c r="BM180" s="161" t="s">
        <v>1271</v>
      </c>
    </row>
    <row r="181" spans="1:65" s="2" customFormat="1" ht="24.2" customHeight="1">
      <c r="A181" s="26"/>
      <c r="B181" s="149"/>
      <c r="C181" s="150" t="s">
        <v>287</v>
      </c>
      <c r="D181" s="150" t="s">
        <v>147</v>
      </c>
      <c r="E181" s="151" t="s">
        <v>1272</v>
      </c>
      <c r="F181" s="152" t="s">
        <v>1273</v>
      </c>
      <c r="G181" s="153" t="s">
        <v>150</v>
      </c>
      <c r="H181" s="154">
        <v>110.628</v>
      </c>
      <c r="I181" s="155"/>
      <c r="J181" s="155"/>
      <c r="K181" s="156"/>
      <c r="L181" s="27"/>
      <c r="M181" s="157" t="s">
        <v>1</v>
      </c>
      <c r="N181" s="158" t="s">
        <v>35</v>
      </c>
      <c r="O181" s="159">
        <v>0.30909999999999999</v>
      </c>
      <c r="P181" s="159">
        <f t="shared" si="9"/>
        <v>34.195114799999999</v>
      </c>
      <c r="Q181" s="159">
        <v>2.9999999999999997E-4</v>
      </c>
      <c r="R181" s="159">
        <f t="shared" si="10"/>
        <v>3.31884E-2</v>
      </c>
      <c r="S181" s="159">
        <v>0</v>
      </c>
      <c r="T181" s="160">
        <f t="shared" si="11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210</v>
      </c>
      <c r="AT181" s="161" t="s">
        <v>147</v>
      </c>
      <c r="AU181" s="161" t="s">
        <v>78</v>
      </c>
      <c r="AY181" s="14" t="s">
        <v>145</v>
      </c>
      <c r="BE181" s="162">
        <f t="shared" si="12"/>
        <v>0</v>
      </c>
      <c r="BF181" s="162">
        <f t="shared" si="13"/>
        <v>0</v>
      </c>
      <c r="BG181" s="162">
        <f t="shared" si="14"/>
        <v>0</v>
      </c>
      <c r="BH181" s="162">
        <f t="shared" si="15"/>
        <v>0</v>
      </c>
      <c r="BI181" s="162">
        <f t="shared" si="16"/>
        <v>0</v>
      </c>
      <c r="BJ181" s="14" t="s">
        <v>78</v>
      </c>
      <c r="BK181" s="162">
        <f t="shared" si="17"/>
        <v>0</v>
      </c>
      <c r="BL181" s="14" t="s">
        <v>210</v>
      </c>
      <c r="BM181" s="161" t="s">
        <v>1274</v>
      </c>
    </row>
    <row r="182" spans="1:65" s="2" customFormat="1" ht="24.2" customHeight="1">
      <c r="A182" s="26"/>
      <c r="B182" s="149"/>
      <c r="C182" s="167" t="s">
        <v>291</v>
      </c>
      <c r="D182" s="167" t="s">
        <v>425</v>
      </c>
      <c r="E182" s="168" t="s">
        <v>1275</v>
      </c>
      <c r="F182" s="169" t="s">
        <v>1276</v>
      </c>
      <c r="G182" s="170" t="s">
        <v>150</v>
      </c>
      <c r="H182" s="171">
        <v>113.947</v>
      </c>
      <c r="I182" s="172"/>
      <c r="J182" s="172"/>
      <c r="K182" s="173"/>
      <c r="L182" s="174"/>
      <c r="M182" s="175" t="s">
        <v>1</v>
      </c>
      <c r="N182" s="176" t="s">
        <v>35</v>
      </c>
      <c r="O182" s="159">
        <v>0</v>
      </c>
      <c r="P182" s="159">
        <f t="shared" si="9"/>
        <v>0</v>
      </c>
      <c r="Q182" s="159">
        <v>3.0000000000000001E-3</v>
      </c>
      <c r="R182" s="159">
        <f t="shared" si="10"/>
        <v>0.34184100000000001</v>
      </c>
      <c r="S182" s="159">
        <v>0</v>
      </c>
      <c r="T182" s="160">
        <f t="shared" si="11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275</v>
      </c>
      <c r="AT182" s="161" t="s">
        <v>425</v>
      </c>
      <c r="AU182" s="161" t="s">
        <v>78</v>
      </c>
      <c r="AY182" s="14" t="s">
        <v>145</v>
      </c>
      <c r="BE182" s="162">
        <f t="shared" si="12"/>
        <v>0</v>
      </c>
      <c r="BF182" s="162">
        <f t="shared" si="13"/>
        <v>0</v>
      </c>
      <c r="BG182" s="162">
        <f t="shared" si="14"/>
        <v>0</v>
      </c>
      <c r="BH182" s="162">
        <f t="shared" si="15"/>
        <v>0</v>
      </c>
      <c r="BI182" s="162">
        <f t="shared" si="16"/>
        <v>0</v>
      </c>
      <c r="BJ182" s="14" t="s">
        <v>78</v>
      </c>
      <c r="BK182" s="162">
        <f t="shared" si="17"/>
        <v>0</v>
      </c>
      <c r="BL182" s="14" t="s">
        <v>210</v>
      </c>
      <c r="BM182" s="161" t="s">
        <v>1277</v>
      </c>
    </row>
    <row r="183" spans="1:65" s="2" customFormat="1" ht="16.5" customHeight="1">
      <c r="A183" s="26"/>
      <c r="B183" s="149"/>
      <c r="C183" s="150" t="s">
        <v>295</v>
      </c>
      <c r="D183" s="150" t="s">
        <v>147</v>
      </c>
      <c r="E183" s="151" t="s">
        <v>1278</v>
      </c>
      <c r="F183" s="152" t="s">
        <v>1279</v>
      </c>
      <c r="G183" s="153" t="s">
        <v>187</v>
      </c>
      <c r="H183" s="154">
        <v>90.79</v>
      </c>
      <c r="I183" s="155"/>
      <c r="J183" s="155"/>
      <c r="K183" s="156"/>
      <c r="L183" s="27"/>
      <c r="M183" s="157" t="s">
        <v>1</v>
      </c>
      <c r="N183" s="158" t="s">
        <v>35</v>
      </c>
      <c r="O183" s="159">
        <v>0.25113999999999997</v>
      </c>
      <c r="P183" s="159">
        <f t="shared" si="9"/>
        <v>22.801000599999998</v>
      </c>
      <c r="Q183" s="159">
        <v>4.0000000000000003E-5</v>
      </c>
      <c r="R183" s="159">
        <f t="shared" si="10"/>
        <v>3.6316000000000005E-3</v>
      </c>
      <c r="S183" s="159">
        <v>0</v>
      </c>
      <c r="T183" s="160">
        <f t="shared" si="11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210</v>
      </c>
      <c r="AT183" s="161" t="s">
        <v>147</v>
      </c>
      <c r="AU183" s="161" t="s">
        <v>78</v>
      </c>
      <c r="AY183" s="14" t="s">
        <v>145</v>
      </c>
      <c r="BE183" s="162">
        <f t="shared" si="12"/>
        <v>0</v>
      </c>
      <c r="BF183" s="162">
        <f t="shared" si="13"/>
        <v>0</v>
      </c>
      <c r="BG183" s="162">
        <f t="shared" si="14"/>
        <v>0</v>
      </c>
      <c r="BH183" s="162">
        <f t="shared" si="15"/>
        <v>0</v>
      </c>
      <c r="BI183" s="162">
        <f t="shared" si="16"/>
        <v>0</v>
      </c>
      <c r="BJ183" s="14" t="s">
        <v>78</v>
      </c>
      <c r="BK183" s="162">
        <f t="shared" si="17"/>
        <v>0</v>
      </c>
      <c r="BL183" s="14" t="s">
        <v>210</v>
      </c>
      <c r="BM183" s="161" t="s">
        <v>1280</v>
      </c>
    </row>
    <row r="184" spans="1:65" s="2" customFormat="1" ht="24.2" customHeight="1">
      <c r="A184" s="26"/>
      <c r="B184" s="149"/>
      <c r="C184" s="167" t="s">
        <v>303</v>
      </c>
      <c r="D184" s="167" t="s">
        <v>425</v>
      </c>
      <c r="E184" s="168" t="s">
        <v>1275</v>
      </c>
      <c r="F184" s="169" t="s">
        <v>1276</v>
      </c>
      <c r="G184" s="170" t="s">
        <v>150</v>
      </c>
      <c r="H184" s="171">
        <v>9.2609999999999992</v>
      </c>
      <c r="I184" s="172"/>
      <c r="J184" s="172"/>
      <c r="K184" s="173"/>
      <c r="L184" s="174"/>
      <c r="M184" s="175" t="s">
        <v>1</v>
      </c>
      <c r="N184" s="176" t="s">
        <v>35</v>
      </c>
      <c r="O184" s="159">
        <v>0</v>
      </c>
      <c r="P184" s="159">
        <f t="shared" si="9"/>
        <v>0</v>
      </c>
      <c r="Q184" s="159">
        <v>3.0000000000000001E-3</v>
      </c>
      <c r="R184" s="159">
        <f t="shared" si="10"/>
        <v>2.7782999999999999E-2</v>
      </c>
      <c r="S184" s="159">
        <v>0</v>
      </c>
      <c r="T184" s="160">
        <f t="shared" si="11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275</v>
      </c>
      <c r="AT184" s="161" t="s">
        <v>425</v>
      </c>
      <c r="AU184" s="161" t="s">
        <v>78</v>
      </c>
      <c r="AY184" s="14" t="s">
        <v>145</v>
      </c>
      <c r="BE184" s="162">
        <f t="shared" si="12"/>
        <v>0</v>
      </c>
      <c r="BF184" s="162">
        <f t="shared" si="13"/>
        <v>0</v>
      </c>
      <c r="BG184" s="162">
        <f t="shared" si="14"/>
        <v>0</v>
      </c>
      <c r="BH184" s="162">
        <f t="shared" si="15"/>
        <v>0</v>
      </c>
      <c r="BI184" s="162">
        <f t="shared" si="16"/>
        <v>0</v>
      </c>
      <c r="BJ184" s="14" t="s">
        <v>78</v>
      </c>
      <c r="BK184" s="162">
        <f t="shared" si="17"/>
        <v>0</v>
      </c>
      <c r="BL184" s="14" t="s">
        <v>210</v>
      </c>
      <c r="BM184" s="161" t="s">
        <v>1281</v>
      </c>
    </row>
    <row r="185" spans="1:65" s="2" customFormat="1" ht="24.2" customHeight="1">
      <c r="A185" s="26"/>
      <c r="B185" s="149"/>
      <c r="C185" s="150" t="s">
        <v>307</v>
      </c>
      <c r="D185" s="150" t="s">
        <v>147</v>
      </c>
      <c r="E185" s="151" t="s">
        <v>1282</v>
      </c>
      <c r="F185" s="152" t="s">
        <v>1283</v>
      </c>
      <c r="G185" s="153" t="s">
        <v>269</v>
      </c>
      <c r="H185" s="154">
        <v>0.41499999999999998</v>
      </c>
      <c r="I185" s="155"/>
      <c r="J185" s="155"/>
      <c r="K185" s="156"/>
      <c r="L185" s="27"/>
      <c r="M185" s="157" t="s">
        <v>1</v>
      </c>
      <c r="N185" s="158" t="s">
        <v>35</v>
      </c>
      <c r="O185" s="159">
        <v>1.042</v>
      </c>
      <c r="P185" s="159">
        <f t="shared" si="9"/>
        <v>0.43242999999999998</v>
      </c>
      <c r="Q185" s="159">
        <v>0</v>
      </c>
      <c r="R185" s="159">
        <f t="shared" si="10"/>
        <v>0</v>
      </c>
      <c r="S185" s="159">
        <v>0</v>
      </c>
      <c r="T185" s="160">
        <f t="shared" si="11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210</v>
      </c>
      <c r="AT185" s="161" t="s">
        <v>147</v>
      </c>
      <c r="AU185" s="161" t="s">
        <v>78</v>
      </c>
      <c r="AY185" s="14" t="s">
        <v>145</v>
      </c>
      <c r="BE185" s="162">
        <f t="shared" si="12"/>
        <v>0</v>
      </c>
      <c r="BF185" s="162">
        <f t="shared" si="13"/>
        <v>0</v>
      </c>
      <c r="BG185" s="162">
        <f t="shared" si="14"/>
        <v>0</v>
      </c>
      <c r="BH185" s="162">
        <f t="shared" si="15"/>
        <v>0</v>
      </c>
      <c r="BI185" s="162">
        <f t="shared" si="16"/>
        <v>0</v>
      </c>
      <c r="BJ185" s="14" t="s">
        <v>78</v>
      </c>
      <c r="BK185" s="162">
        <f t="shared" si="17"/>
        <v>0</v>
      </c>
      <c r="BL185" s="14" t="s">
        <v>210</v>
      </c>
      <c r="BM185" s="161" t="s">
        <v>1284</v>
      </c>
    </row>
    <row r="186" spans="1:65" s="12" customFormat="1" ht="22.9" customHeight="1">
      <c r="B186" s="137"/>
      <c r="D186" s="138" t="s">
        <v>68</v>
      </c>
      <c r="E186" s="147" t="s">
        <v>1034</v>
      </c>
      <c r="F186" s="147" t="s">
        <v>1035</v>
      </c>
      <c r="J186" s="148"/>
      <c r="L186" s="137"/>
      <c r="M186" s="141"/>
      <c r="N186" s="142"/>
      <c r="O186" s="142"/>
      <c r="P186" s="143">
        <f>SUM(P187:P190)</f>
        <v>348.12229026</v>
      </c>
      <c r="Q186" s="142"/>
      <c r="R186" s="143">
        <f>SUM(R187:R190)</f>
        <v>10.285112849000001</v>
      </c>
      <c r="S186" s="142"/>
      <c r="T186" s="144">
        <f>SUM(T187:T190)</f>
        <v>0</v>
      </c>
      <c r="AR186" s="138" t="s">
        <v>78</v>
      </c>
      <c r="AT186" s="145" t="s">
        <v>68</v>
      </c>
      <c r="AU186" s="145" t="s">
        <v>75</v>
      </c>
      <c r="AY186" s="138" t="s">
        <v>145</v>
      </c>
      <c r="BK186" s="146">
        <f>SUM(BK187:BK190)</f>
        <v>0</v>
      </c>
    </row>
    <row r="187" spans="1:65" s="2" customFormat="1" ht="33" customHeight="1">
      <c r="A187" s="26"/>
      <c r="B187" s="149"/>
      <c r="C187" s="150" t="s">
        <v>311</v>
      </c>
      <c r="D187" s="150" t="s">
        <v>147</v>
      </c>
      <c r="E187" s="151" t="s">
        <v>1285</v>
      </c>
      <c r="F187" s="152" t="s">
        <v>1286</v>
      </c>
      <c r="G187" s="153" t="s">
        <v>150</v>
      </c>
      <c r="H187" s="154">
        <v>402.74700000000001</v>
      </c>
      <c r="I187" s="155"/>
      <c r="J187" s="155"/>
      <c r="K187" s="156"/>
      <c r="L187" s="27"/>
      <c r="M187" s="157" t="s">
        <v>1</v>
      </c>
      <c r="N187" s="158" t="s">
        <v>35</v>
      </c>
      <c r="O187" s="159">
        <v>0.83157999999999999</v>
      </c>
      <c r="P187" s="159">
        <f>O187*H187</f>
        <v>334.91635026</v>
      </c>
      <c r="Q187" s="159">
        <v>3.1470000000000001E-3</v>
      </c>
      <c r="R187" s="159">
        <f>Q187*H187</f>
        <v>1.2674448090000001</v>
      </c>
      <c r="S187" s="159">
        <v>0</v>
      </c>
      <c r="T187" s="160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210</v>
      </c>
      <c r="AT187" s="161" t="s">
        <v>147</v>
      </c>
      <c r="AU187" s="161" t="s">
        <v>78</v>
      </c>
      <c r="AY187" s="14" t="s">
        <v>145</v>
      </c>
      <c r="BE187" s="162">
        <f>IF(N187="základná",J187,0)</f>
        <v>0</v>
      </c>
      <c r="BF187" s="162">
        <f>IF(N187="znížená",J187,0)</f>
        <v>0</v>
      </c>
      <c r="BG187" s="162">
        <f>IF(N187="zákl. prenesená",J187,0)</f>
        <v>0</v>
      </c>
      <c r="BH187" s="162">
        <f>IF(N187="zníž. prenesená",J187,0)</f>
        <v>0</v>
      </c>
      <c r="BI187" s="162">
        <f>IF(N187="nulová",J187,0)</f>
        <v>0</v>
      </c>
      <c r="BJ187" s="14" t="s">
        <v>78</v>
      </c>
      <c r="BK187" s="162">
        <f>ROUND(I187*H187,2)</f>
        <v>0</v>
      </c>
      <c r="BL187" s="14" t="s">
        <v>210</v>
      </c>
      <c r="BM187" s="161" t="s">
        <v>1287</v>
      </c>
    </row>
    <row r="188" spans="1:65" s="2" customFormat="1" ht="21.75" customHeight="1">
      <c r="A188" s="26"/>
      <c r="B188" s="149"/>
      <c r="C188" s="167" t="s">
        <v>317</v>
      </c>
      <c r="D188" s="167" t="s">
        <v>425</v>
      </c>
      <c r="E188" s="168" t="s">
        <v>1288</v>
      </c>
      <c r="F188" s="169" t="s">
        <v>1289</v>
      </c>
      <c r="G188" s="170" t="s">
        <v>150</v>
      </c>
      <c r="H188" s="171">
        <v>410.80200000000002</v>
      </c>
      <c r="I188" s="172"/>
      <c r="J188" s="172"/>
      <c r="K188" s="173"/>
      <c r="L188" s="174"/>
      <c r="M188" s="175" t="s">
        <v>1</v>
      </c>
      <c r="N188" s="176" t="s">
        <v>35</v>
      </c>
      <c r="O188" s="159">
        <v>0</v>
      </c>
      <c r="P188" s="159">
        <f>O188*H188</f>
        <v>0</v>
      </c>
      <c r="Q188" s="159">
        <v>1.8519999999999998E-2</v>
      </c>
      <c r="R188" s="159">
        <f>Q188*H188</f>
        <v>7.6080530399999997</v>
      </c>
      <c r="S188" s="159">
        <v>0</v>
      </c>
      <c r="T188" s="160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275</v>
      </c>
      <c r="AT188" s="161" t="s">
        <v>425</v>
      </c>
      <c r="AU188" s="161" t="s">
        <v>78</v>
      </c>
      <c r="AY188" s="14" t="s">
        <v>145</v>
      </c>
      <c r="BE188" s="162">
        <f>IF(N188="základná",J188,0)</f>
        <v>0</v>
      </c>
      <c r="BF188" s="162">
        <f>IF(N188="znížená",J188,0)</f>
        <v>0</v>
      </c>
      <c r="BG188" s="162">
        <f>IF(N188="zákl. prenesená",J188,0)</f>
        <v>0</v>
      </c>
      <c r="BH188" s="162">
        <f>IF(N188="zníž. prenesená",J188,0)</f>
        <v>0</v>
      </c>
      <c r="BI188" s="162">
        <f>IF(N188="nulová",J188,0)</f>
        <v>0</v>
      </c>
      <c r="BJ188" s="14" t="s">
        <v>78</v>
      </c>
      <c r="BK188" s="162">
        <f>ROUND(I188*H188,2)</f>
        <v>0</v>
      </c>
      <c r="BL188" s="14" t="s">
        <v>210</v>
      </c>
      <c r="BM188" s="161" t="s">
        <v>1290</v>
      </c>
    </row>
    <row r="189" spans="1:65" s="2" customFormat="1" ht="16.5" customHeight="1">
      <c r="A189" s="26"/>
      <c r="B189" s="149"/>
      <c r="C189" s="167" t="s">
        <v>321</v>
      </c>
      <c r="D189" s="167" t="s">
        <v>425</v>
      </c>
      <c r="E189" s="168" t="s">
        <v>1291</v>
      </c>
      <c r="F189" s="169" t="s">
        <v>1292</v>
      </c>
      <c r="G189" s="170" t="s">
        <v>397</v>
      </c>
      <c r="H189" s="171">
        <v>1409.615</v>
      </c>
      <c r="I189" s="172"/>
      <c r="J189" s="172"/>
      <c r="K189" s="173"/>
      <c r="L189" s="174"/>
      <c r="M189" s="175" t="s">
        <v>1</v>
      </c>
      <c r="N189" s="176" t="s">
        <v>35</v>
      </c>
      <c r="O189" s="159">
        <v>0</v>
      </c>
      <c r="P189" s="159">
        <f>O189*H189</f>
        <v>0</v>
      </c>
      <c r="Q189" s="159">
        <v>1E-3</v>
      </c>
      <c r="R189" s="159">
        <f>Q189*H189</f>
        <v>1.4096150000000001</v>
      </c>
      <c r="S189" s="159">
        <v>0</v>
      </c>
      <c r="T189" s="160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275</v>
      </c>
      <c r="AT189" s="161" t="s">
        <v>425</v>
      </c>
      <c r="AU189" s="161" t="s">
        <v>78</v>
      </c>
      <c r="AY189" s="14" t="s">
        <v>145</v>
      </c>
      <c r="BE189" s="162">
        <f>IF(N189="základná",J189,0)</f>
        <v>0</v>
      </c>
      <c r="BF189" s="162">
        <f>IF(N189="znížená",J189,0)</f>
        <v>0</v>
      </c>
      <c r="BG189" s="162">
        <f>IF(N189="zákl. prenesená",J189,0)</f>
        <v>0</v>
      </c>
      <c r="BH189" s="162">
        <f>IF(N189="zníž. prenesená",J189,0)</f>
        <v>0</v>
      </c>
      <c r="BI189" s="162">
        <f>IF(N189="nulová",J189,0)</f>
        <v>0</v>
      </c>
      <c r="BJ189" s="14" t="s">
        <v>78</v>
      </c>
      <c r="BK189" s="162">
        <f>ROUND(I189*H189,2)</f>
        <v>0</v>
      </c>
      <c r="BL189" s="14" t="s">
        <v>210</v>
      </c>
      <c r="BM189" s="161" t="s">
        <v>1293</v>
      </c>
    </row>
    <row r="190" spans="1:65" s="2" customFormat="1" ht="24.2" customHeight="1">
      <c r="A190" s="26"/>
      <c r="B190" s="149"/>
      <c r="C190" s="150" t="s">
        <v>327</v>
      </c>
      <c r="D190" s="150" t="s">
        <v>147</v>
      </c>
      <c r="E190" s="151" t="s">
        <v>1045</v>
      </c>
      <c r="F190" s="152" t="s">
        <v>1046</v>
      </c>
      <c r="G190" s="153" t="s">
        <v>269</v>
      </c>
      <c r="H190" s="154">
        <v>10.285</v>
      </c>
      <c r="I190" s="155"/>
      <c r="J190" s="155"/>
      <c r="K190" s="156"/>
      <c r="L190" s="27"/>
      <c r="M190" s="157" t="s">
        <v>1</v>
      </c>
      <c r="N190" s="158" t="s">
        <v>35</v>
      </c>
      <c r="O190" s="159">
        <v>1.284</v>
      </c>
      <c r="P190" s="159">
        <f>O190*H190</f>
        <v>13.20594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210</v>
      </c>
      <c r="AT190" s="161" t="s">
        <v>147</v>
      </c>
      <c r="AU190" s="161" t="s">
        <v>78</v>
      </c>
      <c r="AY190" s="14" t="s">
        <v>145</v>
      </c>
      <c r="BE190" s="162">
        <f>IF(N190="základná",J190,0)</f>
        <v>0</v>
      </c>
      <c r="BF190" s="162">
        <f>IF(N190="znížená",J190,0)</f>
        <v>0</v>
      </c>
      <c r="BG190" s="162">
        <f>IF(N190="zákl. prenesená",J190,0)</f>
        <v>0</v>
      </c>
      <c r="BH190" s="162">
        <f>IF(N190="zníž. prenesená",J190,0)</f>
        <v>0</v>
      </c>
      <c r="BI190" s="162">
        <f>IF(N190="nulová",J190,0)</f>
        <v>0</v>
      </c>
      <c r="BJ190" s="14" t="s">
        <v>78</v>
      </c>
      <c r="BK190" s="162">
        <f>ROUND(I190*H190,2)</f>
        <v>0</v>
      </c>
      <c r="BL190" s="14" t="s">
        <v>210</v>
      </c>
      <c r="BM190" s="161" t="s">
        <v>1294</v>
      </c>
    </row>
    <row r="191" spans="1:65" s="12" customFormat="1" ht="22.9" customHeight="1">
      <c r="B191" s="137"/>
      <c r="D191" s="138" t="s">
        <v>68</v>
      </c>
      <c r="E191" s="147" t="s">
        <v>1048</v>
      </c>
      <c r="F191" s="147" t="s">
        <v>1049</v>
      </c>
      <c r="J191" s="148"/>
      <c r="L191" s="137"/>
      <c r="M191" s="141"/>
      <c r="N191" s="142"/>
      <c r="O191" s="142"/>
      <c r="P191" s="143">
        <f>SUM(P192:P196)</f>
        <v>295.35185997999997</v>
      </c>
      <c r="Q191" s="142"/>
      <c r="R191" s="143">
        <f>SUM(R192:R196)</f>
        <v>0.74661650000000002</v>
      </c>
      <c r="S191" s="142"/>
      <c r="T191" s="144">
        <f>SUM(T192:T196)</f>
        <v>0</v>
      </c>
      <c r="AR191" s="138" t="s">
        <v>78</v>
      </c>
      <c r="AT191" s="145" t="s">
        <v>68</v>
      </c>
      <c r="AU191" s="145" t="s">
        <v>75</v>
      </c>
      <c r="AY191" s="138" t="s">
        <v>145</v>
      </c>
      <c r="BK191" s="146">
        <f>SUM(BK192:BK196)</f>
        <v>0</v>
      </c>
    </row>
    <row r="192" spans="1:65" s="2" customFormat="1" ht="33" customHeight="1">
      <c r="A192" s="26"/>
      <c r="B192" s="149"/>
      <c r="C192" s="150" t="s">
        <v>332</v>
      </c>
      <c r="D192" s="150" t="s">
        <v>147</v>
      </c>
      <c r="E192" s="151" t="s">
        <v>1051</v>
      </c>
      <c r="F192" s="152" t="s">
        <v>1052</v>
      </c>
      <c r="G192" s="153" t="s">
        <v>150</v>
      </c>
      <c r="H192" s="154">
        <v>22.715</v>
      </c>
      <c r="I192" s="155"/>
      <c r="J192" s="155"/>
      <c r="K192" s="156"/>
      <c r="L192" s="27"/>
      <c r="M192" s="157" t="s">
        <v>1</v>
      </c>
      <c r="N192" s="158" t="s">
        <v>35</v>
      </c>
      <c r="O192" s="159">
        <v>0.115</v>
      </c>
      <c r="P192" s="159">
        <f>O192*H192</f>
        <v>2.612225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210</v>
      </c>
      <c r="AT192" s="161" t="s">
        <v>147</v>
      </c>
      <c r="AU192" s="161" t="s">
        <v>78</v>
      </c>
      <c r="AY192" s="14" t="s">
        <v>145</v>
      </c>
      <c r="BE192" s="162">
        <f>IF(N192="základná",J192,0)</f>
        <v>0</v>
      </c>
      <c r="BF192" s="162">
        <f>IF(N192="znížená",J192,0)</f>
        <v>0</v>
      </c>
      <c r="BG192" s="162">
        <f>IF(N192="zákl. prenesená",J192,0)</f>
        <v>0</v>
      </c>
      <c r="BH192" s="162">
        <f>IF(N192="zníž. prenesená",J192,0)</f>
        <v>0</v>
      </c>
      <c r="BI192" s="162">
        <f>IF(N192="nulová",J192,0)</f>
        <v>0</v>
      </c>
      <c r="BJ192" s="14" t="s">
        <v>78</v>
      </c>
      <c r="BK192" s="162">
        <f>ROUND(I192*H192,2)</f>
        <v>0</v>
      </c>
      <c r="BL192" s="14" t="s">
        <v>210</v>
      </c>
      <c r="BM192" s="161" t="s">
        <v>1295</v>
      </c>
    </row>
    <row r="193" spans="1:65" s="2" customFormat="1" ht="21.75" customHeight="1">
      <c r="A193" s="26"/>
      <c r="B193" s="149"/>
      <c r="C193" s="150" t="s">
        <v>336</v>
      </c>
      <c r="D193" s="150" t="s">
        <v>147</v>
      </c>
      <c r="E193" s="151" t="s">
        <v>1055</v>
      </c>
      <c r="F193" s="152" t="s">
        <v>1056</v>
      </c>
      <c r="G193" s="153" t="s">
        <v>150</v>
      </c>
      <c r="H193" s="154">
        <v>22.715</v>
      </c>
      <c r="I193" s="155"/>
      <c r="J193" s="155"/>
      <c r="K193" s="156"/>
      <c r="L193" s="27"/>
      <c r="M193" s="157" t="s">
        <v>1</v>
      </c>
      <c r="N193" s="158" t="s">
        <v>35</v>
      </c>
      <c r="O193" s="159">
        <v>0.13611000000000001</v>
      </c>
      <c r="P193" s="159">
        <f>O193*H193</f>
        <v>3.0917386500000004</v>
      </c>
      <c r="Q193" s="159">
        <v>6.9999999999999994E-5</v>
      </c>
      <c r="R193" s="159">
        <f>Q193*H193</f>
        <v>1.5900499999999998E-3</v>
      </c>
      <c r="S193" s="159">
        <v>0</v>
      </c>
      <c r="T193" s="160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210</v>
      </c>
      <c r="AT193" s="161" t="s">
        <v>147</v>
      </c>
      <c r="AU193" s="161" t="s">
        <v>78</v>
      </c>
      <c r="AY193" s="14" t="s">
        <v>145</v>
      </c>
      <c r="BE193" s="162">
        <f>IF(N193="základná",J193,0)</f>
        <v>0</v>
      </c>
      <c r="BF193" s="162">
        <f>IF(N193="znížená",J193,0)</f>
        <v>0</v>
      </c>
      <c r="BG193" s="162">
        <f>IF(N193="zákl. prenesená",J193,0)</f>
        <v>0</v>
      </c>
      <c r="BH193" s="162">
        <f>IF(N193="zníž. prenesená",J193,0)</f>
        <v>0</v>
      </c>
      <c r="BI193" s="162">
        <f>IF(N193="nulová",J193,0)</f>
        <v>0</v>
      </c>
      <c r="BJ193" s="14" t="s">
        <v>78</v>
      </c>
      <c r="BK193" s="162">
        <f>ROUND(I193*H193,2)</f>
        <v>0</v>
      </c>
      <c r="BL193" s="14" t="s">
        <v>210</v>
      </c>
      <c r="BM193" s="161" t="s">
        <v>1296</v>
      </c>
    </row>
    <row r="194" spans="1:65" s="2" customFormat="1" ht="24.2" customHeight="1">
      <c r="A194" s="26"/>
      <c r="B194" s="149"/>
      <c r="C194" s="150" t="s">
        <v>340</v>
      </c>
      <c r="D194" s="150" t="s">
        <v>147</v>
      </c>
      <c r="E194" s="151" t="s">
        <v>1059</v>
      </c>
      <c r="F194" s="152" t="s">
        <v>1060</v>
      </c>
      <c r="G194" s="153" t="s">
        <v>150</v>
      </c>
      <c r="H194" s="154">
        <v>22.715</v>
      </c>
      <c r="I194" s="155"/>
      <c r="J194" s="155"/>
      <c r="K194" s="156"/>
      <c r="L194" s="27"/>
      <c r="M194" s="157" t="s">
        <v>1</v>
      </c>
      <c r="N194" s="158" t="s">
        <v>35</v>
      </c>
      <c r="O194" s="159">
        <v>0.14815</v>
      </c>
      <c r="P194" s="159">
        <f>O194*H194</f>
        <v>3.3652272500000002</v>
      </c>
      <c r="Q194" s="159">
        <v>8.0000000000000007E-5</v>
      </c>
      <c r="R194" s="159">
        <f>Q194*H194</f>
        <v>1.8172000000000002E-3</v>
      </c>
      <c r="S194" s="159">
        <v>0</v>
      </c>
      <c r="T194" s="160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210</v>
      </c>
      <c r="AT194" s="161" t="s">
        <v>147</v>
      </c>
      <c r="AU194" s="161" t="s">
        <v>78</v>
      </c>
      <c r="AY194" s="14" t="s">
        <v>145</v>
      </c>
      <c r="BE194" s="162">
        <f>IF(N194="základná",J194,0)</f>
        <v>0</v>
      </c>
      <c r="BF194" s="162">
        <f>IF(N194="znížená",J194,0)</f>
        <v>0</v>
      </c>
      <c r="BG194" s="162">
        <f>IF(N194="zákl. prenesená",J194,0)</f>
        <v>0</v>
      </c>
      <c r="BH194" s="162">
        <f>IF(N194="zníž. prenesená",J194,0)</f>
        <v>0</v>
      </c>
      <c r="BI194" s="162">
        <f>IF(N194="nulová",J194,0)</f>
        <v>0</v>
      </c>
      <c r="BJ194" s="14" t="s">
        <v>78</v>
      </c>
      <c r="BK194" s="162">
        <f>ROUND(I194*H194,2)</f>
        <v>0</v>
      </c>
      <c r="BL194" s="14" t="s">
        <v>210</v>
      </c>
      <c r="BM194" s="161" t="s">
        <v>1297</v>
      </c>
    </row>
    <row r="195" spans="1:65" s="2" customFormat="1" ht="24.2" customHeight="1">
      <c r="A195" s="26"/>
      <c r="B195" s="149"/>
      <c r="C195" s="150" t="s">
        <v>344</v>
      </c>
      <c r="D195" s="150" t="s">
        <v>147</v>
      </c>
      <c r="E195" s="151" t="s">
        <v>1063</v>
      </c>
      <c r="F195" s="152" t="s">
        <v>1064</v>
      </c>
      <c r="G195" s="153" t="s">
        <v>150</v>
      </c>
      <c r="H195" s="154">
        <v>22.715</v>
      </c>
      <c r="I195" s="155"/>
      <c r="J195" s="155"/>
      <c r="K195" s="156"/>
      <c r="L195" s="27"/>
      <c r="M195" s="157" t="s">
        <v>1</v>
      </c>
      <c r="N195" s="158" t="s">
        <v>35</v>
      </c>
      <c r="O195" s="159">
        <v>0.26529000000000003</v>
      </c>
      <c r="P195" s="159">
        <f>O195*H195</f>
        <v>6.0260623500000001</v>
      </c>
      <c r="Q195" s="159">
        <v>1.6000000000000001E-4</v>
      </c>
      <c r="R195" s="159">
        <f>Q195*H195</f>
        <v>3.6344000000000003E-3</v>
      </c>
      <c r="S195" s="159">
        <v>0</v>
      </c>
      <c r="T195" s="160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210</v>
      </c>
      <c r="AT195" s="161" t="s">
        <v>147</v>
      </c>
      <c r="AU195" s="161" t="s">
        <v>78</v>
      </c>
      <c r="AY195" s="14" t="s">
        <v>145</v>
      </c>
      <c r="BE195" s="162">
        <f>IF(N195="základná",J195,0)</f>
        <v>0</v>
      </c>
      <c r="BF195" s="162">
        <f>IF(N195="znížená",J195,0)</f>
        <v>0</v>
      </c>
      <c r="BG195" s="162">
        <f>IF(N195="zákl. prenesená",J195,0)</f>
        <v>0</v>
      </c>
      <c r="BH195" s="162">
        <f>IF(N195="zníž. prenesená",J195,0)</f>
        <v>0</v>
      </c>
      <c r="BI195" s="162">
        <f>IF(N195="nulová",J195,0)</f>
        <v>0</v>
      </c>
      <c r="BJ195" s="14" t="s">
        <v>78</v>
      </c>
      <c r="BK195" s="162">
        <f>ROUND(I195*H195,2)</f>
        <v>0</v>
      </c>
      <c r="BL195" s="14" t="s">
        <v>210</v>
      </c>
      <c r="BM195" s="161" t="s">
        <v>1298</v>
      </c>
    </row>
    <row r="196" spans="1:65" s="2" customFormat="1" ht="37.9" customHeight="1">
      <c r="A196" s="26"/>
      <c r="B196" s="149"/>
      <c r="C196" s="150" t="s">
        <v>348</v>
      </c>
      <c r="D196" s="150" t="s">
        <v>147</v>
      </c>
      <c r="E196" s="151" t="s">
        <v>1299</v>
      </c>
      <c r="F196" s="152" t="s">
        <v>1300</v>
      </c>
      <c r="G196" s="153" t="s">
        <v>150</v>
      </c>
      <c r="H196" s="154">
        <v>2113.0709999999999</v>
      </c>
      <c r="I196" s="155"/>
      <c r="J196" s="155"/>
      <c r="K196" s="156"/>
      <c r="L196" s="27"/>
      <c r="M196" s="157" t="s">
        <v>1</v>
      </c>
      <c r="N196" s="158" t="s">
        <v>35</v>
      </c>
      <c r="O196" s="159">
        <v>0.13263</v>
      </c>
      <c r="P196" s="159">
        <f>O196*H196</f>
        <v>280.25660672999999</v>
      </c>
      <c r="Q196" s="159">
        <v>3.5E-4</v>
      </c>
      <c r="R196" s="159">
        <f>Q196*H196</f>
        <v>0.73957485000000001</v>
      </c>
      <c r="S196" s="159">
        <v>0</v>
      </c>
      <c r="T196" s="160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210</v>
      </c>
      <c r="AT196" s="161" t="s">
        <v>147</v>
      </c>
      <c r="AU196" s="161" t="s">
        <v>78</v>
      </c>
      <c r="AY196" s="14" t="s">
        <v>145</v>
      </c>
      <c r="BE196" s="162">
        <f>IF(N196="základná",J196,0)</f>
        <v>0</v>
      </c>
      <c r="BF196" s="162">
        <f>IF(N196="znížená",J196,0)</f>
        <v>0</v>
      </c>
      <c r="BG196" s="162">
        <f>IF(N196="zákl. prenesená",J196,0)</f>
        <v>0</v>
      </c>
      <c r="BH196" s="162">
        <f>IF(N196="zníž. prenesená",J196,0)</f>
        <v>0</v>
      </c>
      <c r="BI196" s="162">
        <f>IF(N196="nulová",J196,0)</f>
        <v>0</v>
      </c>
      <c r="BJ196" s="14" t="s">
        <v>78</v>
      </c>
      <c r="BK196" s="162">
        <f>ROUND(I196*H196,2)</f>
        <v>0</v>
      </c>
      <c r="BL196" s="14" t="s">
        <v>210</v>
      </c>
      <c r="BM196" s="161" t="s">
        <v>1301</v>
      </c>
    </row>
    <row r="197" spans="1:65" s="12" customFormat="1" ht="22.9" customHeight="1">
      <c r="B197" s="137"/>
      <c r="D197" s="138" t="s">
        <v>68</v>
      </c>
      <c r="E197" s="147" t="s">
        <v>415</v>
      </c>
      <c r="F197" s="147" t="s">
        <v>416</v>
      </c>
      <c r="J197" s="148"/>
      <c r="L197" s="137"/>
      <c r="M197" s="141"/>
      <c r="N197" s="142"/>
      <c r="O197" s="142"/>
      <c r="P197" s="143">
        <f>SUM(P198:P203)</f>
        <v>701.18359876</v>
      </c>
      <c r="Q197" s="142"/>
      <c r="R197" s="143">
        <f>SUM(R198:R203)</f>
        <v>2.1548473168599998</v>
      </c>
      <c r="S197" s="142"/>
      <c r="T197" s="144">
        <f>SUM(T198:T203)</f>
        <v>0</v>
      </c>
      <c r="AR197" s="138" t="s">
        <v>78</v>
      </c>
      <c r="AT197" s="145" t="s">
        <v>68</v>
      </c>
      <c r="AU197" s="145" t="s">
        <v>75</v>
      </c>
      <c r="AY197" s="138" t="s">
        <v>145</v>
      </c>
      <c r="BK197" s="146">
        <f>SUM(BK198:BK203)</f>
        <v>0</v>
      </c>
    </row>
    <row r="198" spans="1:65" s="2" customFormat="1" ht="24.2" customHeight="1">
      <c r="A198" s="26"/>
      <c r="B198" s="149"/>
      <c r="C198" s="150" t="s">
        <v>352</v>
      </c>
      <c r="D198" s="150" t="s">
        <v>147</v>
      </c>
      <c r="E198" s="151" t="s">
        <v>1302</v>
      </c>
      <c r="F198" s="152" t="s">
        <v>1303</v>
      </c>
      <c r="G198" s="153" t="s">
        <v>150</v>
      </c>
      <c r="H198" s="154">
        <v>273.49700000000001</v>
      </c>
      <c r="I198" s="155"/>
      <c r="J198" s="155"/>
      <c r="K198" s="156"/>
      <c r="L198" s="27"/>
      <c r="M198" s="157" t="s">
        <v>1</v>
      </c>
      <c r="N198" s="158" t="s">
        <v>35</v>
      </c>
      <c r="O198" s="159">
        <v>4.5280000000000001E-2</v>
      </c>
      <c r="P198" s="159">
        <f t="shared" ref="P198:P203" si="18">O198*H198</f>
        <v>12.38394416</v>
      </c>
      <c r="Q198" s="159">
        <v>1.56E-4</v>
      </c>
      <c r="R198" s="159">
        <f t="shared" ref="R198:R203" si="19">Q198*H198</f>
        <v>4.2665531999999999E-2</v>
      </c>
      <c r="S198" s="159">
        <v>0</v>
      </c>
      <c r="T198" s="160">
        <f t="shared" ref="T198:T203" si="20"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210</v>
      </c>
      <c r="AT198" s="161" t="s">
        <v>147</v>
      </c>
      <c r="AU198" s="161" t="s">
        <v>78</v>
      </c>
      <c r="AY198" s="14" t="s">
        <v>145</v>
      </c>
      <c r="BE198" s="162">
        <f t="shared" ref="BE198:BE203" si="21">IF(N198="základná",J198,0)</f>
        <v>0</v>
      </c>
      <c r="BF198" s="162">
        <f t="shared" ref="BF198:BF203" si="22">IF(N198="znížená",J198,0)</f>
        <v>0</v>
      </c>
      <c r="BG198" s="162">
        <f t="shared" ref="BG198:BG203" si="23">IF(N198="zákl. prenesená",J198,0)</f>
        <v>0</v>
      </c>
      <c r="BH198" s="162">
        <f t="shared" ref="BH198:BH203" si="24">IF(N198="zníž. prenesená",J198,0)</f>
        <v>0</v>
      </c>
      <c r="BI198" s="162">
        <f t="shared" ref="BI198:BI203" si="25">IF(N198="nulová",J198,0)</f>
        <v>0</v>
      </c>
      <c r="BJ198" s="14" t="s">
        <v>78</v>
      </c>
      <c r="BK198" s="162">
        <f t="shared" ref="BK198:BK203" si="26">ROUND(I198*H198,2)</f>
        <v>0</v>
      </c>
      <c r="BL198" s="14" t="s">
        <v>210</v>
      </c>
      <c r="BM198" s="161" t="s">
        <v>1304</v>
      </c>
    </row>
    <row r="199" spans="1:65" s="2" customFormat="1" ht="24.2" customHeight="1">
      <c r="A199" s="26"/>
      <c r="B199" s="149"/>
      <c r="C199" s="150" t="s">
        <v>358</v>
      </c>
      <c r="D199" s="150" t="s">
        <v>147</v>
      </c>
      <c r="E199" s="151" t="s">
        <v>1305</v>
      </c>
      <c r="F199" s="152" t="s">
        <v>1306</v>
      </c>
      <c r="G199" s="153" t="s">
        <v>150</v>
      </c>
      <c r="H199" s="154">
        <v>1434.57</v>
      </c>
      <c r="I199" s="155"/>
      <c r="J199" s="155"/>
      <c r="K199" s="156"/>
      <c r="L199" s="27"/>
      <c r="M199" s="157" t="s">
        <v>1</v>
      </c>
      <c r="N199" s="158" t="s">
        <v>35</v>
      </c>
      <c r="O199" s="159">
        <v>6.5000000000000002E-2</v>
      </c>
      <c r="P199" s="159">
        <f t="shared" si="18"/>
        <v>93.247050000000002</v>
      </c>
      <c r="Q199" s="159">
        <v>1.9999999999999999E-6</v>
      </c>
      <c r="R199" s="159">
        <f t="shared" si="19"/>
        <v>2.8691399999999996E-3</v>
      </c>
      <c r="S199" s="159">
        <v>0</v>
      </c>
      <c r="T199" s="160">
        <f t="shared" si="20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210</v>
      </c>
      <c r="AT199" s="161" t="s">
        <v>147</v>
      </c>
      <c r="AU199" s="161" t="s">
        <v>78</v>
      </c>
      <c r="AY199" s="14" t="s">
        <v>145</v>
      </c>
      <c r="BE199" s="162">
        <f t="shared" si="21"/>
        <v>0</v>
      </c>
      <c r="BF199" s="162">
        <f t="shared" si="22"/>
        <v>0</v>
      </c>
      <c r="BG199" s="162">
        <f t="shared" si="23"/>
        <v>0</v>
      </c>
      <c r="BH199" s="162">
        <f t="shared" si="24"/>
        <v>0</v>
      </c>
      <c r="BI199" s="162">
        <f t="shared" si="25"/>
        <v>0</v>
      </c>
      <c r="BJ199" s="14" t="s">
        <v>78</v>
      </c>
      <c r="BK199" s="162">
        <f t="shared" si="26"/>
        <v>0</v>
      </c>
      <c r="BL199" s="14" t="s">
        <v>210</v>
      </c>
      <c r="BM199" s="161" t="s">
        <v>1307</v>
      </c>
    </row>
    <row r="200" spans="1:65" s="2" customFormat="1" ht="24.2" customHeight="1">
      <c r="A200" s="26"/>
      <c r="B200" s="149"/>
      <c r="C200" s="150" t="s">
        <v>362</v>
      </c>
      <c r="D200" s="150" t="s">
        <v>147</v>
      </c>
      <c r="E200" s="151" t="s">
        <v>1308</v>
      </c>
      <c r="F200" s="152" t="s">
        <v>1309</v>
      </c>
      <c r="G200" s="153" t="s">
        <v>187</v>
      </c>
      <c r="H200" s="154">
        <v>199.24100000000001</v>
      </c>
      <c r="I200" s="155"/>
      <c r="J200" s="155"/>
      <c r="K200" s="156"/>
      <c r="L200" s="27"/>
      <c r="M200" s="157" t="s">
        <v>1</v>
      </c>
      <c r="N200" s="158" t="s">
        <v>35</v>
      </c>
      <c r="O200" s="159">
        <v>2.5000000000000001E-2</v>
      </c>
      <c r="P200" s="159">
        <f t="shared" si="18"/>
        <v>4.9810250000000007</v>
      </c>
      <c r="Q200" s="159">
        <v>7.8000000000000005E-7</v>
      </c>
      <c r="R200" s="159">
        <f t="shared" si="19"/>
        <v>1.5540798000000003E-4</v>
      </c>
      <c r="S200" s="159">
        <v>0</v>
      </c>
      <c r="T200" s="160">
        <f t="shared" si="20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210</v>
      </c>
      <c r="AT200" s="161" t="s">
        <v>147</v>
      </c>
      <c r="AU200" s="161" t="s">
        <v>78</v>
      </c>
      <c r="AY200" s="14" t="s">
        <v>145</v>
      </c>
      <c r="BE200" s="162">
        <f t="shared" si="21"/>
        <v>0</v>
      </c>
      <c r="BF200" s="162">
        <f t="shared" si="22"/>
        <v>0</v>
      </c>
      <c r="BG200" s="162">
        <f t="shared" si="23"/>
        <v>0</v>
      </c>
      <c r="BH200" s="162">
        <f t="shared" si="24"/>
        <v>0</v>
      </c>
      <c r="BI200" s="162">
        <f t="shared" si="25"/>
        <v>0</v>
      </c>
      <c r="BJ200" s="14" t="s">
        <v>78</v>
      </c>
      <c r="BK200" s="162">
        <f t="shared" si="26"/>
        <v>0</v>
      </c>
      <c r="BL200" s="14" t="s">
        <v>210</v>
      </c>
      <c r="BM200" s="161" t="s">
        <v>1310</v>
      </c>
    </row>
    <row r="201" spans="1:65" s="2" customFormat="1" ht="24.2" customHeight="1">
      <c r="A201" s="26"/>
      <c r="B201" s="149"/>
      <c r="C201" s="150" t="s">
        <v>366</v>
      </c>
      <c r="D201" s="150" t="s">
        <v>147</v>
      </c>
      <c r="E201" s="151" t="s">
        <v>1311</v>
      </c>
      <c r="F201" s="152" t="s">
        <v>1312</v>
      </c>
      <c r="G201" s="153" t="s">
        <v>150</v>
      </c>
      <c r="H201" s="154">
        <v>4720.7960000000003</v>
      </c>
      <c r="I201" s="155"/>
      <c r="J201" s="155"/>
      <c r="K201" s="156"/>
      <c r="L201" s="27"/>
      <c r="M201" s="157" t="s">
        <v>1</v>
      </c>
      <c r="N201" s="158" t="s">
        <v>35</v>
      </c>
      <c r="O201" s="159">
        <v>8.3000000000000001E-3</v>
      </c>
      <c r="P201" s="159">
        <f t="shared" si="18"/>
        <v>39.182606800000002</v>
      </c>
      <c r="Q201" s="159">
        <v>3.4800000000000001E-6</v>
      </c>
      <c r="R201" s="159">
        <f t="shared" si="19"/>
        <v>1.6428370080000001E-2</v>
      </c>
      <c r="S201" s="159">
        <v>0</v>
      </c>
      <c r="T201" s="160">
        <f t="shared" si="20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 t="s">
        <v>210</v>
      </c>
      <c r="AT201" s="161" t="s">
        <v>147</v>
      </c>
      <c r="AU201" s="161" t="s">
        <v>78</v>
      </c>
      <c r="AY201" s="14" t="s">
        <v>145</v>
      </c>
      <c r="BE201" s="162">
        <f t="shared" si="21"/>
        <v>0</v>
      </c>
      <c r="BF201" s="162">
        <f t="shared" si="22"/>
        <v>0</v>
      </c>
      <c r="BG201" s="162">
        <f t="shared" si="23"/>
        <v>0</v>
      </c>
      <c r="BH201" s="162">
        <f t="shared" si="24"/>
        <v>0</v>
      </c>
      <c r="BI201" s="162">
        <f t="shared" si="25"/>
        <v>0</v>
      </c>
      <c r="BJ201" s="14" t="s">
        <v>78</v>
      </c>
      <c r="BK201" s="162">
        <f t="shared" si="26"/>
        <v>0</v>
      </c>
      <c r="BL201" s="14" t="s">
        <v>210</v>
      </c>
      <c r="BM201" s="161" t="s">
        <v>1313</v>
      </c>
    </row>
    <row r="202" spans="1:65" s="2" customFormat="1" ht="24.2" customHeight="1">
      <c r="A202" s="26"/>
      <c r="B202" s="149"/>
      <c r="C202" s="150" t="s">
        <v>372</v>
      </c>
      <c r="D202" s="150" t="s">
        <v>147</v>
      </c>
      <c r="E202" s="151" t="s">
        <v>1314</v>
      </c>
      <c r="F202" s="152" t="s">
        <v>1315</v>
      </c>
      <c r="G202" s="153" t="s">
        <v>150</v>
      </c>
      <c r="H202" s="154">
        <v>4720.7960000000003</v>
      </c>
      <c r="I202" s="155"/>
      <c r="J202" s="155"/>
      <c r="K202" s="156"/>
      <c r="L202" s="27"/>
      <c r="M202" s="157" t="s">
        <v>1</v>
      </c>
      <c r="N202" s="158" t="s">
        <v>35</v>
      </c>
      <c r="O202" s="159">
        <v>3.023E-2</v>
      </c>
      <c r="P202" s="159">
        <f t="shared" si="18"/>
        <v>142.70966308000001</v>
      </c>
      <c r="Q202" s="159">
        <v>1.2750000000000001E-4</v>
      </c>
      <c r="R202" s="159">
        <f t="shared" si="19"/>
        <v>0.60190149000000004</v>
      </c>
      <c r="S202" s="159">
        <v>0</v>
      </c>
      <c r="T202" s="160">
        <f t="shared" si="20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210</v>
      </c>
      <c r="AT202" s="161" t="s">
        <v>147</v>
      </c>
      <c r="AU202" s="161" t="s">
        <v>78</v>
      </c>
      <c r="AY202" s="14" t="s">
        <v>145</v>
      </c>
      <c r="BE202" s="162">
        <f t="shared" si="21"/>
        <v>0</v>
      </c>
      <c r="BF202" s="162">
        <f t="shared" si="22"/>
        <v>0</v>
      </c>
      <c r="BG202" s="162">
        <f t="shared" si="23"/>
        <v>0</v>
      </c>
      <c r="BH202" s="162">
        <f t="shared" si="24"/>
        <v>0</v>
      </c>
      <c r="BI202" s="162">
        <f t="shared" si="25"/>
        <v>0</v>
      </c>
      <c r="BJ202" s="14" t="s">
        <v>78</v>
      </c>
      <c r="BK202" s="162">
        <f t="shared" si="26"/>
        <v>0</v>
      </c>
      <c r="BL202" s="14" t="s">
        <v>210</v>
      </c>
      <c r="BM202" s="161" t="s">
        <v>1316</v>
      </c>
    </row>
    <row r="203" spans="1:65" s="2" customFormat="1" ht="33" customHeight="1">
      <c r="A203" s="26"/>
      <c r="B203" s="149"/>
      <c r="C203" s="150" t="s">
        <v>376</v>
      </c>
      <c r="D203" s="150" t="s">
        <v>147</v>
      </c>
      <c r="E203" s="151" t="s">
        <v>1317</v>
      </c>
      <c r="F203" s="152" t="s">
        <v>1318</v>
      </c>
      <c r="G203" s="153" t="s">
        <v>150</v>
      </c>
      <c r="H203" s="154">
        <v>4720.7960000000003</v>
      </c>
      <c r="I203" s="155"/>
      <c r="J203" s="155"/>
      <c r="K203" s="156"/>
      <c r="L203" s="27"/>
      <c r="M203" s="157" t="s">
        <v>1</v>
      </c>
      <c r="N203" s="158" t="s">
        <v>35</v>
      </c>
      <c r="O203" s="159">
        <v>8.6569999999999994E-2</v>
      </c>
      <c r="P203" s="159">
        <f t="shared" si="18"/>
        <v>408.67930971999999</v>
      </c>
      <c r="Q203" s="159">
        <v>3.1579999999999998E-4</v>
      </c>
      <c r="R203" s="159">
        <f t="shared" si="19"/>
        <v>1.4908273768</v>
      </c>
      <c r="S203" s="159">
        <v>0</v>
      </c>
      <c r="T203" s="160">
        <f t="shared" si="20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 t="s">
        <v>210</v>
      </c>
      <c r="AT203" s="161" t="s">
        <v>147</v>
      </c>
      <c r="AU203" s="161" t="s">
        <v>78</v>
      </c>
      <c r="AY203" s="14" t="s">
        <v>145</v>
      </c>
      <c r="BE203" s="162">
        <f t="shared" si="21"/>
        <v>0</v>
      </c>
      <c r="BF203" s="162">
        <f t="shared" si="22"/>
        <v>0</v>
      </c>
      <c r="BG203" s="162">
        <f t="shared" si="23"/>
        <v>0</v>
      </c>
      <c r="BH203" s="162">
        <f t="shared" si="24"/>
        <v>0</v>
      </c>
      <c r="BI203" s="162">
        <f t="shared" si="25"/>
        <v>0</v>
      </c>
      <c r="BJ203" s="14" t="s">
        <v>78</v>
      </c>
      <c r="BK203" s="162">
        <f t="shared" si="26"/>
        <v>0</v>
      </c>
      <c r="BL203" s="14" t="s">
        <v>210</v>
      </c>
      <c r="BM203" s="161" t="s">
        <v>1319</v>
      </c>
    </row>
    <row r="204" spans="1:65" s="12" customFormat="1" ht="25.9" customHeight="1">
      <c r="B204" s="137"/>
      <c r="D204" s="138" t="s">
        <v>68</v>
      </c>
      <c r="E204" s="139" t="s">
        <v>441</v>
      </c>
      <c r="F204" s="139" t="s">
        <v>442</v>
      </c>
      <c r="J204" s="140"/>
      <c r="L204" s="137"/>
      <c r="M204" s="141"/>
      <c r="N204" s="142"/>
      <c r="O204" s="142"/>
      <c r="P204" s="143">
        <f>P205</f>
        <v>15.9</v>
      </c>
      <c r="Q204" s="142"/>
      <c r="R204" s="143">
        <f>R205</f>
        <v>0</v>
      </c>
      <c r="S204" s="142"/>
      <c r="T204" s="144">
        <f>T205</f>
        <v>0</v>
      </c>
      <c r="AR204" s="138" t="s">
        <v>151</v>
      </c>
      <c r="AT204" s="145" t="s">
        <v>68</v>
      </c>
      <c r="AU204" s="145" t="s">
        <v>69</v>
      </c>
      <c r="AY204" s="138" t="s">
        <v>145</v>
      </c>
      <c r="BK204" s="146">
        <f>BK205</f>
        <v>0</v>
      </c>
    </row>
    <row r="205" spans="1:65" s="2" customFormat="1" ht="33" customHeight="1">
      <c r="A205" s="26"/>
      <c r="B205" s="149"/>
      <c r="C205" s="150" t="s">
        <v>380</v>
      </c>
      <c r="D205" s="150" t="s">
        <v>147</v>
      </c>
      <c r="E205" s="151" t="s">
        <v>444</v>
      </c>
      <c r="F205" s="152" t="s">
        <v>445</v>
      </c>
      <c r="G205" s="153" t="s">
        <v>446</v>
      </c>
      <c r="H205" s="154">
        <v>15</v>
      </c>
      <c r="I205" s="155"/>
      <c r="J205" s="155"/>
      <c r="K205" s="156"/>
      <c r="L205" s="27"/>
      <c r="M205" s="163" t="s">
        <v>1</v>
      </c>
      <c r="N205" s="164" t="s">
        <v>35</v>
      </c>
      <c r="O205" s="165">
        <v>1.06</v>
      </c>
      <c r="P205" s="165">
        <f>O205*H205</f>
        <v>15.9</v>
      </c>
      <c r="Q205" s="165">
        <v>0</v>
      </c>
      <c r="R205" s="165">
        <f>Q205*H205</f>
        <v>0</v>
      </c>
      <c r="S205" s="165">
        <v>0</v>
      </c>
      <c r="T205" s="166">
        <f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 t="s">
        <v>447</v>
      </c>
      <c r="AT205" s="161" t="s">
        <v>147</v>
      </c>
      <c r="AU205" s="161" t="s">
        <v>75</v>
      </c>
      <c r="AY205" s="14" t="s">
        <v>145</v>
      </c>
      <c r="BE205" s="162">
        <f>IF(N205="základná",J205,0)</f>
        <v>0</v>
      </c>
      <c r="BF205" s="162">
        <f>IF(N205="znížená",J205,0)</f>
        <v>0</v>
      </c>
      <c r="BG205" s="162">
        <f>IF(N205="zákl. prenesená",J205,0)</f>
        <v>0</v>
      </c>
      <c r="BH205" s="162">
        <f>IF(N205="zníž. prenesená",J205,0)</f>
        <v>0</v>
      </c>
      <c r="BI205" s="162">
        <f>IF(N205="nulová",J205,0)</f>
        <v>0</v>
      </c>
      <c r="BJ205" s="14" t="s">
        <v>78</v>
      </c>
      <c r="BK205" s="162">
        <f>ROUND(I205*H205,2)</f>
        <v>0</v>
      </c>
      <c r="BL205" s="14" t="s">
        <v>447</v>
      </c>
      <c r="BM205" s="161" t="s">
        <v>1320</v>
      </c>
    </row>
    <row r="206" spans="1:65" s="2" customFormat="1" ht="6.95" customHeight="1">
      <c r="A206" s="26"/>
      <c r="B206" s="44"/>
      <c r="C206" s="45"/>
      <c r="D206" s="45"/>
      <c r="E206" s="45"/>
      <c r="F206" s="45"/>
      <c r="G206" s="45"/>
      <c r="H206" s="45"/>
      <c r="I206" s="45"/>
      <c r="J206" s="45"/>
      <c r="K206" s="45"/>
      <c r="L206" s="27"/>
      <c r="M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</row>
  </sheetData>
  <autoFilter ref="C136:K205"/>
  <mergeCells count="14">
    <mergeCell ref="E127:H127"/>
    <mergeCell ref="E125:H125"/>
    <mergeCell ref="E129:H129"/>
    <mergeCell ref="L2:V2"/>
    <mergeCell ref="E85:H85"/>
    <mergeCell ref="E89:H89"/>
    <mergeCell ref="E87:H87"/>
    <mergeCell ref="E91:H91"/>
    <mergeCell ref="E123:H123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3"/>
  <sheetViews>
    <sheetView showGridLines="0" workbookViewId="0">
      <selection activeCell="I163" sqref="I163:J172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2593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">
        <v>14</v>
      </c>
      <c r="F7" s="389"/>
      <c r="G7" s="389"/>
      <c r="H7" s="389"/>
      <c r="L7" s="17"/>
    </row>
    <row r="8" spans="1:46" ht="12" customHeight="1">
      <c r="B8" s="17"/>
      <c r="D8" s="185" t="s">
        <v>105</v>
      </c>
      <c r="F8" s="272"/>
      <c r="L8" s="17"/>
    </row>
    <row r="9" spans="1:46" s="2" customFormat="1" ht="16.5" customHeight="1">
      <c r="A9" s="187"/>
      <c r="B9" s="27"/>
      <c r="C9" s="187"/>
      <c r="D9" s="187"/>
      <c r="E9" s="388" t="s">
        <v>2997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 ht="12" customHeight="1">
      <c r="A10" s="187"/>
      <c r="B10" s="27"/>
      <c r="C10" s="187"/>
      <c r="D10" s="185" t="s">
        <v>107</v>
      </c>
      <c r="E10" s="187"/>
      <c r="F10" s="274" t="s">
        <v>3003</v>
      </c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6.5" customHeight="1">
      <c r="A11" s="187"/>
      <c r="B11" s="27"/>
      <c r="C11" s="187"/>
      <c r="D11" s="187"/>
      <c r="E11" s="380" t="s">
        <v>3005</v>
      </c>
      <c r="F11" s="387"/>
      <c r="G11" s="387"/>
      <c r="H11" s="387"/>
      <c r="I11" s="187"/>
      <c r="J11" s="187"/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>
      <c r="A12" s="187"/>
      <c r="B12" s="27"/>
      <c r="C12" s="187"/>
      <c r="D12" s="187"/>
      <c r="E12" s="187"/>
      <c r="F12" s="187"/>
      <c r="G12" s="187"/>
      <c r="H12" s="187"/>
      <c r="I12" s="187"/>
      <c r="J12" s="187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2" customHeight="1">
      <c r="A13" s="187"/>
      <c r="B13" s="27"/>
      <c r="C13" s="187"/>
      <c r="D13" s="185" t="s">
        <v>15</v>
      </c>
      <c r="E13" s="187"/>
      <c r="F13" s="177" t="s">
        <v>1</v>
      </c>
      <c r="G13" s="187"/>
      <c r="H13" s="187"/>
      <c r="I13" s="185" t="s">
        <v>16</v>
      </c>
      <c r="J13" s="177" t="s">
        <v>1</v>
      </c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17</v>
      </c>
      <c r="E14" s="187"/>
      <c r="F14" s="177" t="s">
        <v>2592</v>
      </c>
      <c r="G14" s="187"/>
      <c r="H14" s="187"/>
      <c r="I14" s="185" t="s">
        <v>19</v>
      </c>
      <c r="J14" s="183"/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0.9" customHeight="1">
      <c r="A15" s="187"/>
      <c r="B15" s="27"/>
      <c r="C15" s="187"/>
      <c r="D15" s="187"/>
      <c r="E15" s="187"/>
      <c r="F15" s="187"/>
      <c r="G15" s="187"/>
      <c r="H15" s="187"/>
      <c r="I15" s="187"/>
      <c r="J15" s="187"/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12" customHeight="1">
      <c r="A16" s="187"/>
      <c r="B16" s="27"/>
      <c r="C16" s="187"/>
      <c r="D16" s="185" t="s">
        <v>20</v>
      </c>
      <c r="E16" s="187"/>
      <c r="F16" s="187"/>
      <c r="G16" s="187"/>
      <c r="H16" s="187"/>
      <c r="I16" s="185" t="s">
        <v>21</v>
      </c>
      <c r="J16" s="17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8" customHeight="1">
      <c r="A17" s="187"/>
      <c r="B17" s="27"/>
      <c r="C17" s="187"/>
      <c r="D17" s="187"/>
      <c r="E17" s="177" t="s">
        <v>3008</v>
      </c>
      <c r="F17" s="187"/>
      <c r="G17" s="187"/>
      <c r="H17" s="187"/>
      <c r="I17" s="185" t="s">
        <v>23</v>
      </c>
      <c r="J17" s="177"/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6.95" customHeight="1">
      <c r="A18" s="187"/>
      <c r="B18" s="27"/>
      <c r="C18" s="187"/>
      <c r="D18" s="187"/>
      <c r="E18" s="187"/>
      <c r="F18" s="187"/>
      <c r="G18" s="187"/>
      <c r="H18" s="187"/>
      <c r="I18" s="187"/>
      <c r="J18" s="187"/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12" customHeight="1">
      <c r="A19" s="187"/>
      <c r="B19" s="27"/>
      <c r="C19" s="187"/>
      <c r="D19" s="185" t="s">
        <v>24</v>
      </c>
      <c r="E19" s="187"/>
      <c r="F19" s="187"/>
      <c r="G19" s="187"/>
      <c r="H19" s="187"/>
      <c r="I19" s="185" t="s">
        <v>21</v>
      </c>
      <c r="J19" s="17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8" customHeight="1">
      <c r="A20" s="187"/>
      <c r="B20" s="27"/>
      <c r="C20" s="187"/>
      <c r="D20" s="187"/>
      <c r="E20" s="361"/>
      <c r="F20" s="361"/>
      <c r="G20" s="361"/>
      <c r="H20" s="361"/>
      <c r="I20" s="185" t="s">
        <v>23</v>
      </c>
      <c r="J20" s="177"/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6.95" customHeight="1">
      <c r="A21" s="187"/>
      <c r="B21" s="27"/>
      <c r="C21" s="187"/>
      <c r="D21" s="187"/>
      <c r="E21" s="187"/>
      <c r="F21" s="187"/>
      <c r="G21" s="187"/>
      <c r="H21" s="187"/>
      <c r="I21" s="187"/>
      <c r="J21" s="187"/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12" customHeight="1">
      <c r="A22" s="187"/>
      <c r="B22" s="27"/>
      <c r="C22" s="187"/>
      <c r="D22" s="185" t="s">
        <v>25</v>
      </c>
      <c r="E22" s="187"/>
      <c r="F22" s="187"/>
      <c r="G22" s="187"/>
      <c r="H22" s="187"/>
      <c r="I22" s="185" t="s">
        <v>21</v>
      </c>
      <c r="J22" s="177" t="s">
        <v>1</v>
      </c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8" customHeight="1">
      <c r="A23" s="187"/>
      <c r="B23" s="27"/>
      <c r="C23" s="187"/>
      <c r="D23" s="187"/>
      <c r="E23" s="177"/>
      <c r="F23" s="187"/>
      <c r="G23" s="187"/>
      <c r="H23" s="187"/>
      <c r="I23" s="185" t="s">
        <v>23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6.95" customHeight="1">
      <c r="A24" s="187"/>
      <c r="B24" s="27"/>
      <c r="C24" s="187"/>
      <c r="D24" s="187"/>
      <c r="E24" s="187"/>
      <c r="F24" s="187"/>
      <c r="G24" s="187"/>
      <c r="H24" s="187"/>
      <c r="I24" s="187"/>
      <c r="J24" s="187"/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12" customHeight="1">
      <c r="A25" s="187"/>
      <c r="B25" s="27"/>
      <c r="C25" s="187"/>
      <c r="D25" s="185" t="s">
        <v>27</v>
      </c>
      <c r="E25" s="187"/>
      <c r="F25" s="187"/>
      <c r="G25" s="187"/>
      <c r="H25" s="187"/>
      <c r="I25" s="185" t="s">
        <v>21</v>
      </c>
      <c r="J25" s="177" t="s">
        <v>1</v>
      </c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8" customHeight="1">
      <c r="A26" s="187"/>
      <c r="B26" s="27"/>
      <c r="C26" s="187"/>
      <c r="D26" s="187"/>
      <c r="E26" s="177"/>
      <c r="F26" s="187"/>
      <c r="G26" s="187"/>
      <c r="H26" s="187"/>
      <c r="I26" s="185" t="s">
        <v>23</v>
      </c>
      <c r="J26" s="177" t="s">
        <v>1</v>
      </c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2" customFormat="1" ht="6.95" customHeight="1">
      <c r="A27" s="187"/>
      <c r="B27" s="27"/>
      <c r="C27" s="187"/>
      <c r="D27" s="187"/>
      <c r="E27" s="187"/>
      <c r="F27" s="187"/>
      <c r="G27" s="187"/>
      <c r="H27" s="187"/>
      <c r="I27" s="187"/>
      <c r="J27" s="187"/>
      <c r="K27" s="187"/>
      <c r="L27" s="39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</row>
    <row r="28" spans="1:31" s="2" customFormat="1" ht="12" customHeight="1">
      <c r="A28" s="187"/>
      <c r="B28" s="27"/>
      <c r="C28" s="187"/>
      <c r="D28" s="185" t="s">
        <v>28</v>
      </c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8" customFormat="1" ht="16.5" customHeight="1">
      <c r="A29" s="98"/>
      <c r="B29" s="99"/>
      <c r="C29" s="98"/>
      <c r="D29" s="98"/>
      <c r="E29" s="363" t="s">
        <v>1</v>
      </c>
      <c r="F29" s="363"/>
      <c r="G29" s="363"/>
      <c r="H29" s="363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5" customHeight="1">
      <c r="A30" s="187"/>
      <c r="B30" s="27"/>
      <c r="C30" s="187"/>
      <c r="D30" s="187"/>
      <c r="E30" s="187"/>
      <c r="F30" s="187"/>
      <c r="G30" s="187"/>
      <c r="H30" s="187"/>
      <c r="I30" s="187"/>
      <c r="J30" s="187"/>
      <c r="K30" s="187"/>
      <c r="L30" s="39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25.35" customHeight="1">
      <c r="A32" s="187"/>
      <c r="B32" s="27"/>
      <c r="C32" s="187"/>
      <c r="D32" s="101" t="s">
        <v>29</v>
      </c>
      <c r="E32" s="187"/>
      <c r="F32" s="187"/>
      <c r="G32" s="187"/>
      <c r="H32" s="187"/>
      <c r="I32" s="187"/>
      <c r="J32" s="184"/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6.95" customHeight="1">
      <c r="A33" s="187"/>
      <c r="B33" s="27"/>
      <c r="C33" s="187"/>
      <c r="D33" s="63"/>
      <c r="E33" s="63"/>
      <c r="F33" s="63"/>
      <c r="G33" s="63"/>
      <c r="H33" s="63"/>
      <c r="I33" s="63"/>
      <c r="J33" s="63"/>
      <c r="K33" s="63"/>
      <c r="L33" s="39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7"/>
      <c r="F34" s="181" t="s">
        <v>31</v>
      </c>
      <c r="G34" s="187"/>
      <c r="H34" s="187"/>
      <c r="I34" s="181" t="s">
        <v>30</v>
      </c>
      <c r="J34" s="181" t="s">
        <v>32</v>
      </c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customHeight="1">
      <c r="A35" s="187"/>
      <c r="B35" s="27"/>
      <c r="C35" s="187"/>
      <c r="D35" s="186" t="s">
        <v>33</v>
      </c>
      <c r="E35" s="32" t="s">
        <v>34</v>
      </c>
      <c r="F35" s="102">
        <f>ROUND((SUM(BE124:BE172)),  2)</f>
        <v>0</v>
      </c>
      <c r="G35" s="103"/>
      <c r="H35" s="103"/>
      <c r="I35" s="104">
        <v>0.2</v>
      </c>
      <c r="J35" s="102">
        <f>ROUND(((SUM(BE124:BE172))*I35),  2)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customHeight="1">
      <c r="A36" s="187"/>
      <c r="B36" s="27"/>
      <c r="C36" s="187"/>
      <c r="D36" s="187"/>
      <c r="E36" s="32" t="s">
        <v>35</v>
      </c>
      <c r="F36" s="105"/>
      <c r="G36" s="187"/>
      <c r="H36" s="187"/>
      <c r="I36" s="106">
        <v>0.2</v>
      </c>
      <c r="J36" s="105"/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36</v>
      </c>
      <c r="F37" s="105">
        <f>ROUND((SUM(BG124:BG172)),  2)</f>
        <v>0</v>
      </c>
      <c r="G37" s="187"/>
      <c r="H37" s="187"/>
      <c r="I37" s="106">
        <v>0.2</v>
      </c>
      <c r="J37" s="105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14.45" hidden="1" customHeight="1">
      <c r="A38" s="187"/>
      <c r="B38" s="27"/>
      <c r="C38" s="187"/>
      <c r="D38" s="187"/>
      <c r="E38" s="185" t="s">
        <v>37</v>
      </c>
      <c r="F38" s="105">
        <f>ROUND((SUM(BH124:BH172)),  2)</f>
        <v>0</v>
      </c>
      <c r="G38" s="187"/>
      <c r="H38" s="187"/>
      <c r="I38" s="106">
        <v>0.2</v>
      </c>
      <c r="J38" s="105">
        <f>0</f>
        <v>0</v>
      </c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14.45" hidden="1" customHeight="1">
      <c r="A39" s="187"/>
      <c r="B39" s="27"/>
      <c r="C39" s="187"/>
      <c r="D39" s="187"/>
      <c r="E39" s="32" t="s">
        <v>38</v>
      </c>
      <c r="F39" s="102">
        <f>ROUND((SUM(BI124:BI172)),  2)</f>
        <v>0</v>
      </c>
      <c r="G39" s="103"/>
      <c r="H39" s="103"/>
      <c r="I39" s="104">
        <v>0</v>
      </c>
      <c r="J39" s="102">
        <f>0</f>
        <v>0</v>
      </c>
      <c r="K39" s="187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6.9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s="2" customFormat="1" ht="25.35" customHeight="1">
      <c r="A41" s="187"/>
      <c r="B41" s="27"/>
      <c r="C41" s="107"/>
      <c r="D41" s="108" t="s">
        <v>39</v>
      </c>
      <c r="E41" s="57"/>
      <c r="F41" s="57"/>
      <c r="G41" s="109" t="s">
        <v>40</v>
      </c>
      <c r="H41" s="110" t="s">
        <v>41</v>
      </c>
      <c r="I41" s="57"/>
      <c r="J41" s="111"/>
      <c r="K41" s="112"/>
      <c r="L41" s="39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</row>
    <row r="42" spans="1:31" s="2" customFormat="1" ht="14.45" customHeight="1">
      <c r="A42" s="187"/>
      <c r="B42" s="27"/>
      <c r="C42" s="187"/>
      <c r="D42" s="187"/>
      <c r="E42" s="187"/>
      <c r="F42" s="187"/>
      <c r="G42" s="187"/>
      <c r="H42" s="187"/>
      <c r="I42" s="187"/>
      <c r="J42" s="187"/>
      <c r="K42" s="187"/>
      <c r="L42" s="39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31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31" s="2" customFormat="1" ht="24.95" customHeight="1">
      <c r="A82" s="187"/>
      <c r="B82" s="27"/>
      <c r="C82" s="18" t="s">
        <v>110</v>
      </c>
      <c r="D82" s="187"/>
      <c r="E82" s="187"/>
      <c r="F82" s="187"/>
      <c r="G82" s="187"/>
      <c r="H82" s="187"/>
      <c r="I82" s="187"/>
      <c r="J82" s="187"/>
      <c r="K82" s="187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31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31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31" s="2" customFormat="1" ht="16.5" customHeight="1">
      <c r="A85" s="187"/>
      <c r="B85" s="27"/>
      <c r="C85" s="187"/>
      <c r="D85" s="187"/>
      <c r="E85" s="388" t="s">
        <v>14</v>
      </c>
      <c r="F85" s="389"/>
      <c r="G85" s="389"/>
      <c r="H85" s="389"/>
      <c r="I85" s="187"/>
      <c r="J85" s="187"/>
      <c r="K85" s="187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31" ht="12" customHeight="1">
      <c r="B86" s="17"/>
      <c r="C86" s="185" t="s">
        <v>105</v>
      </c>
      <c r="L86" s="17"/>
    </row>
    <row r="87" spans="1:31" s="2" customFormat="1" ht="16.5" customHeight="1">
      <c r="A87" s="187"/>
      <c r="B87" s="27"/>
      <c r="C87" s="187"/>
      <c r="D87" s="187"/>
      <c r="E87" s="388" t="s">
        <v>2997</v>
      </c>
      <c r="F87" s="387"/>
      <c r="G87" s="387"/>
      <c r="H87" s="387"/>
      <c r="I87" s="187"/>
      <c r="J87" s="187"/>
      <c r="K87" s="187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31" s="2" customFormat="1" ht="12" customHeight="1">
      <c r="A88" s="187"/>
      <c r="B88" s="27"/>
      <c r="C88" s="185" t="s">
        <v>107</v>
      </c>
      <c r="D88" s="187"/>
      <c r="E88" s="187" t="s">
        <v>3003</v>
      </c>
      <c r="F88" s="187"/>
      <c r="G88" s="187"/>
      <c r="H88" s="187"/>
      <c r="I88" s="187"/>
      <c r="J88" s="187"/>
      <c r="K88" s="187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31" s="2" customFormat="1" ht="16.5" customHeight="1">
      <c r="A89" s="187"/>
      <c r="B89" s="27"/>
      <c r="C89" s="187"/>
      <c r="D89" s="187"/>
      <c r="E89" s="380" t="s">
        <v>3005</v>
      </c>
      <c r="F89" s="387"/>
      <c r="G89" s="387"/>
      <c r="H89" s="387"/>
      <c r="I89" s="187"/>
      <c r="J89" s="187"/>
      <c r="K89" s="187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31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31" s="2" customFormat="1" ht="12" customHeight="1">
      <c r="A91" s="187"/>
      <c r="B91" s="27"/>
      <c r="C91" s="185" t="s">
        <v>17</v>
      </c>
      <c r="D91" s="187"/>
      <c r="E91" s="187"/>
      <c r="F91" s="177" t="str">
        <f>F14</f>
        <v>Nám. Andreja Hlinku 1875; 034 01 Ružomberok</v>
      </c>
      <c r="G91" s="187"/>
      <c r="H91" s="187"/>
      <c r="I91" s="185" t="s">
        <v>19</v>
      </c>
      <c r="J91" s="183"/>
      <c r="K91" s="187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31" s="2" customFormat="1" ht="6.95" customHeight="1">
      <c r="A92" s="187"/>
      <c r="B92" s="27"/>
      <c r="C92" s="187"/>
      <c r="D92" s="187"/>
      <c r="E92" s="187"/>
      <c r="F92" s="187"/>
      <c r="G92" s="187"/>
      <c r="H92" s="187"/>
      <c r="I92" s="187"/>
      <c r="J92" s="187"/>
      <c r="K92" s="187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31" s="2" customFormat="1" ht="15.2" customHeight="1">
      <c r="A93" s="187"/>
      <c r="B93" s="27"/>
      <c r="C93" s="185" t="s">
        <v>20</v>
      </c>
      <c r="D93" s="187"/>
      <c r="E93" s="187"/>
      <c r="F93" s="177" t="s">
        <v>3008</v>
      </c>
      <c r="G93" s="187"/>
      <c r="H93" s="187"/>
      <c r="I93" s="185" t="s">
        <v>25</v>
      </c>
      <c r="J93" s="179"/>
      <c r="K93" s="187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31" s="2" customFormat="1" ht="15.2" customHeight="1">
      <c r="A94" s="187"/>
      <c r="B94" s="27"/>
      <c r="C94" s="185" t="s">
        <v>24</v>
      </c>
      <c r="D94" s="187"/>
      <c r="E94" s="187"/>
      <c r="F94" s="177"/>
      <c r="G94" s="187"/>
      <c r="H94" s="187"/>
      <c r="I94" s="185" t="s">
        <v>27</v>
      </c>
      <c r="J94" s="179"/>
      <c r="K94" s="18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31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31" s="2" customFormat="1" ht="29.25" customHeight="1">
      <c r="A96" s="187"/>
      <c r="B96" s="27"/>
      <c r="C96" s="115" t="s">
        <v>111</v>
      </c>
      <c r="D96" s="107"/>
      <c r="E96" s="107"/>
      <c r="F96" s="107"/>
      <c r="G96" s="107"/>
      <c r="H96" s="107"/>
      <c r="I96" s="107"/>
      <c r="J96" s="116" t="s">
        <v>112</v>
      </c>
      <c r="K96" s="107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pans="1:47" s="2" customFormat="1" ht="10.35" customHeight="1">
      <c r="A97" s="187"/>
      <c r="B97" s="27"/>
      <c r="C97" s="187"/>
      <c r="D97" s="187"/>
      <c r="E97" s="187"/>
      <c r="F97" s="187"/>
      <c r="G97" s="187"/>
      <c r="H97" s="187"/>
      <c r="I97" s="187"/>
      <c r="J97" s="187"/>
      <c r="K97" s="187"/>
      <c r="L97" s="39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</row>
    <row r="98" spans="1:47" s="2" customFormat="1" ht="22.9" customHeight="1">
      <c r="A98" s="187"/>
      <c r="B98" s="27"/>
      <c r="C98" s="117" t="s">
        <v>113</v>
      </c>
      <c r="D98" s="187"/>
      <c r="E98" s="187"/>
      <c r="F98" s="187"/>
      <c r="G98" s="187"/>
      <c r="H98" s="187"/>
      <c r="I98" s="187"/>
      <c r="J98" s="184"/>
      <c r="K98" s="187"/>
      <c r="L98" s="39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U98" s="14" t="s">
        <v>114</v>
      </c>
    </row>
    <row r="99" spans="1:47" s="9" customFormat="1" ht="24.95" customHeight="1">
      <c r="B99" s="118"/>
      <c r="D99" s="119" t="s">
        <v>128</v>
      </c>
      <c r="E99" s="120"/>
      <c r="F99" s="120"/>
      <c r="G99" s="120"/>
      <c r="H99" s="120"/>
      <c r="I99" s="120"/>
      <c r="J99" s="121"/>
      <c r="L99" s="118"/>
    </row>
    <row r="100" spans="1:47" s="182" customFormat="1" ht="19.899999999999999" customHeight="1">
      <c r="B100" s="122"/>
      <c r="D100" s="123" t="s">
        <v>129</v>
      </c>
      <c r="E100" s="124"/>
      <c r="F100" s="124"/>
      <c r="G100" s="124"/>
      <c r="H100" s="124"/>
      <c r="I100" s="124"/>
      <c r="J100" s="125"/>
      <c r="L100" s="122"/>
    </row>
    <row r="101" spans="1:47" s="182" customFormat="1" ht="19.899999999999999" customHeight="1">
      <c r="B101" s="122"/>
      <c r="D101" s="123" t="s">
        <v>2594</v>
      </c>
      <c r="E101" s="124"/>
      <c r="F101" s="124"/>
      <c r="G101" s="124"/>
      <c r="H101" s="124"/>
      <c r="I101" s="124"/>
      <c r="J101" s="125"/>
      <c r="L101" s="122"/>
    </row>
    <row r="102" spans="1:47" s="9" customFormat="1" ht="24.95" customHeight="1">
      <c r="B102" s="118"/>
      <c r="D102" s="119" t="s">
        <v>1497</v>
      </c>
      <c r="E102" s="120"/>
      <c r="F102" s="120"/>
      <c r="G102" s="120"/>
      <c r="H102" s="120"/>
      <c r="I102" s="120"/>
      <c r="J102" s="121"/>
      <c r="L102" s="118"/>
    </row>
    <row r="103" spans="1:47" s="2" customFormat="1" ht="21.75" customHeight="1">
      <c r="A103" s="187"/>
      <c r="B103" s="27"/>
      <c r="C103" s="187"/>
      <c r="D103" s="187"/>
      <c r="E103" s="187"/>
      <c r="F103" s="187"/>
      <c r="G103" s="187"/>
      <c r="H103" s="187"/>
      <c r="I103" s="187"/>
      <c r="J103" s="187"/>
      <c r="K103" s="187"/>
      <c r="L103" s="39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4" spans="1:47" s="2" customFormat="1" ht="6.95" customHeight="1">
      <c r="A104" s="187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8" spans="1:47" s="2" customFormat="1" ht="6.95" customHeight="1">
      <c r="A108" s="187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47" s="2" customFormat="1" ht="24.95" customHeight="1">
      <c r="A109" s="187"/>
      <c r="B109" s="27"/>
      <c r="C109" s="18" t="s">
        <v>131</v>
      </c>
      <c r="D109" s="187"/>
      <c r="E109" s="187"/>
      <c r="F109" s="187"/>
      <c r="G109" s="187"/>
      <c r="H109" s="187"/>
      <c r="I109" s="187"/>
      <c r="J109" s="187"/>
      <c r="K109" s="187"/>
      <c r="L109" s="39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47" s="2" customFormat="1" ht="6.95" customHeight="1">
      <c r="A110" s="187"/>
      <c r="B110" s="27"/>
      <c r="C110" s="187"/>
      <c r="D110" s="187"/>
      <c r="E110" s="187"/>
      <c r="F110" s="187"/>
      <c r="G110" s="187"/>
      <c r="H110" s="187"/>
      <c r="I110" s="187"/>
      <c r="J110" s="187"/>
      <c r="K110" s="187"/>
      <c r="L110" s="39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47" s="2" customFormat="1" ht="12" customHeight="1">
      <c r="A111" s="187"/>
      <c r="B111" s="27"/>
      <c r="C111" s="185" t="s">
        <v>13</v>
      </c>
      <c r="D111" s="187"/>
      <c r="E111" s="187"/>
      <c r="F111" s="187"/>
      <c r="G111" s="187"/>
      <c r="H111" s="187"/>
      <c r="I111" s="187"/>
      <c r="J111" s="187"/>
      <c r="K111" s="187"/>
      <c r="L111" s="39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47" s="2" customFormat="1" ht="16.5" customHeight="1">
      <c r="A112" s="187"/>
      <c r="B112" s="27"/>
      <c r="C112" s="187"/>
      <c r="D112" s="187"/>
      <c r="E112" s="388" t="s">
        <v>14</v>
      </c>
      <c r="F112" s="389"/>
      <c r="G112" s="389"/>
      <c r="H112" s="389"/>
      <c r="I112" s="187"/>
      <c r="J112" s="187"/>
      <c r="K112" s="187"/>
      <c r="L112" s="39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ht="12" customHeight="1">
      <c r="B113" s="17"/>
      <c r="C113" s="185" t="s">
        <v>105</v>
      </c>
      <c r="L113" s="17"/>
    </row>
    <row r="114" spans="1:65" s="2" customFormat="1" ht="16.5" customHeight="1">
      <c r="A114" s="187"/>
      <c r="B114" s="27"/>
      <c r="C114" s="187"/>
      <c r="D114" s="187"/>
      <c r="E114" s="388" t="s">
        <v>2997</v>
      </c>
      <c r="F114" s="387"/>
      <c r="G114" s="387"/>
      <c r="H114" s="387"/>
      <c r="I114" s="187"/>
      <c r="J114" s="187"/>
      <c r="K114" s="187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2" customHeight="1">
      <c r="A115" s="187"/>
      <c r="B115" s="27"/>
      <c r="C115" s="185" t="s">
        <v>107</v>
      </c>
      <c r="D115" s="187"/>
      <c r="E115" s="187" t="s">
        <v>3003</v>
      </c>
      <c r="F115" s="187"/>
      <c r="G115" s="187"/>
      <c r="H115" s="187"/>
      <c r="I115" s="187"/>
      <c r="J115" s="187"/>
      <c r="K115" s="187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6.5" customHeight="1">
      <c r="A116" s="187"/>
      <c r="B116" s="27"/>
      <c r="C116" s="187"/>
      <c r="D116" s="187"/>
      <c r="E116" s="380" t="s">
        <v>3005</v>
      </c>
      <c r="F116" s="387"/>
      <c r="G116" s="387"/>
      <c r="H116" s="387"/>
      <c r="I116" s="187"/>
      <c r="J116" s="187"/>
      <c r="K116" s="187"/>
      <c r="L116" s="39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6.95" customHeight="1">
      <c r="A117" s="187"/>
      <c r="B117" s="27"/>
      <c r="C117" s="187"/>
      <c r="D117" s="187"/>
      <c r="E117" s="187"/>
      <c r="F117" s="187"/>
      <c r="G117" s="187"/>
      <c r="H117" s="187"/>
      <c r="I117" s="187"/>
      <c r="J117" s="187"/>
      <c r="K117" s="187"/>
      <c r="L117" s="39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2" customHeight="1">
      <c r="A118" s="187"/>
      <c r="B118" s="27"/>
      <c r="C118" s="185" t="s">
        <v>17</v>
      </c>
      <c r="D118" s="187"/>
      <c r="E118" s="187"/>
      <c r="F118" s="177" t="str">
        <f>F14</f>
        <v>Nám. Andreja Hlinku 1875; 034 01 Ružomberok</v>
      </c>
      <c r="G118" s="187"/>
      <c r="H118" s="187"/>
      <c r="I118" s="185" t="s">
        <v>19</v>
      </c>
      <c r="J118" s="183"/>
      <c r="K118" s="187"/>
      <c r="L118" s="39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6.95" customHeight="1">
      <c r="A119" s="187"/>
      <c r="B119" s="27"/>
      <c r="C119" s="187"/>
      <c r="D119" s="187"/>
      <c r="E119" s="187"/>
      <c r="F119" s="187"/>
      <c r="G119" s="187"/>
      <c r="H119" s="187"/>
      <c r="I119" s="187"/>
      <c r="J119" s="187"/>
      <c r="K119" s="187"/>
      <c r="L119" s="39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15.2" customHeight="1">
      <c r="A120" s="187"/>
      <c r="B120" s="27"/>
      <c r="C120" s="185" t="s">
        <v>20</v>
      </c>
      <c r="D120" s="187"/>
      <c r="E120" s="187"/>
      <c r="F120" s="177" t="str">
        <f>E17</f>
        <v>MV SR</v>
      </c>
      <c r="G120" s="187"/>
      <c r="H120" s="187"/>
      <c r="I120" s="185" t="s">
        <v>25</v>
      </c>
      <c r="J120" s="179"/>
      <c r="K120" s="187"/>
      <c r="L120" s="39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2" customFormat="1" ht="15.2" customHeight="1">
      <c r="A121" s="187"/>
      <c r="B121" s="27"/>
      <c r="C121" s="185" t="s">
        <v>24</v>
      </c>
      <c r="D121" s="187"/>
      <c r="E121" s="187"/>
      <c r="F121" s="177" t="str">
        <f>IF(E20="","",E20)</f>
        <v/>
      </c>
      <c r="G121" s="187"/>
      <c r="H121" s="187"/>
      <c r="I121" s="185" t="s">
        <v>27</v>
      </c>
      <c r="J121" s="179"/>
      <c r="K121" s="187"/>
      <c r="L121" s="39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5" s="2" customFormat="1" ht="10.35" customHeight="1">
      <c r="A122" s="187"/>
      <c r="B122" s="27"/>
      <c r="C122" s="187"/>
      <c r="D122" s="187"/>
      <c r="E122" s="187"/>
      <c r="F122" s="187"/>
      <c r="G122" s="187"/>
      <c r="H122" s="187"/>
      <c r="I122" s="187"/>
      <c r="J122" s="187"/>
      <c r="K122" s="187"/>
      <c r="L122" s="39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65" s="11" customFormat="1" ht="29.25" customHeight="1">
      <c r="A123" s="126"/>
      <c r="B123" s="127"/>
      <c r="C123" s="128" t="s">
        <v>132</v>
      </c>
      <c r="D123" s="129" t="s">
        <v>54</v>
      </c>
      <c r="E123" s="129" t="s">
        <v>50</v>
      </c>
      <c r="F123" s="129" t="s">
        <v>51</v>
      </c>
      <c r="G123" s="129" t="s">
        <v>133</v>
      </c>
      <c r="H123" s="129" t="s">
        <v>134</v>
      </c>
      <c r="I123" s="129" t="s">
        <v>135</v>
      </c>
      <c r="J123" s="130" t="s">
        <v>112</v>
      </c>
      <c r="K123" s="131" t="s">
        <v>136</v>
      </c>
      <c r="L123" s="132"/>
      <c r="M123" s="59"/>
      <c r="N123" s="60"/>
      <c r="O123" s="60"/>
      <c r="P123" s="60"/>
      <c r="Q123" s="60"/>
      <c r="R123" s="60"/>
      <c r="S123" s="60"/>
      <c r="T123" s="61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9" customHeight="1">
      <c r="A124" s="187"/>
      <c r="B124" s="27"/>
      <c r="C124" s="66" t="s">
        <v>113</v>
      </c>
      <c r="D124" s="187"/>
      <c r="E124" s="187"/>
      <c r="F124" s="187"/>
      <c r="G124" s="187"/>
      <c r="H124" s="187"/>
      <c r="I124" s="187"/>
      <c r="J124" s="133"/>
      <c r="K124" s="187"/>
      <c r="L124" s="27"/>
      <c r="M124" s="62"/>
      <c r="N124" s="53"/>
      <c r="O124" s="63"/>
      <c r="P124" s="134"/>
      <c r="Q124" s="63"/>
      <c r="R124" s="134"/>
      <c r="S124" s="63"/>
      <c r="T124" s="135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T124" s="14" t="s">
        <v>68</v>
      </c>
      <c r="AU124" s="14" t="s">
        <v>114</v>
      </c>
      <c r="BK124" s="136" t="e">
        <f>#REF!+BK125+BK170</f>
        <v>#REF!</v>
      </c>
    </row>
    <row r="125" spans="1:65" s="12" customFormat="1" ht="25.9" customHeight="1">
      <c r="B125" s="137"/>
      <c r="D125" s="138" t="s">
        <v>68</v>
      </c>
      <c r="E125" s="139" t="s">
        <v>425</v>
      </c>
      <c r="F125" s="139" t="s">
        <v>426</v>
      </c>
      <c r="J125" s="140"/>
      <c r="L125" s="137"/>
      <c r="M125" s="141"/>
      <c r="N125" s="142"/>
      <c r="O125" s="142"/>
      <c r="P125" s="143"/>
      <c r="Q125" s="142"/>
      <c r="R125" s="143"/>
      <c r="S125" s="142"/>
      <c r="T125" s="144"/>
      <c r="AR125" s="138" t="s">
        <v>82</v>
      </c>
      <c r="AT125" s="145" t="s">
        <v>68</v>
      </c>
      <c r="AU125" s="145" t="s">
        <v>69</v>
      </c>
      <c r="AY125" s="138" t="s">
        <v>145</v>
      </c>
      <c r="BK125" s="146">
        <f>BK126+BK166</f>
        <v>0</v>
      </c>
    </row>
    <row r="126" spans="1:65" s="12" customFormat="1" ht="22.9" customHeight="1">
      <c r="B126" s="137"/>
      <c r="D126" s="138" t="s">
        <v>68</v>
      </c>
      <c r="E126" s="147" t="s">
        <v>427</v>
      </c>
      <c r="F126" s="147" t="s">
        <v>428</v>
      </c>
      <c r="J126" s="148"/>
      <c r="L126" s="137"/>
      <c r="M126" s="141"/>
      <c r="N126" s="142"/>
      <c r="O126" s="142"/>
      <c r="P126" s="143"/>
      <c r="Q126" s="142"/>
      <c r="R126" s="143"/>
      <c r="S126" s="142"/>
      <c r="T126" s="144"/>
      <c r="AR126" s="138" t="s">
        <v>82</v>
      </c>
      <c r="AT126" s="145" t="s">
        <v>68</v>
      </c>
      <c r="AU126" s="145" t="s">
        <v>75</v>
      </c>
      <c r="AY126" s="138" t="s">
        <v>145</v>
      </c>
      <c r="BK126" s="146">
        <f>SUM(BK127:BK165)</f>
        <v>0</v>
      </c>
    </row>
    <row r="127" spans="1:65" s="2" customFormat="1" ht="24.2" customHeight="1">
      <c r="A127" s="187"/>
      <c r="B127" s="149"/>
      <c r="C127" s="150">
        <v>1</v>
      </c>
      <c r="D127" s="150" t="s">
        <v>147</v>
      </c>
      <c r="E127" s="151" t="s">
        <v>2646</v>
      </c>
      <c r="F127" s="152" t="s">
        <v>2647</v>
      </c>
      <c r="G127" s="153" t="s">
        <v>187</v>
      </c>
      <c r="H127" s="154">
        <v>20</v>
      </c>
      <c r="I127" s="155"/>
      <c r="J127" s="155"/>
      <c r="K127" s="156"/>
      <c r="L127" s="27"/>
      <c r="M127" s="157"/>
      <c r="N127" s="158"/>
      <c r="O127" s="159"/>
      <c r="P127" s="159"/>
      <c r="Q127" s="159"/>
      <c r="R127" s="159"/>
      <c r="S127" s="159"/>
      <c r="T127" s="160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61" t="s">
        <v>429</v>
      </c>
      <c r="AT127" s="161" t="s">
        <v>147</v>
      </c>
      <c r="AU127" s="161" t="s">
        <v>78</v>
      </c>
      <c r="AY127" s="14" t="s">
        <v>145</v>
      </c>
      <c r="BE127" s="162">
        <f t="shared" ref="BE127:BE165" si="0">IF(N127="základná",J127,0)</f>
        <v>0</v>
      </c>
      <c r="BF127" s="162">
        <f t="shared" ref="BF127:BF165" si="1">IF(N127="znížená",J127,0)</f>
        <v>0</v>
      </c>
      <c r="BG127" s="162">
        <f t="shared" ref="BG127:BG165" si="2">IF(N127="zákl. prenesená",J127,0)</f>
        <v>0</v>
      </c>
      <c r="BH127" s="162">
        <f t="shared" ref="BH127:BH165" si="3">IF(N127="zníž. prenesená",J127,0)</f>
        <v>0</v>
      </c>
      <c r="BI127" s="162">
        <f t="shared" ref="BI127:BI165" si="4">IF(N127="nulová",J127,0)</f>
        <v>0</v>
      </c>
      <c r="BJ127" s="14" t="s">
        <v>78</v>
      </c>
      <c r="BK127" s="162">
        <f t="shared" ref="BK127:BK165" si="5">ROUND(I127*H127,2)</f>
        <v>0</v>
      </c>
      <c r="BL127" s="14" t="s">
        <v>429</v>
      </c>
      <c r="BM127" s="161" t="s">
        <v>2648</v>
      </c>
    </row>
    <row r="128" spans="1:65" s="2" customFormat="1" ht="16.5" customHeight="1">
      <c r="A128" s="187"/>
      <c r="B128" s="149"/>
      <c r="C128" s="167">
        <v>2</v>
      </c>
      <c r="D128" s="167" t="s">
        <v>425</v>
      </c>
      <c r="E128" s="168" t="s">
        <v>2649</v>
      </c>
      <c r="F128" s="169" t="s">
        <v>2650</v>
      </c>
      <c r="G128" s="170" t="s">
        <v>397</v>
      </c>
      <c r="H128" s="171">
        <v>12.5</v>
      </c>
      <c r="I128" s="172"/>
      <c r="J128" s="172"/>
      <c r="K128" s="173"/>
      <c r="L128" s="174"/>
      <c r="M128" s="175"/>
      <c r="N128" s="176"/>
      <c r="O128" s="159"/>
      <c r="P128" s="159"/>
      <c r="Q128" s="159"/>
      <c r="R128" s="159"/>
      <c r="S128" s="159"/>
      <c r="T128" s="160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61" t="s">
        <v>2610</v>
      </c>
      <c r="AT128" s="161" t="s">
        <v>425</v>
      </c>
      <c r="AU128" s="161" t="s">
        <v>78</v>
      </c>
      <c r="AY128" s="14" t="s">
        <v>145</v>
      </c>
      <c r="BE128" s="162">
        <f t="shared" si="0"/>
        <v>0</v>
      </c>
      <c r="BF128" s="162">
        <f t="shared" si="1"/>
        <v>0</v>
      </c>
      <c r="BG128" s="162">
        <f t="shared" si="2"/>
        <v>0</v>
      </c>
      <c r="BH128" s="162">
        <f t="shared" si="3"/>
        <v>0</v>
      </c>
      <c r="BI128" s="162">
        <f t="shared" si="4"/>
        <v>0</v>
      </c>
      <c r="BJ128" s="14" t="s">
        <v>78</v>
      </c>
      <c r="BK128" s="162">
        <f t="shared" si="5"/>
        <v>0</v>
      </c>
      <c r="BL128" s="14" t="s">
        <v>2610</v>
      </c>
      <c r="BM128" s="161" t="s">
        <v>2651</v>
      </c>
    </row>
    <row r="129" spans="1:65" s="2" customFormat="1" ht="21.75" customHeight="1">
      <c r="A129" s="187"/>
      <c r="B129" s="149"/>
      <c r="C129" s="150">
        <v>3</v>
      </c>
      <c r="D129" s="150" t="s">
        <v>147</v>
      </c>
      <c r="E129" s="151" t="s">
        <v>2652</v>
      </c>
      <c r="F129" s="152" t="s">
        <v>2653</v>
      </c>
      <c r="G129" s="153" t="s">
        <v>200</v>
      </c>
      <c r="H129" s="154">
        <v>1</v>
      </c>
      <c r="I129" s="155"/>
      <c r="J129" s="155"/>
      <c r="K129" s="156"/>
      <c r="L129" s="27"/>
      <c r="M129" s="157"/>
      <c r="N129" s="158"/>
      <c r="O129" s="159"/>
      <c r="P129" s="159"/>
      <c r="Q129" s="159"/>
      <c r="R129" s="159"/>
      <c r="S129" s="159"/>
      <c r="T129" s="160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61" t="s">
        <v>429</v>
      </c>
      <c r="AT129" s="161" t="s">
        <v>147</v>
      </c>
      <c r="AU129" s="161" t="s">
        <v>78</v>
      </c>
      <c r="AY129" s="14" t="s">
        <v>145</v>
      </c>
      <c r="BE129" s="162">
        <f t="shared" si="0"/>
        <v>0</v>
      </c>
      <c r="BF129" s="162">
        <f t="shared" si="1"/>
        <v>0</v>
      </c>
      <c r="BG129" s="162">
        <f t="shared" si="2"/>
        <v>0</v>
      </c>
      <c r="BH129" s="162">
        <f t="shared" si="3"/>
        <v>0</v>
      </c>
      <c r="BI129" s="162">
        <f t="shared" si="4"/>
        <v>0</v>
      </c>
      <c r="BJ129" s="14" t="s">
        <v>78</v>
      </c>
      <c r="BK129" s="162">
        <f t="shared" si="5"/>
        <v>0</v>
      </c>
      <c r="BL129" s="14" t="s">
        <v>429</v>
      </c>
      <c r="BM129" s="161" t="s">
        <v>2654</v>
      </c>
    </row>
    <row r="130" spans="1:65" s="2" customFormat="1" ht="24.2" customHeight="1">
      <c r="A130" s="187"/>
      <c r="B130" s="149"/>
      <c r="C130" s="167">
        <v>4</v>
      </c>
      <c r="D130" s="167" t="s">
        <v>425</v>
      </c>
      <c r="E130" s="168" t="s">
        <v>2655</v>
      </c>
      <c r="F130" s="169" t="s">
        <v>2656</v>
      </c>
      <c r="G130" s="170" t="s">
        <v>200</v>
      </c>
      <c r="H130" s="171">
        <v>1</v>
      </c>
      <c r="I130" s="172"/>
      <c r="J130" s="172"/>
      <c r="K130" s="173"/>
      <c r="L130" s="174"/>
      <c r="M130" s="175"/>
      <c r="N130" s="176"/>
      <c r="O130" s="159"/>
      <c r="P130" s="159"/>
      <c r="Q130" s="159"/>
      <c r="R130" s="159"/>
      <c r="S130" s="159"/>
      <c r="T130" s="160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61" t="s">
        <v>2610</v>
      </c>
      <c r="AT130" s="161" t="s">
        <v>425</v>
      </c>
      <c r="AU130" s="161" t="s">
        <v>78</v>
      </c>
      <c r="AY130" s="14" t="s">
        <v>145</v>
      </c>
      <c r="BE130" s="162">
        <f t="shared" si="0"/>
        <v>0</v>
      </c>
      <c r="BF130" s="162">
        <f t="shared" si="1"/>
        <v>0</v>
      </c>
      <c r="BG130" s="162">
        <f t="shared" si="2"/>
        <v>0</v>
      </c>
      <c r="BH130" s="162">
        <f t="shared" si="3"/>
        <v>0</v>
      </c>
      <c r="BI130" s="162">
        <f t="shared" si="4"/>
        <v>0</v>
      </c>
      <c r="BJ130" s="14" t="s">
        <v>78</v>
      </c>
      <c r="BK130" s="162">
        <f t="shared" si="5"/>
        <v>0</v>
      </c>
      <c r="BL130" s="14" t="s">
        <v>2610</v>
      </c>
      <c r="BM130" s="161" t="s">
        <v>2657</v>
      </c>
    </row>
    <row r="131" spans="1:65" s="2" customFormat="1" ht="16.5" customHeight="1">
      <c r="A131" s="187"/>
      <c r="B131" s="149"/>
      <c r="C131" s="167">
        <v>5</v>
      </c>
      <c r="D131" s="167" t="s">
        <v>425</v>
      </c>
      <c r="E131" s="168" t="s">
        <v>2658</v>
      </c>
      <c r="F131" s="169" t="s">
        <v>2659</v>
      </c>
      <c r="G131" s="170" t="s">
        <v>200</v>
      </c>
      <c r="H131" s="171">
        <v>1</v>
      </c>
      <c r="I131" s="172"/>
      <c r="J131" s="172"/>
      <c r="K131" s="173"/>
      <c r="L131" s="174"/>
      <c r="M131" s="175"/>
      <c r="N131" s="176"/>
      <c r="O131" s="159"/>
      <c r="P131" s="159"/>
      <c r="Q131" s="159"/>
      <c r="R131" s="159"/>
      <c r="S131" s="159"/>
      <c r="T131" s="160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61" t="s">
        <v>2610</v>
      </c>
      <c r="AT131" s="161" t="s">
        <v>425</v>
      </c>
      <c r="AU131" s="161" t="s">
        <v>78</v>
      </c>
      <c r="AY131" s="14" t="s">
        <v>145</v>
      </c>
      <c r="BE131" s="162">
        <f t="shared" si="0"/>
        <v>0</v>
      </c>
      <c r="BF131" s="162">
        <f t="shared" si="1"/>
        <v>0</v>
      </c>
      <c r="BG131" s="162">
        <f t="shared" si="2"/>
        <v>0</v>
      </c>
      <c r="BH131" s="162">
        <f t="shared" si="3"/>
        <v>0</v>
      </c>
      <c r="BI131" s="162">
        <f t="shared" si="4"/>
        <v>0</v>
      </c>
      <c r="BJ131" s="14" t="s">
        <v>78</v>
      </c>
      <c r="BK131" s="162">
        <f t="shared" si="5"/>
        <v>0</v>
      </c>
      <c r="BL131" s="14" t="s">
        <v>2610</v>
      </c>
      <c r="BM131" s="161" t="s">
        <v>2660</v>
      </c>
    </row>
    <row r="132" spans="1:65" s="2" customFormat="1" ht="16.5" customHeight="1">
      <c r="A132" s="187"/>
      <c r="B132" s="149"/>
      <c r="C132" s="150">
        <v>6</v>
      </c>
      <c r="D132" s="150" t="s">
        <v>147</v>
      </c>
      <c r="E132" s="151" t="s">
        <v>2661</v>
      </c>
      <c r="F132" s="152" t="s">
        <v>2662</v>
      </c>
      <c r="G132" s="153" t="s">
        <v>200</v>
      </c>
      <c r="H132" s="154">
        <v>15</v>
      </c>
      <c r="I132" s="155"/>
      <c r="J132" s="155"/>
      <c r="K132" s="156"/>
      <c r="L132" s="27"/>
      <c r="M132" s="157"/>
      <c r="N132" s="158"/>
      <c r="O132" s="159"/>
      <c r="P132" s="159"/>
      <c r="Q132" s="159"/>
      <c r="R132" s="159"/>
      <c r="S132" s="159"/>
      <c r="T132" s="160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61" t="s">
        <v>429</v>
      </c>
      <c r="AT132" s="161" t="s">
        <v>147</v>
      </c>
      <c r="AU132" s="161" t="s">
        <v>78</v>
      </c>
      <c r="AY132" s="14" t="s">
        <v>145</v>
      </c>
      <c r="BE132" s="162">
        <f t="shared" si="0"/>
        <v>0</v>
      </c>
      <c r="BF132" s="162">
        <f t="shared" si="1"/>
        <v>0</v>
      </c>
      <c r="BG132" s="162">
        <f t="shared" si="2"/>
        <v>0</v>
      </c>
      <c r="BH132" s="162">
        <f t="shared" si="3"/>
        <v>0</v>
      </c>
      <c r="BI132" s="162">
        <f t="shared" si="4"/>
        <v>0</v>
      </c>
      <c r="BJ132" s="14" t="s">
        <v>78</v>
      </c>
      <c r="BK132" s="162">
        <f t="shared" si="5"/>
        <v>0</v>
      </c>
      <c r="BL132" s="14" t="s">
        <v>429</v>
      </c>
      <c r="BM132" s="161" t="s">
        <v>2663</v>
      </c>
    </row>
    <row r="133" spans="1:65" s="2" customFormat="1" ht="16.5" customHeight="1">
      <c r="A133" s="187"/>
      <c r="B133" s="149"/>
      <c r="C133" s="167">
        <v>7</v>
      </c>
      <c r="D133" s="167" t="s">
        <v>425</v>
      </c>
      <c r="E133" s="168" t="s">
        <v>2664</v>
      </c>
      <c r="F133" s="169" t="s">
        <v>2665</v>
      </c>
      <c r="G133" s="170" t="s">
        <v>200</v>
      </c>
      <c r="H133" s="171">
        <v>15</v>
      </c>
      <c r="I133" s="172"/>
      <c r="J133" s="172"/>
      <c r="K133" s="173"/>
      <c r="L133" s="174"/>
      <c r="M133" s="175"/>
      <c r="N133" s="176"/>
      <c r="O133" s="159"/>
      <c r="P133" s="159"/>
      <c r="Q133" s="159"/>
      <c r="R133" s="159"/>
      <c r="S133" s="159"/>
      <c r="T133" s="160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61" t="s">
        <v>2610</v>
      </c>
      <c r="AT133" s="161" t="s">
        <v>425</v>
      </c>
      <c r="AU133" s="161" t="s">
        <v>78</v>
      </c>
      <c r="AY133" s="14" t="s">
        <v>145</v>
      </c>
      <c r="BE133" s="162">
        <f t="shared" si="0"/>
        <v>0</v>
      </c>
      <c r="BF133" s="162">
        <f t="shared" si="1"/>
        <v>0</v>
      </c>
      <c r="BG133" s="162">
        <f t="shared" si="2"/>
        <v>0</v>
      </c>
      <c r="BH133" s="162">
        <f t="shared" si="3"/>
        <v>0</v>
      </c>
      <c r="BI133" s="162">
        <f t="shared" si="4"/>
        <v>0</v>
      </c>
      <c r="BJ133" s="14" t="s">
        <v>78</v>
      </c>
      <c r="BK133" s="162">
        <f t="shared" si="5"/>
        <v>0</v>
      </c>
      <c r="BL133" s="14" t="s">
        <v>2610</v>
      </c>
      <c r="BM133" s="161" t="s">
        <v>2666</v>
      </c>
    </row>
    <row r="134" spans="1:65" s="2" customFormat="1" ht="24.2" customHeight="1">
      <c r="A134" s="187"/>
      <c r="B134" s="149"/>
      <c r="C134" s="167">
        <v>8</v>
      </c>
      <c r="D134" s="167" t="s">
        <v>425</v>
      </c>
      <c r="E134" s="168" t="s">
        <v>2667</v>
      </c>
      <c r="F134" s="169" t="s">
        <v>2668</v>
      </c>
      <c r="G134" s="170" t="s">
        <v>200</v>
      </c>
      <c r="H134" s="171">
        <v>15</v>
      </c>
      <c r="I134" s="172"/>
      <c r="J134" s="172"/>
      <c r="K134" s="173"/>
      <c r="L134" s="174"/>
      <c r="M134" s="175"/>
      <c r="N134" s="176"/>
      <c r="O134" s="159"/>
      <c r="P134" s="159"/>
      <c r="Q134" s="159"/>
      <c r="R134" s="159"/>
      <c r="S134" s="159"/>
      <c r="T134" s="160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61" t="s">
        <v>2610</v>
      </c>
      <c r="AT134" s="161" t="s">
        <v>425</v>
      </c>
      <c r="AU134" s="161" t="s">
        <v>78</v>
      </c>
      <c r="AY134" s="14" t="s">
        <v>145</v>
      </c>
      <c r="BE134" s="162">
        <f t="shared" si="0"/>
        <v>0</v>
      </c>
      <c r="BF134" s="162">
        <f t="shared" si="1"/>
        <v>0</v>
      </c>
      <c r="BG134" s="162">
        <f t="shared" si="2"/>
        <v>0</v>
      </c>
      <c r="BH134" s="162">
        <f t="shared" si="3"/>
        <v>0</v>
      </c>
      <c r="BI134" s="162">
        <f t="shared" si="4"/>
        <v>0</v>
      </c>
      <c r="BJ134" s="14" t="s">
        <v>78</v>
      </c>
      <c r="BK134" s="162">
        <f t="shared" si="5"/>
        <v>0</v>
      </c>
      <c r="BL134" s="14" t="s">
        <v>2610</v>
      </c>
      <c r="BM134" s="161" t="s">
        <v>2669</v>
      </c>
    </row>
    <row r="135" spans="1:65" s="2" customFormat="1" ht="16.5" customHeight="1">
      <c r="A135" s="187"/>
      <c r="B135" s="149"/>
      <c r="C135" s="150">
        <v>9</v>
      </c>
      <c r="D135" s="150" t="s">
        <v>147</v>
      </c>
      <c r="E135" s="151" t="s">
        <v>2670</v>
      </c>
      <c r="F135" s="152" t="s">
        <v>2671</v>
      </c>
      <c r="G135" s="153" t="s">
        <v>200</v>
      </c>
      <c r="H135" s="154">
        <v>4</v>
      </c>
      <c r="I135" s="155"/>
      <c r="J135" s="155"/>
      <c r="K135" s="156"/>
      <c r="L135" s="27"/>
      <c r="M135" s="157"/>
      <c r="N135" s="158"/>
      <c r="O135" s="159"/>
      <c r="P135" s="159"/>
      <c r="Q135" s="159"/>
      <c r="R135" s="159"/>
      <c r="S135" s="159"/>
      <c r="T135" s="160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61" t="s">
        <v>429</v>
      </c>
      <c r="AT135" s="161" t="s">
        <v>147</v>
      </c>
      <c r="AU135" s="161" t="s">
        <v>78</v>
      </c>
      <c r="AY135" s="14" t="s">
        <v>145</v>
      </c>
      <c r="BE135" s="162">
        <f t="shared" si="0"/>
        <v>0</v>
      </c>
      <c r="BF135" s="162">
        <f t="shared" si="1"/>
        <v>0</v>
      </c>
      <c r="BG135" s="162">
        <f t="shared" si="2"/>
        <v>0</v>
      </c>
      <c r="BH135" s="162">
        <f t="shared" si="3"/>
        <v>0</v>
      </c>
      <c r="BI135" s="162">
        <f t="shared" si="4"/>
        <v>0</v>
      </c>
      <c r="BJ135" s="14" t="s">
        <v>78</v>
      </c>
      <c r="BK135" s="162">
        <f t="shared" si="5"/>
        <v>0</v>
      </c>
      <c r="BL135" s="14" t="s">
        <v>429</v>
      </c>
      <c r="BM135" s="161" t="s">
        <v>2672</v>
      </c>
    </row>
    <row r="136" spans="1:65" s="2" customFormat="1" ht="37.9" customHeight="1">
      <c r="A136" s="187"/>
      <c r="B136" s="149"/>
      <c r="C136" s="167">
        <v>10</v>
      </c>
      <c r="D136" s="167" t="s">
        <v>425</v>
      </c>
      <c r="E136" s="168" t="s">
        <v>2673</v>
      </c>
      <c r="F136" s="169" t="s">
        <v>2674</v>
      </c>
      <c r="G136" s="170" t="s">
        <v>200</v>
      </c>
      <c r="H136" s="171">
        <v>2</v>
      </c>
      <c r="I136" s="172"/>
      <c r="J136" s="172"/>
      <c r="K136" s="173"/>
      <c r="L136" s="174"/>
      <c r="M136" s="175"/>
      <c r="N136" s="176"/>
      <c r="O136" s="159"/>
      <c r="P136" s="159"/>
      <c r="Q136" s="159"/>
      <c r="R136" s="159"/>
      <c r="S136" s="159"/>
      <c r="T136" s="160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61" t="s">
        <v>2610</v>
      </c>
      <c r="AT136" s="161" t="s">
        <v>425</v>
      </c>
      <c r="AU136" s="161" t="s">
        <v>78</v>
      </c>
      <c r="AY136" s="14" t="s">
        <v>145</v>
      </c>
      <c r="BE136" s="162">
        <f t="shared" si="0"/>
        <v>0</v>
      </c>
      <c r="BF136" s="162">
        <f t="shared" si="1"/>
        <v>0</v>
      </c>
      <c r="BG136" s="162">
        <f t="shared" si="2"/>
        <v>0</v>
      </c>
      <c r="BH136" s="162">
        <f t="shared" si="3"/>
        <v>0</v>
      </c>
      <c r="BI136" s="162">
        <f t="shared" si="4"/>
        <v>0</v>
      </c>
      <c r="BJ136" s="14" t="s">
        <v>78</v>
      </c>
      <c r="BK136" s="162">
        <f t="shared" si="5"/>
        <v>0</v>
      </c>
      <c r="BL136" s="14" t="s">
        <v>2610</v>
      </c>
      <c r="BM136" s="161" t="s">
        <v>2675</v>
      </c>
    </row>
    <row r="137" spans="1:65" s="2" customFormat="1" ht="16.5" customHeight="1">
      <c r="A137" s="187"/>
      <c r="B137" s="149"/>
      <c r="C137" s="167">
        <v>11</v>
      </c>
      <c r="D137" s="167" t="s">
        <v>425</v>
      </c>
      <c r="E137" s="168" t="s">
        <v>2676</v>
      </c>
      <c r="F137" s="169" t="s">
        <v>2677</v>
      </c>
      <c r="G137" s="170" t="s">
        <v>200</v>
      </c>
      <c r="H137" s="171">
        <v>1</v>
      </c>
      <c r="I137" s="172"/>
      <c r="J137" s="172"/>
      <c r="K137" s="173"/>
      <c r="L137" s="174"/>
      <c r="M137" s="175"/>
      <c r="N137" s="176"/>
      <c r="O137" s="159"/>
      <c r="P137" s="159"/>
      <c r="Q137" s="159"/>
      <c r="R137" s="159"/>
      <c r="S137" s="159"/>
      <c r="T137" s="160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61" t="s">
        <v>2610</v>
      </c>
      <c r="AT137" s="161" t="s">
        <v>425</v>
      </c>
      <c r="AU137" s="161" t="s">
        <v>78</v>
      </c>
      <c r="AY137" s="14" t="s">
        <v>145</v>
      </c>
      <c r="BE137" s="162">
        <f t="shared" si="0"/>
        <v>0</v>
      </c>
      <c r="BF137" s="162">
        <f t="shared" si="1"/>
        <v>0</v>
      </c>
      <c r="BG137" s="162">
        <f t="shared" si="2"/>
        <v>0</v>
      </c>
      <c r="BH137" s="162">
        <f t="shared" si="3"/>
        <v>0</v>
      </c>
      <c r="BI137" s="162">
        <f t="shared" si="4"/>
        <v>0</v>
      </c>
      <c r="BJ137" s="14" t="s">
        <v>78</v>
      </c>
      <c r="BK137" s="162">
        <f t="shared" si="5"/>
        <v>0</v>
      </c>
      <c r="BL137" s="14" t="s">
        <v>2610</v>
      </c>
      <c r="BM137" s="161" t="s">
        <v>2678</v>
      </c>
    </row>
    <row r="138" spans="1:65" s="2" customFormat="1" ht="16.5" customHeight="1">
      <c r="A138" s="187"/>
      <c r="B138" s="149"/>
      <c r="C138" s="167">
        <v>12</v>
      </c>
      <c r="D138" s="167" t="s">
        <v>425</v>
      </c>
      <c r="E138" s="168" t="s">
        <v>2679</v>
      </c>
      <c r="F138" s="169" t="s">
        <v>2680</v>
      </c>
      <c r="G138" s="170" t="s">
        <v>200</v>
      </c>
      <c r="H138" s="171">
        <v>1</v>
      </c>
      <c r="I138" s="172"/>
      <c r="J138" s="172"/>
      <c r="K138" s="173"/>
      <c r="L138" s="174"/>
      <c r="M138" s="175"/>
      <c r="N138" s="176"/>
      <c r="O138" s="159"/>
      <c r="P138" s="159"/>
      <c r="Q138" s="159"/>
      <c r="R138" s="159"/>
      <c r="S138" s="159"/>
      <c r="T138" s="160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61" t="s">
        <v>2610</v>
      </c>
      <c r="AT138" s="161" t="s">
        <v>425</v>
      </c>
      <c r="AU138" s="161" t="s">
        <v>78</v>
      </c>
      <c r="AY138" s="14" t="s">
        <v>145</v>
      </c>
      <c r="BE138" s="162">
        <f t="shared" si="0"/>
        <v>0</v>
      </c>
      <c r="BF138" s="162">
        <f t="shared" si="1"/>
        <v>0</v>
      </c>
      <c r="BG138" s="162">
        <f t="shared" si="2"/>
        <v>0</v>
      </c>
      <c r="BH138" s="162">
        <f t="shared" si="3"/>
        <v>0</v>
      </c>
      <c r="BI138" s="162">
        <f t="shared" si="4"/>
        <v>0</v>
      </c>
      <c r="BJ138" s="14" t="s">
        <v>78</v>
      </c>
      <c r="BK138" s="162">
        <f t="shared" si="5"/>
        <v>0</v>
      </c>
      <c r="BL138" s="14" t="s">
        <v>2610</v>
      </c>
      <c r="BM138" s="161" t="s">
        <v>2681</v>
      </c>
    </row>
    <row r="139" spans="1:65" s="2" customFormat="1" ht="16.5" customHeight="1">
      <c r="A139" s="187"/>
      <c r="B139" s="149"/>
      <c r="C139" s="150">
        <v>13</v>
      </c>
      <c r="D139" s="150" t="s">
        <v>147</v>
      </c>
      <c r="E139" s="151" t="s">
        <v>2682</v>
      </c>
      <c r="F139" s="152" t="s">
        <v>2683</v>
      </c>
      <c r="G139" s="153" t="s">
        <v>200</v>
      </c>
      <c r="H139" s="154">
        <v>52</v>
      </c>
      <c r="I139" s="155"/>
      <c r="J139" s="155"/>
      <c r="K139" s="156"/>
      <c r="L139" s="27"/>
      <c r="M139" s="157"/>
      <c r="N139" s="158"/>
      <c r="O139" s="159"/>
      <c r="P139" s="159"/>
      <c r="Q139" s="159"/>
      <c r="R139" s="159"/>
      <c r="S139" s="159"/>
      <c r="T139" s="160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61" t="s">
        <v>429</v>
      </c>
      <c r="AT139" s="161" t="s">
        <v>147</v>
      </c>
      <c r="AU139" s="161" t="s">
        <v>78</v>
      </c>
      <c r="AY139" s="14" t="s">
        <v>145</v>
      </c>
      <c r="BE139" s="162">
        <f t="shared" si="0"/>
        <v>0</v>
      </c>
      <c r="BF139" s="162">
        <f t="shared" si="1"/>
        <v>0</v>
      </c>
      <c r="BG139" s="162">
        <f t="shared" si="2"/>
        <v>0</v>
      </c>
      <c r="BH139" s="162">
        <f t="shared" si="3"/>
        <v>0</v>
      </c>
      <c r="BI139" s="162">
        <f t="shared" si="4"/>
        <v>0</v>
      </c>
      <c r="BJ139" s="14" t="s">
        <v>78</v>
      </c>
      <c r="BK139" s="162">
        <f t="shared" si="5"/>
        <v>0</v>
      </c>
      <c r="BL139" s="14" t="s">
        <v>429</v>
      </c>
      <c r="BM139" s="161" t="s">
        <v>2684</v>
      </c>
    </row>
    <row r="140" spans="1:65" s="2" customFormat="1" ht="24.2" customHeight="1">
      <c r="A140" s="187"/>
      <c r="B140" s="149"/>
      <c r="C140" s="167">
        <v>14</v>
      </c>
      <c r="D140" s="167" t="s">
        <v>425</v>
      </c>
      <c r="E140" s="168" t="s">
        <v>2685</v>
      </c>
      <c r="F140" s="169" t="s">
        <v>2686</v>
      </c>
      <c r="G140" s="170" t="s">
        <v>200</v>
      </c>
      <c r="H140" s="171">
        <v>52</v>
      </c>
      <c r="I140" s="172"/>
      <c r="J140" s="172"/>
      <c r="K140" s="173"/>
      <c r="L140" s="174"/>
      <c r="M140" s="175"/>
      <c r="N140" s="176"/>
      <c r="O140" s="159"/>
      <c r="P140" s="159"/>
      <c r="Q140" s="159"/>
      <c r="R140" s="159"/>
      <c r="S140" s="159"/>
      <c r="T140" s="160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61" t="s">
        <v>2610</v>
      </c>
      <c r="AT140" s="161" t="s">
        <v>425</v>
      </c>
      <c r="AU140" s="161" t="s">
        <v>78</v>
      </c>
      <c r="AY140" s="14" t="s">
        <v>145</v>
      </c>
      <c r="BE140" s="162">
        <f t="shared" si="0"/>
        <v>0</v>
      </c>
      <c r="BF140" s="162">
        <f t="shared" si="1"/>
        <v>0</v>
      </c>
      <c r="BG140" s="162">
        <f t="shared" si="2"/>
        <v>0</v>
      </c>
      <c r="BH140" s="162">
        <f t="shared" si="3"/>
        <v>0</v>
      </c>
      <c r="BI140" s="162">
        <f t="shared" si="4"/>
        <v>0</v>
      </c>
      <c r="BJ140" s="14" t="s">
        <v>78</v>
      </c>
      <c r="BK140" s="162">
        <f t="shared" si="5"/>
        <v>0</v>
      </c>
      <c r="BL140" s="14" t="s">
        <v>2610</v>
      </c>
      <c r="BM140" s="161" t="s">
        <v>2687</v>
      </c>
    </row>
    <row r="141" spans="1:65" s="2" customFormat="1" ht="24.2" customHeight="1">
      <c r="A141" s="187"/>
      <c r="B141" s="149"/>
      <c r="C141" s="167">
        <v>15</v>
      </c>
      <c r="D141" s="167" t="s">
        <v>425</v>
      </c>
      <c r="E141" s="168" t="s">
        <v>2688</v>
      </c>
      <c r="F141" s="169" t="s">
        <v>2689</v>
      </c>
      <c r="G141" s="170" t="s">
        <v>200</v>
      </c>
      <c r="H141" s="171">
        <v>52</v>
      </c>
      <c r="I141" s="172"/>
      <c r="J141" s="172"/>
      <c r="K141" s="173"/>
      <c r="L141" s="174"/>
      <c r="M141" s="175"/>
      <c r="N141" s="176"/>
      <c r="O141" s="159"/>
      <c r="P141" s="159"/>
      <c r="Q141" s="159"/>
      <c r="R141" s="159"/>
      <c r="S141" s="159"/>
      <c r="T141" s="160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61" t="s">
        <v>2610</v>
      </c>
      <c r="AT141" s="161" t="s">
        <v>425</v>
      </c>
      <c r="AU141" s="161" t="s">
        <v>78</v>
      </c>
      <c r="AY141" s="14" t="s">
        <v>145</v>
      </c>
      <c r="BE141" s="162">
        <f t="shared" si="0"/>
        <v>0</v>
      </c>
      <c r="BF141" s="162">
        <f t="shared" si="1"/>
        <v>0</v>
      </c>
      <c r="BG141" s="162">
        <f t="shared" si="2"/>
        <v>0</v>
      </c>
      <c r="BH141" s="162">
        <f t="shared" si="3"/>
        <v>0</v>
      </c>
      <c r="BI141" s="162">
        <f t="shared" si="4"/>
        <v>0</v>
      </c>
      <c r="BJ141" s="14" t="s">
        <v>78</v>
      </c>
      <c r="BK141" s="162">
        <f t="shared" si="5"/>
        <v>0</v>
      </c>
      <c r="BL141" s="14" t="s">
        <v>2610</v>
      </c>
      <c r="BM141" s="161" t="s">
        <v>2690</v>
      </c>
    </row>
    <row r="142" spans="1:65" s="2" customFormat="1" ht="24.2" customHeight="1">
      <c r="A142" s="187"/>
      <c r="B142" s="149"/>
      <c r="C142" s="150">
        <v>16</v>
      </c>
      <c r="D142" s="150" t="s">
        <v>147</v>
      </c>
      <c r="E142" s="151" t="s">
        <v>2691</v>
      </c>
      <c r="F142" s="152" t="s">
        <v>2692</v>
      </c>
      <c r="G142" s="153" t="s">
        <v>200</v>
      </c>
      <c r="H142" s="154">
        <v>8</v>
      </c>
      <c r="I142" s="155"/>
      <c r="J142" s="155"/>
      <c r="K142" s="156"/>
      <c r="L142" s="27"/>
      <c r="M142" s="157"/>
      <c r="N142" s="158"/>
      <c r="O142" s="159"/>
      <c r="P142" s="159"/>
      <c r="Q142" s="159"/>
      <c r="R142" s="159"/>
      <c r="S142" s="159"/>
      <c r="T142" s="160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61" t="s">
        <v>429</v>
      </c>
      <c r="AT142" s="161" t="s">
        <v>147</v>
      </c>
      <c r="AU142" s="161" t="s">
        <v>78</v>
      </c>
      <c r="AY142" s="14" t="s">
        <v>145</v>
      </c>
      <c r="BE142" s="162">
        <f t="shared" si="0"/>
        <v>0</v>
      </c>
      <c r="BF142" s="162">
        <f t="shared" si="1"/>
        <v>0</v>
      </c>
      <c r="BG142" s="162">
        <f t="shared" si="2"/>
        <v>0</v>
      </c>
      <c r="BH142" s="162">
        <f t="shared" si="3"/>
        <v>0</v>
      </c>
      <c r="BI142" s="162">
        <f t="shared" si="4"/>
        <v>0</v>
      </c>
      <c r="BJ142" s="14" t="s">
        <v>78</v>
      </c>
      <c r="BK142" s="162">
        <f t="shared" si="5"/>
        <v>0</v>
      </c>
      <c r="BL142" s="14" t="s">
        <v>429</v>
      </c>
      <c r="BM142" s="161" t="s">
        <v>2693</v>
      </c>
    </row>
    <row r="143" spans="1:65" s="2" customFormat="1" ht="24.2" customHeight="1">
      <c r="A143" s="187"/>
      <c r="B143" s="149"/>
      <c r="C143" s="167">
        <v>17</v>
      </c>
      <c r="D143" s="167" t="s">
        <v>425</v>
      </c>
      <c r="E143" s="168" t="s">
        <v>2694</v>
      </c>
      <c r="F143" s="169" t="s">
        <v>2695</v>
      </c>
      <c r="G143" s="170" t="s">
        <v>200</v>
      </c>
      <c r="H143" s="171">
        <v>8</v>
      </c>
      <c r="I143" s="172"/>
      <c r="J143" s="172"/>
      <c r="K143" s="173"/>
      <c r="L143" s="174"/>
      <c r="M143" s="175"/>
      <c r="N143" s="176"/>
      <c r="O143" s="159"/>
      <c r="P143" s="159"/>
      <c r="Q143" s="159"/>
      <c r="R143" s="159"/>
      <c r="S143" s="159"/>
      <c r="T143" s="160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61" t="s">
        <v>2610</v>
      </c>
      <c r="AT143" s="161" t="s">
        <v>425</v>
      </c>
      <c r="AU143" s="161" t="s">
        <v>78</v>
      </c>
      <c r="AY143" s="14" t="s">
        <v>145</v>
      </c>
      <c r="BE143" s="162">
        <f t="shared" si="0"/>
        <v>0</v>
      </c>
      <c r="BF143" s="162">
        <f t="shared" si="1"/>
        <v>0</v>
      </c>
      <c r="BG143" s="162">
        <f t="shared" si="2"/>
        <v>0</v>
      </c>
      <c r="BH143" s="162">
        <f t="shared" si="3"/>
        <v>0</v>
      </c>
      <c r="BI143" s="162">
        <f t="shared" si="4"/>
        <v>0</v>
      </c>
      <c r="BJ143" s="14" t="s">
        <v>78</v>
      </c>
      <c r="BK143" s="162">
        <f t="shared" si="5"/>
        <v>0</v>
      </c>
      <c r="BL143" s="14" t="s">
        <v>2610</v>
      </c>
      <c r="BM143" s="161" t="s">
        <v>2696</v>
      </c>
    </row>
    <row r="144" spans="1:65" s="2" customFormat="1" ht="21.75" customHeight="1">
      <c r="A144" s="187"/>
      <c r="B144" s="149"/>
      <c r="C144" s="150">
        <v>18</v>
      </c>
      <c r="D144" s="150" t="s">
        <v>147</v>
      </c>
      <c r="E144" s="151" t="s">
        <v>2697</v>
      </c>
      <c r="F144" s="152" t="s">
        <v>2698</v>
      </c>
      <c r="G144" s="153" t="s">
        <v>200</v>
      </c>
      <c r="H144" s="154">
        <v>16</v>
      </c>
      <c r="I144" s="155"/>
      <c r="J144" s="155"/>
      <c r="K144" s="156"/>
      <c r="L144" s="27"/>
      <c r="M144" s="157"/>
      <c r="N144" s="158"/>
      <c r="O144" s="159"/>
      <c r="P144" s="159"/>
      <c r="Q144" s="159"/>
      <c r="R144" s="159"/>
      <c r="S144" s="159"/>
      <c r="T144" s="160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61" t="s">
        <v>429</v>
      </c>
      <c r="AT144" s="161" t="s">
        <v>147</v>
      </c>
      <c r="AU144" s="161" t="s">
        <v>78</v>
      </c>
      <c r="AY144" s="14" t="s">
        <v>145</v>
      </c>
      <c r="BE144" s="162">
        <f t="shared" si="0"/>
        <v>0</v>
      </c>
      <c r="BF144" s="162">
        <f t="shared" si="1"/>
        <v>0</v>
      </c>
      <c r="BG144" s="162">
        <f t="shared" si="2"/>
        <v>0</v>
      </c>
      <c r="BH144" s="162">
        <f t="shared" si="3"/>
        <v>0</v>
      </c>
      <c r="BI144" s="162">
        <f t="shared" si="4"/>
        <v>0</v>
      </c>
      <c r="BJ144" s="14" t="s">
        <v>78</v>
      </c>
      <c r="BK144" s="162">
        <f t="shared" si="5"/>
        <v>0</v>
      </c>
      <c r="BL144" s="14" t="s">
        <v>429</v>
      </c>
      <c r="BM144" s="161" t="s">
        <v>2699</v>
      </c>
    </row>
    <row r="145" spans="1:65" s="2" customFormat="1" ht="21.75" customHeight="1">
      <c r="A145" s="187"/>
      <c r="B145" s="149"/>
      <c r="C145" s="167">
        <v>19</v>
      </c>
      <c r="D145" s="167" t="s">
        <v>425</v>
      </c>
      <c r="E145" s="168" t="s">
        <v>2700</v>
      </c>
      <c r="F145" s="169" t="s">
        <v>2701</v>
      </c>
      <c r="G145" s="170" t="s">
        <v>200</v>
      </c>
      <c r="H145" s="171">
        <v>16</v>
      </c>
      <c r="I145" s="172"/>
      <c r="J145" s="172"/>
      <c r="K145" s="173"/>
      <c r="L145" s="174"/>
      <c r="M145" s="175"/>
      <c r="N145" s="176"/>
      <c r="O145" s="159"/>
      <c r="P145" s="159"/>
      <c r="Q145" s="159"/>
      <c r="R145" s="159"/>
      <c r="S145" s="159"/>
      <c r="T145" s="160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61" t="s">
        <v>2610</v>
      </c>
      <c r="AT145" s="161" t="s">
        <v>425</v>
      </c>
      <c r="AU145" s="161" t="s">
        <v>78</v>
      </c>
      <c r="AY145" s="14" t="s">
        <v>145</v>
      </c>
      <c r="BE145" s="162">
        <f t="shared" si="0"/>
        <v>0</v>
      </c>
      <c r="BF145" s="162">
        <f t="shared" si="1"/>
        <v>0</v>
      </c>
      <c r="BG145" s="162">
        <f t="shared" si="2"/>
        <v>0</v>
      </c>
      <c r="BH145" s="162">
        <f t="shared" si="3"/>
        <v>0</v>
      </c>
      <c r="BI145" s="162">
        <f t="shared" si="4"/>
        <v>0</v>
      </c>
      <c r="BJ145" s="14" t="s">
        <v>78</v>
      </c>
      <c r="BK145" s="162">
        <f t="shared" si="5"/>
        <v>0</v>
      </c>
      <c r="BL145" s="14" t="s">
        <v>2610</v>
      </c>
      <c r="BM145" s="161" t="s">
        <v>2702</v>
      </c>
    </row>
    <row r="146" spans="1:65" s="2" customFormat="1" ht="21.75" customHeight="1">
      <c r="A146" s="187"/>
      <c r="B146" s="149"/>
      <c r="C146" s="150">
        <v>20</v>
      </c>
      <c r="D146" s="150" t="s">
        <v>147</v>
      </c>
      <c r="E146" s="151" t="s">
        <v>2703</v>
      </c>
      <c r="F146" s="152" t="s">
        <v>2704</v>
      </c>
      <c r="G146" s="153" t="s">
        <v>200</v>
      </c>
      <c r="H146" s="154">
        <v>6</v>
      </c>
      <c r="I146" s="155"/>
      <c r="J146" s="155"/>
      <c r="K146" s="156"/>
      <c r="L146" s="27"/>
      <c r="M146" s="157"/>
      <c r="N146" s="158"/>
      <c r="O146" s="159"/>
      <c r="P146" s="159"/>
      <c r="Q146" s="159"/>
      <c r="R146" s="159"/>
      <c r="S146" s="159"/>
      <c r="T146" s="160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61" t="s">
        <v>429</v>
      </c>
      <c r="AT146" s="161" t="s">
        <v>147</v>
      </c>
      <c r="AU146" s="161" t="s">
        <v>78</v>
      </c>
      <c r="AY146" s="14" t="s">
        <v>145</v>
      </c>
      <c r="BE146" s="162">
        <f t="shared" si="0"/>
        <v>0</v>
      </c>
      <c r="BF146" s="162">
        <f t="shared" si="1"/>
        <v>0</v>
      </c>
      <c r="BG146" s="162">
        <f t="shared" si="2"/>
        <v>0</v>
      </c>
      <c r="BH146" s="162">
        <f t="shared" si="3"/>
        <v>0</v>
      </c>
      <c r="BI146" s="162">
        <f t="shared" si="4"/>
        <v>0</v>
      </c>
      <c r="BJ146" s="14" t="s">
        <v>78</v>
      </c>
      <c r="BK146" s="162">
        <f t="shared" si="5"/>
        <v>0</v>
      </c>
      <c r="BL146" s="14" t="s">
        <v>429</v>
      </c>
      <c r="BM146" s="161" t="s">
        <v>2705</v>
      </c>
    </row>
    <row r="147" spans="1:65" s="2" customFormat="1" ht="16.5" customHeight="1">
      <c r="A147" s="187"/>
      <c r="B147" s="149"/>
      <c r="C147" s="167">
        <v>21</v>
      </c>
      <c r="D147" s="167" t="s">
        <v>425</v>
      </c>
      <c r="E147" s="168" t="s">
        <v>2706</v>
      </c>
      <c r="F147" s="169" t="s">
        <v>2707</v>
      </c>
      <c r="G147" s="170" t="s">
        <v>200</v>
      </c>
      <c r="H147" s="171">
        <v>6</v>
      </c>
      <c r="I147" s="172"/>
      <c r="J147" s="172"/>
      <c r="K147" s="173"/>
      <c r="L147" s="174"/>
      <c r="M147" s="175"/>
      <c r="N147" s="176"/>
      <c r="O147" s="159"/>
      <c r="P147" s="159"/>
      <c r="Q147" s="159"/>
      <c r="R147" s="159"/>
      <c r="S147" s="159"/>
      <c r="T147" s="160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61" t="s">
        <v>2610</v>
      </c>
      <c r="AT147" s="161" t="s">
        <v>425</v>
      </c>
      <c r="AU147" s="161" t="s">
        <v>78</v>
      </c>
      <c r="AY147" s="14" t="s">
        <v>145</v>
      </c>
      <c r="BE147" s="162">
        <f t="shared" si="0"/>
        <v>0</v>
      </c>
      <c r="BF147" s="162">
        <f t="shared" si="1"/>
        <v>0</v>
      </c>
      <c r="BG147" s="162">
        <f t="shared" si="2"/>
        <v>0</v>
      </c>
      <c r="BH147" s="162">
        <f t="shared" si="3"/>
        <v>0</v>
      </c>
      <c r="BI147" s="162">
        <f t="shared" si="4"/>
        <v>0</v>
      </c>
      <c r="BJ147" s="14" t="s">
        <v>78</v>
      </c>
      <c r="BK147" s="162">
        <f t="shared" si="5"/>
        <v>0</v>
      </c>
      <c r="BL147" s="14" t="s">
        <v>2610</v>
      </c>
      <c r="BM147" s="161" t="s">
        <v>2708</v>
      </c>
    </row>
    <row r="148" spans="1:65" s="2" customFormat="1" ht="16.5" customHeight="1">
      <c r="A148" s="187"/>
      <c r="B148" s="149"/>
      <c r="C148" s="150">
        <v>22</v>
      </c>
      <c r="D148" s="150" t="s">
        <v>147</v>
      </c>
      <c r="E148" s="151" t="s">
        <v>2709</v>
      </c>
      <c r="F148" s="152" t="s">
        <v>2710</v>
      </c>
      <c r="G148" s="153" t="s">
        <v>200</v>
      </c>
      <c r="H148" s="154">
        <v>24</v>
      </c>
      <c r="I148" s="155"/>
      <c r="J148" s="155"/>
      <c r="K148" s="156"/>
      <c r="L148" s="27"/>
      <c r="M148" s="157"/>
      <c r="N148" s="158"/>
      <c r="O148" s="159"/>
      <c r="P148" s="159"/>
      <c r="Q148" s="159"/>
      <c r="R148" s="159"/>
      <c r="S148" s="159"/>
      <c r="T148" s="160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61" t="s">
        <v>429</v>
      </c>
      <c r="AT148" s="161" t="s">
        <v>147</v>
      </c>
      <c r="AU148" s="161" t="s">
        <v>78</v>
      </c>
      <c r="AY148" s="14" t="s">
        <v>145</v>
      </c>
      <c r="BE148" s="162">
        <f t="shared" si="0"/>
        <v>0</v>
      </c>
      <c r="BF148" s="162">
        <f t="shared" si="1"/>
        <v>0</v>
      </c>
      <c r="BG148" s="162">
        <f t="shared" si="2"/>
        <v>0</v>
      </c>
      <c r="BH148" s="162">
        <f t="shared" si="3"/>
        <v>0</v>
      </c>
      <c r="BI148" s="162">
        <f t="shared" si="4"/>
        <v>0</v>
      </c>
      <c r="BJ148" s="14" t="s">
        <v>78</v>
      </c>
      <c r="BK148" s="162">
        <f t="shared" si="5"/>
        <v>0</v>
      </c>
      <c r="BL148" s="14" t="s">
        <v>429</v>
      </c>
      <c r="BM148" s="161" t="s">
        <v>2711</v>
      </c>
    </row>
    <row r="149" spans="1:65" s="2" customFormat="1" ht="24.2" customHeight="1">
      <c r="A149" s="187"/>
      <c r="B149" s="149"/>
      <c r="C149" s="167">
        <v>23</v>
      </c>
      <c r="D149" s="167" t="s">
        <v>425</v>
      </c>
      <c r="E149" s="168" t="s">
        <v>2712</v>
      </c>
      <c r="F149" s="169" t="s">
        <v>2713</v>
      </c>
      <c r="G149" s="170" t="s">
        <v>200</v>
      </c>
      <c r="H149" s="171">
        <v>24</v>
      </c>
      <c r="I149" s="172"/>
      <c r="J149" s="172"/>
      <c r="K149" s="173"/>
      <c r="L149" s="174"/>
      <c r="M149" s="175"/>
      <c r="N149" s="176"/>
      <c r="O149" s="159"/>
      <c r="P149" s="159"/>
      <c r="Q149" s="159"/>
      <c r="R149" s="159"/>
      <c r="S149" s="159"/>
      <c r="T149" s="160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61" t="s">
        <v>2610</v>
      </c>
      <c r="AT149" s="161" t="s">
        <v>425</v>
      </c>
      <c r="AU149" s="161" t="s">
        <v>78</v>
      </c>
      <c r="AY149" s="14" t="s">
        <v>145</v>
      </c>
      <c r="BE149" s="162">
        <f t="shared" si="0"/>
        <v>0</v>
      </c>
      <c r="BF149" s="162">
        <f t="shared" si="1"/>
        <v>0</v>
      </c>
      <c r="BG149" s="162">
        <f t="shared" si="2"/>
        <v>0</v>
      </c>
      <c r="BH149" s="162">
        <f t="shared" si="3"/>
        <v>0</v>
      </c>
      <c r="BI149" s="162">
        <f t="shared" si="4"/>
        <v>0</v>
      </c>
      <c r="BJ149" s="14" t="s">
        <v>78</v>
      </c>
      <c r="BK149" s="162">
        <f t="shared" si="5"/>
        <v>0</v>
      </c>
      <c r="BL149" s="14" t="s">
        <v>2610</v>
      </c>
      <c r="BM149" s="161" t="s">
        <v>2714</v>
      </c>
    </row>
    <row r="150" spans="1:65" s="2" customFormat="1" ht="16.5" customHeight="1">
      <c r="A150" s="187"/>
      <c r="B150" s="149"/>
      <c r="C150" s="150">
        <v>24</v>
      </c>
      <c r="D150" s="150" t="s">
        <v>147</v>
      </c>
      <c r="E150" s="151" t="s">
        <v>2715</v>
      </c>
      <c r="F150" s="152" t="s">
        <v>2716</v>
      </c>
      <c r="G150" s="153" t="s">
        <v>200</v>
      </c>
      <c r="H150" s="154">
        <v>2</v>
      </c>
      <c r="I150" s="155"/>
      <c r="J150" s="155"/>
      <c r="K150" s="156"/>
      <c r="L150" s="27"/>
      <c r="M150" s="157"/>
      <c r="N150" s="158"/>
      <c r="O150" s="159"/>
      <c r="P150" s="159"/>
      <c r="Q150" s="159"/>
      <c r="R150" s="159"/>
      <c r="S150" s="159"/>
      <c r="T150" s="160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61" t="s">
        <v>429</v>
      </c>
      <c r="AT150" s="161" t="s">
        <v>147</v>
      </c>
      <c r="AU150" s="161" t="s">
        <v>78</v>
      </c>
      <c r="AY150" s="14" t="s">
        <v>145</v>
      </c>
      <c r="BE150" s="162">
        <f t="shared" si="0"/>
        <v>0</v>
      </c>
      <c r="BF150" s="162">
        <f t="shared" si="1"/>
        <v>0</v>
      </c>
      <c r="BG150" s="162">
        <f t="shared" si="2"/>
        <v>0</v>
      </c>
      <c r="BH150" s="162">
        <f t="shared" si="3"/>
        <v>0</v>
      </c>
      <c r="BI150" s="162">
        <f t="shared" si="4"/>
        <v>0</v>
      </c>
      <c r="BJ150" s="14" t="s">
        <v>78</v>
      </c>
      <c r="BK150" s="162">
        <f t="shared" si="5"/>
        <v>0</v>
      </c>
      <c r="BL150" s="14" t="s">
        <v>429</v>
      </c>
      <c r="BM150" s="161" t="s">
        <v>2717</v>
      </c>
    </row>
    <row r="151" spans="1:65" s="2" customFormat="1" ht="16.5" customHeight="1">
      <c r="A151" s="187"/>
      <c r="B151" s="149"/>
      <c r="C151" s="167">
        <v>25</v>
      </c>
      <c r="D151" s="167" t="s">
        <v>425</v>
      </c>
      <c r="E151" s="168" t="s">
        <v>2718</v>
      </c>
      <c r="F151" s="169" t="s">
        <v>2719</v>
      </c>
      <c r="G151" s="170" t="s">
        <v>200</v>
      </c>
      <c r="H151" s="171">
        <v>2</v>
      </c>
      <c r="I151" s="172"/>
      <c r="J151" s="172"/>
      <c r="K151" s="173"/>
      <c r="L151" s="174"/>
      <c r="M151" s="175"/>
      <c r="N151" s="176"/>
      <c r="O151" s="159"/>
      <c r="P151" s="159"/>
      <c r="Q151" s="159"/>
      <c r="R151" s="159"/>
      <c r="S151" s="159"/>
      <c r="T151" s="160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61" t="s">
        <v>2610</v>
      </c>
      <c r="AT151" s="161" t="s">
        <v>425</v>
      </c>
      <c r="AU151" s="161" t="s">
        <v>78</v>
      </c>
      <c r="AY151" s="14" t="s">
        <v>145</v>
      </c>
      <c r="BE151" s="162">
        <f t="shared" si="0"/>
        <v>0</v>
      </c>
      <c r="BF151" s="162">
        <f t="shared" si="1"/>
        <v>0</v>
      </c>
      <c r="BG151" s="162">
        <f t="shared" si="2"/>
        <v>0</v>
      </c>
      <c r="BH151" s="162">
        <f t="shared" si="3"/>
        <v>0</v>
      </c>
      <c r="BI151" s="162">
        <f t="shared" si="4"/>
        <v>0</v>
      </c>
      <c r="BJ151" s="14" t="s">
        <v>78</v>
      </c>
      <c r="BK151" s="162">
        <f t="shared" si="5"/>
        <v>0</v>
      </c>
      <c r="BL151" s="14" t="s">
        <v>2610</v>
      </c>
      <c r="BM151" s="161" t="s">
        <v>2720</v>
      </c>
    </row>
    <row r="152" spans="1:65" s="2" customFormat="1" ht="16.5" customHeight="1">
      <c r="A152" s="187"/>
      <c r="B152" s="149"/>
      <c r="C152" s="150">
        <v>26</v>
      </c>
      <c r="D152" s="150" t="s">
        <v>147</v>
      </c>
      <c r="E152" s="151" t="s">
        <v>2721</v>
      </c>
      <c r="F152" s="152" t="s">
        <v>2722</v>
      </c>
      <c r="G152" s="153" t="s">
        <v>200</v>
      </c>
      <c r="H152" s="154">
        <v>2</v>
      </c>
      <c r="I152" s="155"/>
      <c r="J152" s="155"/>
      <c r="K152" s="156"/>
      <c r="L152" s="27"/>
      <c r="M152" s="157"/>
      <c r="N152" s="158"/>
      <c r="O152" s="159"/>
      <c r="P152" s="159"/>
      <c r="Q152" s="159"/>
      <c r="R152" s="159"/>
      <c r="S152" s="159"/>
      <c r="T152" s="160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61" t="s">
        <v>429</v>
      </c>
      <c r="AT152" s="161" t="s">
        <v>147</v>
      </c>
      <c r="AU152" s="161" t="s">
        <v>78</v>
      </c>
      <c r="AY152" s="14" t="s">
        <v>145</v>
      </c>
      <c r="BE152" s="162">
        <f t="shared" si="0"/>
        <v>0</v>
      </c>
      <c r="BF152" s="162">
        <f t="shared" si="1"/>
        <v>0</v>
      </c>
      <c r="BG152" s="162">
        <f t="shared" si="2"/>
        <v>0</v>
      </c>
      <c r="BH152" s="162">
        <f t="shared" si="3"/>
        <v>0</v>
      </c>
      <c r="BI152" s="162">
        <f t="shared" si="4"/>
        <v>0</v>
      </c>
      <c r="BJ152" s="14" t="s">
        <v>78</v>
      </c>
      <c r="BK152" s="162">
        <f t="shared" si="5"/>
        <v>0</v>
      </c>
      <c r="BL152" s="14" t="s">
        <v>429</v>
      </c>
      <c r="BM152" s="161" t="s">
        <v>2723</v>
      </c>
    </row>
    <row r="153" spans="1:65" s="2" customFormat="1" ht="16.5" customHeight="1">
      <c r="A153" s="187"/>
      <c r="B153" s="149"/>
      <c r="C153" s="167">
        <v>27</v>
      </c>
      <c r="D153" s="167" t="s">
        <v>425</v>
      </c>
      <c r="E153" s="168" t="s">
        <v>2724</v>
      </c>
      <c r="F153" s="169" t="s">
        <v>2725</v>
      </c>
      <c r="G153" s="170" t="s">
        <v>200</v>
      </c>
      <c r="H153" s="171">
        <v>2</v>
      </c>
      <c r="I153" s="172"/>
      <c r="J153" s="172"/>
      <c r="K153" s="173"/>
      <c r="L153" s="174"/>
      <c r="M153" s="175"/>
      <c r="N153" s="176"/>
      <c r="O153" s="159"/>
      <c r="P153" s="159"/>
      <c r="Q153" s="159"/>
      <c r="R153" s="159"/>
      <c r="S153" s="159"/>
      <c r="T153" s="160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61" t="s">
        <v>2610</v>
      </c>
      <c r="AT153" s="161" t="s">
        <v>425</v>
      </c>
      <c r="AU153" s="161" t="s">
        <v>78</v>
      </c>
      <c r="AY153" s="14" t="s">
        <v>145</v>
      </c>
      <c r="BE153" s="162">
        <f t="shared" si="0"/>
        <v>0</v>
      </c>
      <c r="BF153" s="162">
        <f t="shared" si="1"/>
        <v>0</v>
      </c>
      <c r="BG153" s="162">
        <f t="shared" si="2"/>
        <v>0</v>
      </c>
      <c r="BH153" s="162">
        <f t="shared" si="3"/>
        <v>0</v>
      </c>
      <c r="BI153" s="162">
        <f t="shared" si="4"/>
        <v>0</v>
      </c>
      <c r="BJ153" s="14" t="s">
        <v>78</v>
      </c>
      <c r="BK153" s="162">
        <f t="shared" si="5"/>
        <v>0</v>
      </c>
      <c r="BL153" s="14" t="s">
        <v>2610</v>
      </c>
      <c r="BM153" s="161" t="s">
        <v>2726</v>
      </c>
    </row>
    <row r="154" spans="1:65" s="2" customFormat="1" ht="16.5" customHeight="1">
      <c r="A154" s="187"/>
      <c r="B154" s="149"/>
      <c r="C154" s="150">
        <v>28</v>
      </c>
      <c r="D154" s="150" t="s">
        <v>147</v>
      </c>
      <c r="E154" s="151" t="s">
        <v>2727</v>
      </c>
      <c r="F154" s="152" t="s">
        <v>2728</v>
      </c>
      <c r="G154" s="153" t="s">
        <v>200</v>
      </c>
      <c r="H154" s="154">
        <v>2</v>
      </c>
      <c r="I154" s="155"/>
      <c r="J154" s="155"/>
      <c r="K154" s="156"/>
      <c r="L154" s="27"/>
      <c r="M154" s="157"/>
      <c r="N154" s="158"/>
      <c r="O154" s="159"/>
      <c r="P154" s="159"/>
      <c r="Q154" s="159"/>
      <c r="R154" s="159"/>
      <c r="S154" s="159"/>
      <c r="T154" s="160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61" t="s">
        <v>429</v>
      </c>
      <c r="AT154" s="161" t="s">
        <v>147</v>
      </c>
      <c r="AU154" s="161" t="s">
        <v>78</v>
      </c>
      <c r="AY154" s="14" t="s">
        <v>145</v>
      </c>
      <c r="BE154" s="162">
        <f t="shared" si="0"/>
        <v>0</v>
      </c>
      <c r="BF154" s="162">
        <f t="shared" si="1"/>
        <v>0</v>
      </c>
      <c r="BG154" s="162">
        <f t="shared" si="2"/>
        <v>0</v>
      </c>
      <c r="BH154" s="162">
        <f t="shared" si="3"/>
        <v>0</v>
      </c>
      <c r="BI154" s="162">
        <f t="shared" si="4"/>
        <v>0</v>
      </c>
      <c r="BJ154" s="14" t="s">
        <v>78</v>
      </c>
      <c r="BK154" s="162">
        <f t="shared" si="5"/>
        <v>0</v>
      </c>
      <c r="BL154" s="14" t="s">
        <v>429</v>
      </c>
      <c r="BM154" s="161" t="s">
        <v>2729</v>
      </c>
    </row>
    <row r="155" spans="1:65" s="2" customFormat="1" ht="16.5" customHeight="1">
      <c r="A155" s="187"/>
      <c r="B155" s="149"/>
      <c r="C155" s="167">
        <v>29</v>
      </c>
      <c r="D155" s="167" t="s">
        <v>425</v>
      </c>
      <c r="E155" s="168" t="s">
        <v>2730</v>
      </c>
      <c r="F155" s="169" t="s">
        <v>2731</v>
      </c>
      <c r="G155" s="170" t="s">
        <v>200</v>
      </c>
      <c r="H155" s="171">
        <v>2</v>
      </c>
      <c r="I155" s="172"/>
      <c r="J155" s="172"/>
      <c r="K155" s="173"/>
      <c r="L155" s="174"/>
      <c r="M155" s="175"/>
      <c r="N155" s="176"/>
      <c r="O155" s="159"/>
      <c r="P155" s="159"/>
      <c r="Q155" s="159"/>
      <c r="R155" s="159"/>
      <c r="S155" s="159"/>
      <c r="T155" s="160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61" t="s">
        <v>2610</v>
      </c>
      <c r="AT155" s="161" t="s">
        <v>425</v>
      </c>
      <c r="AU155" s="161" t="s">
        <v>78</v>
      </c>
      <c r="AY155" s="14" t="s">
        <v>145</v>
      </c>
      <c r="BE155" s="162">
        <f t="shared" si="0"/>
        <v>0</v>
      </c>
      <c r="BF155" s="162">
        <f t="shared" si="1"/>
        <v>0</v>
      </c>
      <c r="BG155" s="162">
        <f t="shared" si="2"/>
        <v>0</v>
      </c>
      <c r="BH155" s="162">
        <f t="shared" si="3"/>
        <v>0</v>
      </c>
      <c r="BI155" s="162">
        <f t="shared" si="4"/>
        <v>0</v>
      </c>
      <c r="BJ155" s="14" t="s">
        <v>78</v>
      </c>
      <c r="BK155" s="162">
        <f t="shared" si="5"/>
        <v>0</v>
      </c>
      <c r="BL155" s="14" t="s">
        <v>2610</v>
      </c>
      <c r="BM155" s="161" t="s">
        <v>2732</v>
      </c>
    </row>
    <row r="156" spans="1:65" s="2" customFormat="1" ht="21.75" customHeight="1">
      <c r="A156" s="187"/>
      <c r="B156" s="149"/>
      <c r="C156" s="150">
        <v>30</v>
      </c>
      <c r="D156" s="150" t="s">
        <v>147</v>
      </c>
      <c r="E156" s="151" t="s">
        <v>2733</v>
      </c>
      <c r="F156" s="152" t="s">
        <v>2734</v>
      </c>
      <c r="G156" s="153" t="s">
        <v>200</v>
      </c>
      <c r="H156" s="154">
        <v>4</v>
      </c>
      <c r="I156" s="155"/>
      <c r="J156" s="155"/>
      <c r="K156" s="156"/>
      <c r="L156" s="27"/>
      <c r="M156" s="157"/>
      <c r="N156" s="158"/>
      <c r="O156" s="159"/>
      <c r="P156" s="159"/>
      <c r="Q156" s="159"/>
      <c r="R156" s="159"/>
      <c r="S156" s="159"/>
      <c r="T156" s="160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61" t="s">
        <v>429</v>
      </c>
      <c r="AT156" s="161" t="s">
        <v>147</v>
      </c>
      <c r="AU156" s="161" t="s">
        <v>78</v>
      </c>
      <c r="AY156" s="14" t="s">
        <v>145</v>
      </c>
      <c r="BE156" s="162">
        <f t="shared" si="0"/>
        <v>0</v>
      </c>
      <c r="BF156" s="162">
        <f t="shared" si="1"/>
        <v>0</v>
      </c>
      <c r="BG156" s="162">
        <f t="shared" si="2"/>
        <v>0</v>
      </c>
      <c r="BH156" s="162">
        <f t="shared" si="3"/>
        <v>0</v>
      </c>
      <c r="BI156" s="162">
        <f t="shared" si="4"/>
        <v>0</v>
      </c>
      <c r="BJ156" s="14" t="s">
        <v>78</v>
      </c>
      <c r="BK156" s="162">
        <f t="shared" si="5"/>
        <v>0</v>
      </c>
      <c r="BL156" s="14" t="s">
        <v>429</v>
      </c>
      <c r="BM156" s="161" t="s">
        <v>2735</v>
      </c>
    </row>
    <row r="157" spans="1:65" s="2" customFormat="1" ht="24.2" customHeight="1">
      <c r="A157" s="187"/>
      <c r="B157" s="149"/>
      <c r="C157" s="167">
        <v>31</v>
      </c>
      <c r="D157" s="167" t="s">
        <v>425</v>
      </c>
      <c r="E157" s="168" t="s">
        <v>2736</v>
      </c>
      <c r="F157" s="169" t="s">
        <v>2737</v>
      </c>
      <c r="G157" s="170" t="s">
        <v>200</v>
      </c>
      <c r="H157" s="171">
        <v>4</v>
      </c>
      <c r="I157" s="172"/>
      <c r="J157" s="172"/>
      <c r="K157" s="173"/>
      <c r="L157" s="174"/>
      <c r="M157" s="175"/>
      <c r="N157" s="176"/>
      <c r="O157" s="159"/>
      <c r="P157" s="159"/>
      <c r="Q157" s="159"/>
      <c r="R157" s="159"/>
      <c r="S157" s="159"/>
      <c r="T157" s="160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61" t="s">
        <v>2610</v>
      </c>
      <c r="AT157" s="161" t="s">
        <v>425</v>
      </c>
      <c r="AU157" s="161" t="s">
        <v>78</v>
      </c>
      <c r="AY157" s="14" t="s">
        <v>145</v>
      </c>
      <c r="BE157" s="162">
        <f t="shared" si="0"/>
        <v>0</v>
      </c>
      <c r="BF157" s="162">
        <f t="shared" si="1"/>
        <v>0</v>
      </c>
      <c r="BG157" s="162">
        <f t="shared" si="2"/>
        <v>0</v>
      </c>
      <c r="BH157" s="162">
        <f t="shared" si="3"/>
        <v>0</v>
      </c>
      <c r="BI157" s="162">
        <f t="shared" si="4"/>
        <v>0</v>
      </c>
      <c r="BJ157" s="14" t="s">
        <v>78</v>
      </c>
      <c r="BK157" s="162">
        <f t="shared" si="5"/>
        <v>0</v>
      </c>
      <c r="BL157" s="14" t="s">
        <v>2610</v>
      </c>
      <c r="BM157" s="161" t="s">
        <v>2738</v>
      </c>
    </row>
    <row r="158" spans="1:65" s="2" customFormat="1" ht="16.5" customHeight="1">
      <c r="A158" s="187"/>
      <c r="B158" s="149"/>
      <c r="C158" s="150">
        <v>32</v>
      </c>
      <c r="D158" s="150" t="s">
        <v>147</v>
      </c>
      <c r="E158" s="151" t="s">
        <v>2739</v>
      </c>
      <c r="F158" s="152" t="s">
        <v>2740</v>
      </c>
      <c r="G158" s="153" t="s">
        <v>187</v>
      </c>
      <c r="H158" s="154">
        <v>16</v>
      </c>
      <c r="I158" s="155"/>
      <c r="J158" s="155"/>
      <c r="K158" s="156"/>
      <c r="L158" s="27"/>
      <c r="M158" s="157"/>
      <c r="N158" s="158"/>
      <c r="O158" s="159"/>
      <c r="P158" s="159"/>
      <c r="Q158" s="159"/>
      <c r="R158" s="159"/>
      <c r="S158" s="159"/>
      <c r="T158" s="160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61" t="s">
        <v>429</v>
      </c>
      <c r="AT158" s="161" t="s">
        <v>147</v>
      </c>
      <c r="AU158" s="161" t="s">
        <v>78</v>
      </c>
      <c r="AY158" s="14" t="s">
        <v>145</v>
      </c>
      <c r="BE158" s="162">
        <f t="shared" si="0"/>
        <v>0</v>
      </c>
      <c r="BF158" s="162">
        <f t="shared" si="1"/>
        <v>0</v>
      </c>
      <c r="BG158" s="162">
        <f t="shared" si="2"/>
        <v>0</v>
      </c>
      <c r="BH158" s="162">
        <f t="shared" si="3"/>
        <v>0</v>
      </c>
      <c r="BI158" s="162">
        <f t="shared" si="4"/>
        <v>0</v>
      </c>
      <c r="BJ158" s="14" t="s">
        <v>78</v>
      </c>
      <c r="BK158" s="162">
        <f t="shared" si="5"/>
        <v>0</v>
      </c>
      <c r="BL158" s="14" t="s">
        <v>429</v>
      </c>
      <c r="BM158" s="161" t="s">
        <v>2741</v>
      </c>
    </row>
    <row r="159" spans="1:65" s="2" customFormat="1" ht="16.5" customHeight="1">
      <c r="A159" s="187"/>
      <c r="B159" s="149"/>
      <c r="C159" s="167">
        <v>33</v>
      </c>
      <c r="D159" s="167" t="s">
        <v>425</v>
      </c>
      <c r="E159" s="168" t="s">
        <v>2742</v>
      </c>
      <c r="F159" s="169" t="s">
        <v>2743</v>
      </c>
      <c r="G159" s="170" t="s">
        <v>200</v>
      </c>
      <c r="H159" s="171">
        <v>8</v>
      </c>
      <c r="I159" s="172"/>
      <c r="J159" s="172"/>
      <c r="K159" s="173"/>
      <c r="L159" s="174"/>
      <c r="M159" s="175"/>
      <c r="N159" s="176"/>
      <c r="O159" s="159"/>
      <c r="P159" s="159"/>
      <c r="Q159" s="159"/>
      <c r="R159" s="159"/>
      <c r="S159" s="159"/>
      <c r="T159" s="160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61" t="s">
        <v>2610</v>
      </c>
      <c r="AT159" s="161" t="s">
        <v>425</v>
      </c>
      <c r="AU159" s="161" t="s">
        <v>78</v>
      </c>
      <c r="AY159" s="14" t="s">
        <v>145</v>
      </c>
      <c r="BE159" s="162">
        <f t="shared" si="0"/>
        <v>0</v>
      </c>
      <c r="BF159" s="162">
        <f t="shared" si="1"/>
        <v>0</v>
      </c>
      <c r="BG159" s="162">
        <f t="shared" si="2"/>
        <v>0</v>
      </c>
      <c r="BH159" s="162">
        <f t="shared" si="3"/>
        <v>0</v>
      </c>
      <c r="BI159" s="162">
        <f t="shared" si="4"/>
        <v>0</v>
      </c>
      <c r="BJ159" s="14" t="s">
        <v>78</v>
      </c>
      <c r="BK159" s="162">
        <f t="shared" si="5"/>
        <v>0</v>
      </c>
      <c r="BL159" s="14" t="s">
        <v>2610</v>
      </c>
      <c r="BM159" s="161" t="s">
        <v>2744</v>
      </c>
    </row>
    <row r="160" spans="1:65" s="2" customFormat="1" ht="24.2" customHeight="1">
      <c r="A160" s="187"/>
      <c r="B160" s="149"/>
      <c r="C160" s="150">
        <v>34</v>
      </c>
      <c r="D160" s="150" t="s">
        <v>147</v>
      </c>
      <c r="E160" s="151" t="s">
        <v>2745</v>
      </c>
      <c r="F160" s="152" t="s">
        <v>2746</v>
      </c>
      <c r="G160" s="153" t="s">
        <v>187</v>
      </c>
      <c r="H160" s="154">
        <v>150</v>
      </c>
      <c r="I160" s="155"/>
      <c r="J160" s="155"/>
      <c r="K160" s="156"/>
      <c r="L160" s="27"/>
      <c r="M160" s="157"/>
      <c r="N160" s="158"/>
      <c r="O160" s="159"/>
      <c r="P160" s="159"/>
      <c r="Q160" s="159"/>
      <c r="R160" s="159"/>
      <c r="S160" s="159"/>
      <c r="T160" s="160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61" t="s">
        <v>429</v>
      </c>
      <c r="AT160" s="161" t="s">
        <v>147</v>
      </c>
      <c r="AU160" s="161" t="s">
        <v>78</v>
      </c>
      <c r="AY160" s="14" t="s">
        <v>145</v>
      </c>
      <c r="BE160" s="162">
        <f t="shared" si="0"/>
        <v>0</v>
      </c>
      <c r="BF160" s="162">
        <f t="shared" si="1"/>
        <v>0</v>
      </c>
      <c r="BG160" s="162">
        <f t="shared" si="2"/>
        <v>0</v>
      </c>
      <c r="BH160" s="162">
        <f t="shared" si="3"/>
        <v>0</v>
      </c>
      <c r="BI160" s="162">
        <f t="shared" si="4"/>
        <v>0</v>
      </c>
      <c r="BJ160" s="14" t="s">
        <v>78</v>
      </c>
      <c r="BK160" s="162">
        <f t="shared" si="5"/>
        <v>0</v>
      </c>
      <c r="BL160" s="14" t="s">
        <v>429</v>
      </c>
      <c r="BM160" s="161" t="s">
        <v>2747</v>
      </c>
    </row>
    <row r="161" spans="1:65" s="2" customFormat="1" ht="16.5" customHeight="1">
      <c r="A161" s="187"/>
      <c r="B161" s="149"/>
      <c r="C161" s="167">
        <v>35</v>
      </c>
      <c r="D161" s="167" t="s">
        <v>425</v>
      </c>
      <c r="E161" s="168" t="s">
        <v>2748</v>
      </c>
      <c r="F161" s="169" t="s">
        <v>2749</v>
      </c>
      <c r="G161" s="170" t="s">
        <v>187</v>
      </c>
      <c r="H161" s="171">
        <v>150</v>
      </c>
      <c r="I161" s="172"/>
      <c r="J161" s="172"/>
      <c r="K161" s="173"/>
      <c r="L161" s="174"/>
      <c r="M161" s="175"/>
      <c r="N161" s="176"/>
      <c r="O161" s="159"/>
      <c r="P161" s="159"/>
      <c r="Q161" s="159"/>
      <c r="R161" s="159"/>
      <c r="S161" s="159"/>
      <c r="T161" s="160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61" t="s">
        <v>2610</v>
      </c>
      <c r="AT161" s="161" t="s">
        <v>425</v>
      </c>
      <c r="AU161" s="161" t="s">
        <v>78</v>
      </c>
      <c r="AY161" s="14" t="s">
        <v>145</v>
      </c>
      <c r="BE161" s="162">
        <f t="shared" si="0"/>
        <v>0</v>
      </c>
      <c r="BF161" s="162">
        <f t="shared" si="1"/>
        <v>0</v>
      </c>
      <c r="BG161" s="162">
        <f t="shared" si="2"/>
        <v>0</v>
      </c>
      <c r="BH161" s="162">
        <f t="shared" si="3"/>
        <v>0</v>
      </c>
      <c r="BI161" s="162">
        <f t="shared" si="4"/>
        <v>0</v>
      </c>
      <c r="BJ161" s="14" t="s">
        <v>78</v>
      </c>
      <c r="BK161" s="162">
        <f t="shared" si="5"/>
        <v>0</v>
      </c>
      <c r="BL161" s="14" t="s">
        <v>2610</v>
      </c>
      <c r="BM161" s="161" t="s">
        <v>2750</v>
      </c>
    </row>
    <row r="162" spans="1:65" s="2" customFormat="1" ht="24.2" customHeight="1">
      <c r="A162" s="187"/>
      <c r="B162" s="149"/>
      <c r="C162" s="150">
        <v>36</v>
      </c>
      <c r="D162" s="150" t="s">
        <v>147</v>
      </c>
      <c r="E162" s="151" t="s">
        <v>2751</v>
      </c>
      <c r="F162" s="152" t="s">
        <v>2752</v>
      </c>
      <c r="G162" s="153" t="s">
        <v>187</v>
      </c>
      <c r="H162" s="154">
        <v>25</v>
      </c>
      <c r="I162" s="155"/>
      <c r="J162" s="155"/>
      <c r="K162" s="156"/>
      <c r="L162" s="27"/>
      <c r="M162" s="157"/>
      <c r="N162" s="158"/>
      <c r="O162" s="159"/>
      <c r="P162" s="159"/>
      <c r="Q162" s="159"/>
      <c r="R162" s="159"/>
      <c r="S162" s="159"/>
      <c r="T162" s="160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61" t="s">
        <v>429</v>
      </c>
      <c r="AT162" s="161" t="s">
        <v>147</v>
      </c>
      <c r="AU162" s="161" t="s">
        <v>78</v>
      </c>
      <c r="AY162" s="14" t="s">
        <v>145</v>
      </c>
      <c r="BE162" s="162">
        <f t="shared" si="0"/>
        <v>0</v>
      </c>
      <c r="BF162" s="162">
        <f t="shared" si="1"/>
        <v>0</v>
      </c>
      <c r="BG162" s="162">
        <f t="shared" si="2"/>
        <v>0</v>
      </c>
      <c r="BH162" s="162">
        <f t="shared" si="3"/>
        <v>0</v>
      </c>
      <c r="BI162" s="162">
        <f t="shared" si="4"/>
        <v>0</v>
      </c>
      <c r="BJ162" s="14" t="s">
        <v>78</v>
      </c>
      <c r="BK162" s="162">
        <f t="shared" si="5"/>
        <v>0</v>
      </c>
      <c r="BL162" s="14" t="s">
        <v>429</v>
      </c>
      <c r="BM162" s="161" t="s">
        <v>2753</v>
      </c>
    </row>
    <row r="163" spans="1:65" s="2" customFormat="1" ht="16.5" customHeight="1">
      <c r="A163" s="187"/>
      <c r="B163" s="149"/>
      <c r="C163" s="167">
        <v>37</v>
      </c>
      <c r="D163" s="167" t="s">
        <v>425</v>
      </c>
      <c r="E163" s="168" t="s">
        <v>2754</v>
      </c>
      <c r="F163" s="169" t="s">
        <v>2755</v>
      </c>
      <c r="G163" s="170" t="s">
        <v>187</v>
      </c>
      <c r="H163" s="171">
        <v>25</v>
      </c>
      <c r="I163" s="172"/>
      <c r="J163" s="172"/>
      <c r="K163" s="173"/>
      <c r="L163" s="174"/>
      <c r="M163" s="175"/>
      <c r="N163" s="176"/>
      <c r="O163" s="159"/>
      <c r="P163" s="159"/>
      <c r="Q163" s="159"/>
      <c r="R163" s="159"/>
      <c r="S163" s="159"/>
      <c r="T163" s="160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61" t="s">
        <v>2610</v>
      </c>
      <c r="AT163" s="161" t="s">
        <v>425</v>
      </c>
      <c r="AU163" s="161" t="s">
        <v>78</v>
      </c>
      <c r="AY163" s="14" t="s">
        <v>145</v>
      </c>
      <c r="BE163" s="162">
        <f t="shared" si="0"/>
        <v>0</v>
      </c>
      <c r="BF163" s="162">
        <f t="shared" si="1"/>
        <v>0</v>
      </c>
      <c r="BG163" s="162">
        <f t="shared" si="2"/>
        <v>0</v>
      </c>
      <c r="BH163" s="162">
        <f t="shared" si="3"/>
        <v>0</v>
      </c>
      <c r="BI163" s="162">
        <f t="shared" si="4"/>
        <v>0</v>
      </c>
      <c r="BJ163" s="14" t="s">
        <v>78</v>
      </c>
      <c r="BK163" s="162">
        <f t="shared" si="5"/>
        <v>0</v>
      </c>
      <c r="BL163" s="14" t="s">
        <v>2610</v>
      </c>
      <c r="BM163" s="161" t="s">
        <v>2756</v>
      </c>
    </row>
    <row r="164" spans="1:65" s="2" customFormat="1" ht="24.2" customHeight="1">
      <c r="A164" s="187"/>
      <c r="B164" s="149"/>
      <c r="C164" s="150">
        <v>38</v>
      </c>
      <c r="D164" s="150" t="s">
        <v>147</v>
      </c>
      <c r="E164" s="151" t="s">
        <v>2757</v>
      </c>
      <c r="F164" s="152" t="s">
        <v>2758</v>
      </c>
      <c r="G164" s="153" t="s">
        <v>187</v>
      </c>
      <c r="H164" s="154">
        <v>80</v>
      </c>
      <c r="I164" s="155"/>
      <c r="J164" s="155"/>
      <c r="K164" s="156"/>
      <c r="L164" s="27"/>
      <c r="M164" s="157"/>
      <c r="N164" s="158"/>
      <c r="O164" s="159"/>
      <c r="P164" s="159"/>
      <c r="Q164" s="159"/>
      <c r="R164" s="159"/>
      <c r="S164" s="159"/>
      <c r="T164" s="160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61" t="s">
        <v>429</v>
      </c>
      <c r="AT164" s="161" t="s">
        <v>147</v>
      </c>
      <c r="AU164" s="161" t="s">
        <v>78</v>
      </c>
      <c r="AY164" s="14" t="s">
        <v>145</v>
      </c>
      <c r="BE164" s="162">
        <f t="shared" si="0"/>
        <v>0</v>
      </c>
      <c r="BF164" s="162">
        <f t="shared" si="1"/>
        <v>0</v>
      </c>
      <c r="BG164" s="162">
        <f t="shared" si="2"/>
        <v>0</v>
      </c>
      <c r="BH164" s="162">
        <f t="shared" si="3"/>
        <v>0</v>
      </c>
      <c r="BI164" s="162">
        <f t="shared" si="4"/>
        <v>0</v>
      </c>
      <c r="BJ164" s="14" t="s">
        <v>78</v>
      </c>
      <c r="BK164" s="162">
        <f t="shared" si="5"/>
        <v>0</v>
      </c>
      <c r="BL164" s="14" t="s">
        <v>429</v>
      </c>
      <c r="BM164" s="161" t="s">
        <v>2759</v>
      </c>
    </row>
    <row r="165" spans="1:65" s="2" customFormat="1" ht="16.5" customHeight="1">
      <c r="A165" s="187"/>
      <c r="B165" s="149"/>
      <c r="C165" s="167">
        <v>39</v>
      </c>
      <c r="D165" s="167" t="s">
        <v>425</v>
      </c>
      <c r="E165" s="168" t="s">
        <v>2760</v>
      </c>
      <c r="F165" s="169" t="s">
        <v>2761</v>
      </c>
      <c r="G165" s="170" t="s">
        <v>397</v>
      </c>
      <c r="H165" s="171">
        <v>11.2</v>
      </c>
      <c r="I165" s="172"/>
      <c r="J165" s="172"/>
      <c r="K165" s="173"/>
      <c r="L165" s="174"/>
      <c r="M165" s="175"/>
      <c r="N165" s="176"/>
      <c r="O165" s="159"/>
      <c r="P165" s="159"/>
      <c r="Q165" s="159"/>
      <c r="R165" s="159"/>
      <c r="S165" s="159"/>
      <c r="T165" s="160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61" t="s">
        <v>2610</v>
      </c>
      <c r="AT165" s="161" t="s">
        <v>425</v>
      </c>
      <c r="AU165" s="161" t="s">
        <v>78</v>
      </c>
      <c r="AY165" s="14" t="s">
        <v>145</v>
      </c>
      <c r="BE165" s="162">
        <f t="shared" si="0"/>
        <v>0</v>
      </c>
      <c r="BF165" s="162">
        <f t="shared" si="1"/>
        <v>0</v>
      </c>
      <c r="BG165" s="162">
        <f t="shared" si="2"/>
        <v>0</v>
      </c>
      <c r="BH165" s="162">
        <f t="shared" si="3"/>
        <v>0</v>
      </c>
      <c r="BI165" s="162">
        <f t="shared" si="4"/>
        <v>0</v>
      </c>
      <c r="BJ165" s="14" t="s">
        <v>78</v>
      </c>
      <c r="BK165" s="162">
        <f t="shared" si="5"/>
        <v>0</v>
      </c>
      <c r="BL165" s="14" t="s">
        <v>2610</v>
      </c>
      <c r="BM165" s="161" t="s">
        <v>2762</v>
      </c>
    </row>
    <row r="166" spans="1:65" s="12" customFormat="1" ht="22.9" customHeight="1">
      <c r="B166" s="137"/>
      <c r="D166" s="138" t="s">
        <v>68</v>
      </c>
      <c r="E166" s="147" t="s">
        <v>2949</v>
      </c>
      <c r="F166" s="147" t="s">
        <v>2950</v>
      </c>
      <c r="J166" s="148"/>
      <c r="L166" s="137"/>
      <c r="M166" s="141"/>
      <c r="N166" s="142"/>
      <c r="O166" s="142"/>
      <c r="P166" s="143"/>
      <c r="Q166" s="142"/>
      <c r="R166" s="143"/>
      <c r="S166" s="142"/>
      <c r="T166" s="144"/>
      <c r="AR166" s="138" t="s">
        <v>82</v>
      </c>
      <c r="AT166" s="145" t="s">
        <v>68</v>
      </c>
      <c r="AU166" s="145" t="s">
        <v>75</v>
      </c>
      <c r="AY166" s="138" t="s">
        <v>145</v>
      </c>
      <c r="BK166" s="146">
        <f>SUM(BK167:BK169)</f>
        <v>0</v>
      </c>
    </row>
    <row r="167" spans="1:65" s="2" customFormat="1" ht="24.2" customHeight="1">
      <c r="A167" s="187"/>
      <c r="B167" s="149"/>
      <c r="C167" s="150">
        <v>40</v>
      </c>
      <c r="D167" s="150" t="s">
        <v>147</v>
      </c>
      <c r="E167" s="151" t="s">
        <v>2951</v>
      </c>
      <c r="F167" s="152" t="s">
        <v>2952</v>
      </c>
      <c r="G167" s="153" t="s">
        <v>187</v>
      </c>
      <c r="H167" s="154">
        <v>15</v>
      </c>
      <c r="I167" s="155"/>
      <c r="J167" s="155"/>
      <c r="K167" s="156"/>
      <c r="L167" s="27"/>
      <c r="M167" s="157"/>
      <c r="N167" s="158"/>
      <c r="O167" s="159"/>
      <c r="P167" s="159"/>
      <c r="Q167" s="159"/>
      <c r="R167" s="159"/>
      <c r="S167" s="159"/>
      <c r="T167" s="160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61" t="s">
        <v>429</v>
      </c>
      <c r="AT167" s="161" t="s">
        <v>147</v>
      </c>
      <c r="AU167" s="161" t="s">
        <v>78</v>
      </c>
      <c r="AY167" s="14" t="s">
        <v>145</v>
      </c>
      <c r="BE167" s="162">
        <f>IF(N167="základná",J167,0)</f>
        <v>0</v>
      </c>
      <c r="BF167" s="162">
        <f>IF(N167="znížená",J167,0)</f>
        <v>0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14" t="s">
        <v>78</v>
      </c>
      <c r="BK167" s="162">
        <f>ROUND(I167*H167,2)</f>
        <v>0</v>
      </c>
      <c r="BL167" s="14" t="s">
        <v>429</v>
      </c>
      <c r="BM167" s="161" t="s">
        <v>2953</v>
      </c>
    </row>
    <row r="168" spans="1:65" s="2" customFormat="1" ht="33" customHeight="1">
      <c r="A168" s="187"/>
      <c r="B168" s="149"/>
      <c r="C168" s="150">
        <v>41</v>
      </c>
      <c r="D168" s="150" t="s">
        <v>147</v>
      </c>
      <c r="E168" s="151" t="s">
        <v>2954</v>
      </c>
      <c r="F168" s="152" t="s">
        <v>2955</v>
      </c>
      <c r="G168" s="153" t="s">
        <v>187</v>
      </c>
      <c r="H168" s="154">
        <v>15</v>
      </c>
      <c r="I168" s="155"/>
      <c r="J168" s="155"/>
      <c r="K168" s="156"/>
      <c r="L168" s="27"/>
      <c r="M168" s="157"/>
      <c r="N168" s="158"/>
      <c r="O168" s="159"/>
      <c r="P168" s="159"/>
      <c r="Q168" s="159"/>
      <c r="R168" s="159"/>
      <c r="S168" s="159"/>
      <c r="T168" s="160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61" t="s">
        <v>429</v>
      </c>
      <c r="AT168" s="161" t="s">
        <v>147</v>
      </c>
      <c r="AU168" s="161" t="s">
        <v>78</v>
      </c>
      <c r="AY168" s="14" t="s">
        <v>145</v>
      </c>
      <c r="BE168" s="162">
        <f>IF(N168="základná",J168,0)</f>
        <v>0</v>
      </c>
      <c r="BF168" s="162">
        <f>IF(N168="znížená",J168,0)</f>
        <v>0</v>
      </c>
      <c r="BG168" s="162">
        <f>IF(N168="zákl. prenesená",J168,0)</f>
        <v>0</v>
      </c>
      <c r="BH168" s="162">
        <f>IF(N168="zníž. prenesená",J168,0)</f>
        <v>0</v>
      </c>
      <c r="BI168" s="162">
        <f>IF(N168="nulová",J168,0)</f>
        <v>0</v>
      </c>
      <c r="BJ168" s="14" t="s">
        <v>78</v>
      </c>
      <c r="BK168" s="162">
        <f>ROUND(I168*H168,2)</f>
        <v>0</v>
      </c>
      <c r="BL168" s="14" t="s">
        <v>429</v>
      </c>
      <c r="BM168" s="161" t="s">
        <v>2956</v>
      </c>
    </row>
    <row r="169" spans="1:65" s="2" customFormat="1" ht="33" customHeight="1">
      <c r="A169" s="187"/>
      <c r="B169" s="149"/>
      <c r="C169" s="150">
        <v>42</v>
      </c>
      <c r="D169" s="150" t="s">
        <v>147</v>
      </c>
      <c r="E169" s="151" t="s">
        <v>2957</v>
      </c>
      <c r="F169" s="152" t="s">
        <v>2958</v>
      </c>
      <c r="G169" s="153" t="s">
        <v>150</v>
      </c>
      <c r="H169" s="154">
        <v>15</v>
      </c>
      <c r="I169" s="155"/>
      <c r="J169" s="155"/>
      <c r="K169" s="156"/>
      <c r="L169" s="27"/>
      <c r="M169" s="157"/>
      <c r="N169" s="158"/>
      <c r="O169" s="159"/>
      <c r="P169" s="159"/>
      <c r="Q169" s="159"/>
      <c r="R169" s="159"/>
      <c r="S169" s="159"/>
      <c r="T169" s="160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61" t="s">
        <v>429</v>
      </c>
      <c r="AT169" s="161" t="s">
        <v>147</v>
      </c>
      <c r="AU169" s="161" t="s">
        <v>78</v>
      </c>
      <c r="AY169" s="14" t="s">
        <v>145</v>
      </c>
      <c r="BE169" s="162">
        <f>IF(N169="základná",J169,0)</f>
        <v>0</v>
      </c>
      <c r="BF169" s="162">
        <f>IF(N169="znížená",J169,0)</f>
        <v>0</v>
      </c>
      <c r="BG169" s="162">
        <f>IF(N169="zákl. prenesená",J169,0)</f>
        <v>0</v>
      </c>
      <c r="BH169" s="162">
        <f>IF(N169="zníž. prenesená",J169,0)</f>
        <v>0</v>
      </c>
      <c r="BI169" s="162">
        <f>IF(N169="nulová",J169,0)</f>
        <v>0</v>
      </c>
      <c r="BJ169" s="14" t="s">
        <v>78</v>
      </c>
      <c r="BK169" s="162">
        <f>ROUND(I169*H169,2)</f>
        <v>0</v>
      </c>
      <c r="BL169" s="14" t="s">
        <v>429</v>
      </c>
      <c r="BM169" s="161" t="s">
        <v>2959</v>
      </c>
    </row>
    <row r="170" spans="1:65" s="12" customFormat="1" ht="25.9" customHeight="1">
      <c r="B170" s="137"/>
      <c r="D170" s="138" t="s">
        <v>68</v>
      </c>
      <c r="E170" s="139" t="s">
        <v>1631</v>
      </c>
      <c r="F170" s="139" t="s">
        <v>1632</v>
      </c>
      <c r="J170" s="140"/>
      <c r="L170" s="137"/>
      <c r="M170" s="141"/>
      <c r="N170" s="142"/>
      <c r="O170" s="142"/>
      <c r="P170" s="143"/>
      <c r="Q170" s="142"/>
      <c r="R170" s="143"/>
      <c r="S170" s="142"/>
      <c r="T170" s="144"/>
      <c r="AR170" s="138" t="s">
        <v>151</v>
      </c>
      <c r="AT170" s="145" t="s">
        <v>68</v>
      </c>
      <c r="AU170" s="145" t="s">
        <v>69</v>
      </c>
      <c r="AY170" s="138" t="s">
        <v>145</v>
      </c>
      <c r="BK170" s="146">
        <f>SUM(BK171:BK172)</f>
        <v>0</v>
      </c>
    </row>
    <row r="171" spans="1:65" s="2" customFormat="1" ht="16.5" customHeight="1">
      <c r="A171" s="187"/>
      <c r="B171" s="149"/>
      <c r="C171" s="150">
        <v>43</v>
      </c>
      <c r="D171" s="150" t="s">
        <v>147</v>
      </c>
      <c r="E171" s="151" t="s">
        <v>2961</v>
      </c>
      <c r="F171" s="152" t="s">
        <v>3007</v>
      </c>
      <c r="G171" s="153" t="s">
        <v>200</v>
      </c>
      <c r="H171" s="154">
        <v>1</v>
      </c>
      <c r="I171" s="155"/>
      <c r="J171" s="155"/>
      <c r="K171" s="156"/>
      <c r="L171" s="27"/>
      <c r="M171" s="157"/>
      <c r="N171" s="158"/>
      <c r="O171" s="159"/>
      <c r="P171" s="159"/>
      <c r="Q171" s="159"/>
      <c r="R171" s="159"/>
      <c r="S171" s="159"/>
      <c r="T171" s="160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61" t="s">
        <v>429</v>
      </c>
      <c r="AT171" s="161" t="s">
        <v>147</v>
      </c>
      <c r="AU171" s="161" t="s">
        <v>75</v>
      </c>
      <c r="AY171" s="14" t="s">
        <v>145</v>
      </c>
      <c r="BE171" s="162">
        <f>IF(N171="základná",J171,0)</f>
        <v>0</v>
      </c>
      <c r="BF171" s="162">
        <f>IF(N171="znížená",J171,0)</f>
        <v>0</v>
      </c>
      <c r="BG171" s="162">
        <f>IF(N171="zákl. prenesená",J171,0)</f>
        <v>0</v>
      </c>
      <c r="BH171" s="162">
        <f>IF(N171="zníž. prenesená",J171,0)</f>
        <v>0</v>
      </c>
      <c r="BI171" s="162">
        <f>IF(N171="nulová",J171,0)</f>
        <v>0</v>
      </c>
      <c r="BJ171" s="14" t="s">
        <v>78</v>
      </c>
      <c r="BK171" s="162">
        <f>ROUND(I171*H171,2)</f>
        <v>0</v>
      </c>
      <c r="BL171" s="14" t="s">
        <v>429</v>
      </c>
      <c r="BM171" s="161" t="s">
        <v>2963</v>
      </c>
    </row>
    <row r="172" spans="1:65" s="2" customFormat="1" ht="37.9" customHeight="1">
      <c r="A172" s="187"/>
      <c r="B172" s="149"/>
      <c r="C172" s="150">
        <v>43</v>
      </c>
      <c r="D172" s="150" t="s">
        <v>147</v>
      </c>
      <c r="E172" s="151" t="s">
        <v>2965</v>
      </c>
      <c r="F172" s="152" t="s">
        <v>3006</v>
      </c>
      <c r="G172" s="153" t="s">
        <v>330</v>
      </c>
      <c r="H172" s="154">
        <v>1</v>
      </c>
      <c r="I172" s="155"/>
      <c r="J172" s="155"/>
      <c r="K172" s="156"/>
      <c r="L172" s="27"/>
      <c r="M172" s="157"/>
      <c r="N172" s="158"/>
      <c r="O172" s="159"/>
      <c r="P172" s="159"/>
      <c r="Q172" s="159"/>
      <c r="R172" s="159"/>
      <c r="S172" s="159"/>
      <c r="T172" s="160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61" t="s">
        <v>429</v>
      </c>
      <c r="AT172" s="161" t="s">
        <v>147</v>
      </c>
      <c r="AU172" s="161" t="s">
        <v>75</v>
      </c>
      <c r="AY172" s="14" t="s">
        <v>145</v>
      </c>
      <c r="BE172" s="162">
        <f>IF(N172="základná",J172,0)</f>
        <v>0</v>
      </c>
      <c r="BF172" s="162">
        <f>IF(N172="znížená",J172,0)</f>
        <v>0</v>
      </c>
      <c r="BG172" s="162">
        <f>IF(N172="zákl. prenesená",J172,0)</f>
        <v>0</v>
      </c>
      <c r="BH172" s="162">
        <f>IF(N172="zníž. prenesená",J172,0)</f>
        <v>0</v>
      </c>
      <c r="BI172" s="162">
        <f>IF(N172="nulová",J172,0)</f>
        <v>0</v>
      </c>
      <c r="BJ172" s="14" t="s">
        <v>78</v>
      </c>
      <c r="BK172" s="162">
        <f>ROUND(I172*H172,2)</f>
        <v>0</v>
      </c>
      <c r="BL172" s="14" t="s">
        <v>429</v>
      </c>
      <c r="BM172" s="161" t="s">
        <v>2967</v>
      </c>
    </row>
    <row r="173" spans="1:65" s="2" customFormat="1" ht="6.95" customHeight="1">
      <c r="A173" s="187"/>
      <c r="B173" s="44"/>
      <c r="C173" s="45"/>
      <c r="D173" s="45"/>
      <c r="E173" s="45"/>
      <c r="F173" s="45"/>
      <c r="G173" s="45"/>
      <c r="H173" s="45"/>
      <c r="I173" s="45"/>
      <c r="J173" s="45"/>
      <c r="K173" s="45"/>
      <c r="L173" s="27"/>
      <c r="M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</row>
  </sheetData>
  <autoFilter ref="C123:K172"/>
  <mergeCells count="12">
    <mergeCell ref="E116:H116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0"/>
  <sheetViews>
    <sheetView showGridLines="0" workbookViewId="0">
      <selection activeCell="I129" sqref="I129:J1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98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ht="12.75">
      <c r="B8" s="17"/>
      <c r="D8" s="23" t="s">
        <v>105</v>
      </c>
      <c r="L8" s="17"/>
    </row>
    <row r="9" spans="1:46" s="1" customFormat="1" ht="16.5" customHeight="1">
      <c r="B9" s="17"/>
      <c r="E9" s="388" t="s">
        <v>3011</v>
      </c>
      <c r="F9" s="350"/>
      <c r="G9" s="350"/>
      <c r="H9" s="350"/>
      <c r="L9" s="17"/>
    </row>
    <row r="10" spans="1:46" s="1" customFormat="1" ht="12" customHeight="1">
      <c r="B10" s="17"/>
      <c r="D10" s="23" t="s">
        <v>107</v>
      </c>
      <c r="L10" s="17"/>
    </row>
    <row r="11" spans="1:46" s="2" customFormat="1" ht="16.5" customHeight="1">
      <c r="A11" s="26"/>
      <c r="B11" s="27"/>
      <c r="C11" s="26"/>
      <c r="D11" s="26"/>
      <c r="E11" s="386"/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109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380" t="s">
        <v>3010</v>
      </c>
      <c r="F13" s="387"/>
      <c r="G13" s="387"/>
      <c r="H13" s="387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20</v>
      </c>
      <c r="E18" s="26"/>
      <c r="F18" s="26"/>
      <c r="G18" s="26"/>
      <c r="H18" s="26"/>
      <c r="I18" s="23" t="s">
        <v>21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22</v>
      </c>
      <c r="F19" s="26"/>
      <c r="G19" s="26"/>
      <c r="H19" s="26"/>
      <c r="I19" s="23" t="s">
        <v>23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24</v>
      </c>
      <c r="E21" s="26"/>
      <c r="F21" s="26"/>
      <c r="G21" s="26"/>
      <c r="H21" s="26"/>
      <c r="I21" s="23" t="s">
        <v>21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23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25</v>
      </c>
      <c r="E24" s="26"/>
      <c r="F24" s="26"/>
      <c r="G24" s="26"/>
      <c r="H24" s="26"/>
      <c r="I24" s="23" t="s">
        <v>21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/>
      <c r="F25" s="26"/>
      <c r="G25" s="26"/>
      <c r="H25" s="26"/>
      <c r="I25" s="23" t="s">
        <v>23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21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/>
      <c r="F28" s="26"/>
      <c r="G28" s="26"/>
      <c r="H28" s="26"/>
      <c r="I28" s="23" t="s">
        <v>23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28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8"/>
      <c r="B31" s="99"/>
      <c r="C31" s="98"/>
      <c r="D31" s="98"/>
      <c r="E31" s="363" t="s">
        <v>1</v>
      </c>
      <c r="F31" s="363"/>
      <c r="G31" s="363"/>
      <c r="H31" s="363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101" t="s">
        <v>29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31</v>
      </c>
      <c r="G36" s="26"/>
      <c r="H36" s="26"/>
      <c r="I36" s="30" t="s">
        <v>30</v>
      </c>
      <c r="J36" s="30" t="s">
        <v>32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7" t="s">
        <v>33</v>
      </c>
      <c r="E37" s="32" t="s">
        <v>34</v>
      </c>
      <c r="F37" s="102">
        <f>ROUND((SUM(BE129:BE149)),  2)</f>
        <v>0</v>
      </c>
      <c r="G37" s="103"/>
      <c r="H37" s="103"/>
      <c r="I37" s="104">
        <v>0.2</v>
      </c>
      <c r="J37" s="102">
        <f>ROUND(((SUM(BE129:BE149))*I37),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32" t="s">
        <v>35</v>
      </c>
      <c r="F38" s="105"/>
      <c r="G38" s="26"/>
      <c r="H38" s="26"/>
      <c r="I38" s="106">
        <v>0.2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36</v>
      </c>
      <c r="F39" s="105">
        <f>ROUND((SUM(BG129:BG149)),  2)</f>
        <v>0</v>
      </c>
      <c r="G39" s="26"/>
      <c r="H39" s="26"/>
      <c r="I39" s="106">
        <v>0.2</v>
      </c>
      <c r="J39" s="105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37</v>
      </c>
      <c r="F40" s="105">
        <f>ROUND((SUM(BH129:BH149)),  2)</f>
        <v>0</v>
      </c>
      <c r="G40" s="26"/>
      <c r="H40" s="26"/>
      <c r="I40" s="106">
        <v>0.2</v>
      </c>
      <c r="J40" s="105">
        <f>0</f>
        <v>0</v>
      </c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32" t="s">
        <v>38</v>
      </c>
      <c r="F41" s="102">
        <f>ROUND((SUM(BI129:BI149)),  2)</f>
        <v>0</v>
      </c>
      <c r="G41" s="103"/>
      <c r="H41" s="103"/>
      <c r="I41" s="104">
        <v>0</v>
      </c>
      <c r="J41" s="102">
        <f>0</f>
        <v>0</v>
      </c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7"/>
      <c r="D43" s="108" t="s">
        <v>39</v>
      </c>
      <c r="E43" s="57"/>
      <c r="F43" s="57"/>
      <c r="G43" s="109" t="s">
        <v>40</v>
      </c>
      <c r="H43" s="110" t="s">
        <v>41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1" customFormat="1" ht="16.5" customHeight="1">
      <c r="B87" s="17"/>
      <c r="E87" s="388" t="s">
        <v>3011</v>
      </c>
      <c r="F87" s="350"/>
      <c r="G87" s="350"/>
      <c r="H87" s="350"/>
      <c r="L87" s="17"/>
    </row>
    <row r="88" spans="1:31" s="1" customFormat="1" ht="12" customHeight="1">
      <c r="B88" s="17"/>
      <c r="C88" s="23" t="s">
        <v>107</v>
      </c>
      <c r="L88" s="17"/>
    </row>
    <row r="89" spans="1:31" s="2" customFormat="1" ht="16.5" customHeight="1">
      <c r="A89" s="26"/>
      <c r="B89" s="27"/>
      <c r="C89" s="26"/>
      <c r="D89" s="26"/>
      <c r="E89" s="386"/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109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380" t="str">
        <f>E13</f>
        <v>B.01 - Búracie práce</v>
      </c>
      <c r="F91" s="387"/>
      <c r="G91" s="387"/>
      <c r="H91" s="387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p.č.1108;1109, k.ú. Ružomberok</v>
      </c>
      <c r="G93" s="26"/>
      <c r="H93" s="26"/>
      <c r="I93" s="23" t="s">
        <v>19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>
      <c r="A95" s="26"/>
      <c r="B95" s="27"/>
      <c r="C95" s="23" t="s">
        <v>20</v>
      </c>
      <c r="D95" s="26"/>
      <c r="E95" s="26"/>
      <c r="F95" s="21" t="str">
        <f>E19</f>
        <v>Ministerstvo vnútra SR</v>
      </c>
      <c r="G95" s="26"/>
      <c r="H95" s="26"/>
      <c r="I95" s="23" t="s">
        <v>25</v>
      </c>
      <c r="J95" s="24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24</v>
      </c>
      <c r="D96" s="26"/>
      <c r="E96" s="26"/>
      <c r="F96" s="21" t="str">
        <f>IF(E22="","",E22)</f>
        <v/>
      </c>
      <c r="G96" s="26"/>
      <c r="H96" s="26"/>
      <c r="I96" s="23" t="s">
        <v>27</v>
      </c>
      <c r="J96" s="24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15" t="s">
        <v>111</v>
      </c>
      <c r="D98" s="107"/>
      <c r="E98" s="107"/>
      <c r="F98" s="107"/>
      <c r="G98" s="107"/>
      <c r="H98" s="107"/>
      <c r="I98" s="107"/>
      <c r="J98" s="116" t="s">
        <v>112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7" t="s">
        <v>113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114</v>
      </c>
    </row>
    <row r="101" spans="1:47" s="9" customFormat="1" ht="24.95" customHeight="1">
      <c r="B101" s="118"/>
      <c r="D101" s="119" t="s">
        <v>115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117</v>
      </c>
      <c r="E102" s="124"/>
      <c r="F102" s="124"/>
      <c r="G102" s="124"/>
      <c r="H102" s="124"/>
      <c r="I102" s="124"/>
      <c r="J102" s="125"/>
      <c r="L102" s="122"/>
    </row>
    <row r="103" spans="1:47" s="9" customFormat="1" ht="24.95" customHeight="1">
      <c r="B103" s="118"/>
      <c r="D103" s="119" t="s">
        <v>118</v>
      </c>
      <c r="E103" s="120"/>
      <c r="F103" s="120"/>
      <c r="G103" s="120"/>
      <c r="H103" s="120"/>
      <c r="I103" s="120"/>
      <c r="J103" s="121"/>
      <c r="L103" s="118"/>
    </row>
    <row r="104" spans="1:47" s="10" customFormat="1" ht="19.899999999999999" customHeight="1">
      <c r="B104" s="122"/>
      <c r="D104" s="123" t="s">
        <v>120</v>
      </c>
      <c r="E104" s="124"/>
      <c r="F104" s="124"/>
      <c r="G104" s="124"/>
      <c r="H104" s="124"/>
      <c r="I104" s="124"/>
      <c r="J104" s="125"/>
      <c r="L104" s="122"/>
    </row>
    <row r="105" spans="1:47" s="10" customFormat="1" ht="19.899999999999999" customHeight="1">
      <c r="B105" s="122"/>
      <c r="D105" s="123" t="s">
        <v>126</v>
      </c>
      <c r="E105" s="124"/>
      <c r="F105" s="124"/>
      <c r="G105" s="124"/>
      <c r="H105" s="124"/>
      <c r="I105" s="124"/>
      <c r="J105" s="125"/>
      <c r="L105" s="122"/>
    </row>
    <row r="106" spans="1:47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131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6.25" customHeight="1">
      <c r="A115" s="26"/>
      <c r="B115" s="27"/>
      <c r="C115" s="26"/>
      <c r="D115" s="26"/>
      <c r="E115" s="388" t="str">
        <f>E7</f>
        <v>Ružomberok OO PZ, zateplenie objektu, Nám.A. Hlinku 1875 Ružomberok</v>
      </c>
      <c r="F115" s="389"/>
      <c r="G115" s="389"/>
      <c r="H115" s="389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1" customFormat="1" ht="12" customHeight="1">
      <c r="B116" s="17"/>
      <c r="C116" s="23" t="s">
        <v>105</v>
      </c>
      <c r="L116" s="17"/>
    </row>
    <row r="117" spans="1:31" s="1" customFormat="1" ht="16.5" customHeight="1">
      <c r="B117" s="17"/>
      <c r="E117" s="388" t="s">
        <v>3011</v>
      </c>
      <c r="F117" s="350"/>
      <c r="G117" s="350"/>
      <c r="H117" s="350"/>
      <c r="L117" s="17"/>
    </row>
    <row r="118" spans="1:31" s="1" customFormat="1" ht="12" customHeight="1">
      <c r="B118" s="17"/>
      <c r="C118" s="23" t="s">
        <v>107</v>
      </c>
      <c r="L118" s="17"/>
    </row>
    <row r="119" spans="1:31" s="2" customFormat="1" ht="16.5" customHeight="1">
      <c r="A119" s="26"/>
      <c r="B119" s="27"/>
      <c r="C119" s="26"/>
      <c r="D119" s="26"/>
      <c r="E119" s="386"/>
      <c r="F119" s="387"/>
      <c r="G119" s="387"/>
      <c r="H119" s="387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109</v>
      </c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380" t="str">
        <f>E13</f>
        <v>B.01 - Búracie práce</v>
      </c>
      <c r="F121" s="387"/>
      <c r="G121" s="387"/>
      <c r="H121" s="387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F16</f>
        <v>p.č.1108;1109, k.ú. Ružomberok</v>
      </c>
      <c r="G123" s="26"/>
      <c r="H123" s="26"/>
      <c r="I123" s="23" t="s">
        <v>19</v>
      </c>
      <c r="J123" s="52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5.7" customHeight="1">
      <c r="A125" s="26"/>
      <c r="B125" s="27"/>
      <c r="C125" s="23" t="s">
        <v>20</v>
      </c>
      <c r="D125" s="26"/>
      <c r="E125" s="26"/>
      <c r="F125" s="21" t="str">
        <f>E19</f>
        <v>Ministerstvo vnútra SR</v>
      </c>
      <c r="G125" s="26"/>
      <c r="H125" s="26"/>
      <c r="I125" s="23" t="s">
        <v>25</v>
      </c>
      <c r="J125" s="24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24</v>
      </c>
      <c r="D126" s="26"/>
      <c r="E126" s="26"/>
      <c r="F126" s="21" t="str">
        <f>IF(E22="","",E22)</f>
        <v/>
      </c>
      <c r="G126" s="26"/>
      <c r="H126" s="26"/>
      <c r="I126" s="23" t="s">
        <v>27</v>
      </c>
      <c r="J126" s="24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6"/>
      <c r="B128" s="127"/>
      <c r="C128" s="128" t="s">
        <v>132</v>
      </c>
      <c r="D128" s="129" t="s">
        <v>54</v>
      </c>
      <c r="E128" s="129" t="s">
        <v>50</v>
      </c>
      <c r="F128" s="129" t="s">
        <v>51</v>
      </c>
      <c r="G128" s="129" t="s">
        <v>133</v>
      </c>
      <c r="H128" s="129" t="s">
        <v>134</v>
      </c>
      <c r="I128" s="129" t="s">
        <v>135</v>
      </c>
      <c r="J128" s="130" t="s">
        <v>112</v>
      </c>
      <c r="K128" s="131" t="s">
        <v>136</v>
      </c>
      <c r="L128" s="132"/>
      <c r="M128" s="59" t="s">
        <v>1</v>
      </c>
      <c r="N128" s="60" t="s">
        <v>33</v>
      </c>
      <c r="O128" s="60" t="s">
        <v>137</v>
      </c>
      <c r="P128" s="60" t="s">
        <v>138</v>
      </c>
      <c r="Q128" s="60" t="s">
        <v>139</v>
      </c>
      <c r="R128" s="60" t="s">
        <v>140</v>
      </c>
      <c r="S128" s="60" t="s">
        <v>141</v>
      </c>
      <c r="T128" s="61" t="s">
        <v>142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>
      <c r="A129" s="26"/>
      <c r="B129" s="27"/>
      <c r="C129" s="66" t="s">
        <v>113</v>
      </c>
      <c r="D129" s="26"/>
      <c r="E129" s="26"/>
      <c r="F129" s="26"/>
      <c r="G129" s="26"/>
      <c r="H129" s="26"/>
      <c r="I129" s="26"/>
      <c r="J129" s="133"/>
      <c r="K129" s="26"/>
      <c r="L129" s="27"/>
      <c r="M129" s="62"/>
      <c r="N129" s="53"/>
      <c r="O129" s="63"/>
      <c r="P129" s="134">
        <f>P130+P144</f>
        <v>92.500896709999992</v>
      </c>
      <c r="Q129" s="63"/>
      <c r="R129" s="134">
        <f>R130+R144</f>
        <v>1.1315E-4</v>
      </c>
      <c r="S129" s="63"/>
      <c r="T129" s="135">
        <f>T130+T144</f>
        <v>6.4903570000000013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68</v>
      </c>
      <c r="AU129" s="14" t="s">
        <v>114</v>
      </c>
      <c r="BK129" s="136">
        <f>BK130+BK144</f>
        <v>0</v>
      </c>
    </row>
    <row r="130" spans="1:65" s="12" customFormat="1" ht="25.9" customHeight="1">
      <c r="B130" s="137"/>
      <c r="D130" s="138" t="s">
        <v>68</v>
      </c>
      <c r="E130" s="139" t="s">
        <v>143</v>
      </c>
      <c r="F130" s="139" t="s">
        <v>144</v>
      </c>
      <c r="J130" s="140"/>
      <c r="L130" s="137"/>
      <c r="M130" s="141"/>
      <c r="N130" s="142"/>
      <c r="O130" s="142"/>
      <c r="P130" s="143">
        <f>P131</f>
        <v>58.863696709999999</v>
      </c>
      <c r="Q130" s="142"/>
      <c r="R130" s="143">
        <f>R131</f>
        <v>1.1315E-4</v>
      </c>
      <c r="S130" s="142"/>
      <c r="T130" s="144">
        <f>T131</f>
        <v>6.2010470000000009</v>
      </c>
      <c r="AR130" s="138" t="s">
        <v>75</v>
      </c>
      <c r="AT130" s="145" t="s">
        <v>68</v>
      </c>
      <c r="AU130" s="145" t="s">
        <v>69</v>
      </c>
      <c r="AY130" s="138" t="s">
        <v>145</v>
      </c>
      <c r="BK130" s="146">
        <f>BK131</f>
        <v>0</v>
      </c>
    </row>
    <row r="131" spans="1:65" s="12" customFormat="1" ht="22.9" customHeight="1">
      <c r="B131" s="137"/>
      <c r="D131" s="138" t="s">
        <v>68</v>
      </c>
      <c r="E131" s="147" t="s">
        <v>156</v>
      </c>
      <c r="F131" s="147" t="s">
        <v>157</v>
      </c>
      <c r="J131" s="148"/>
      <c r="L131" s="137"/>
      <c r="M131" s="141"/>
      <c r="N131" s="142"/>
      <c r="O131" s="142"/>
      <c r="P131" s="143">
        <f>SUM(P132:P143)</f>
        <v>58.863696709999999</v>
      </c>
      <c r="Q131" s="142"/>
      <c r="R131" s="143">
        <f>SUM(R132:R143)</f>
        <v>1.1315E-4</v>
      </c>
      <c r="S131" s="142"/>
      <c r="T131" s="144">
        <f>SUM(T132:T143)</f>
        <v>6.2010470000000009</v>
      </c>
      <c r="AR131" s="138" t="s">
        <v>75</v>
      </c>
      <c r="AT131" s="145" t="s">
        <v>68</v>
      </c>
      <c r="AU131" s="145" t="s">
        <v>75</v>
      </c>
      <c r="AY131" s="138" t="s">
        <v>145</v>
      </c>
      <c r="BK131" s="146">
        <f>SUM(BK132:BK143)</f>
        <v>0</v>
      </c>
    </row>
    <row r="132" spans="1:65" s="2" customFormat="1" ht="37.9" customHeight="1">
      <c r="A132" s="26"/>
      <c r="B132" s="149"/>
      <c r="C132" s="150" t="s">
        <v>75</v>
      </c>
      <c r="D132" s="150" t="s">
        <v>147</v>
      </c>
      <c r="E132" s="151" t="s">
        <v>174</v>
      </c>
      <c r="F132" s="152" t="s">
        <v>175</v>
      </c>
      <c r="G132" s="153" t="s">
        <v>160</v>
      </c>
      <c r="H132" s="154">
        <v>0.20100000000000001</v>
      </c>
      <c r="I132" s="155"/>
      <c r="J132" s="155"/>
      <c r="K132" s="156"/>
      <c r="L132" s="27"/>
      <c r="M132" s="157" t="s">
        <v>1</v>
      </c>
      <c r="N132" s="158" t="s">
        <v>35</v>
      </c>
      <c r="O132" s="159">
        <v>13.178710000000001</v>
      </c>
      <c r="P132" s="159">
        <f t="shared" ref="P132:P143" si="0">O132*H132</f>
        <v>2.6489207100000001</v>
      </c>
      <c r="Q132" s="159">
        <v>0</v>
      </c>
      <c r="R132" s="159">
        <f t="shared" ref="R132:R143" si="1">Q132*H132</f>
        <v>0</v>
      </c>
      <c r="S132" s="159">
        <v>2.2000000000000002</v>
      </c>
      <c r="T132" s="160">
        <f t="shared" ref="T132:T143" si="2">S132*H132</f>
        <v>0.44220000000000004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151</v>
      </c>
      <c r="AT132" s="161" t="s">
        <v>147</v>
      </c>
      <c r="AU132" s="161" t="s">
        <v>78</v>
      </c>
      <c r="AY132" s="14" t="s">
        <v>145</v>
      </c>
      <c r="BE132" s="162">
        <f t="shared" ref="BE132:BE143" si="3">IF(N132="základná",J132,0)</f>
        <v>0</v>
      </c>
      <c r="BF132" s="162">
        <f t="shared" ref="BF132:BF143" si="4">IF(N132="znížená",J132,0)</f>
        <v>0</v>
      </c>
      <c r="BG132" s="162">
        <f t="shared" ref="BG132:BG143" si="5">IF(N132="zákl. prenesená",J132,0)</f>
        <v>0</v>
      </c>
      <c r="BH132" s="162">
        <f t="shared" ref="BH132:BH143" si="6">IF(N132="zníž. prenesená",J132,0)</f>
        <v>0</v>
      </c>
      <c r="BI132" s="162">
        <f t="shared" ref="BI132:BI143" si="7">IF(N132="nulová",J132,0)</f>
        <v>0</v>
      </c>
      <c r="BJ132" s="14" t="s">
        <v>78</v>
      </c>
      <c r="BK132" s="162">
        <f t="shared" ref="BK132:BK143" si="8">ROUND(I132*H132,2)</f>
        <v>0</v>
      </c>
      <c r="BL132" s="14" t="s">
        <v>151</v>
      </c>
      <c r="BM132" s="161" t="s">
        <v>1323</v>
      </c>
    </row>
    <row r="133" spans="1:65" s="2" customFormat="1" ht="37.9" customHeight="1">
      <c r="A133" s="26"/>
      <c r="B133" s="149"/>
      <c r="C133" s="150" t="s">
        <v>78</v>
      </c>
      <c r="D133" s="150" t="s">
        <v>147</v>
      </c>
      <c r="E133" s="151" t="s">
        <v>178</v>
      </c>
      <c r="F133" s="152" t="s">
        <v>179</v>
      </c>
      <c r="G133" s="153" t="s">
        <v>150</v>
      </c>
      <c r="H133" s="154">
        <v>49.265000000000001</v>
      </c>
      <c r="I133" s="155"/>
      <c r="J133" s="155"/>
      <c r="K133" s="156"/>
      <c r="L133" s="27"/>
      <c r="M133" s="157" t="s">
        <v>1</v>
      </c>
      <c r="N133" s="158" t="s">
        <v>35</v>
      </c>
      <c r="O133" s="159">
        <v>0.29099999999999998</v>
      </c>
      <c r="P133" s="159">
        <f t="shared" si="0"/>
        <v>14.336114999999999</v>
      </c>
      <c r="Q133" s="159">
        <v>0</v>
      </c>
      <c r="R133" s="159">
        <f t="shared" si="1"/>
        <v>0</v>
      </c>
      <c r="S133" s="159">
        <v>6.5000000000000002E-2</v>
      </c>
      <c r="T133" s="160">
        <f t="shared" si="2"/>
        <v>3.2022250000000003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151</v>
      </c>
      <c r="AT133" s="161" t="s">
        <v>147</v>
      </c>
      <c r="AU133" s="161" t="s">
        <v>78</v>
      </c>
      <c r="AY133" s="14" t="s">
        <v>145</v>
      </c>
      <c r="BE133" s="162">
        <f t="shared" si="3"/>
        <v>0</v>
      </c>
      <c r="BF133" s="162">
        <f t="shared" si="4"/>
        <v>0</v>
      </c>
      <c r="BG133" s="162">
        <f t="shared" si="5"/>
        <v>0</v>
      </c>
      <c r="BH133" s="162">
        <f t="shared" si="6"/>
        <v>0</v>
      </c>
      <c r="BI133" s="162">
        <f t="shared" si="7"/>
        <v>0</v>
      </c>
      <c r="BJ133" s="14" t="s">
        <v>78</v>
      </c>
      <c r="BK133" s="162">
        <f t="shared" si="8"/>
        <v>0</v>
      </c>
      <c r="BL133" s="14" t="s">
        <v>151</v>
      </c>
      <c r="BM133" s="161" t="s">
        <v>1324</v>
      </c>
    </row>
    <row r="134" spans="1:65" s="2" customFormat="1" ht="24.2" customHeight="1">
      <c r="A134" s="26"/>
      <c r="B134" s="149"/>
      <c r="C134" s="150" t="s">
        <v>82</v>
      </c>
      <c r="D134" s="150" t="s">
        <v>147</v>
      </c>
      <c r="E134" s="151" t="s">
        <v>181</v>
      </c>
      <c r="F134" s="152" t="s">
        <v>182</v>
      </c>
      <c r="G134" s="153" t="s">
        <v>150</v>
      </c>
      <c r="H134" s="154">
        <v>11.315</v>
      </c>
      <c r="I134" s="155"/>
      <c r="J134" s="155"/>
      <c r="K134" s="156"/>
      <c r="L134" s="27"/>
      <c r="M134" s="157" t="s">
        <v>1</v>
      </c>
      <c r="N134" s="158" t="s">
        <v>35</v>
      </c>
      <c r="O134" s="159">
        <v>0.307</v>
      </c>
      <c r="P134" s="159">
        <f t="shared" si="0"/>
        <v>3.4737049999999998</v>
      </c>
      <c r="Q134" s="159">
        <v>1.0000000000000001E-5</v>
      </c>
      <c r="R134" s="159">
        <f t="shared" si="1"/>
        <v>1.1315E-4</v>
      </c>
      <c r="S134" s="159">
        <v>6.0000000000000001E-3</v>
      </c>
      <c r="T134" s="160">
        <f t="shared" si="2"/>
        <v>6.7889999999999992E-2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151</v>
      </c>
      <c r="AT134" s="161" t="s">
        <v>147</v>
      </c>
      <c r="AU134" s="161" t="s">
        <v>78</v>
      </c>
      <c r="AY134" s="14" t="s">
        <v>145</v>
      </c>
      <c r="BE134" s="162">
        <f t="shared" si="3"/>
        <v>0</v>
      </c>
      <c r="BF134" s="162">
        <f t="shared" si="4"/>
        <v>0</v>
      </c>
      <c r="BG134" s="162">
        <f t="shared" si="5"/>
        <v>0</v>
      </c>
      <c r="BH134" s="162">
        <f t="shared" si="6"/>
        <v>0</v>
      </c>
      <c r="BI134" s="162">
        <f t="shared" si="7"/>
        <v>0</v>
      </c>
      <c r="BJ134" s="14" t="s">
        <v>78</v>
      </c>
      <c r="BK134" s="162">
        <f t="shared" si="8"/>
        <v>0</v>
      </c>
      <c r="BL134" s="14" t="s">
        <v>151</v>
      </c>
      <c r="BM134" s="161" t="s">
        <v>1325</v>
      </c>
    </row>
    <row r="135" spans="1:65" s="2" customFormat="1" ht="37.9" customHeight="1">
      <c r="A135" s="26"/>
      <c r="B135" s="149"/>
      <c r="C135" s="150" t="s">
        <v>151</v>
      </c>
      <c r="D135" s="150" t="s">
        <v>147</v>
      </c>
      <c r="E135" s="151" t="s">
        <v>259</v>
      </c>
      <c r="F135" s="152" t="s">
        <v>260</v>
      </c>
      <c r="G135" s="153" t="s">
        <v>150</v>
      </c>
      <c r="H135" s="154">
        <v>36.598999999999997</v>
      </c>
      <c r="I135" s="155"/>
      <c r="J135" s="155"/>
      <c r="K135" s="156"/>
      <c r="L135" s="27"/>
      <c r="M135" s="157" t="s">
        <v>1</v>
      </c>
      <c r="N135" s="158" t="s">
        <v>35</v>
      </c>
      <c r="O135" s="159">
        <v>0.28399999999999997</v>
      </c>
      <c r="P135" s="159">
        <f t="shared" si="0"/>
        <v>10.394115999999999</v>
      </c>
      <c r="Q135" s="159">
        <v>0</v>
      </c>
      <c r="R135" s="159">
        <f t="shared" si="1"/>
        <v>0</v>
      </c>
      <c r="S135" s="159">
        <v>6.8000000000000005E-2</v>
      </c>
      <c r="T135" s="160">
        <f t="shared" si="2"/>
        <v>2.4887320000000002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151</v>
      </c>
      <c r="AT135" s="161" t="s">
        <v>147</v>
      </c>
      <c r="AU135" s="161" t="s">
        <v>78</v>
      </c>
      <c r="AY135" s="14" t="s">
        <v>145</v>
      </c>
      <c r="BE135" s="162">
        <f t="shared" si="3"/>
        <v>0</v>
      </c>
      <c r="BF135" s="162">
        <f t="shared" si="4"/>
        <v>0</v>
      </c>
      <c r="BG135" s="162">
        <f t="shared" si="5"/>
        <v>0</v>
      </c>
      <c r="BH135" s="162">
        <f t="shared" si="6"/>
        <v>0</v>
      </c>
      <c r="BI135" s="162">
        <f t="shared" si="7"/>
        <v>0</v>
      </c>
      <c r="BJ135" s="14" t="s">
        <v>78</v>
      </c>
      <c r="BK135" s="162">
        <f t="shared" si="8"/>
        <v>0</v>
      </c>
      <c r="BL135" s="14" t="s">
        <v>151</v>
      </c>
      <c r="BM135" s="161" t="s">
        <v>1326</v>
      </c>
    </row>
    <row r="136" spans="1:65" s="2" customFormat="1" ht="24.2" customHeight="1">
      <c r="A136" s="26"/>
      <c r="B136" s="149"/>
      <c r="C136" s="150" t="s">
        <v>165</v>
      </c>
      <c r="D136" s="150" t="s">
        <v>147</v>
      </c>
      <c r="E136" s="151" t="s">
        <v>267</v>
      </c>
      <c r="F136" s="152" t="s">
        <v>268</v>
      </c>
      <c r="G136" s="153" t="s">
        <v>269</v>
      </c>
      <c r="H136" s="154">
        <v>6.49</v>
      </c>
      <c r="I136" s="155"/>
      <c r="J136" s="155"/>
      <c r="K136" s="156"/>
      <c r="L136" s="27"/>
      <c r="M136" s="157" t="s">
        <v>1</v>
      </c>
      <c r="N136" s="158" t="s">
        <v>35</v>
      </c>
      <c r="O136" s="159">
        <v>0.88200000000000001</v>
      </c>
      <c r="P136" s="159">
        <f t="shared" si="0"/>
        <v>5.7241800000000005</v>
      </c>
      <c r="Q136" s="159">
        <v>0</v>
      </c>
      <c r="R136" s="159">
        <f t="shared" si="1"/>
        <v>0</v>
      </c>
      <c r="S136" s="159">
        <v>0</v>
      </c>
      <c r="T136" s="160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151</v>
      </c>
      <c r="AT136" s="161" t="s">
        <v>147</v>
      </c>
      <c r="AU136" s="161" t="s">
        <v>78</v>
      </c>
      <c r="AY136" s="14" t="s">
        <v>145</v>
      </c>
      <c r="BE136" s="162">
        <f t="shared" si="3"/>
        <v>0</v>
      </c>
      <c r="BF136" s="162">
        <f t="shared" si="4"/>
        <v>0</v>
      </c>
      <c r="BG136" s="162">
        <f t="shared" si="5"/>
        <v>0</v>
      </c>
      <c r="BH136" s="162">
        <f t="shared" si="6"/>
        <v>0</v>
      </c>
      <c r="BI136" s="162">
        <f t="shared" si="7"/>
        <v>0</v>
      </c>
      <c r="BJ136" s="14" t="s">
        <v>78</v>
      </c>
      <c r="BK136" s="162">
        <f t="shared" si="8"/>
        <v>0</v>
      </c>
      <c r="BL136" s="14" t="s">
        <v>151</v>
      </c>
      <c r="BM136" s="161" t="s">
        <v>1327</v>
      </c>
    </row>
    <row r="137" spans="1:65" s="2" customFormat="1" ht="24.2" customHeight="1">
      <c r="A137" s="26"/>
      <c r="B137" s="149"/>
      <c r="C137" s="150" t="s">
        <v>169</v>
      </c>
      <c r="D137" s="150" t="s">
        <v>147</v>
      </c>
      <c r="E137" s="151" t="s">
        <v>272</v>
      </c>
      <c r="F137" s="152" t="s">
        <v>273</v>
      </c>
      <c r="G137" s="153" t="s">
        <v>269</v>
      </c>
      <c r="H137" s="154">
        <v>12.98</v>
      </c>
      <c r="I137" s="155"/>
      <c r="J137" s="155"/>
      <c r="K137" s="156"/>
      <c r="L137" s="27"/>
      <c r="M137" s="157" t="s">
        <v>1</v>
      </c>
      <c r="N137" s="158" t="s">
        <v>35</v>
      </c>
      <c r="O137" s="159">
        <v>0.61799999999999999</v>
      </c>
      <c r="P137" s="159">
        <f t="shared" si="0"/>
        <v>8.0216399999999997</v>
      </c>
      <c r="Q137" s="159">
        <v>0</v>
      </c>
      <c r="R137" s="159">
        <f t="shared" si="1"/>
        <v>0</v>
      </c>
      <c r="S137" s="159">
        <v>0</v>
      </c>
      <c r="T137" s="160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151</v>
      </c>
      <c r="AT137" s="161" t="s">
        <v>147</v>
      </c>
      <c r="AU137" s="161" t="s">
        <v>78</v>
      </c>
      <c r="AY137" s="14" t="s">
        <v>145</v>
      </c>
      <c r="BE137" s="162">
        <f t="shared" si="3"/>
        <v>0</v>
      </c>
      <c r="BF137" s="162">
        <f t="shared" si="4"/>
        <v>0</v>
      </c>
      <c r="BG137" s="162">
        <f t="shared" si="5"/>
        <v>0</v>
      </c>
      <c r="BH137" s="162">
        <f t="shared" si="6"/>
        <v>0</v>
      </c>
      <c r="BI137" s="162">
        <f t="shared" si="7"/>
        <v>0</v>
      </c>
      <c r="BJ137" s="14" t="s">
        <v>78</v>
      </c>
      <c r="BK137" s="162">
        <f t="shared" si="8"/>
        <v>0</v>
      </c>
      <c r="BL137" s="14" t="s">
        <v>151</v>
      </c>
      <c r="BM137" s="161" t="s">
        <v>1328</v>
      </c>
    </row>
    <row r="138" spans="1:65" s="2" customFormat="1" ht="21.75" customHeight="1">
      <c r="A138" s="26"/>
      <c r="B138" s="149"/>
      <c r="C138" s="150" t="s">
        <v>173</v>
      </c>
      <c r="D138" s="150" t="s">
        <v>147</v>
      </c>
      <c r="E138" s="151" t="s">
        <v>284</v>
      </c>
      <c r="F138" s="152" t="s">
        <v>285</v>
      </c>
      <c r="G138" s="153" t="s">
        <v>269</v>
      </c>
      <c r="H138" s="154">
        <v>6.49</v>
      </c>
      <c r="I138" s="155"/>
      <c r="J138" s="155"/>
      <c r="K138" s="156"/>
      <c r="L138" s="27"/>
      <c r="M138" s="157" t="s">
        <v>1</v>
      </c>
      <c r="N138" s="158" t="s">
        <v>35</v>
      </c>
      <c r="O138" s="159">
        <v>0.59799999999999998</v>
      </c>
      <c r="P138" s="159">
        <f t="shared" si="0"/>
        <v>3.8810199999999999</v>
      </c>
      <c r="Q138" s="159">
        <v>0</v>
      </c>
      <c r="R138" s="159">
        <f t="shared" si="1"/>
        <v>0</v>
      </c>
      <c r="S138" s="159">
        <v>0</v>
      </c>
      <c r="T138" s="160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151</v>
      </c>
      <c r="AT138" s="161" t="s">
        <v>147</v>
      </c>
      <c r="AU138" s="161" t="s">
        <v>78</v>
      </c>
      <c r="AY138" s="14" t="s">
        <v>145</v>
      </c>
      <c r="BE138" s="162">
        <f t="shared" si="3"/>
        <v>0</v>
      </c>
      <c r="BF138" s="162">
        <f t="shared" si="4"/>
        <v>0</v>
      </c>
      <c r="BG138" s="162">
        <f t="shared" si="5"/>
        <v>0</v>
      </c>
      <c r="BH138" s="162">
        <f t="shared" si="6"/>
        <v>0</v>
      </c>
      <c r="BI138" s="162">
        <f t="shared" si="7"/>
        <v>0</v>
      </c>
      <c r="BJ138" s="14" t="s">
        <v>78</v>
      </c>
      <c r="BK138" s="162">
        <f t="shared" si="8"/>
        <v>0</v>
      </c>
      <c r="BL138" s="14" t="s">
        <v>151</v>
      </c>
      <c r="BM138" s="161" t="s">
        <v>1329</v>
      </c>
    </row>
    <row r="139" spans="1:65" s="2" customFormat="1" ht="24.2" customHeight="1">
      <c r="A139" s="26"/>
      <c r="B139" s="149"/>
      <c r="C139" s="150" t="s">
        <v>177</v>
      </c>
      <c r="D139" s="150" t="s">
        <v>147</v>
      </c>
      <c r="E139" s="151" t="s">
        <v>288</v>
      </c>
      <c r="F139" s="152" t="s">
        <v>289</v>
      </c>
      <c r="G139" s="153" t="s">
        <v>269</v>
      </c>
      <c r="H139" s="154">
        <v>194.7</v>
      </c>
      <c r="I139" s="155"/>
      <c r="J139" s="155"/>
      <c r="K139" s="156"/>
      <c r="L139" s="27"/>
      <c r="M139" s="157" t="s">
        <v>1</v>
      </c>
      <c r="N139" s="158" t="s">
        <v>35</v>
      </c>
      <c r="O139" s="159">
        <v>7.0000000000000001E-3</v>
      </c>
      <c r="P139" s="159">
        <f t="shared" si="0"/>
        <v>1.3629</v>
      </c>
      <c r="Q139" s="159">
        <v>0</v>
      </c>
      <c r="R139" s="159">
        <f t="shared" si="1"/>
        <v>0</v>
      </c>
      <c r="S139" s="159">
        <v>0</v>
      </c>
      <c r="T139" s="160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151</v>
      </c>
      <c r="AT139" s="161" t="s">
        <v>147</v>
      </c>
      <c r="AU139" s="161" t="s">
        <v>78</v>
      </c>
      <c r="AY139" s="14" t="s">
        <v>145</v>
      </c>
      <c r="BE139" s="162">
        <f t="shared" si="3"/>
        <v>0</v>
      </c>
      <c r="BF139" s="162">
        <f t="shared" si="4"/>
        <v>0</v>
      </c>
      <c r="BG139" s="162">
        <f t="shared" si="5"/>
        <v>0</v>
      </c>
      <c r="BH139" s="162">
        <f t="shared" si="6"/>
        <v>0</v>
      </c>
      <c r="BI139" s="162">
        <f t="shared" si="7"/>
        <v>0</v>
      </c>
      <c r="BJ139" s="14" t="s">
        <v>78</v>
      </c>
      <c r="BK139" s="162">
        <f t="shared" si="8"/>
        <v>0</v>
      </c>
      <c r="BL139" s="14" t="s">
        <v>151</v>
      </c>
      <c r="BM139" s="161" t="s">
        <v>1330</v>
      </c>
    </row>
    <row r="140" spans="1:65" s="2" customFormat="1" ht="24.2" customHeight="1">
      <c r="A140" s="26"/>
      <c r="B140" s="149"/>
      <c r="C140" s="150" t="s">
        <v>156</v>
      </c>
      <c r="D140" s="150" t="s">
        <v>147</v>
      </c>
      <c r="E140" s="151" t="s">
        <v>276</v>
      </c>
      <c r="F140" s="152" t="s">
        <v>277</v>
      </c>
      <c r="G140" s="153" t="s">
        <v>269</v>
      </c>
      <c r="H140" s="154">
        <v>6.49</v>
      </c>
      <c r="I140" s="155"/>
      <c r="J140" s="155"/>
      <c r="K140" s="156"/>
      <c r="L140" s="27"/>
      <c r="M140" s="157" t="s">
        <v>1</v>
      </c>
      <c r="N140" s="158" t="s">
        <v>35</v>
      </c>
      <c r="O140" s="159">
        <v>0.89</v>
      </c>
      <c r="P140" s="159">
        <f t="shared" si="0"/>
        <v>5.7761000000000005</v>
      </c>
      <c r="Q140" s="159">
        <v>0</v>
      </c>
      <c r="R140" s="159">
        <f t="shared" si="1"/>
        <v>0</v>
      </c>
      <c r="S140" s="159">
        <v>0</v>
      </c>
      <c r="T140" s="160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151</v>
      </c>
      <c r="AT140" s="161" t="s">
        <v>147</v>
      </c>
      <c r="AU140" s="161" t="s">
        <v>78</v>
      </c>
      <c r="AY140" s="14" t="s">
        <v>145</v>
      </c>
      <c r="BE140" s="162">
        <f t="shared" si="3"/>
        <v>0</v>
      </c>
      <c r="BF140" s="162">
        <f t="shared" si="4"/>
        <v>0</v>
      </c>
      <c r="BG140" s="162">
        <f t="shared" si="5"/>
        <v>0</v>
      </c>
      <c r="BH140" s="162">
        <f t="shared" si="6"/>
        <v>0</v>
      </c>
      <c r="BI140" s="162">
        <f t="shared" si="7"/>
        <v>0</v>
      </c>
      <c r="BJ140" s="14" t="s">
        <v>78</v>
      </c>
      <c r="BK140" s="162">
        <f t="shared" si="8"/>
        <v>0</v>
      </c>
      <c r="BL140" s="14" t="s">
        <v>151</v>
      </c>
      <c r="BM140" s="161" t="s">
        <v>1331</v>
      </c>
    </row>
    <row r="141" spans="1:65" s="2" customFormat="1" ht="24.2" customHeight="1">
      <c r="A141" s="26"/>
      <c r="B141" s="149"/>
      <c r="C141" s="150" t="s">
        <v>184</v>
      </c>
      <c r="D141" s="150" t="s">
        <v>147</v>
      </c>
      <c r="E141" s="151" t="s">
        <v>280</v>
      </c>
      <c r="F141" s="152" t="s">
        <v>281</v>
      </c>
      <c r="G141" s="153" t="s">
        <v>269</v>
      </c>
      <c r="H141" s="154">
        <v>32.450000000000003</v>
      </c>
      <c r="I141" s="155"/>
      <c r="J141" s="155"/>
      <c r="K141" s="156"/>
      <c r="L141" s="27"/>
      <c r="M141" s="157" t="s">
        <v>1</v>
      </c>
      <c r="N141" s="158" t="s">
        <v>35</v>
      </c>
      <c r="O141" s="159">
        <v>0.1</v>
      </c>
      <c r="P141" s="159">
        <f t="shared" si="0"/>
        <v>3.2450000000000006</v>
      </c>
      <c r="Q141" s="159">
        <v>0</v>
      </c>
      <c r="R141" s="159">
        <f t="shared" si="1"/>
        <v>0</v>
      </c>
      <c r="S141" s="159">
        <v>0</v>
      </c>
      <c r="T141" s="160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151</v>
      </c>
      <c r="AT141" s="161" t="s">
        <v>147</v>
      </c>
      <c r="AU141" s="161" t="s">
        <v>78</v>
      </c>
      <c r="AY141" s="14" t="s">
        <v>145</v>
      </c>
      <c r="BE141" s="162">
        <f t="shared" si="3"/>
        <v>0</v>
      </c>
      <c r="BF141" s="162">
        <f t="shared" si="4"/>
        <v>0</v>
      </c>
      <c r="BG141" s="162">
        <f t="shared" si="5"/>
        <v>0</v>
      </c>
      <c r="BH141" s="162">
        <f t="shared" si="6"/>
        <v>0</v>
      </c>
      <c r="BI141" s="162">
        <f t="shared" si="7"/>
        <v>0</v>
      </c>
      <c r="BJ141" s="14" t="s">
        <v>78</v>
      </c>
      <c r="BK141" s="162">
        <f t="shared" si="8"/>
        <v>0</v>
      </c>
      <c r="BL141" s="14" t="s">
        <v>151</v>
      </c>
      <c r="BM141" s="161" t="s">
        <v>1332</v>
      </c>
    </row>
    <row r="142" spans="1:65" s="2" customFormat="1" ht="21.75" customHeight="1">
      <c r="A142" s="26"/>
      <c r="B142" s="149"/>
      <c r="C142" s="150" t="s">
        <v>189</v>
      </c>
      <c r="D142" s="150" t="s">
        <v>147</v>
      </c>
      <c r="E142" s="151" t="s">
        <v>292</v>
      </c>
      <c r="F142" s="152" t="s">
        <v>293</v>
      </c>
      <c r="G142" s="153" t="s">
        <v>269</v>
      </c>
      <c r="H142" s="154">
        <v>6.49</v>
      </c>
      <c r="I142" s="155"/>
      <c r="J142" s="155"/>
      <c r="K142" s="156"/>
      <c r="L142" s="27"/>
      <c r="M142" s="157" t="s">
        <v>1</v>
      </c>
      <c r="N142" s="158" t="s">
        <v>35</v>
      </c>
      <c r="O142" s="159">
        <v>0</v>
      </c>
      <c r="P142" s="159">
        <f t="shared" si="0"/>
        <v>0</v>
      </c>
      <c r="Q142" s="159">
        <v>0</v>
      </c>
      <c r="R142" s="159">
        <f t="shared" si="1"/>
        <v>0</v>
      </c>
      <c r="S142" s="159">
        <v>0</v>
      </c>
      <c r="T142" s="160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151</v>
      </c>
      <c r="AT142" s="161" t="s">
        <v>147</v>
      </c>
      <c r="AU142" s="161" t="s">
        <v>78</v>
      </c>
      <c r="AY142" s="14" t="s">
        <v>145</v>
      </c>
      <c r="BE142" s="162">
        <f t="shared" si="3"/>
        <v>0</v>
      </c>
      <c r="BF142" s="162">
        <f t="shared" si="4"/>
        <v>0</v>
      </c>
      <c r="BG142" s="162">
        <f t="shared" si="5"/>
        <v>0</v>
      </c>
      <c r="BH142" s="162">
        <f t="shared" si="6"/>
        <v>0</v>
      </c>
      <c r="BI142" s="162">
        <f t="shared" si="7"/>
        <v>0</v>
      </c>
      <c r="BJ142" s="14" t="s">
        <v>78</v>
      </c>
      <c r="BK142" s="162">
        <f t="shared" si="8"/>
        <v>0</v>
      </c>
      <c r="BL142" s="14" t="s">
        <v>151</v>
      </c>
      <c r="BM142" s="161" t="s">
        <v>1333</v>
      </c>
    </row>
    <row r="143" spans="1:65" s="2" customFormat="1" ht="16.5" customHeight="1">
      <c r="A143" s="26"/>
      <c r="B143" s="149"/>
      <c r="C143" s="150" t="s">
        <v>193</v>
      </c>
      <c r="D143" s="150" t="s">
        <v>147</v>
      </c>
      <c r="E143" s="151" t="s">
        <v>296</v>
      </c>
      <c r="F143" s="152" t="s">
        <v>297</v>
      </c>
      <c r="G143" s="153" t="s">
        <v>200</v>
      </c>
      <c r="H143" s="154">
        <v>1</v>
      </c>
      <c r="I143" s="155"/>
      <c r="J143" s="155"/>
      <c r="K143" s="156"/>
      <c r="L143" s="27"/>
      <c r="M143" s="157" t="s">
        <v>1</v>
      </c>
      <c r="N143" s="158" t="s">
        <v>35</v>
      </c>
      <c r="O143" s="159">
        <v>0</v>
      </c>
      <c r="P143" s="159">
        <f t="shared" si="0"/>
        <v>0</v>
      </c>
      <c r="Q143" s="159">
        <v>0</v>
      </c>
      <c r="R143" s="159">
        <f t="shared" si="1"/>
        <v>0</v>
      </c>
      <c r="S143" s="159">
        <v>0</v>
      </c>
      <c r="T143" s="160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151</v>
      </c>
      <c r="AT143" s="161" t="s">
        <v>147</v>
      </c>
      <c r="AU143" s="161" t="s">
        <v>78</v>
      </c>
      <c r="AY143" s="14" t="s">
        <v>145</v>
      </c>
      <c r="BE143" s="162">
        <f t="shared" si="3"/>
        <v>0</v>
      </c>
      <c r="BF143" s="162">
        <f t="shared" si="4"/>
        <v>0</v>
      </c>
      <c r="BG143" s="162">
        <f t="shared" si="5"/>
        <v>0</v>
      </c>
      <c r="BH143" s="162">
        <f t="shared" si="6"/>
        <v>0</v>
      </c>
      <c r="BI143" s="162">
        <f t="shared" si="7"/>
        <v>0</v>
      </c>
      <c r="BJ143" s="14" t="s">
        <v>78</v>
      </c>
      <c r="BK143" s="162">
        <f t="shared" si="8"/>
        <v>0</v>
      </c>
      <c r="BL143" s="14" t="s">
        <v>151</v>
      </c>
      <c r="BM143" s="161" t="s">
        <v>1334</v>
      </c>
    </row>
    <row r="144" spans="1:65" s="12" customFormat="1" ht="25.9" customHeight="1">
      <c r="B144" s="137"/>
      <c r="D144" s="138" t="s">
        <v>68</v>
      </c>
      <c r="E144" s="139" t="s">
        <v>299</v>
      </c>
      <c r="F144" s="139" t="s">
        <v>300</v>
      </c>
      <c r="J144" s="140"/>
      <c r="L144" s="137"/>
      <c r="M144" s="141"/>
      <c r="N144" s="142"/>
      <c r="O144" s="142"/>
      <c r="P144" s="143">
        <f>P145+P147</f>
        <v>33.637199999999993</v>
      </c>
      <c r="Q144" s="142"/>
      <c r="R144" s="143">
        <f>R145+R147</f>
        <v>0</v>
      </c>
      <c r="S144" s="142"/>
      <c r="T144" s="144">
        <f>T145+T147</f>
        <v>0.28931000000000001</v>
      </c>
      <c r="AR144" s="138" t="s">
        <v>78</v>
      </c>
      <c r="AT144" s="145" t="s">
        <v>68</v>
      </c>
      <c r="AU144" s="145" t="s">
        <v>69</v>
      </c>
      <c r="AY144" s="138" t="s">
        <v>145</v>
      </c>
      <c r="BK144" s="146">
        <f>BK145+BK147</f>
        <v>0</v>
      </c>
    </row>
    <row r="145" spans="1:65" s="12" customFormat="1" ht="22.9" customHeight="1">
      <c r="B145" s="137"/>
      <c r="D145" s="138" t="s">
        <v>68</v>
      </c>
      <c r="E145" s="147" t="s">
        <v>315</v>
      </c>
      <c r="F145" s="147" t="s">
        <v>316</v>
      </c>
      <c r="J145" s="148"/>
      <c r="L145" s="137"/>
      <c r="M145" s="141"/>
      <c r="N145" s="142"/>
      <c r="O145" s="142"/>
      <c r="P145" s="143">
        <f>P146</f>
        <v>1.44</v>
      </c>
      <c r="Q145" s="142"/>
      <c r="R145" s="143">
        <f>R146</f>
        <v>0</v>
      </c>
      <c r="S145" s="142"/>
      <c r="T145" s="144">
        <f>T146</f>
        <v>8.8830000000000006E-2</v>
      </c>
      <c r="AR145" s="138" t="s">
        <v>78</v>
      </c>
      <c r="AT145" s="145" t="s">
        <v>68</v>
      </c>
      <c r="AU145" s="145" t="s">
        <v>75</v>
      </c>
      <c r="AY145" s="138" t="s">
        <v>145</v>
      </c>
      <c r="BK145" s="146">
        <f>BK146</f>
        <v>0</v>
      </c>
    </row>
    <row r="146" spans="1:65" s="2" customFormat="1" ht="24.2" customHeight="1">
      <c r="A146" s="26"/>
      <c r="B146" s="149"/>
      <c r="C146" s="150" t="s">
        <v>197</v>
      </c>
      <c r="D146" s="150" t="s">
        <v>147</v>
      </c>
      <c r="E146" s="151" t="s">
        <v>318</v>
      </c>
      <c r="F146" s="152" t="s">
        <v>319</v>
      </c>
      <c r="G146" s="153" t="s">
        <v>200</v>
      </c>
      <c r="H146" s="154">
        <v>3</v>
      </c>
      <c r="I146" s="155"/>
      <c r="J146" s="155"/>
      <c r="K146" s="156"/>
      <c r="L146" s="27"/>
      <c r="M146" s="157" t="s">
        <v>1</v>
      </c>
      <c r="N146" s="158" t="s">
        <v>35</v>
      </c>
      <c r="O146" s="159">
        <v>0.48</v>
      </c>
      <c r="P146" s="159">
        <f>O146*H146</f>
        <v>1.44</v>
      </c>
      <c r="Q146" s="159">
        <v>0</v>
      </c>
      <c r="R146" s="159">
        <f>Q146*H146</f>
        <v>0</v>
      </c>
      <c r="S146" s="159">
        <v>2.9610000000000001E-2</v>
      </c>
      <c r="T146" s="160">
        <f>S146*H146</f>
        <v>8.8830000000000006E-2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210</v>
      </c>
      <c r="AT146" s="161" t="s">
        <v>147</v>
      </c>
      <c r="AU146" s="161" t="s">
        <v>78</v>
      </c>
      <c r="AY146" s="14" t="s">
        <v>145</v>
      </c>
      <c r="BE146" s="162">
        <f>IF(N146="základná",J146,0)</f>
        <v>0</v>
      </c>
      <c r="BF146" s="162">
        <f>IF(N146="znížená",J146,0)</f>
        <v>0</v>
      </c>
      <c r="BG146" s="162">
        <f>IF(N146="zákl. prenesená",J146,0)</f>
        <v>0</v>
      </c>
      <c r="BH146" s="162">
        <f>IF(N146="zníž. prenesená",J146,0)</f>
        <v>0</v>
      </c>
      <c r="BI146" s="162">
        <f>IF(N146="nulová",J146,0)</f>
        <v>0</v>
      </c>
      <c r="BJ146" s="14" t="s">
        <v>78</v>
      </c>
      <c r="BK146" s="162">
        <f>ROUND(I146*H146,2)</f>
        <v>0</v>
      </c>
      <c r="BL146" s="14" t="s">
        <v>210</v>
      </c>
      <c r="BM146" s="161" t="s">
        <v>1335</v>
      </c>
    </row>
    <row r="147" spans="1:65" s="12" customFormat="1" ht="22.9" customHeight="1">
      <c r="B147" s="137"/>
      <c r="D147" s="138" t="s">
        <v>68</v>
      </c>
      <c r="E147" s="147" t="s">
        <v>405</v>
      </c>
      <c r="F147" s="147" t="s">
        <v>406</v>
      </c>
      <c r="J147" s="148"/>
      <c r="L147" s="137"/>
      <c r="M147" s="141"/>
      <c r="N147" s="142"/>
      <c r="O147" s="142"/>
      <c r="P147" s="143">
        <f>SUM(P148:P149)</f>
        <v>32.197199999999995</v>
      </c>
      <c r="Q147" s="142"/>
      <c r="R147" s="143">
        <f>SUM(R148:R149)</f>
        <v>0</v>
      </c>
      <c r="S147" s="142"/>
      <c r="T147" s="144">
        <f>SUM(T148:T149)</f>
        <v>0.20047999999999999</v>
      </c>
      <c r="AR147" s="138" t="s">
        <v>78</v>
      </c>
      <c r="AT147" s="145" t="s">
        <v>68</v>
      </c>
      <c r="AU147" s="145" t="s">
        <v>75</v>
      </c>
      <c r="AY147" s="138" t="s">
        <v>145</v>
      </c>
      <c r="BK147" s="146">
        <f>SUM(BK148:BK149)</f>
        <v>0</v>
      </c>
    </row>
    <row r="148" spans="1:65" s="2" customFormat="1" ht="16.5" customHeight="1">
      <c r="A148" s="26"/>
      <c r="B148" s="149"/>
      <c r="C148" s="150" t="s">
        <v>202</v>
      </c>
      <c r="D148" s="150" t="s">
        <v>147</v>
      </c>
      <c r="E148" s="151" t="s">
        <v>412</v>
      </c>
      <c r="F148" s="152" t="s">
        <v>413</v>
      </c>
      <c r="G148" s="153" t="s">
        <v>187</v>
      </c>
      <c r="H148" s="154">
        <v>66.28</v>
      </c>
      <c r="I148" s="155"/>
      <c r="J148" s="155"/>
      <c r="K148" s="156"/>
      <c r="L148" s="27"/>
      <c r="M148" s="157" t="s">
        <v>1</v>
      </c>
      <c r="N148" s="158" t="s">
        <v>35</v>
      </c>
      <c r="O148" s="159">
        <v>9.5000000000000001E-2</v>
      </c>
      <c r="P148" s="159">
        <f>O148*H148</f>
        <v>6.2965999999999998</v>
      </c>
      <c r="Q148" s="159">
        <v>0</v>
      </c>
      <c r="R148" s="159">
        <f>Q148*H148</f>
        <v>0</v>
      </c>
      <c r="S148" s="159">
        <v>1E-3</v>
      </c>
      <c r="T148" s="160">
        <f>S148*H148</f>
        <v>6.6280000000000006E-2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210</v>
      </c>
      <c r="AT148" s="161" t="s">
        <v>147</v>
      </c>
      <c r="AU148" s="161" t="s">
        <v>78</v>
      </c>
      <c r="AY148" s="14" t="s">
        <v>145</v>
      </c>
      <c r="BE148" s="162">
        <f>IF(N148="základná",J148,0)</f>
        <v>0</v>
      </c>
      <c r="BF148" s="162">
        <f>IF(N148="znížená",J148,0)</f>
        <v>0</v>
      </c>
      <c r="BG148" s="162">
        <f>IF(N148="zákl. prenesená",J148,0)</f>
        <v>0</v>
      </c>
      <c r="BH148" s="162">
        <f>IF(N148="zníž. prenesená",J148,0)</f>
        <v>0</v>
      </c>
      <c r="BI148" s="162">
        <f>IF(N148="nulová",J148,0)</f>
        <v>0</v>
      </c>
      <c r="BJ148" s="14" t="s">
        <v>78</v>
      </c>
      <c r="BK148" s="162">
        <f>ROUND(I148*H148,2)</f>
        <v>0</v>
      </c>
      <c r="BL148" s="14" t="s">
        <v>210</v>
      </c>
      <c r="BM148" s="161" t="s">
        <v>1336</v>
      </c>
    </row>
    <row r="149" spans="1:65" s="2" customFormat="1" ht="24.2" customHeight="1">
      <c r="A149" s="26"/>
      <c r="B149" s="149"/>
      <c r="C149" s="150" t="s">
        <v>206</v>
      </c>
      <c r="D149" s="150" t="s">
        <v>147</v>
      </c>
      <c r="E149" s="151" t="s">
        <v>408</v>
      </c>
      <c r="F149" s="152" t="s">
        <v>409</v>
      </c>
      <c r="G149" s="153" t="s">
        <v>150</v>
      </c>
      <c r="H149" s="154">
        <v>134.19999999999999</v>
      </c>
      <c r="I149" s="155"/>
      <c r="J149" s="155"/>
      <c r="K149" s="156"/>
      <c r="L149" s="27"/>
      <c r="M149" s="163" t="s">
        <v>1</v>
      </c>
      <c r="N149" s="164" t="s">
        <v>35</v>
      </c>
      <c r="O149" s="165">
        <v>0.193</v>
      </c>
      <c r="P149" s="165">
        <f>O149*H149</f>
        <v>25.900599999999997</v>
      </c>
      <c r="Q149" s="165">
        <v>0</v>
      </c>
      <c r="R149" s="165">
        <f>Q149*H149</f>
        <v>0</v>
      </c>
      <c r="S149" s="165">
        <v>1E-3</v>
      </c>
      <c r="T149" s="166">
        <f>S149*H149</f>
        <v>0.13419999999999999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210</v>
      </c>
      <c r="AT149" s="161" t="s">
        <v>147</v>
      </c>
      <c r="AU149" s="161" t="s">
        <v>78</v>
      </c>
      <c r="AY149" s="14" t="s">
        <v>145</v>
      </c>
      <c r="BE149" s="162">
        <f>IF(N149="základná",J149,0)</f>
        <v>0</v>
      </c>
      <c r="BF149" s="162">
        <f>IF(N149="znížená",J149,0)</f>
        <v>0</v>
      </c>
      <c r="BG149" s="162">
        <f>IF(N149="zákl. prenesená",J149,0)</f>
        <v>0</v>
      </c>
      <c r="BH149" s="162">
        <f>IF(N149="zníž. prenesená",J149,0)</f>
        <v>0</v>
      </c>
      <c r="BI149" s="162">
        <f>IF(N149="nulová",J149,0)</f>
        <v>0</v>
      </c>
      <c r="BJ149" s="14" t="s">
        <v>78</v>
      </c>
      <c r="BK149" s="162">
        <f>ROUND(I149*H149,2)</f>
        <v>0</v>
      </c>
      <c r="BL149" s="14" t="s">
        <v>210</v>
      </c>
      <c r="BM149" s="161" t="s">
        <v>1337</v>
      </c>
    </row>
    <row r="150" spans="1:65" s="2" customFormat="1" ht="6.95" customHeight="1">
      <c r="A150" s="26"/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27"/>
      <c r="M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</row>
  </sheetData>
  <autoFilter ref="C128:K149"/>
  <mergeCells count="14">
    <mergeCell ref="E119:H119"/>
    <mergeCell ref="E117:H117"/>
    <mergeCell ref="E121:H121"/>
    <mergeCell ref="L2:V2"/>
    <mergeCell ref="E85:H85"/>
    <mergeCell ref="E89:H89"/>
    <mergeCell ref="E87:H87"/>
    <mergeCell ref="E91:H91"/>
    <mergeCell ref="E115:H115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0"/>
  <sheetViews>
    <sheetView showGridLines="0" workbookViewId="0">
      <selection activeCell="J130" sqref="J1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ht="12.75">
      <c r="B8" s="17"/>
      <c r="D8" s="23" t="s">
        <v>105</v>
      </c>
      <c r="L8" s="17"/>
    </row>
    <row r="9" spans="1:46" s="1" customFormat="1" ht="16.5" customHeight="1">
      <c r="B9" s="17"/>
      <c r="E9" s="388" t="s">
        <v>2997</v>
      </c>
      <c r="F9" s="350"/>
      <c r="G9" s="350"/>
      <c r="H9" s="350"/>
      <c r="L9" s="17"/>
    </row>
    <row r="10" spans="1:46" s="1" customFormat="1" ht="12" customHeight="1">
      <c r="B10" s="17"/>
      <c r="D10" s="23" t="s">
        <v>107</v>
      </c>
      <c r="L10" s="17"/>
    </row>
    <row r="11" spans="1:46" s="2" customFormat="1" ht="16.5" customHeight="1">
      <c r="A11" s="26"/>
      <c r="B11" s="27"/>
      <c r="C11" s="26"/>
      <c r="D11" s="26"/>
      <c r="E11" s="386" t="s">
        <v>2998</v>
      </c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109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380" t="s">
        <v>2995</v>
      </c>
      <c r="F13" s="387"/>
      <c r="G13" s="387"/>
      <c r="H13" s="387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20</v>
      </c>
      <c r="E18" s="26"/>
      <c r="F18" s="26"/>
      <c r="G18" s="26"/>
      <c r="H18" s="26"/>
      <c r="I18" s="23" t="s">
        <v>21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22</v>
      </c>
      <c r="F19" s="26"/>
      <c r="G19" s="26"/>
      <c r="H19" s="26"/>
      <c r="I19" s="23" t="s">
        <v>23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24</v>
      </c>
      <c r="E21" s="26"/>
      <c r="F21" s="26"/>
      <c r="G21" s="26"/>
      <c r="H21" s="26"/>
      <c r="I21" s="23" t="s">
        <v>21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23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25</v>
      </c>
      <c r="E24" s="26"/>
      <c r="F24" s="26"/>
      <c r="G24" s="26"/>
      <c r="H24" s="26"/>
      <c r="I24" s="23" t="s">
        <v>21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/>
      <c r="F25" s="26"/>
      <c r="G25" s="26"/>
      <c r="H25" s="26"/>
      <c r="I25" s="23" t="s">
        <v>23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21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/>
      <c r="F28" s="26"/>
      <c r="G28" s="26"/>
      <c r="H28" s="26"/>
      <c r="I28" s="23" t="s">
        <v>23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28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23.25" customHeight="1">
      <c r="A31" s="98"/>
      <c r="B31" s="99"/>
      <c r="C31" s="98"/>
      <c r="D31" s="98"/>
      <c r="E31" s="363"/>
      <c r="F31" s="363"/>
      <c r="G31" s="363"/>
      <c r="H31" s="363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101" t="s">
        <v>29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31</v>
      </c>
      <c r="G36" s="26"/>
      <c r="H36" s="26"/>
      <c r="I36" s="30" t="s">
        <v>30</v>
      </c>
      <c r="J36" s="30" t="s">
        <v>32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7" t="s">
        <v>33</v>
      </c>
      <c r="E37" s="32" t="s">
        <v>34</v>
      </c>
      <c r="F37" s="102">
        <f>ROUND((SUM(BE133:BE209)),  2)</f>
        <v>0</v>
      </c>
      <c r="G37" s="103"/>
      <c r="H37" s="103"/>
      <c r="I37" s="104">
        <v>0.2</v>
      </c>
      <c r="J37" s="102">
        <f>ROUND(((SUM(BE133:BE209))*I37),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32" t="s">
        <v>35</v>
      </c>
      <c r="F38" s="105"/>
      <c r="G38" s="26"/>
      <c r="H38" s="26"/>
      <c r="I38" s="106">
        <v>0.2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36</v>
      </c>
      <c r="F39" s="105">
        <f>ROUND((SUM(BG133:BG209)),  2)</f>
        <v>0</v>
      </c>
      <c r="G39" s="26"/>
      <c r="H39" s="26"/>
      <c r="I39" s="106">
        <v>0.2</v>
      </c>
      <c r="J39" s="105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37</v>
      </c>
      <c r="F40" s="105">
        <f>ROUND((SUM(BH133:BH209)),  2)</f>
        <v>0</v>
      </c>
      <c r="G40" s="26"/>
      <c r="H40" s="26"/>
      <c r="I40" s="106">
        <v>0.2</v>
      </c>
      <c r="J40" s="105">
        <f>0</f>
        <v>0</v>
      </c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32" t="s">
        <v>38</v>
      </c>
      <c r="F41" s="102">
        <f>ROUND((SUM(BI133:BI209)),  2)</f>
        <v>0</v>
      </c>
      <c r="G41" s="103"/>
      <c r="H41" s="103"/>
      <c r="I41" s="104">
        <v>0</v>
      </c>
      <c r="J41" s="102">
        <f>0</f>
        <v>0</v>
      </c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7"/>
      <c r="D43" s="108" t="s">
        <v>39</v>
      </c>
      <c r="E43" s="57"/>
      <c r="F43" s="57"/>
      <c r="G43" s="109" t="s">
        <v>40</v>
      </c>
      <c r="H43" s="110" t="s">
        <v>41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1" customFormat="1" ht="16.5" customHeight="1">
      <c r="B87" s="17"/>
      <c r="E87" s="388" t="s">
        <v>2997</v>
      </c>
      <c r="F87" s="350"/>
      <c r="G87" s="350"/>
      <c r="H87" s="350"/>
      <c r="L87" s="17"/>
    </row>
    <row r="88" spans="1:31" s="1" customFormat="1" ht="12" customHeight="1">
      <c r="B88" s="17"/>
      <c r="C88" s="23" t="s">
        <v>107</v>
      </c>
      <c r="L88" s="17"/>
    </row>
    <row r="89" spans="1:31" s="2" customFormat="1" ht="16.5" customHeight="1">
      <c r="A89" s="26"/>
      <c r="B89" s="27"/>
      <c r="C89" s="26"/>
      <c r="D89" s="26"/>
      <c r="E89" s="386" t="s">
        <v>2998</v>
      </c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109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380" t="str">
        <f>E13</f>
        <v>A1.01 - Výmena otvorových otvorov</v>
      </c>
      <c r="F91" s="387"/>
      <c r="G91" s="387"/>
      <c r="H91" s="387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p.č.1108;1109, k.ú. Ružomberok</v>
      </c>
      <c r="G93" s="26"/>
      <c r="H93" s="26"/>
      <c r="I93" s="23" t="s">
        <v>19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>
      <c r="A95" s="26"/>
      <c r="B95" s="27"/>
      <c r="C95" s="23" t="s">
        <v>20</v>
      </c>
      <c r="D95" s="26"/>
      <c r="E95" s="26"/>
      <c r="F95" s="21" t="str">
        <f>E19</f>
        <v>Ministerstvo vnútra SR</v>
      </c>
      <c r="G95" s="26"/>
      <c r="H95" s="26"/>
      <c r="I95" s="23" t="s">
        <v>25</v>
      </c>
      <c r="J95" s="24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24</v>
      </c>
      <c r="D96" s="26"/>
      <c r="E96" s="26"/>
      <c r="F96" s="21"/>
      <c r="G96" s="26"/>
      <c r="H96" s="26"/>
      <c r="I96" s="23" t="s">
        <v>27</v>
      </c>
      <c r="J96" s="24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15" t="s">
        <v>111</v>
      </c>
      <c r="D98" s="107"/>
      <c r="E98" s="107"/>
      <c r="F98" s="107"/>
      <c r="G98" s="107"/>
      <c r="H98" s="107"/>
      <c r="I98" s="107"/>
      <c r="J98" s="116" t="s">
        <v>112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7" t="s">
        <v>113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114</v>
      </c>
    </row>
    <row r="101" spans="1:47" s="9" customFormat="1" ht="24.95" customHeight="1">
      <c r="B101" s="118"/>
      <c r="D101" s="119" t="s">
        <v>115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449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>
      <c r="B103" s="122"/>
      <c r="D103" s="123" t="s">
        <v>450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>
      <c r="B104" s="122"/>
      <c r="D104" s="123" t="s">
        <v>117</v>
      </c>
      <c r="E104" s="124"/>
      <c r="F104" s="124"/>
      <c r="G104" s="124"/>
      <c r="H104" s="124"/>
      <c r="I104" s="124"/>
      <c r="J104" s="125"/>
      <c r="L104" s="122"/>
    </row>
    <row r="105" spans="1:47" s="10" customFormat="1" ht="19.899999999999999" customHeight="1">
      <c r="B105" s="122"/>
      <c r="D105" s="123" t="s">
        <v>451</v>
      </c>
      <c r="E105" s="124"/>
      <c r="F105" s="124"/>
      <c r="G105" s="124"/>
      <c r="H105" s="124"/>
      <c r="I105" s="124"/>
      <c r="J105" s="125"/>
      <c r="L105" s="122"/>
    </row>
    <row r="106" spans="1:47" s="9" customFormat="1" ht="24.95" customHeight="1">
      <c r="B106" s="118"/>
      <c r="D106" s="119" t="s">
        <v>118</v>
      </c>
      <c r="E106" s="120"/>
      <c r="F106" s="120"/>
      <c r="G106" s="120"/>
      <c r="H106" s="120"/>
      <c r="I106" s="120"/>
      <c r="J106" s="121"/>
      <c r="L106" s="118"/>
    </row>
    <row r="107" spans="1:47" s="10" customFormat="1" ht="19.899999999999999" customHeight="1">
      <c r="B107" s="122"/>
      <c r="D107" s="123" t="s">
        <v>452</v>
      </c>
      <c r="E107" s="124"/>
      <c r="F107" s="124"/>
      <c r="G107" s="124"/>
      <c r="H107" s="124"/>
      <c r="I107" s="124"/>
      <c r="J107" s="125"/>
      <c r="L107" s="122"/>
    </row>
    <row r="108" spans="1:47" s="10" customFormat="1" ht="19.899999999999999" customHeight="1">
      <c r="B108" s="122"/>
      <c r="D108" s="123" t="s">
        <v>123</v>
      </c>
      <c r="E108" s="124"/>
      <c r="F108" s="124"/>
      <c r="G108" s="124"/>
      <c r="H108" s="124"/>
      <c r="I108" s="124"/>
      <c r="J108" s="125"/>
      <c r="L108" s="122"/>
    </row>
    <row r="109" spans="1:47" s="10" customFormat="1" ht="19.899999999999999" customHeight="1">
      <c r="B109" s="122"/>
      <c r="D109" s="123" t="s">
        <v>124</v>
      </c>
      <c r="E109" s="124"/>
      <c r="F109" s="124"/>
      <c r="G109" s="124"/>
      <c r="H109" s="124"/>
      <c r="I109" s="124"/>
      <c r="J109" s="125"/>
      <c r="L109" s="122"/>
    </row>
    <row r="110" spans="1:47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>
      <c r="A115" s="26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131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6.25" customHeight="1">
      <c r="A119" s="26"/>
      <c r="B119" s="27"/>
      <c r="C119" s="26"/>
      <c r="D119" s="26"/>
      <c r="E119" s="388" t="str">
        <f>E7</f>
        <v>Ružomberok OO PZ, zateplenie objektu, Nám.A. Hlinku 1875 Ružomberok</v>
      </c>
      <c r="F119" s="389"/>
      <c r="G119" s="389"/>
      <c r="H119" s="389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105</v>
      </c>
      <c r="L120" s="17"/>
    </row>
    <row r="121" spans="1:31" s="1" customFormat="1" ht="16.5" customHeight="1">
      <c r="B121" s="17"/>
      <c r="E121" s="388" t="s">
        <v>2997</v>
      </c>
      <c r="F121" s="350"/>
      <c r="G121" s="350"/>
      <c r="H121" s="350"/>
      <c r="L121" s="17"/>
    </row>
    <row r="122" spans="1:31" s="1" customFormat="1" ht="12" customHeight="1">
      <c r="B122" s="17"/>
      <c r="C122" s="23" t="s">
        <v>107</v>
      </c>
      <c r="L122" s="17"/>
    </row>
    <row r="123" spans="1:31" s="2" customFormat="1" ht="16.5" customHeight="1">
      <c r="A123" s="26"/>
      <c r="B123" s="27"/>
      <c r="C123" s="26"/>
      <c r="D123" s="26"/>
      <c r="E123" s="386" t="s">
        <v>2998</v>
      </c>
      <c r="F123" s="387"/>
      <c r="G123" s="387"/>
      <c r="H123" s="387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109</v>
      </c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380" t="str">
        <f>E13</f>
        <v>A1.01 - Výmena otvorových otvorov</v>
      </c>
      <c r="F125" s="387"/>
      <c r="G125" s="387"/>
      <c r="H125" s="387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17</v>
      </c>
      <c r="D127" s="26"/>
      <c r="E127" s="26"/>
      <c r="F127" s="21" t="str">
        <f>F16</f>
        <v>p.č.1108;1109, k.ú. Ružomberok</v>
      </c>
      <c r="G127" s="26"/>
      <c r="H127" s="26"/>
      <c r="I127" s="23" t="s">
        <v>19</v>
      </c>
      <c r="J127" s="52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25.7" customHeight="1">
      <c r="A129" s="26"/>
      <c r="B129" s="27"/>
      <c r="C129" s="23" t="s">
        <v>20</v>
      </c>
      <c r="D129" s="26"/>
      <c r="E129" s="26"/>
      <c r="F129" s="21" t="str">
        <f>E19</f>
        <v>Ministerstvo vnútra SR</v>
      </c>
      <c r="G129" s="26"/>
      <c r="H129" s="26"/>
      <c r="I129" s="23" t="s">
        <v>25</v>
      </c>
      <c r="J129" s="24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>
      <c r="A130" s="26"/>
      <c r="B130" s="27"/>
      <c r="C130" s="23" t="s">
        <v>24</v>
      </c>
      <c r="D130" s="26"/>
      <c r="E130" s="26"/>
      <c r="F130" s="21"/>
      <c r="G130" s="26"/>
      <c r="H130" s="26"/>
      <c r="I130" s="23" t="s">
        <v>27</v>
      </c>
      <c r="J130" s="24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>
      <c r="A132" s="126"/>
      <c r="B132" s="127"/>
      <c r="C132" s="128" t="s">
        <v>132</v>
      </c>
      <c r="D132" s="129" t="s">
        <v>54</v>
      </c>
      <c r="E132" s="129" t="s">
        <v>50</v>
      </c>
      <c r="F132" s="129" t="s">
        <v>51</v>
      </c>
      <c r="G132" s="129" t="s">
        <v>133</v>
      </c>
      <c r="H132" s="129" t="s">
        <v>134</v>
      </c>
      <c r="I132" s="129" t="s">
        <v>135</v>
      </c>
      <c r="J132" s="130" t="s">
        <v>112</v>
      </c>
      <c r="K132" s="131" t="s">
        <v>136</v>
      </c>
      <c r="L132" s="132"/>
      <c r="M132" s="59" t="s">
        <v>1</v>
      </c>
      <c r="N132" s="60" t="s">
        <v>33</v>
      </c>
      <c r="O132" s="60" t="s">
        <v>137</v>
      </c>
      <c r="P132" s="60" t="s">
        <v>138</v>
      </c>
      <c r="Q132" s="60" t="s">
        <v>139</v>
      </c>
      <c r="R132" s="60" t="s">
        <v>140</v>
      </c>
      <c r="S132" s="60" t="s">
        <v>141</v>
      </c>
      <c r="T132" s="61" t="s">
        <v>142</v>
      </c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</row>
    <row r="133" spans="1:65" s="2" customFormat="1" ht="22.9" customHeight="1">
      <c r="A133" s="26"/>
      <c r="B133" s="27"/>
      <c r="C133" s="66" t="s">
        <v>113</v>
      </c>
      <c r="D133" s="26"/>
      <c r="E133" s="26"/>
      <c r="F133" s="26"/>
      <c r="G133" s="26"/>
      <c r="H133" s="26"/>
      <c r="I133" s="26"/>
      <c r="J133" s="133"/>
      <c r="K133" s="26"/>
      <c r="L133" s="27"/>
      <c r="M133" s="62"/>
      <c r="N133" s="53"/>
      <c r="O133" s="63"/>
      <c r="P133" s="134">
        <f>P134+P158</f>
        <v>742.77846930999999</v>
      </c>
      <c r="Q133" s="63"/>
      <c r="R133" s="134">
        <f>R134+R158</f>
        <v>64.408773320000009</v>
      </c>
      <c r="S133" s="63"/>
      <c r="T133" s="135">
        <f>T134+T158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68</v>
      </c>
      <c r="AU133" s="14" t="s">
        <v>114</v>
      </c>
      <c r="BK133" s="136">
        <f>BK134+BK158</f>
        <v>0</v>
      </c>
    </row>
    <row r="134" spans="1:65" s="12" customFormat="1" ht="25.9" customHeight="1">
      <c r="B134" s="137"/>
      <c r="D134" s="138" t="s">
        <v>68</v>
      </c>
      <c r="E134" s="139" t="s">
        <v>143</v>
      </c>
      <c r="F134" s="139" t="s">
        <v>144</v>
      </c>
      <c r="J134" s="140"/>
      <c r="L134" s="137"/>
      <c r="M134" s="141"/>
      <c r="N134" s="142"/>
      <c r="O134" s="142"/>
      <c r="P134" s="143">
        <f>P135+P148+P153+P156</f>
        <v>584.71417840000004</v>
      </c>
      <c r="Q134" s="142"/>
      <c r="R134" s="143">
        <f>R135+R148+R153+R156</f>
        <v>53.873829400000005</v>
      </c>
      <c r="S134" s="142"/>
      <c r="T134" s="144">
        <f>T135+T148+T153+T156</f>
        <v>0</v>
      </c>
      <c r="AR134" s="138" t="s">
        <v>75</v>
      </c>
      <c r="AT134" s="145" t="s">
        <v>68</v>
      </c>
      <c r="AU134" s="145" t="s">
        <v>69</v>
      </c>
      <c r="AY134" s="138" t="s">
        <v>145</v>
      </c>
      <c r="BK134" s="146">
        <f>BK135+BK148+BK153+BK156</f>
        <v>0</v>
      </c>
    </row>
    <row r="135" spans="1:65" s="12" customFormat="1" ht="22.9" customHeight="1">
      <c r="B135" s="137"/>
      <c r="D135" s="138" t="s">
        <v>68</v>
      </c>
      <c r="E135" s="147" t="s">
        <v>82</v>
      </c>
      <c r="F135" s="147" t="s">
        <v>453</v>
      </c>
      <c r="J135" s="148"/>
      <c r="L135" s="137"/>
      <c r="M135" s="141"/>
      <c r="N135" s="142"/>
      <c r="O135" s="142"/>
      <c r="P135" s="143">
        <f>SUM(P136:P147)</f>
        <v>132.19170472000002</v>
      </c>
      <c r="Q135" s="142"/>
      <c r="R135" s="143">
        <f>SUM(R136:R147)</f>
        <v>44.047891079999999</v>
      </c>
      <c r="S135" s="142"/>
      <c r="T135" s="144">
        <f>SUM(T136:T147)</f>
        <v>0</v>
      </c>
      <c r="AR135" s="138" t="s">
        <v>75</v>
      </c>
      <c r="AT135" s="145" t="s">
        <v>68</v>
      </c>
      <c r="AU135" s="145" t="s">
        <v>75</v>
      </c>
      <c r="AY135" s="138" t="s">
        <v>145</v>
      </c>
      <c r="BK135" s="146">
        <f>SUM(BK136:BK147)</f>
        <v>0</v>
      </c>
    </row>
    <row r="136" spans="1:65" s="2" customFormat="1" ht="24.2" customHeight="1">
      <c r="A136" s="26"/>
      <c r="B136" s="149"/>
      <c r="C136" s="150" t="s">
        <v>75</v>
      </c>
      <c r="D136" s="150" t="s">
        <v>147</v>
      </c>
      <c r="E136" s="151" t="s">
        <v>454</v>
      </c>
      <c r="F136" s="152" t="s">
        <v>455</v>
      </c>
      <c r="G136" s="153" t="s">
        <v>200</v>
      </c>
      <c r="H136" s="154">
        <v>1</v>
      </c>
      <c r="I136" s="155"/>
      <c r="J136" s="155"/>
      <c r="K136" s="156"/>
      <c r="L136" s="27"/>
      <c r="M136" s="157" t="s">
        <v>1</v>
      </c>
      <c r="N136" s="158" t="s">
        <v>35</v>
      </c>
      <c r="O136" s="159">
        <v>0.22284000000000001</v>
      </c>
      <c r="P136" s="159">
        <f t="shared" ref="P136:P147" si="0">O136*H136</f>
        <v>0.22284000000000001</v>
      </c>
      <c r="Q136" s="159">
        <v>3.2719999999999999E-2</v>
      </c>
      <c r="R136" s="159">
        <f t="shared" ref="R136:R147" si="1">Q136*H136</f>
        <v>3.2719999999999999E-2</v>
      </c>
      <c r="S136" s="159">
        <v>0</v>
      </c>
      <c r="T136" s="160">
        <f t="shared" ref="T136:T147" si="2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151</v>
      </c>
      <c r="AT136" s="161" t="s">
        <v>147</v>
      </c>
      <c r="AU136" s="161" t="s">
        <v>78</v>
      </c>
      <c r="AY136" s="14" t="s">
        <v>145</v>
      </c>
      <c r="BE136" s="162">
        <f t="shared" ref="BE136:BE147" si="3">IF(N136="základná",J136,0)</f>
        <v>0</v>
      </c>
      <c r="BF136" s="162">
        <f t="shared" ref="BF136:BF147" si="4">IF(N136="znížená",J136,0)</f>
        <v>0</v>
      </c>
      <c r="BG136" s="162">
        <f t="shared" ref="BG136:BG147" si="5">IF(N136="zákl. prenesená",J136,0)</f>
        <v>0</v>
      </c>
      <c r="BH136" s="162">
        <f t="shared" ref="BH136:BH147" si="6">IF(N136="zníž. prenesená",J136,0)</f>
        <v>0</v>
      </c>
      <c r="BI136" s="162">
        <f t="shared" ref="BI136:BI147" si="7">IF(N136="nulová",J136,0)</f>
        <v>0</v>
      </c>
      <c r="BJ136" s="14" t="s">
        <v>78</v>
      </c>
      <c r="BK136" s="162">
        <f t="shared" ref="BK136:BK147" si="8">ROUND(I136*H136,2)</f>
        <v>0</v>
      </c>
      <c r="BL136" s="14" t="s">
        <v>151</v>
      </c>
      <c r="BM136" s="161" t="s">
        <v>456</v>
      </c>
    </row>
    <row r="137" spans="1:65" s="2" customFormat="1" ht="33" customHeight="1">
      <c r="A137" s="26"/>
      <c r="B137" s="149"/>
      <c r="C137" s="150" t="s">
        <v>78</v>
      </c>
      <c r="D137" s="150" t="s">
        <v>147</v>
      </c>
      <c r="E137" s="151" t="s">
        <v>457</v>
      </c>
      <c r="F137" s="152" t="s">
        <v>458</v>
      </c>
      <c r="G137" s="153" t="s">
        <v>150</v>
      </c>
      <c r="H137" s="154">
        <v>0.55300000000000005</v>
      </c>
      <c r="I137" s="155"/>
      <c r="J137" s="155"/>
      <c r="K137" s="156"/>
      <c r="L137" s="27"/>
      <c r="M137" s="157" t="s">
        <v>1</v>
      </c>
      <c r="N137" s="158" t="s">
        <v>35</v>
      </c>
      <c r="O137" s="159">
        <v>0.52756000000000003</v>
      </c>
      <c r="P137" s="159">
        <f t="shared" si="0"/>
        <v>0.29174068000000003</v>
      </c>
      <c r="Q137" s="159">
        <v>7.2090000000000001E-2</v>
      </c>
      <c r="R137" s="159">
        <f t="shared" si="1"/>
        <v>3.9865770000000002E-2</v>
      </c>
      <c r="S137" s="159">
        <v>0</v>
      </c>
      <c r="T137" s="160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151</v>
      </c>
      <c r="AT137" s="161" t="s">
        <v>147</v>
      </c>
      <c r="AU137" s="161" t="s">
        <v>78</v>
      </c>
      <c r="AY137" s="14" t="s">
        <v>145</v>
      </c>
      <c r="BE137" s="162">
        <f t="shared" si="3"/>
        <v>0</v>
      </c>
      <c r="BF137" s="162">
        <f t="shared" si="4"/>
        <v>0</v>
      </c>
      <c r="BG137" s="162">
        <f t="shared" si="5"/>
        <v>0</v>
      </c>
      <c r="BH137" s="162">
        <f t="shared" si="6"/>
        <v>0</v>
      </c>
      <c r="BI137" s="162">
        <f t="shared" si="7"/>
        <v>0</v>
      </c>
      <c r="BJ137" s="14" t="s">
        <v>78</v>
      </c>
      <c r="BK137" s="162">
        <f t="shared" si="8"/>
        <v>0</v>
      </c>
      <c r="BL137" s="14" t="s">
        <v>151</v>
      </c>
      <c r="BM137" s="161" t="s">
        <v>459</v>
      </c>
    </row>
    <row r="138" spans="1:65" s="2" customFormat="1" ht="33" customHeight="1">
      <c r="A138" s="26"/>
      <c r="B138" s="149"/>
      <c r="C138" s="150" t="s">
        <v>82</v>
      </c>
      <c r="D138" s="150" t="s">
        <v>147</v>
      </c>
      <c r="E138" s="151" t="s">
        <v>460</v>
      </c>
      <c r="F138" s="152" t="s">
        <v>461</v>
      </c>
      <c r="G138" s="153" t="s">
        <v>150</v>
      </c>
      <c r="H138" s="154">
        <v>0.65300000000000002</v>
      </c>
      <c r="I138" s="155"/>
      <c r="J138" s="155"/>
      <c r="K138" s="156"/>
      <c r="L138" s="27"/>
      <c r="M138" s="157" t="s">
        <v>1</v>
      </c>
      <c r="N138" s="158" t="s">
        <v>35</v>
      </c>
      <c r="O138" s="159">
        <v>0.53800000000000003</v>
      </c>
      <c r="P138" s="159">
        <f t="shared" si="0"/>
        <v>0.35131400000000002</v>
      </c>
      <c r="Q138" s="159">
        <v>9.0509999999999993E-2</v>
      </c>
      <c r="R138" s="159">
        <f t="shared" si="1"/>
        <v>5.9103030000000001E-2</v>
      </c>
      <c r="S138" s="159">
        <v>0</v>
      </c>
      <c r="T138" s="160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151</v>
      </c>
      <c r="AT138" s="161" t="s">
        <v>147</v>
      </c>
      <c r="AU138" s="161" t="s">
        <v>78</v>
      </c>
      <c r="AY138" s="14" t="s">
        <v>145</v>
      </c>
      <c r="BE138" s="162">
        <f t="shared" si="3"/>
        <v>0</v>
      </c>
      <c r="BF138" s="162">
        <f t="shared" si="4"/>
        <v>0</v>
      </c>
      <c r="BG138" s="162">
        <f t="shared" si="5"/>
        <v>0</v>
      </c>
      <c r="BH138" s="162">
        <f t="shared" si="6"/>
        <v>0</v>
      </c>
      <c r="BI138" s="162">
        <f t="shared" si="7"/>
        <v>0</v>
      </c>
      <c r="BJ138" s="14" t="s">
        <v>78</v>
      </c>
      <c r="BK138" s="162">
        <f t="shared" si="8"/>
        <v>0</v>
      </c>
      <c r="BL138" s="14" t="s">
        <v>151</v>
      </c>
      <c r="BM138" s="161" t="s">
        <v>462</v>
      </c>
    </row>
    <row r="139" spans="1:65" s="2" customFormat="1" ht="33" customHeight="1">
      <c r="A139" s="26"/>
      <c r="B139" s="149"/>
      <c r="C139" s="150" t="s">
        <v>151</v>
      </c>
      <c r="D139" s="150" t="s">
        <v>147</v>
      </c>
      <c r="E139" s="151" t="s">
        <v>463</v>
      </c>
      <c r="F139" s="152" t="s">
        <v>464</v>
      </c>
      <c r="G139" s="153" t="s">
        <v>150</v>
      </c>
      <c r="H139" s="154">
        <v>0.91400000000000003</v>
      </c>
      <c r="I139" s="155"/>
      <c r="J139" s="155"/>
      <c r="K139" s="156"/>
      <c r="L139" s="27"/>
      <c r="M139" s="157" t="s">
        <v>1</v>
      </c>
      <c r="N139" s="158" t="s">
        <v>35</v>
      </c>
      <c r="O139" s="159">
        <v>0.54734000000000005</v>
      </c>
      <c r="P139" s="159">
        <f t="shared" si="0"/>
        <v>0.50026876000000009</v>
      </c>
      <c r="Q139" s="159">
        <v>0.10811999999999999</v>
      </c>
      <c r="R139" s="159">
        <f t="shared" si="1"/>
        <v>9.8821679999999995E-2</v>
      </c>
      <c r="S139" s="159">
        <v>0</v>
      </c>
      <c r="T139" s="160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151</v>
      </c>
      <c r="AT139" s="161" t="s">
        <v>147</v>
      </c>
      <c r="AU139" s="161" t="s">
        <v>78</v>
      </c>
      <c r="AY139" s="14" t="s">
        <v>145</v>
      </c>
      <c r="BE139" s="162">
        <f t="shared" si="3"/>
        <v>0</v>
      </c>
      <c r="BF139" s="162">
        <f t="shared" si="4"/>
        <v>0</v>
      </c>
      <c r="BG139" s="162">
        <f t="shared" si="5"/>
        <v>0</v>
      </c>
      <c r="BH139" s="162">
        <f t="shared" si="6"/>
        <v>0</v>
      </c>
      <c r="BI139" s="162">
        <f t="shared" si="7"/>
        <v>0</v>
      </c>
      <c r="BJ139" s="14" t="s">
        <v>78</v>
      </c>
      <c r="BK139" s="162">
        <f t="shared" si="8"/>
        <v>0</v>
      </c>
      <c r="BL139" s="14" t="s">
        <v>151</v>
      </c>
      <c r="BM139" s="161" t="s">
        <v>465</v>
      </c>
    </row>
    <row r="140" spans="1:65" s="2" customFormat="1" ht="33" customHeight="1">
      <c r="A140" s="26"/>
      <c r="B140" s="149"/>
      <c r="C140" s="150" t="s">
        <v>165</v>
      </c>
      <c r="D140" s="150" t="s">
        <v>147</v>
      </c>
      <c r="E140" s="151" t="s">
        <v>466</v>
      </c>
      <c r="F140" s="152" t="s">
        <v>467</v>
      </c>
      <c r="G140" s="153" t="s">
        <v>150</v>
      </c>
      <c r="H140" s="154">
        <v>0.27200000000000002</v>
      </c>
      <c r="I140" s="155"/>
      <c r="J140" s="155"/>
      <c r="K140" s="156"/>
      <c r="L140" s="27"/>
      <c r="M140" s="157" t="s">
        <v>1</v>
      </c>
      <c r="N140" s="158" t="s">
        <v>35</v>
      </c>
      <c r="O140" s="159">
        <v>0.69735999999999998</v>
      </c>
      <c r="P140" s="159">
        <f t="shared" si="0"/>
        <v>0.18968192</v>
      </c>
      <c r="Q140" s="159">
        <v>0.20482</v>
      </c>
      <c r="R140" s="159">
        <f t="shared" si="1"/>
        <v>5.5711040000000003E-2</v>
      </c>
      <c r="S140" s="159">
        <v>0</v>
      </c>
      <c r="T140" s="160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151</v>
      </c>
      <c r="AT140" s="161" t="s">
        <v>147</v>
      </c>
      <c r="AU140" s="161" t="s">
        <v>78</v>
      </c>
      <c r="AY140" s="14" t="s">
        <v>145</v>
      </c>
      <c r="BE140" s="162">
        <f t="shared" si="3"/>
        <v>0</v>
      </c>
      <c r="BF140" s="162">
        <f t="shared" si="4"/>
        <v>0</v>
      </c>
      <c r="BG140" s="162">
        <f t="shared" si="5"/>
        <v>0</v>
      </c>
      <c r="BH140" s="162">
        <f t="shared" si="6"/>
        <v>0</v>
      </c>
      <c r="BI140" s="162">
        <f t="shared" si="7"/>
        <v>0</v>
      </c>
      <c r="BJ140" s="14" t="s">
        <v>78</v>
      </c>
      <c r="BK140" s="162">
        <f t="shared" si="8"/>
        <v>0</v>
      </c>
      <c r="BL140" s="14" t="s">
        <v>151</v>
      </c>
      <c r="BM140" s="161" t="s">
        <v>468</v>
      </c>
    </row>
    <row r="141" spans="1:65" s="2" customFormat="1" ht="33" customHeight="1">
      <c r="A141" s="26"/>
      <c r="B141" s="149"/>
      <c r="C141" s="150" t="s">
        <v>169</v>
      </c>
      <c r="D141" s="150" t="s">
        <v>147</v>
      </c>
      <c r="E141" s="151" t="s">
        <v>469</v>
      </c>
      <c r="F141" s="152" t="s">
        <v>470</v>
      </c>
      <c r="G141" s="153" t="s">
        <v>150</v>
      </c>
      <c r="H141" s="154">
        <v>1.05</v>
      </c>
      <c r="I141" s="155"/>
      <c r="J141" s="155"/>
      <c r="K141" s="156"/>
      <c r="L141" s="27"/>
      <c r="M141" s="157" t="s">
        <v>1</v>
      </c>
      <c r="N141" s="158" t="s">
        <v>35</v>
      </c>
      <c r="O141" s="159">
        <v>0.74199999999999999</v>
      </c>
      <c r="P141" s="159">
        <f t="shared" si="0"/>
        <v>0.77910000000000001</v>
      </c>
      <c r="Q141" s="159">
        <v>0.25602999999999998</v>
      </c>
      <c r="R141" s="159">
        <f t="shared" si="1"/>
        <v>0.2688315</v>
      </c>
      <c r="S141" s="159">
        <v>0</v>
      </c>
      <c r="T141" s="160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151</v>
      </c>
      <c r="AT141" s="161" t="s">
        <v>147</v>
      </c>
      <c r="AU141" s="161" t="s">
        <v>78</v>
      </c>
      <c r="AY141" s="14" t="s">
        <v>145</v>
      </c>
      <c r="BE141" s="162">
        <f t="shared" si="3"/>
        <v>0</v>
      </c>
      <c r="BF141" s="162">
        <f t="shared" si="4"/>
        <v>0</v>
      </c>
      <c r="BG141" s="162">
        <f t="shared" si="5"/>
        <v>0</v>
      </c>
      <c r="BH141" s="162">
        <f t="shared" si="6"/>
        <v>0</v>
      </c>
      <c r="BI141" s="162">
        <f t="shared" si="7"/>
        <v>0</v>
      </c>
      <c r="BJ141" s="14" t="s">
        <v>78</v>
      </c>
      <c r="BK141" s="162">
        <f t="shared" si="8"/>
        <v>0</v>
      </c>
      <c r="BL141" s="14" t="s">
        <v>151</v>
      </c>
      <c r="BM141" s="161" t="s">
        <v>471</v>
      </c>
    </row>
    <row r="142" spans="1:65" s="2" customFormat="1" ht="24.2" customHeight="1">
      <c r="A142" s="26"/>
      <c r="B142" s="149"/>
      <c r="C142" s="150" t="s">
        <v>173</v>
      </c>
      <c r="D142" s="150" t="s">
        <v>147</v>
      </c>
      <c r="E142" s="151" t="s">
        <v>472</v>
      </c>
      <c r="F142" s="152" t="s">
        <v>473</v>
      </c>
      <c r="G142" s="153" t="s">
        <v>150</v>
      </c>
      <c r="H142" s="154">
        <v>6.9080000000000004</v>
      </c>
      <c r="I142" s="155"/>
      <c r="J142" s="155"/>
      <c r="K142" s="156"/>
      <c r="L142" s="27"/>
      <c r="M142" s="157" t="s">
        <v>1</v>
      </c>
      <c r="N142" s="158" t="s">
        <v>35</v>
      </c>
      <c r="O142" s="159">
        <v>0.49356</v>
      </c>
      <c r="P142" s="159">
        <f t="shared" si="0"/>
        <v>3.4095124800000001</v>
      </c>
      <c r="Q142" s="159">
        <v>7.2090000000000001E-2</v>
      </c>
      <c r="R142" s="159">
        <f t="shared" si="1"/>
        <v>0.49799772000000003</v>
      </c>
      <c r="S142" s="159">
        <v>0</v>
      </c>
      <c r="T142" s="160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151</v>
      </c>
      <c r="AT142" s="161" t="s">
        <v>147</v>
      </c>
      <c r="AU142" s="161" t="s">
        <v>78</v>
      </c>
      <c r="AY142" s="14" t="s">
        <v>145</v>
      </c>
      <c r="BE142" s="162">
        <f t="shared" si="3"/>
        <v>0</v>
      </c>
      <c r="BF142" s="162">
        <f t="shared" si="4"/>
        <v>0</v>
      </c>
      <c r="BG142" s="162">
        <f t="shared" si="5"/>
        <v>0</v>
      </c>
      <c r="BH142" s="162">
        <f t="shared" si="6"/>
        <v>0</v>
      </c>
      <c r="BI142" s="162">
        <f t="shared" si="7"/>
        <v>0</v>
      </c>
      <c r="BJ142" s="14" t="s">
        <v>78</v>
      </c>
      <c r="BK142" s="162">
        <f t="shared" si="8"/>
        <v>0</v>
      </c>
      <c r="BL142" s="14" t="s">
        <v>151</v>
      </c>
      <c r="BM142" s="161" t="s">
        <v>474</v>
      </c>
    </row>
    <row r="143" spans="1:65" s="2" customFormat="1" ht="24.2" customHeight="1">
      <c r="A143" s="26"/>
      <c r="B143" s="149"/>
      <c r="C143" s="150" t="s">
        <v>177</v>
      </c>
      <c r="D143" s="150" t="s">
        <v>147</v>
      </c>
      <c r="E143" s="151" t="s">
        <v>475</v>
      </c>
      <c r="F143" s="152" t="s">
        <v>476</v>
      </c>
      <c r="G143" s="153" t="s">
        <v>150</v>
      </c>
      <c r="H143" s="154">
        <v>9.3130000000000006</v>
      </c>
      <c r="I143" s="155"/>
      <c r="J143" s="155"/>
      <c r="K143" s="156"/>
      <c r="L143" s="27"/>
      <c r="M143" s="157" t="s">
        <v>1</v>
      </c>
      <c r="N143" s="158" t="s">
        <v>35</v>
      </c>
      <c r="O143" s="159">
        <v>0.503</v>
      </c>
      <c r="P143" s="159">
        <f t="shared" si="0"/>
        <v>4.6844390000000002</v>
      </c>
      <c r="Q143" s="159">
        <v>9.0509999999999993E-2</v>
      </c>
      <c r="R143" s="159">
        <f t="shared" si="1"/>
        <v>0.84291963000000003</v>
      </c>
      <c r="S143" s="159">
        <v>0</v>
      </c>
      <c r="T143" s="160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151</v>
      </c>
      <c r="AT143" s="161" t="s">
        <v>147</v>
      </c>
      <c r="AU143" s="161" t="s">
        <v>78</v>
      </c>
      <c r="AY143" s="14" t="s">
        <v>145</v>
      </c>
      <c r="BE143" s="162">
        <f t="shared" si="3"/>
        <v>0</v>
      </c>
      <c r="BF143" s="162">
        <f t="shared" si="4"/>
        <v>0</v>
      </c>
      <c r="BG143" s="162">
        <f t="shared" si="5"/>
        <v>0</v>
      </c>
      <c r="BH143" s="162">
        <f t="shared" si="6"/>
        <v>0</v>
      </c>
      <c r="BI143" s="162">
        <f t="shared" si="7"/>
        <v>0</v>
      </c>
      <c r="BJ143" s="14" t="s">
        <v>78</v>
      </c>
      <c r="BK143" s="162">
        <f t="shared" si="8"/>
        <v>0</v>
      </c>
      <c r="BL143" s="14" t="s">
        <v>151</v>
      </c>
      <c r="BM143" s="161" t="s">
        <v>477</v>
      </c>
    </row>
    <row r="144" spans="1:65" s="2" customFormat="1" ht="24.2" customHeight="1">
      <c r="A144" s="26"/>
      <c r="B144" s="149"/>
      <c r="C144" s="150" t="s">
        <v>156</v>
      </c>
      <c r="D144" s="150" t="s">
        <v>147</v>
      </c>
      <c r="E144" s="151" t="s">
        <v>478</v>
      </c>
      <c r="F144" s="152" t="s">
        <v>479</v>
      </c>
      <c r="G144" s="153" t="s">
        <v>150</v>
      </c>
      <c r="H144" s="154">
        <v>21.053999999999998</v>
      </c>
      <c r="I144" s="155"/>
      <c r="J144" s="155"/>
      <c r="K144" s="156"/>
      <c r="L144" s="27"/>
      <c r="M144" s="157" t="s">
        <v>1</v>
      </c>
      <c r="N144" s="158" t="s">
        <v>35</v>
      </c>
      <c r="O144" s="159">
        <v>0.51234000000000002</v>
      </c>
      <c r="P144" s="159">
        <f t="shared" si="0"/>
        <v>10.78680636</v>
      </c>
      <c r="Q144" s="159">
        <v>0.10811999999999999</v>
      </c>
      <c r="R144" s="159">
        <f t="shared" si="1"/>
        <v>2.2763584799999999</v>
      </c>
      <c r="S144" s="159">
        <v>0</v>
      </c>
      <c r="T144" s="160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151</v>
      </c>
      <c r="AT144" s="161" t="s">
        <v>147</v>
      </c>
      <c r="AU144" s="161" t="s">
        <v>78</v>
      </c>
      <c r="AY144" s="14" t="s">
        <v>145</v>
      </c>
      <c r="BE144" s="162">
        <f t="shared" si="3"/>
        <v>0</v>
      </c>
      <c r="BF144" s="162">
        <f t="shared" si="4"/>
        <v>0</v>
      </c>
      <c r="BG144" s="162">
        <f t="shared" si="5"/>
        <v>0</v>
      </c>
      <c r="BH144" s="162">
        <f t="shared" si="6"/>
        <v>0</v>
      </c>
      <c r="BI144" s="162">
        <f t="shared" si="7"/>
        <v>0</v>
      </c>
      <c r="BJ144" s="14" t="s">
        <v>78</v>
      </c>
      <c r="BK144" s="162">
        <f t="shared" si="8"/>
        <v>0</v>
      </c>
      <c r="BL144" s="14" t="s">
        <v>151</v>
      </c>
      <c r="BM144" s="161" t="s">
        <v>480</v>
      </c>
    </row>
    <row r="145" spans="1:65" s="2" customFormat="1" ht="24.2" customHeight="1">
      <c r="A145" s="26"/>
      <c r="B145" s="149"/>
      <c r="C145" s="150" t="s">
        <v>184</v>
      </c>
      <c r="D145" s="150" t="s">
        <v>147</v>
      </c>
      <c r="E145" s="151" t="s">
        <v>481</v>
      </c>
      <c r="F145" s="152" t="s">
        <v>482</v>
      </c>
      <c r="G145" s="153" t="s">
        <v>150</v>
      </c>
      <c r="H145" s="154">
        <v>1.7629999999999999</v>
      </c>
      <c r="I145" s="155"/>
      <c r="J145" s="155"/>
      <c r="K145" s="156"/>
      <c r="L145" s="27"/>
      <c r="M145" s="157" t="s">
        <v>1</v>
      </c>
      <c r="N145" s="158" t="s">
        <v>35</v>
      </c>
      <c r="O145" s="159">
        <v>0.63407999999999998</v>
      </c>
      <c r="P145" s="159">
        <f t="shared" si="0"/>
        <v>1.1178830399999999</v>
      </c>
      <c r="Q145" s="159">
        <v>0.22314000000000001</v>
      </c>
      <c r="R145" s="159">
        <f t="shared" si="1"/>
        <v>0.39339582000000001</v>
      </c>
      <c r="S145" s="159">
        <v>0</v>
      </c>
      <c r="T145" s="160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151</v>
      </c>
      <c r="AT145" s="161" t="s">
        <v>147</v>
      </c>
      <c r="AU145" s="161" t="s">
        <v>78</v>
      </c>
      <c r="AY145" s="14" t="s">
        <v>145</v>
      </c>
      <c r="BE145" s="162">
        <f t="shared" si="3"/>
        <v>0</v>
      </c>
      <c r="BF145" s="162">
        <f t="shared" si="4"/>
        <v>0</v>
      </c>
      <c r="BG145" s="162">
        <f t="shared" si="5"/>
        <v>0</v>
      </c>
      <c r="BH145" s="162">
        <f t="shared" si="6"/>
        <v>0</v>
      </c>
      <c r="BI145" s="162">
        <f t="shared" si="7"/>
        <v>0</v>
      </c>
      <c r="BJ145" s="14" t="s">
        <v>78</v>
      </c>
      <c r="BK145" s="162">
        <f t="shared" si="8"/>
        <v>0</v>
      </c>
      <c r="BL145" s="14" t="s">
        <v>151</v>
      </c>
      <c r="BM145" s="161" t="s">
        <v>483</v>
      </c>
    </row>
    <row r="146" spans="1:65" s="2" customFormat="1" ht="24.2" customHeight="1">
      <c r="A146" s="26"/>
      <c r="B146" s="149"/>
      <c r="C146" s="150" t="s">
        <v>189</v>
      </c>
      <c r="D146" s="150" t="s">
        <v>147</v>
      </c>
      <c r="E146" s="151" t="s">
        <v>484</v>
      </c>
      <c r="F146" s="152" t="s">
        <v>485</v>
      </c>
      <c r="G146" s="153" t="s">
        <v>150</v>
      </c>
      <c r="H146" s="154">
        <v>16.568000000000001</v>
      </c>
      <c r="I146" s="155"/>
      <c r="J146" s="155"/>
      <c r="K146" s="156"/>
      <c r="L146" s="27"/>
      <c r="M146" s="157" t="s">
        <v>1</v>
      </c>
      <c r="N146" s="158" t="s">
        <v>35</v>
      </c>
      <c r="O146" s="159">
        <v>0.65835999999999995</v>
      </c>
      <c r="P146" s="159">
        <f t="shared" si="0"/>
        <v>10.90770848</v>
      </c>
      <c r="Q146" s="159">
        <v>0.20482</v>
      </c>
      <c r="R146" s="159">
        <f t="shared" si="1"/>
        <v>3.3934577600000004</v>
      </c>
      <c r="S146" s="159">
        <v>0</v>
      </c>
      <c r="T146" s="160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151</v>
      </c>
      <c r="AT146" s="161" t="s">
        <v>147</v>
      </c>
      <c r="AU146" s="161" t="s">
        <v>78</v>
      </c>
      <c r="AY146" s="14" t="s">
        <v>145</v>
      </c>
      <c r="BE146" s="162">
        <f t="shared" si="3"/>
        <v>0</v>
      </c>
      <c r="BF146" s="162">
        <f t="shared" si="4"/>
        <v>0</v>
      </c>
      <c r="BG146" s="162">
        <f t="shared" si="5"/>
        <v>0</v>
      </c>
      <c r="BH146" s="162">
        <f t="shared" si="6"/>
        <v>0</v>
      </c>
      <c r="BI146" s="162">
        <f t="shared" si="7"/>
        <v>0</v>
      </c>
      <c r="BJ146" s="14" t="s">
        <v>78</v>
      </c>
      <c r="BK146" s="162">
        <f t="shared" si="8"/>
        <v>0</v>
      </c>
      <c r="BL146" s="14" t="s">
        <v>151</v>
      </c>
      <c r="BM146" s="161" t="s">
        <v>486</v>
      </c>
    </row>
    <row r="147" spans="1:65" s="2" customFormat="1" ht="24.2" customHeight="1">
      <c r="A147" s="26"/>
      <c r="B147" s="149"/>
      <c r="C147" s="150" t="s">
        <v>193</v>
      </c>
      <c r="D147" s="150" t="s">
        <v>147</v>
      </c>
      <c r="E147" s="151" t="s">
        <v>487</v>
      </c>
      <c r="F147" s="152" t="s">
        <v>488</v>
      </c>
      <c r="G147" s="153" t="s">
        <v>150</v>
      </c>
      <c r="H147" s="154">
        <v>140.95500000000001</v>
      </c>
      <c r="I147" s="155"/>
      <c r="J147" s="155"/>
      <c r="K147" s="156"/>
      <c r="L147" s="27"/>
      <c r="M147" s="157" t="s">
        <v>1</v>
      </c>
      <c r="N147" s="158" t="s">
        <v>35</v>
      </c>
      <c r="O147" s="159">
        <v>0.70199999999999996</v>
      </c>
      <c r="P147" s="159">
        <f t="shared" si="0"/>
        <v>98.950410000000005</v>
      </c>
      <c r="Q147" s="159">
        <v>0.25602999999999998</v>
      </c>
      <c r="R147" s="159">
        <f t="shared" si="1"/>
        <v>36.088708650000001</v>
      </c>
      <c r="S147" s="159">
        <v>0</v>
      </c>
      <c r="T147" s="160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151</v>
      </c>
      <c r="AT147" s="161" t="s">
        <v>147</v>
      </c>
      <c r="AU147" s="161" t="s">
        <v>78</v>
      </c>
      <c r="AY147" s="14" t="s">
        <v>145</v>
      </c>
      <c r="BE147" s="162">
        <f t="shared" si="3"/>
        <v>0</v>
      </c>
      <c r="BF147" s="162">
        <f t="shared" si="4"/>
        <v>0</v>
      </c>
      <c r="BG147" s="162">
        <f t="shared" si="5"/>
        <v>0</v>
      </c>
      <c r="BH147" s="162">
        <f t="shared" si="6"/>
        <v>0</v>
      </c>
      <c r="BI147" s="162">
        <f t="shared" si="7"/>
        <v>0</v>
      </c>
      <c r="BJ147" s="14" t="s">
        <v>78</v>
      </c>
      <c r="BK147" s="162">
        <f t="shared" si="8"/>
        <v>0</v>
      </c>
      <c r="BL147" s="14" t="s">
        <v>151</v>
      </c>
      <c r="BM147" s="161" t="s">
        <v>489</v>
      </c>
    </row>
    <row r="148" spans="1:65" s="12" customFormat="1" ht="22.9" customHeight="1">
      <c r="B148" s="137"/>
      <c r="D148" s="138" t="s">
        <v>68</v>
      </c>
      <c r="E148" s="147" t="s">
        <v>169</v>
      </c>
      <c r="F148" s="147" t="s">
        <v>490</v>
      </c>
      <c r="J148" s="148"/>
      <c r="L148" s="137"/>
      <c r="M148" s="141"/>
      <c r="N148" s="142"/>
      <c r="O148" s="142"/>
      <c r="P148" s="143">
        <f>SUM(P149:P152)</f>
        <v>245.23027743</v>
      </c>
      <c r="Q148" s="142"/>
      <c r="R148" s="143">
        <f>SUM(R149:R152)</f>
        <v>9.7069898200000004</v>
      </c>
      <c r="S148" s="142"/>
      <c r="T148" s="144">
        <f>SUM(T149:T152)</f>
        <v>0</v>
      </c>
      <c r="AR148" s="138" t="s">
        <v>75</v>
      </c>
      <c r="AT148" s="145" t="s">
        <v>68</v>
      </c>
      <c r="AU148" s="145" t="s">
        <v>75</v>
      </c>
      <c r="AY148" s="138" t="s">
        <v>145</v>
      </c>
      <c r="BK148" s="146">
        <f>SUM(BK149:BK152)</f>
        <v>0</v>
      </c>
    </row>
    <row r="149" spans="1:65" s="2" customFormat="1" ht="24.2" customHeight="1">
      <c r="A149" s="26"/>
      <c r="B149" s="149"/>
      <c r="C149" s="150" t="s">
        <v>197</v>
      </c>
      <c r="D149" s="150" t="s">
        <v>147</v>
      </c>
      <c r="E149" s="151" t="s">
        <v>491</v>
      </c>
      <c r="F149" s="152" t="s">
        <v>492</v>
      </c>
      <c r="G149" s="153" t="s">
        <v>150</v>
      </c>
      <c r="H149" s="154">
        <v>223.97300000000001</v>
      </c>
      <c r="I149" s="155"/>
      <c r="J149" s="155"/>
      <c r="K149" s="156"/>
      <c r="L149" s="27"/>
      <c r="M149" s="157" t="s">
        <v>1</v>
      </c>
      <c r="N149" s="158" t="s">
        <v>35</v>
      </c>
      <c r="O149" s="159">
        <v>5.2049999999999999E-2</v>
      </c>
      <c r="P149" s="159">
        <f>O149*H149</f>
        <v>11.65779465</v>
      </c>
      <c r="Q149" s="159">
        <v>2.3000000000000001E-4</v>
      </c>
      <c r="R149" s="159">
        <f>Q149*H149</f>
        <v>5.1513790000000004E-2</v>
      </c>
      <c r="S149" s="159">
        <v>0</v>
      </c>
      <c r="T149" s="160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151</v>
      </c>
      <c r="AT149" s="161" t="s">
        <v>147</v>
      </c>
      <c r="AU149" s="161" t="s">
        <v>78</v>
      </c>
      <c r="AY149" s="14" t="s">
        <v>145</v>
      </c>
      <c r="BE149" s="162">
        <f>IF(N149="základná",J149,0)</f>
        <v>0</v>
      </c>
      <c r="BF149" s="162">
        <f>IF(N149="znížená",J149,0)</f>
        <v>0</v>
      </c>
      <c r="BG149" s="162">
        <f>IF(N149="zákl. prenesená",J149,0)</f>
        <v>0</v>
      </c>
      <c r="BH149" s="162">
        <f>IF(N149="zníž. prenesená",J149,0)</f>
        <v>0</v>
      </c>
      <c r="BI149" s="162">
        <f>IF(N149="nulová",J149,0)</f>
        <v>0</v>
      </c>
      <c r="BJ149" s="14" t="s">
        <v>78</v>
      </c>
      <c r="BK149" s="162">
        <f>ROUND(I149*H149,2)</f>
        <v>0</v>
      </c>
      <c r="BL149" s="14" t="s">
        <v>151</v>
      </c>
      <c r="BM149" s="161" t="s">
        <v>493</v>
      </c>
    </row>
    <row r="150" spans="1:65" s="2" customFormat="1" ht="24.2" customHeight="1">
      <c r="A150" s="26"/>
      <c r="B150" s="149"/>
      <c r="C150" s="150" t="s">
        <v>202</v>
      </c>
      <c r="D150" s="150" t="s">
        <v>147</v>
      </c>
      <c r="E150" s="151" t="s">
        <v>494</v>
      </c>
      <c r="F150" s="152" t="s">
        <v>495</v>
      </c>
      <c r="G150" s="153" t="s">
        <v>150</v>
      </c>
      <c r="H150" s="154">
        <v>223.97300000000001</v>
      </c>
      <c r="I150" s="155"/>
      <c r="J150" s="155"/>
      <c r="K150" s="156"/>
      <c r="L150" s="27"/>
      <c r="M150" s="157" t="s">
        <v>1</v>
      </c>
      <c r="N150" s="158" t="s">
        <v>35</v>
      </c>
      <c r="O150" s="159">
        <v>0.19106000000000001</v>
      </c>
      <c r="P150" s="159">
        <f>O150*H150</f>
        <v>42.792281380000006</v>
      </c>
      <c r="Q150" s="159">
        <v>5.1500000000000001E-3</v>
      </c>
      <c r="R150" s="159">
        <f>Q150*H150</f>
        <v>1.1534609500000002</v>
      </c>
      <c r="S150" s="159">
        <v>0</v>
      </c>
      <c r="T150" s="160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151</v>
      </c>
      <c r="AT150" s="161" t="s">
        <v>147</v>
      </c>
      <c r="AU150" s="161" t="s">
        <v>78</v>
      </c>
      <c r="AY150" s="14" t="s">
        <v>145</v>
      </c>
      <c r="BE150" s="162">
        <f>IF(N150="základná",J150,0)</f>
        <v>0</v>
      </c>
      <c r="BF150" s="162">
        <f>IF(N150="znížená",J150,0)</f>
        <v>0</v>
      </c>
      <c r="BG150" s="162">
        <f>IF(N150="zákl. prenesená",J150,0)</f>
        <v>0</v>
      </c>
      <c r="BH150" s="162">
        <f>IF(N150="zníž. prenesená",J150,0)</f>
        <v>0</v>
      </c>
      <c r="BI150" s="162">
        <f>IF(N150="nulová",J150,0)</f>
        <v>0</v>
      </c>
      <c r="BJ150" s="14" t="s">
        <v>78</v>
      </c>
      <c r="BK150" s="162">
        <f>ROUND(I150*H150,2)</f>
        <v>0</v>
      </c>
      <c r="BL150" s="14" t="s">
        <v>151</v>
      </c>
      <c r="BM150" s="161" t="s">
        <v>496</v>
      </c>
    </row>
    <row r="151" spans="1:65" s="2" customFormat="1" ht="24.2" customHeight="1">
      <c r="A151" s="26"/>
      <c r="B151" s="149"/>
      <c r="C151" s="150" t="s">
        <v>206</v>
      </c>
      <c r="D151" s="150" t="s">
        <v>147</v>
      </c>
      <c r="E151" s="151" t="s">
        <v>497</v>
      </c>
      <c r="F151" s="152" t="s">
        <v>498</v>
      </c>
      <c r="G151" s="153" t="s">
        <v>150</v>
      </c>
      <c r="H151" s="154">
        <v>223.97300000000001</v>
      </c>
      <c r="I151" s="155"/>
      <c r="J151" s="155"/>
      <c r="K151" s="156"/>
      <c r="L151" s="27"/>
      <c r="M151" s="157" t="s">
        <v>1</v>
      </c>
      <c r="N151" s="158" t="s">
        <v>35</v>
      </c>
      <c r="O151" s="159">
        <v>5.2080000000000001E-2</v>
      </c>
      <c r="P151" s="159">
        <f>O151*H151</f>
        <v>11.664513840000001</v>
      </c>
      <c r="Q151" s="159">
        <v>4.0000000000000002E-4</v>
      </c>
      <c r="R151" s="159">
        <f>Q151*H151</f>
        <v>8.9589200000000008E-2</v>
      </c>
      <c r="S151" s="159">
        <v>0</v>
      </c>
      <c r="T151" s="16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151</v>
      </c>
      <c r="AT151" s="161" t="s">
        <v>147</v>
      </c>
      <c r="AU151" s="161" t="s">
        <v>78</v>
      </c>
      <c r="AY151" s="14" t="s">
        <v>145</v>
      </c>
      <c r="BE151" s="162">
        <f>IF(N151="základná",J151,0)</f>
        <v>0</v>
      </c>
      <c r="BF151" s="162">
        <f>IF(N151="znížená",J151,0)</f>
        <v>0</v>
      </c>
      <c r="BG151" s="162">
        <f>IF(N151="zákl. prenesená",J151,0)</f>
        <v>0</v>
      </c>
      <c r="BH151" s="162">
        <f>IF(N151="zníž. prenesená",J151,0)</f>
        <v>0</v>
      </c>
      <c r="BI151" s="162">
        <f>IF(N151="nulová",J151,0)</f>
        <v>0</v>
      </c>
      <c r="BJ151" s="14" t="s">
        <v>78</v>
      </c>
      <c r="BK151" s="162">
        <f>ROUND(I151*H151,2)</f>
        <v>0</v>
      </c>
      <c r="BL151" s="14" t="s">
        <v>151</v>
      </c>
      <c r="BM151" s="161" t="s">
        <v>499</v>
      </c>
    </row>
    <row r="152" spans="1:65" s="2" customFormat="1" ht="24.2" customHeight="1">
      <c r="A152" s="26"/>
      <c r="B152" s="149"/>
      <c r="C152" s="150" t="s">
        <v>210</v>
      </c>
      <c r="D152" s="150" t="s">
        <v>147</v>
      </c>
      <c r="E152" s="151" t="s">
        <v>500</v>
      </c>
      <c r="F152" s="152" t="s">
        <v>501</v>
      </c>
      <c r="G152" s="153" t="s">
        <v>150</v>
      </c>
      <c r="H152" s="154">
        <v>223.97300000000001</v>
      </c>
      <c r="I152" s="155"/>
      <c r="J152" s="155"/>
      <c r="K152" s="156"/>
      <c r="L152" s="27"/>
      <c r="M152" s="157" t="s">
        <v>1</v>
      </c>
      <c r="N152" s="158" t="s">
        <v>35</v>
      </c>
      <c r="O152" s="159">
        <v>0.79971999999999999</v>
      </c>
      <c r="P152" s="159">
        <f>O152*H152</f>
        <v>179.11568756</v>
      </c>
      <c r="Q152" s="159">
        <v>3.7560000000000003E-2</v>
      </c>
      <c r="R152" s="159">
        <f>Q152*H152</f>
        <v>8.4124258800000007</v>
      </c>
      <c r="S152" s="159">
        <v>0</v>
      </c>
      <c r="T152" s="160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151</v>
      </c>
      <c r="AT152" s="161" t="s">
        <v>147</v>
      </c>
      <c r="AU152" s="161" t="s">
        <v>78</v>
      </c>
      <c r="AY152" s="14" t="s">
        <v>145</v>
      </c>
      <c r="BE152" s="162">
        <f>IF(N152="základná",J152,0)</f>
        <v>0</v>
      </c>
      <c r="BF152" s="162">
        <f>IF(N152="znížená",J152,0)</f>
        <v>0</v>
      </c>
      <c r="BG152" s="162">
        <f>IF(N152="zákl. prenesená",J152,0)</f>
        <v>0</v>
      </c>
      <c r="BH152" s="162">
        <f>IF(N152="zníž. prenesená",J152,0)</f>
        <v>0</v>
      </c>
      <c r="BI152" s="162">
        <f>IF(N152="nulová",J152,0)</f>
        <v>0</v>
      </c>
      <c r="BJ152" s="14" t="s">
        <v>78</v>
      </c>
      <c r="BK152" s="162">
        <f>ROUND(I152*H152,2)</f>
        <v>0</v>
      </c>
      <c r="BL152" s="14" t="s">
        <v>151</v>
      </c>
      <c r="BM152" s="161" t="s">
        <v>502</v>
      </c>
    </row>
    <row r="153" spans="1:65" s="12" customFormat="1" ht="22.9" customHeight="1">
      <c r="B153" s="137"/>
      <c r="D153" s="138" t="s">
        <v>68</v>
      </c>
      <c r="E153" s="147" t="s">
        <v>156</v>
      </c>
      <c r="F153" s="147" t="s">
        <v>157</v>
      </c>
      <c r="J153" s="148"/>
      <c r="L153" s="137"/>
      <c r="M153" s="141"/>
      <c r="N153" s="142"/>
      <c r="O153" s="142"/>
      <c r="P153" s="143">
        <f>SUM(P154:P155)</f>
        <v>74.60053425000001</v>
      </c>
      <c r="Q153" s="142"/>
      <c r="R153" s="143">
        <f>SUM(R154:R155)</f>
        <v>0.11894850000000001</v>
      </c>
      <c r="S153" s="142"/>
      <c r="T153" s="144">
        <f>SUM(T154:T155)</f>
        <v>0</v>
      </c>
      <c r="AR153" s="138" t="s">
        <v>75</v>
      </c>
      <c r="AT153" s="145" t="s">
        <v>68</v>
      </c>
      <c r="AU153" s="145" t="s">
        <v>75</v>
      </c>
      <c r="AY153" s="138" t="s">
        <v>145</v>
      </c>
      <c r="BK153" s="146">
        <f>SUM(BK154:BK155)</f>
        <v>0</v>
      </c>
    </row>
    <row r="154" spans="1:65" s="2" customFormat="1" ht="16.5" customHeight="1">
      <c r="A154" s="26"/>
      <c r="B154" s="149"/>
      <c r="C154" s="150" t="s">
        <v>214</v>
      </c>
      <c r="D154" s="150" t="s">
        <v>147</v>
      </c>
      <c r="E154" s="151" t="s">
        <v>503</v>
      </c>
      <c r="F154" s="152" t="s">
        <v>504</v>
      </c>
      <c r="G154" s="153" t="s">
        <v>187</v>
      </c>
      <c r="H154" s="154">
        <v>396.495</v>
      </c>
      <c r="I154" s="155"/>
      <c r="J154" s="155"/>
      <c r="K154" s="156"/>
      <c r="L154" s="27"/>
      <c r="M154" s="157" t="s">
        <v>1</v>
      </c>
      <c r="N154" s="158" t="s">
        <v>35</v>
      </c>
      <c r="O154" s="159">
        <v>9.4109999999999999E-2</v>
      </c>
      <c r="P154" s="159">
        <f>O154*H154</f>
        <v>37.314144450000001</v>
      </c>
      <c r="Q154" s="159">
        <v>2.3000000000000001E-4</v>
      </c>
      <c r="R154" s="159">
        <f>Q154*H154</f>
        <v>9.1193850000000007E-2</v>
      </c>
      <c r="S154" s="159">
        <v>0</v>
      </c>
      <c r="T154" s="160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151</v>
      </c>
      <c r="AT154" s="161" t="s">
        <v>147</v>
      </c>
      <c r="AU154" s="161" t="s">
        <v>78</v>
      </c>
      <c r="AY154" s="14" t="s">
        <v>145</v>
      </c>
      <c r="BE154" s="162">
        <f>IF(N154="základná",J154,0)</f>
        <v>0</v>
      </c>
      <c r="BF154" s="162">
        <f>IF(N154="znížená",J154,0)</f>
        <v>0</v>
      </c>
      <c r="BG154" s="162">
        <f>IF(N154="zákl. prenesená",J154,0)</f>
        <v>0</v>
      </c>
      <c r="BH154" s="162">
        <f>IF(N154="zníž. prenesená",J154,0)</f>
        <v>0</v>
      </c>
      <c r="BI154" s="162">
        <f>IF(N154="nulová",J154,0)</f>
        <v>0</v>
      </c>
      <c r="BJ154" s="14" t="s">
        <v>78</v>
      </c>
      <c r="BK154" s="162">
        <f>ROUND(I154*H154,2)</f>
        <v>0</v>
      </c>
      <c r="BL154" s="14" t="s">
        <v>151</v>
      </c>
      <c r="BM154" s="161" t="s">
        <v>505</v>
      </c>
    </row>
    <row r="155" spans="1:65" s="2" customFormat="1" ht="16.5" customHeight="1">
      <c r="A155" s="26"/>
      <c r="B155" s="149"/>
      <c r="C155" s="150" t="s">
        <v>218</v>
      </c>
      <c r="D155" s="150" t="s">
        <v>147</v>
      </c>
      <c r="E155" s="151" t="s">
        <v>506</v>
      </c>
      <c r="F155" s="152" t="s">
        <v>507</v>
      </c>
      <c r="G155" s="153" t="s">
        <v>187</v>
      </c>
      <c r="H155" s="154">
        <v>396.495</v>
      </c>
      <c r="I155" s="155"/>
      <c r="J155" s="155"/>
      <c r="K155" s="156"/>
      <c r="L155" s="27"/>
      <c r="M155" s="157" t="s">
        <v>1</v>
      </c>
      <c r="N155" s="158" t="s">
        <v>35</v>
      </c>
      <c r="O155" s="159">
        <v>9.4039999999999999E-2</v>
      </c>
      <c r="P155" s="159">
        <f>O155*H155</f>
        <v>37.286389800000002</v>
      </c>
      <c r="Q155" s="159">
        <v>6.9999999999999994E-5</v>
      </c>
      <c r="R155" s="159">
        <f>Q155*H155</f>
        <v>2.7754649999999999E-2</v>
      </c>
      <c r="S155" s="159">
        <v>0</v>
      </c>
      <c r="T155" s="160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151</v>
      </c>
      <c r="AT155" s="161" t="s">
        <v>147</v>
      </c>
      <c r="AU155" s="161" t="s">
        <v>78</v>
      </c>
      <c r="AY155" s="14" t="s">
        <v>145</v>
      </c>
      <c r="BE155" s="162">
        <f>IF(N155="základná",J155,0)</f>
        <v>0</v>
      </c>
      <c r="BF155" s="162">
        <f>IF(N155="znížená",J155,0)</f>
        <v>0</v>
      </c>
      <c r="BG155" s="162">
        <f>IF(N155="zákl. prenesená",J155,0)</f>
        <v>0</v>
      </c>
      <c r="BH155" s="162">
        <f>IF(N155="zníž. prenesená",J155,0)</f>
        <v>0</v>
      </c>
      <c r="BI155" s="162">
        <f>IF(N155="nulová",J155,0)</f>
        <v>0</v>
      </c>
      <c r="BJ155" s="14" t="s">
        <v>78</v>
      </c>
      <c r="BK155" s="162">
        <f>ROUND(I155*H155,2)</f>
        <v>0</v>
      </c>
      <c r="BL155" s="14" t="s">
        <v>151</v>
      </c>
      <c r="BM155" s="161" t="s">
        <v>508</v>
      </c>
    </row>
    <row r="156" spans="1:65" s="12" customFormat="1" ht="22.9" customHeight="1">
      <c r="B156" s="137"/>
      <c r="D156" s="138" t="s">
        <v>68</v>
      </c>
      <c r="E156" s="147" t="s">
        <v>509</v>
      </c>
      <c r="F156" s="147" t="s">
        <v>510</v>
      </c>
      <c r="J156" s="148"/>
      <c r="L156" s="137"/>
      <c r="M156" s="141"/>
      <c r="N156" s="142"/>
      <c r="O156" s="142"/>
      <c r="P156" s="143">
        <f>P157</f>
        <v>132.69166200000001</v>
      </c>
      <c r="Q156" s="142"/>
      <c r="R156" s="143">
        <f>R157</f>
        <v>0</v>
      </c>
      <c r="S156" s="142"/>
      <c r="T156" s="144">
        <f>T157</f>
        <v>0</v>
      </c>
      <c r="AR156" s="138" t="s">
        <v>75</v>
      </c>
      <c r="AT156" s="145" t="s">
        <v>68</v>
      </c>
      <c r="AU156" s="145" t="s">
        <v>75</v>
      </c>
      <c r="AY156" s="138" t="s">
        <v>145</v>
      </c>
      <c r="BK156" s="146">
        <f>BK157</f>
        <v>0</v>
      </c>
    </row>
    <row r="157" spans="1:65" s="2" customFormat="1" ht="24.2" customHeight="1">
      <c r="A157" s="26"/>
      <c r="B157" s="149"/>
      <c r="C157" s="150" t="s">
        <v>222</v>
      </c>
      <c r="D157" s="150" t="s">
        <v>147</v>
      </c>
      <c r="E157" s="151" t="s">
        <v>511</v>
      </c>
      <c r="F157" s="152" t="s">
        <v>512</v>
      </c>
      <c r="G157" s="153" t="s">
        <v>269</v>
      </c>
      <c r="H157" s="154">
        <v>53.874000000000002</v>
      </c>
      <c r="I157" s="155"/>
      <c r="J157" s="155"/>
      <c r="K157" s="156"/>
      <c r="L157" s="27"/>
      <c r="M157" s="157" t="s">
        <v>1</v>
      </c>
      <c r="N157" s="158" t="s">
        <v>35</v>
      </c>
      <c r="O157" s="159">
        <v>2.4630000000000001</v>
      </c>
      <c r="P157" s="159">
        <f>O157*H157</f>
        <v>132.69166200000001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151</v>
      </c>
      <c r="AT157" s="161" t="s">
        <v>147</v>
      </c>
      <c r="AU157" s="161" t="s">
        <v>78</v>
      </c>
      <c r="AY157" s="14" t="s">
        <v>145</v>
      </c>
      <c r="BE157" s="162">
        <f>IF(N157="základná",J157,0)</f>
        <v>0</v>
      </c>
      <c r="BF157" s="162">
        <f>IF(N157="znížená",J157,0)</f>
        <v>0</v>
      </c>
      <c r="BG157" s="162">
        <f>IF(N157="zákl. prenesená",J157,0)</f>
        <v>0</v>
      </c>
      <c r="BH157" s="162">
        <f>IF(N157="zníž. prenesená",J157,0)</f>
        <v>0</v>
      </c>
      <c r="BI157" s="162">
        <f>IF(N157="nulová",J157,0)</f>
        <v>0</v>
      </c>
      <c r="BJ157" s="14" t="s">
        <v>78</v>
      </c>
      <c r="BK157" s="162">
        <f>ROUND(I157*H157,2)</f>
        <v>0</v>
      </c>
      <c r="BL157" s="14" t="s">
        <v>151</v>
      </c>
      <c r="BM157" s="161" t="s">
        <v>513</v>
      </c>
    </row>
    <row r="158" spans="1:65" s="12" customFormat="1" ht="25.9" customHeight="1">
      <c r="B158" s="137"/>
      <c r="D158" s="138" t="s">
        <v>68</v>
      </c>
      <c r="E158" s="139" t="s">
        <v>299</v>
      </c>
      <c r="F158" s="139" t="s">
        <v>300</v>
      </c>
      <c r="J158" s="140"/>
      <c r="L158" s="137"/>
      <c r="M158" s="141"/>
      <c r="N158" s="142"/>
      <c r="O158" s="142"/>
      <c r="P158" s="143">
        <f>P159+P194+P204</f>
        <v>158.06429091000001</v>
      </c>
      <c r="Q158" s="142"/>
      <c r="R158" s="143">
        <f>R159+R194+R204</f>
        <v>10.534943920000003</v>
      </c>
      <c r="S158" s="142"/>
      <c r="T158" s="144">
        <f>T159+T194+T204</f>
        <v>0</v>
      </c>
      <c r="AR158" s="138" t="s">
        <v>78</v>
      </c>
      <c r="AT158" s="145" t="s">
        <v>68</v>
      </c>
      <c r="AU158" s="145" t="s">
        <v>69</v>
      </c>
      <c r="AY158" s="138" t="s">
        <v>145</v>
      </c>
      <c r="BK158" s="146">
        <f>BK159+BK194+BK204</f>
        <v>0</v>
      </c>
    </row>
    <row r="159" spans="1:65" s="12" customFormat="1" ht="22.9" customHeight="1">
      <c r="B159" s="137"/>
      <c r="D159" s="138" t="s">
        <v>68</v>
      </c>
      <c r="E159" s="147" t="s">
        <v>514</v>
      </c>
      <c r="F159" s="147" t="s">
        <v>515</v>
      </c>
      <c r="J159" s="148"/>
      <c r="L159" s="137"/>
      <c r="M159" s="141"/>
      <c r="N159" s="142"/>
      <c r="O159" s="142"/>
      <c r="P159" s="143">
        <f>SUM(P160:P193)</f>
        <v>22.194144000000001</v>
      </c>
      <c r="Q159" s="142"/>
      <c r="R159" s="143">
        <f>SUM(R160:R193)</f>
        <v>9.6957500000000021</v>
      </c>
      <c r="S159" s="142"/>
      <c r="T159" s="144">
        <f>SUM(T160:T193)</f>
        <v>0</v>
      </c>
      <c r="AR159" s="138" t="s">
        <v>78</v>
      </c>
      <c r="AT159" s="145" t="s">
        <v>68</v>
      </c>
      <c r="AU159" s="145" t="s">
        <v>75</v>
      </c>
      <c r="AY159" s="138" t="s">
        <v>145</v>
      </c>
      <c r="BK159" s="146">
        <f>SUM(BK160:BK193)</f>
        <v>0</v>
      </c>
    </row>
    <row r="160" spans="1:65" s="2" customFormat="1" ht="49.15" customHeight="1">
      <c r="A160" s="26"/>
      <c r="B160" s="149"/>
      <c r="C160" s="150" t="s">
        <v>7</v>
      </c>
      <c r="D160" s="150" t="s">
        <v>147</v>
      </c>
      <c r="E160" s="151" t="s">
        <v>516</v>
      </c>
      <c r="F160" s="152" t="s">
        <v>517</v>
      </c>
      <c r="G160" s="153" t="s">
        <v>200</v>
      </c>
      <c r="H160" s="154">
        <v>3</v>
      </c>
      <c r="I160" s="155"/>
      <c r="J160" s="155"/>
      <c r="K160" s="156"/>
      <c r="L160" s="27"/>
      <c r="M160" s="157" t="s">
        <v>1</v>
      </c>
      <c r="N160" s="158" t="s">
        <v>35</v>
      </c>
      <c r="O160" s="159">
        <v>0</v>
      </c>
      <c r="P160" s="159">
        <f t="shared" ref="P160:P193" si="9">O160*H160</f>
        <v>0</v>
      </c>
      <c r="Q160" s="159">
        <v>0.189</v>
      </c>
      <c r="R160" s="159">
        <f t="shared" ref="R160:R193" si="10">Q160*H160</f>
        <v>0.56699999999999995</v>
      </c>
      <c r="S160" s="159">
        <v>0</v>
      </c>
      <c r="T160" s="160">
        <f t="shared" ref="T160:T193" si="11"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210</v>
      </c>
      <c r="AT160" s="161" t="s">
        <v>147</v>
      </c>
      <c r="AU160" s="161" t="s">
        <v>78</v>
      </c>
      <c r="AY160" s="14" t="s">
        <v>145</v>
      </c>
      <c r="BE160" s="162">
        <f t="shared" ref="BE160:BE193" si="12">IF(N160="základná",J160,0)</f>
        <v>0</v>
      </c>
      <c r="BF160" s="162">
        <f t="shared" ref="BF160:BF193" si="13">IF(N160="znížená",J160,0)</f>
        <v>0</v>
      </c>
      <c r="BG160" s="162">
        <f t="shared" ref="BG160:BG193" si="14">IF(N160="zákl. prenesená",J160,0)</f>
        <v>0</v>
      </c>
      <c r="BH160" s="162">
        <f t="shared" ref="BH160:BH193" si="15">IF(N160="zníž. prenesená",J160,0)</f>
        <v>0</v>
      </c>
      <c r="BI160" s="162">
        <f t="shared" ref="BI160:BI193" si="16">IF(N160="nulová",J160,0)</f>
        <v>0</v>
      </c>
      <c r="BJ160" s="14" t="s">
        <v>78</v>
      </c>
      <c r="BK160" s="162">
        <f t="shared" ref="BK160:BK193" si="17">ROUND(I160*H160,2)</f>
        <v>0</v>
      </c>
      <c r="BL160" s="14" t="s">
        <v>210</v>
      </c>
      <c r="BM160" s="161" t="s">
        <v>518</v>
      </c>
    </row>
    <row r="161" spans="1:65" s="2" customFormat="1" ht="55.5" customHeight="1">
      <c r="A161" s="26"/>
      <c r="B161" s="149"/>
      <c r="C161" s="150" t="s">
        <v>229</v>
      </c>
      <c r="D161" s="150" t="s">
        <v>147</v>
      </c>
      <c r="E161" s="151" t="s">
        <v>519</v>
      </c>
      <c r="F161" s="152" t="s">
        <v>520</v>
      </c>
      <c r="G161" s="153" t="s">
        <v>200</v>
      </c>
      <c r="H161" s="154">
        <v>1</v>
      </c>
      <c r="I161" s="155"/>
      <c r="J161" s="155"/>
      <c r="K161" s="156"/>
      <c r="L161" s="27"/>
      <c r="M161" s="157" t="s">
        <v>1</v>
      </c>
      <c r="N161" s="158" t="s">
        <v>35</v>
      </c>
      <c r="O161" s="159">
        <v>0</v>
      </c>
      <c r="P161" s="159">
        <f t="shared" si="9"/>
        <v>0</v>
      </c>
      <c r="Q161" s="159">
        <v>7.8750000000000001E-2</v>
      </c>
      <c r="R161" s="159">
        <f t="shared" si="10"/>
        <v>7.8750000000000001E-2</v>
      </c>
      <c r="S161" s="159">
        <v>0</v>
      </c>
      <c r="T161" s="160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210</v>
      </c>
      <c r="AT161" s="161" t="s">
        <v>147</v>
      </c>
      <c r="AU161" s="161" t="s">
        <v>78</v>
      </c>
      <c r="AY161" s="14" t="s">
        <v>145</v>
      </c>
      <c r="BE161" s="162">
        <f t="shared" si="12"/>
        <v>0</v>
      </c>
      <c r="BF161" s="162">
        <f t="shared" si="13"/>
        <v>0</v>
      </c>
      <c r="BG161" s="162">
        <f t="shared" si="14"/>
        <v>0</v>
      </c>
      <c r="BH161" s="162">
        <f t="shared" si="15"/>
        <v>0</v>
      </c>
      <c r="BI161" s="162">
        <f t="shared" si="16"/>
        <v>0</v>
      </c>
      <c r="BJ161" s="14" t="s">
        <v>78</v>
      </c>
      <c r="BK161" s="162">
        <f t="shared" si="17"/>
        <v>0</v>
      </c>
      <c r="BL161" s="14" t="s">
        <v>210</v>
      </c>
      <c r="BM161" s="161" t="s">
        <v>521</v>
      </c>
    </row>
    <row r="162" spans="1:65" s="2" customFormat="1" ht="66.75" customHeight="1">
      <c r="A162" s="26"/>
      <c r="B162" s="149"/>
      <c r="C162" s="150" t="s">
        <v>233</v>
      </c>
      <c r="D162" s="150" t="s">
        <v>147</v>
      </c>
      <c r="E162" s="151" t="s">
        <v>522</v>
      </c>
      <c r="F162" s="152" t="s">
        <v>523</v>
      </c>
      <c r="G162" s="153" t="s">
        <v>200</v>
      </c>
      <c r="H162" s="154">
        <v>1</v>
      </c>
      <c r="I162" s="155"/>
      <c r="J162" s="155"/>
      <c r="K162" s="156"/>
      <c r="L162" s="27"/>
      <c r="M162" s="157" t="s">
        <v>1</v>
      </c>
      <c r="N162" s="158" t="s">
        <v>35</v>
      </c>
      <c r="O162" s="159">
        <v>0</v>
      </c>
      <c r="P162" s="159">
        <f t="shared" si="9"/>
        <v>0</v>
      </c>
      <c r="Q162" s="159">
        <v>0.13492000000000001</v>
      </c>
      <c r="R162" s="159">
        <f t="shared" si="10"/>
        <v>0.13492000000000001</v>
      </c>
      <c r="S162" s="159">
        <v>0</v>
      </c>
      <c r="T162" s="160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210</v>
      </c>
      <c r="AT162" s="161" t="s">
        <v>147</v>
      </c>
      <c r="AU162" s="161" t="s">
        <v>78</v>
      </c>
      <c r="AY162" s="14" t="s">
        <v>145</v>
      </c>
      <c r="BE162" s="162">
        <f t="shared" si="12"/>
        <v>0</v>
      </c>
      <c r="BF162" s="162">
        <f t="shared" si="13"/>
        <v>0</v>
      </c>
      <c r="BG162" s="162">
        <f t="shared" si="14"/>
        <v>0</v>
      </c>
      <c r="BH162" s="162">
        <f t="shared" si="15"/>
        <v>0</v>
      </c>
      <c r="BI162" s="162">
        <f t="shared" si="16"/>
        <v>0</v>
      </c>
      <c r="BJ162" s="14" t="s">
        <v>78</v>
      </c>
      <c r="BK162" s="162">
        <f t="shared" si="17"/>
        <v>0</v>
      </c>
      <c r="BL162" s="14" t="s">
        <v>210</v>
      </c>
      <c r="BM162" s="161" t="s">
        <v>524</v>
      </c>
    </row>
    <row r="163" spans="1:65" s="2" customFormat="1" ht="55.5" customHeight="1">
      <c r="A163" s="26"/>
      <c r="B163" s="149"/>
      <c r="C163" s="150" t="s">
        <v>238</v>
      </c>
      <c r="D163" s="150" t="s">
        <v>147</v>
      </c>
      <c r="E163" s="151" t="s">
        <v>525</v>
      </c>
      <c r="F163" s="152" t="s">
        <v>526</v>
      </c>
      <c r="G163" s="153" t="s">
        <v>200</v>
      </c>
      <c r="H163" s="154">
        <v>1</v>
      </c>
      <c r="I163" s="155"/>
      <c r="J163" s="155"/>
      <c r="K163" s="156"/>
      <c r="L163" s="27"/>
      <c r="M163" s="157" t="s">
        <v>1</v>
      </c>
      <c r="N163" s="158" t="s">
        <v>35</v>
      </c>
      <c r="O163" s="159">
        <v>0</v>
      </c>
      <c r="P163" s="159">
        <f t="shared" si="9"/>
        <v>0</v>
      </c>
      <c r="Q163" s="159">
        <v>0.13492000000000001</v>
      </c>
      <c r="R163" s="159">
        <f t="shared" si="10"/>
        <v>0.13492000000000001</v>
      </c>
      <c r="S163" s="159">
        <v>0</v>
      </c>
      <c r="T163" s="160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210</v>
      </c>
      <c r="AT163" s="161" t="s">
        <v>147</v>
      </c>
      <c r="AU163" s="161" t="s">
        <v>78</v>
      </c>
      <c r="AY163" s="14" t="s">
        <v>145</v>
      </c>
      <c r="BE163" s="162">
        <f t="shared" si="12"/>
        <v>0</v>
      </c>
      <c r="BF163" s="162">
        <f t="shared" si="13"/>
        <v>0</v>
      </c>
      <c r="BG163" s="162">
        <f t="shared" si="14"/>
        <v>0</v>
      </c>
      <c r="BH163" s="162">
        <f t="shared" si="15"/>
        <v>0</v>
      </c>
      <c r="BI163" s="162">
        <f t="shared" si="16"/>
        <v>0</v>
      </c>
      <c r="BJ163" s="14" t="s">
        <v>78</v>
      </c>
      <c r="BK163" s="162">
        <f t="shared" si="17"/>
        <v>0</v>
      </c>
      <c r="BL163" s="14" t="s">
        <v>210</v>
      </c>
      <c r="BM163" s="161" t="s">
        <v>527</v>
      </c>
    </row>
    <row r="164" spans="1:65" s="2" customFormat="1" ht="66.75" customHeight="1">
      <c r="A164" s="26"/>
      <c r="B164" s="149"/>
      <c r="C164" s="150" t="s">
        <v>242</v>
      </c>
      <c r="D164" s="150" t="s">
        <v>147</v>
      </c>
      <c r="E164" s="151" t="s">
        <v>528</v>
      </c>
      <c r="F164" s="152" t="s">
        <v>529</v>
      </c>
      <c r="G164" s="153" t="s">
        <v>200</v>
      </c>
      <c r="H164" s="154">
        <v>1</v>
      </c>
      <c r="I164" s="155"/>
      <c r="J164" s="155"/>
      <c r="K164" s="156"/>
      <c r="L164" s="27"/>
      <c r="M164" s="157" t="s">
        <v>1</v>
      </c>
      <c r="N164" s="158" t="s">
        <v>35</v>
      </c>
      <c r="O164" s="159">
        <v>0</v>
      </c>
      <c r="P164" s="159">
        <f t="shared" si="9"/>
        <v>0</v>
      </c>
      <c r="Q164" s="159">
        <v>0.12012</v>
      </c>
      <c r="R164" s="159">
        <f t="shared" si="10"/>
        <v>0.12012</v>
      </c>
      <c r="S164" s="159">
        <v>0</v>
      </c>
      <c r="T164" s="160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210</v>
      </c>
      <c r="AT164" s="161" t="s">
        <v>147</v>
      </c>
      <c r="AU164" s="161" t="s">
        <v>78</v>
      </c>
      <c r="AY164" s="14" t="s">
        <v>145</v>
      </c>
      <c r="BE164" s="162">
        <f t="shared" si="12"/>
        <v>0</v>
      </c>
      <c r="BF164" s="162">
        <f t="shared" si="13"/>
        <v>0</v>
      </c>
      <c r="BG164" s="162">
        <f t="shared" si="14"/>
        <v>0</v>
      </c>
      <c r="BH164" s="162">
        <f t="shared" si="15"/>
        <v>0</v>
      </c>
      <c r="BI164" s="162">
        <f t="shared" si="16"/>
        <v>0</v>
      </c>
      <c r="BJ164" s="14" t="s">
        <v>78</v>
      </c>
      <c r="BK164" s="162">
        <f t="shared" si="17"/>
        <v>0</v>
      </c>
      <c r="BL164" s="14" t="s">
        <v>210</v>
      </c>
      <c r="BM164" s="161" t="s">
        <v>530</v>
      </c>
    </row>
    <row r="165" spans="1:65" s="2" customFormat="1" ht="62.65" customHeight="1">
      <c r="A165" s="26"/>
      <c r="B165" s="149"/>
      <c r="C165" s="150" t="s">
        <v>246</v>
      </c>
      <c r="D165" s="150" t="s">
        <v>147</v>
      </c>
      <c r="E165" s="151" t="s">
        <v>531</v>
      </c>
      <c r="F165" s="152" t="s">
        <v>532</v>
      </c>
      <c r="G165" s="153" t="s">
        <v>200</v>
      </c>
      <c r="H165" s="154">
        <v>1</v>
      </c>
      <c r="I165" s="155"/>
      <c r="J165" s="155"/>
      <c r="K165" s="156"/>
      <c r="L165" s="27"/>
      <c r="M165" s="157" t="s">
        <v>1</v>
      </c>
      <c r="N165" s="158" t="s">
        <v>35</v>
      </c>
      <c r="O165" s="159">
        <v>0</v>
      </c>
      <c r="P165" s="159">
        <f t="shared" si="9"/>
        <v>0</v>
      </c>
      <c r="Q165" s="159">
        <v>0.13106999999999999</v>
      </c>
      <c r="R165" s="159">
        <f t="shared" si="10"/>
        <v>0.13106999999999999</v>
      </c>
      <c r="S165" s="159">
        <v>0</v>
      </c>
      <c r="T165" s="160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210</v>
      </c>
      <c r="AT165" s="161" t="s">
        <v>147</v>
      </c>
      <c r="AU165" s="161" t="s">
        <v>78</v>
      </c>
      <c r="AY165" s="14" t="s">
        <v>145</v>
      </c>
      <c r="BE165" s="162">
        <f t="shared" si="12"/>
        <v>0</v>
      </c>
      <c r="BF165" s="162">
        <f t="shared" si="13"/>
        <v>0</v>
      </c>
      <c r="BG165" s="162">
        <f t="shared" si="14"/>
        <v>0</v>
      </c>
      <c r="BH165" s="162">
        <f t="shared" si="15"/>
        <v>0</v>
      </c>
      <c r="BI165" s="162">
        <f t="shared" si="16"/>
        <v>0</v>
      </c>
      <c r="BJ165" s="14" t="s">
        <v>78</v>
      </c>
      <c r="BK165" s="162">
        <f t="shared" si="17"/>
        <v>0</v>
      </c>
      <c r="BL165" s="14" t="s">
        <v>210</v>
      </c>
      <c r="BM165" s="161" t="s">
        <v>533</v>
      </c>
    </row>
    <row r="166" spans="1:65" s="2" customFormat="1" ht="49.15" customHeight="1">
      <c r="A166" s="26"/>
      <c r="B166" s="149"/>
      <c r="C166" s="150" t="s">
        <v>250</v>
      </c>
      <c r="D166" s="150" t="s">
        <v>147</v>
      </c>
      <c r="E166" s="151" t="s">
        <v>534</v>
      </c>
      <c r="F166" s="152" t="s">
        <v>535</v>
      </c>
      <c r="G166" s="153" t="s">
        <v>200</v>
      </c>
      <c r="H166" s="154">
        <v>2</v>
      </c>
      <c r="I166" s="155"/>
      <c r="J166" s="155"/>
      <c r="K166" s="156"/>
      <c r="L166" s="27"/>
      <c r="M166" s="157" t="s">
        <v>1</v>
      </c>
      <c r="N166" s="158" t="s">
        <v>35</v>
      </c>
      <c r="O166" s="159">
        <v>0</v>
      </c>
      <c r="P166" s="159">
        <f t="shared" si="9"/>
        <v>0</v>
      </c>
      <c r="Q166" s="159">
        <v>6.3630000000000006E-2</v>
      </c>
      <c r="R166" s="159">
        <f t="shared" si="10"/>
        <v>0.12726000000000001</v>
      </c>
      <c r="S166" s="159">
        <v>0</v>
      </c>
      <c r="T166" s="160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210</v>
      </c>
      <c r="AT166" s="161" t="s">
        <v>147</v>
      </c>
      <c r="AU166" s="161" t="s">
        <v>78</v>
      </c>
      <c r="AY166" s="14" t="s">
        <v>145</v>
      </c>
      <c r="BE166" s="162">
        <f t="shared" si="12"/>
        <v>0</v>
      </c>
      <c r="BF166" s="162">
        <f t="shared" si="13"/>
        <v>0</v>
      </c>
      <c r="BG166" s="162">
        <f t="shared" si="14"/>
        <v>0</v>
      </c>
      <c r="BH166" s="162">
        <f t="shared" si="15"/>
        <v>0</v>
      </c>
      <c r="BI166" s="162">
        <f t="shared" si="16"/>
        <v>0</v>
      </c>
      <c r="BJ166" s="14" t="s">
        <v>78</v>
      </c>
      <c r="BK166" s="162">
        <f t="shared" si="17"/>
        <v>0</v>
      </c>
      <c r="BL166" s="14" t="s">
        <v>210</v>
      </c>
      <c r="BM166" s="161" t="s">
        <v>536</v>
      </c>
    </row>
    <row r="167" spans="1:65" s="2" customFormat="1" ht="66.75" customHeight="1">
      <c r="A167" s="26"/>
      <c r="B167" s="149"/>
      <c r="C167" s="150" t="s">
        <v>254</v>
      </c>
      <c r="D167" s="150" t="s">
        <v>147</v>
      </c>
      <c r="E167" s="151" t="s">
        <v>537</v>
      </c>
      <c r="F167" s="152" t="s">
        <v>538</v>
      </c>
      <c r="G167" s="153" t="s">
        <v>200</v>
      </c>
      <c r="H167" s="154">
        <v>5</v>
      </c>
      <c r="I167" s="155"/>
      <c r="J167" s="155"/>
      <c r="K167" s="156"/>
      <c r="L167" s="27"/>
      <c r="M167" s="157" t="s">
        <v>1</v>
      </c>
      <c r="N167" s="158" t="s">
        <v>35</v>
      </c>
      <c r="O167" s="159">
        <v>0</v>
      </c>
      <c r="P167" s="159">
        <f t="shared" si="9"/>
        <v>0</v>
      </c>
      <c r="Q167" s="159">
        <v>7.3499999999999996E-2</v>
      </c>
      <c r="R167" s="159">
        <f t="shared" si="10"/>
        <v>0.36749999999999999</v>
      </c>
      <c r="S167" s="159">
        <v>0</v>
      </c>
      <c r="T167" s="160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210</v>
      </c>
      <c r="AT167" s="161" t="s">
        <v>147</v>
      </c>
      <c r="AU167" s="161" t="s">
        <v>78</v>
      </c>
      <c r="AY167" s="14" t="s">
        <v>145</v>
      </c>
      <c r="BE167" s="162">
        <f t="shared" si="12"/>
        <v>0</v>
      </c>
      <c r="BF167" s="162">
        <f t="shared" si="13"/>
        <v>0</v>
      </c>
      <c r="BG167" s="162">
        <f t="shared" si="14"/>
        <v>0</v>
      </c>
      <c r="BH167" s="162">
        <f t="shared" si="15"/>
        <v>0</v>
      </c>
      <c r="BI167" s="162">
        <f t="shared" si="16"/>
        <v>0</v>
      </c>
      <c r="BJ167" s="14" t="s">
        <v>78</v>
      </c>
      <c r="BK167" s="162">
        <f t="shared" si="17"/>
        <v>0</v>
      </c>
      <c r="BL167" s="14" t="s">
        <v>210</v>
      </c>
      <c r="BM167" s="161" t="s">
        <v>539</v>
      </c>
    </row>
    <row r="168" spans="1:65" s="2" customFormat="1" ht="66.75" customHeight="1">
      <c r="A168" s="26"/>
      <c r="B168" s="149"/>
      <c r="C168" s="150" t="s">
        <v>258</v>
      </c>
      <c r="D168" s="150" t="s">
        <v>147</v>
      </c>
      <c r="E168" s="151" t="s">
        <v>540</v>
      </c>
      <c r="F168" s="152" t="s">
        <v>541</v>
      </c>
      <c r="G168" s="153" t="s">
        <v>200</v>
      </c>
      <c r="H168" s="154">
        <v>2</v>
      </c>
      <c r="I168" s="155"/>
      <c r="J168" s="155"/>
      <c r="K168" s="156"/>
      <c r="L168" s="27"/>
      <c r="M168" s="157" t="s">
        <v>1</v>
      </c>
      <c r="N168" s="158" t="s">
        <v>35</v>
      </c>
      <c r="O168" s="159">
        <v>0</v>
      </c>
      <c r="P168" s="159">
        <f t="shared" si="9"/>
        <v>0</v>
      </c>
      <c r="Q168" s="159">
        <v>0.14699999999999999</v>
      </c>
      <c r="R168" s="159">
        <f t="shared" si="10"/>
        <v>0.29399999999999998</v>
      </c>
      <c r="S168" s="159">
        <v>0</v>
      </c>
      <c r="T168" s="160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210</v>
      </c>
      <c r="AT168" s="161" t="s">
        <v>147</v>
      </c>
      <c r="AU168" s="161" t="s">
        <v>78</v>
      </c>
      <c r="AY168" s="14" t="s">
        <v>145</v>
      </c>
      <c r="BE168" s="162">
        <f t="shared" si="12"/>
        <v>0</v>
      </c>
      <c r="BF168" s="162">
        <f t="shared" si="13"/>
        <v>0</v>
      </c>
      <c r="BG168" s="162">
        <f t="shared" si="14"/>
        <v>0</v>
      </c>
      <c r="BH168" s="162">
        <f t="shared" si="15"/>
        <v>0</v>
      </c>
      <c r="BI168" s="162">
        <f t="shared" si="16"/>
        <v>0</v>
      </c>
      <c r="BJ168" s="14" t="s">
        <v>78</v>
      </c>
      <c r="BK168" s="162">
        <f t="shared" si="17"/>
        <v>0</v>
      </c>
      <c r="BL168" s="14" t="s">
        <v>210</v>
      </c>
      <c r="BM168" s="161" t="s">
        <v>542</v>
      </c>
    </row>
    <row r="169" spans="1:65" s="2" customFormat="1" ht="66.75" customHeight="1">
      <c r="A169" s="26"/>
      <c r="B169" s="149"/>
      <c r="C169" s="150" t="s">
        <v>262</v>
      </c>
      <c r="D169" s="150" t="s">
        <v>147</v>
      </c>
      <c r="E169" s="151" t="s">
        <v>543</v>
      </c>
      <c r="F169" s="152" t="s">
        <v>544</v>
      </c>
      <c r="G169" s="153" t="s">
        <v>200</v>
      </c>
      <c r="H169" s="154">
        <v>1</v>
      </c>
      <c r="I169" s="155"/>
      <c r="J169" s="155"/>
      <c r="K169" s="156"/>
      <c r="L169" s="27"/>
      <c r="M169" s="157" t="s">
        <v>1</v>
      </c>
      <c r="N169" s="158" t="s">
        <v>35</v>
      </c>
      <c r="O169" s="159">
        <v>0</v>
      </c>
      <c r="P169" s="159">
        <f t="shared" si="9"/>
        <v>0</v>
      </c>
      <c r="Q169" s="159">
        <v>0.14699999999999999</v>
      </c>
      <c r="R169" s="159">
        <f t="shared" si="10"/>
        <v>0.14699999999999999</v>
      </c>
      <c r="S169" s="159">
        <v>0</v>
      </c>
      <c r="T169" s="160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210</v>
      </c>
      <c r="AT169" s="161" t="s">
        <v>147</v>
      </c>
      <c r="AU169" s="161" t="s">
        <v>78</v>
      </c>
      <c r="AY169" s="14" t="s">
        <v>145</v>
      </c>
      <c r="BE169" s="162">
        <f t="shared" si="12"/>
        <v>0</v>
      </c>
      <c r="BF169" s="162">
        <f t="shared" si="13"/>
        <v>0</v>
      </c>
      <c r="BG169" s="162">
        <f t="shared" si="14"/>
        <v>0</v>
      </c>
      <c r="BH169" s="162">
        <f t="shared" si="15"/>
        <v>0</v>
      </c>
      <c r="BI169" s="162">
        <f t="shared" si="16"/>
        <v>0</v>
      </c>
      <c r="BJ169" s="14" t="s">
        <v>78</v>
      </c>
      <c r="BK169" s="162">
        <f t="shared" si="17"/>
        <v>0</v>
      </c>
      <c r="BL169" s="14" t="s">
        <v>210</v>
      </c>
      <c r="BM169" s="161" t="s">
        <v>545</v>
      </c>
    </row>
    <row r="170" spans="1:65" s="2" customFormat="1" ht="66.75" customHeight="1">
      <c r="A170" s="26"/>
      <c r="B170" s="149"/>
      <c r="C170" s="150" t="s">
        <v>266</v>
      </c>
      <c r="D170" s="150" t="s">
        <v>147</v>
      </c>
      <c r="E170" s="151" t="s">
        <v>546</v>
      </c>
      <c r="F170" s="152" t="s">
        <v>547</v>
      </c>
      <c r="G170" s="153" t="s">
        <v>200</v>
      </c>
      <c r="H170" s="154">
        <v>7</v>
      </c>
      <c r="I170" s="155"/>
      <c r="J170" s="155"/>
      <c r="K170" s="156"/>
      <c r="L170" s="27"/>
      <c r="M170" s="157" t="s">
        <v>1</v>
      </c>
      <c r="N170" s="158" t="s">
        <v>35</v>
      </c>
      <c r="O170" s="159">
        <v>0</v>
      </c>
      <c r="P170" s="159">
        <f t="shared" si="9"/>
        <v>0</v>
      </c>
      <c r="Q170" s="159">
        <v>0.14699999999999999</v>
      </c>
      <c r="R170" s="159">
        <f t="shared" si="10"/>
        <v>1.0289999999999999</v>
      </c>
      <c r="S170" s="159">
        <v>0</v>
      </c>
      <c r="T170" s="160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210</v>
      </c>
      <c r="AT170" s="161" t="s">
        <v>147</v>
      </c>
      <c r="AU170" s="161" t="s">
        <v>78</v>
      </c>
      <c r="AY170" s="14" t="s">
        <v>145</v>
      </c>
      <c r="BE170" s="162">
        <f t="shared" si="12"/>
        <v>0</v>
      </c>
      <c r="BF170" s="162">
        <f t="shared" si="13"/>
        <v>0</v>
      </c>
      <c r="BG170" s="162">
        <f t="shared" si="14"/>
        <v>0</v>
      </c>
      <c r="BH170" s="162">
        <f t="shared" si="15"/>
        <v>0</v>
      </c>
      <c r="BI170" s="162">
        <f t="shared" si="16"/>
        <v>0</v>
      </c>
      <c r="BJ170" s="14" t="s">
        <v>78</v>
      </c>
      <c r="BK170" s="162">
        <f t="shared" si="17"/>
        <v>0</v>
      </c>
      <c r="BL170" s="14" t="s">
        <v>210</v>
      </c>
      <c r="BM170" s="161" t="s">
        <v>548</v>
      </c>
    </row>
    <row r="171" spans="1:65" s="2" customFormat="1" ht="66.75" customHeight="1">
      <c r="A171" s="26"/>
      <c r="B171" s="149"/>
      <c r="C171" s="150" t="s">
        <v>271</v>
      </c>
      <c r="D171" s="150" t="s">
        <v>147</v>
      </c>
      <c r="E171" s="151" t="s">
        <v>549</v>
      </c>
      <c r="F171" s="152" t="s">
        <v>550</v>
      </c>
      <c r="G171" s="153" t="s">
        <v>200</v>
      </c>
      <c r="H171" s="154">
        <v>3</v>
      </c>
      <c r="I171" s="155"/>
      <c r="J171" s="155"/>
      <c r="K171" s="156"/>
      <c r="L171" s="27"/>
      <c r="M171" s="157" t="s">
        <v>1</v>
      </c>
      <c r="N171" s="158" t="s">
        <v>35</v>
      </c>
      <c r="O171" s="159">
        <v>0</v>
      </c>
      <c r="P171" s="159">
        <f t="shared" si="9"/>
        <v>0</v>
      </c>
      <c r="Q171" s="159">
        <v>0.2205</v>
      </c>
      <c r="R171" s="159">
        <f t="shared" si="10"/>
        <v>0.66149999999999998</v>
      </c>
      <c r="S171" s="159">
        <v>0</v>
      </c>
      <c r="T171" s="160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210</v>
      </c>
      <c r="AT171" s="161" t="s">
        <v>147</v>
      </c>
      <c r="AU171" s="161" t="s">
        <v>78</v>
      </c>
      <c r="AY171" s="14" t="s">
        <v>145</v>
      </c>
      <c r="BE171" s="162">
        <f t="shared" si="12"/>
        <v>0</v>
      </c>
      <c r="BF171" s="162">
        <f t="shared" si="13"/>
        <v>0</v>
      </c>
      <c r="BG171" s="162">
        <f t="shared" si="14"/>
        <v>0</v>
      </c>
      <c r="BH171" s="162">
        <f t="shared" si="15"/>
        <v>0</v>
      </c>
      <c r="BI171" s="162">
        <f t="shared" si="16"/>
        <v>0</v>
      </c>
      <c r="BJ171" s="14" t="s">
        <v>78</v>
      </c>
      <c r="BK171" s="162">
        <f t="shared" si="17"/>
        <v>0</v>
      </c>
      <c r="BL171" s="14" t="s">
        <v>210</v>
      </c>
      <c r="BM171" s="161" t="s">
        <v>551</v>
      </c>
    </row>
    <row r="172" spans="1:65" s="2" customFormat="1" ht="55.5" customHeight="1">
      <c r="A172" s="26"/>
      <c r="B172" s="149"/>
      <c r="C172" s="150" t="s">
        <v>275</v>
      </c>
      <c r="D172" s="150" t="s">
        <v>147</v>
      </c>
      <c r="E172" s="151" t="s">
        <v>552</v>
      </c>
      <c r="F172" s="152" t="s">
        <v>553</v>
      </c>
      <c r="G172" s="153" t="s">
        <v>200</v>
      </c>
      <c r="H172" s="154">
        <v>7</v>
      </c>
      <c r="I172" s="155"/>
      <c r="J172" s="155"/>
      <c r="K172" s="156"/>
      <c r="L172" s="27"/>
      <c r="M172" s="157" t="s">
        <v>1</v>
      </c>
      <c r="N172" s="158" t="s">
        <v>35</v>
      </c>
      <c r="O172" s="159">
        <v>0</v>
      </c>
      <c r="P172" s="159">
        <f t="shared" si="9"/>
        <v>0</v>
      </c>
      <c r="Q172" s="159">
        <v>0.2205</v>
      </c>
      <c r="R172" s="159">
        <f t="shared" si="10"/>
        <v>1.5435000000000001</v>
      </c>
      <c r="S172" s="159">
        <v>0</v>
      </c>
      <c r="T172" s="160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210</v>
      </c>
      <c r="AT172" s="161" t="s">
        <v>147</v>
      </c>
      <c r="AU172" s="161" t="s">
        <v>78</v>
      </c>
      <c r="AY172" s="14" t="s">
        <v>145</v>
      </c>
      <c r="BE172" s="162">
        <f t="shared" si="12"/>
        <v>0</v>
      </c>
      <c r="BF172" s="162">
        <f t="shared" si="13"/>
        <v>0</v>
      </c>
      <c r="BG172" s="162">
        <f t="shared" si="14"/>
        <v>0</v>
      </c>
      <c r="BH172" s="162">
        <f t="shared" si="15"/>
        <v>0</v>
      </c>
      <c r="BI172" s="162">
        <f t="shared" si="16"/>
        <v>0</v>
      </c>
      <c r="BJ172" s="14" t="s">
        <v>78</v>
      </c>
      <c r="BK172" s="162">
        <f t="shared" si="17"/>
        <v>0</v>
      </c>
      <c r="BL172" s="14" t="s">
        <v>210</v>
      </c>
      <c r="BM172" s="161" t="s">
        <v>554</v>
      </c>
    </row>
    <row r="173" spans="1:65" s="2" customFormat="1" ht="78" customHeight="1">
      <c r="A173" s="26"/>
      <c r="B173" s="149"/>
      <c r="C173" s="150" t="s">
        <v>279</v>
      </c>
      <c r="D173" s="150" t="s">
        <v>147</v>
      </c>
      <c r="E173" s="151" t="s">
        <v>555</v>
      </c>
      <c r="F173" s="152" t="s">
        <v>556</v>
      </c>
      <c r="G173" s="153" t="s">
        <v>200</v>
      </c>
      <c r="H173" s="154">
        <v>1</v>
      </c>
      <c r="I173" s="155"/>
      <c r="J173" s="155"/>
      <c r="K173" s="156"/>
      <c r="L173" s="27"/>
      <c r="M173" s="157" t="s">
        <v>1</v>
      </c>
      <c r="N173" s="158" t="s">
        <v>35</v>
      </c>
      <c r="O173" s="159">
        <v>0</v>
      </c>
      <c r="P173" s="159">
        <f t="shared" si="9"/>
        <v>0</v>
      </c>
      <c r="Q173" s="159">
        <v>0.245</v>
      </c>
      <c r="R173" s="159">
        <f t="shared" si="10"/>
        <v>0.245</v>
      </c>
      <c r="S173" s="159">
        <v>0</v>
      </c>
      <c r="T173" s="160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210</v>
      </c>
      <c r="AT173" s="161" t="s">
        <v>147</v>
      </c>
      <c r="AU173" s="161" t="s">
        <v>78</v>
      </c>
      <c r="AY173" s="14" t="s">
        <v>145</v>
      </c>
      <c r="BE173" s="162">
        <f t="shared" si="12"/>
        <v>0</v>
      </c>
      <c r="BF173" s="162">
        <f t="shared" si="13"/>
        <v>0</v>
      </c>
      <c r="BG173" s="162">
        <f t="shared" si="14"/>
        <v>0</v>
      </c>
      <c r="BH173" s="162">
        <f t="shared" si="15"/>
        <v>0</v>
      </c>
      <c r="BI173" s="162">
        <f t="shared" si="16"/>
        <v>0</v>
      </c>
      <c r="BJ173" s="14" t="s">
        <v>78</v>
      </c>
      <c r="BK173" s="162">
        <f t="shared" si="17"/>
        <v>0</v>
      </c>
      <c r="BL173" s="14" t="s">
        <v>210</v>
      </c>
      <c r="BM173" s="161" t="s">
        <v>557</v>
      </c>
    </row>
    <row r="174" spans="1:65" s="2" customFormat="1" ht="55.5" customHeight="1">
      <c r="A174" s="26"/>
      <c r="B174" s="149"/>
      <c r="C174" s="150" t="s">
        <v>283</v>
      </c>
      <c r="D174" s="150" t="s">
        <v>147</v>
      </c>
      <c r="E174" s="151" t="s">
        <v>558</v>
      </c>
      <c r="F174" s="152" t="s">
        <v>559</v>
      </c>
      <c r="G174" s="153" t="s">
        <v>200</v>
      </c>
      <c r="H174" s="154">
        <v>1</v>
      </c>
      <c r="I174" s="155"/>
      <c r="J174" s="155"/>
      <c r="K174" s="156"/>
      <c r="L174" s="27"/>
      <c r="M174" s="157" t="s">
        <v>1</v>
      </c>
      <c r="N174" s="158" t="s">
        <v>35</v>
      </c>
      <c r="O174" s="159">
        <v>0</v>
      </c>
      <c r="P174" s="159">
        <f t="shared" si="9"/>
        <v>0</v>
      </c>
      <c r="Q174" s="159">
        <v>0.26582</v>
      </c>
      <c r="R174" s="159">
        <f t="shared" si="10"/>
        <v>0.26582</v>
      </c>
      <c r="S174" s="159">
        <v>0</v>
      </c>
      <c r="T174" s="160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210</v>
      </c>
      <c r="AT174" s="161" t="s">
        <v>147</v>
      </c>
      <c r="AU174" s="161" t="s">
        <v>78</v>
      </c>
      <c r="AY174" s="14" t="s">
        <v>145</v>
      </c>
      <c r="BE174" s="162">
        <f t="shared" si="12"/>
        <v>0</v>
      </c>
      <c r="BF174" s="162">
        <f t="shared" si="13"/>
        <v>0</v>
      </c>
      <c r="BG174" s="162">
        <f t="shared" si="14"/>
        <v>0</v>
      </c>
      <c r="BH174" s="162">
        <f t="shared" si="15"/>
        <v>0</v>
      </c>
      <c r="BI174" s="162">
        <f t="shared" si="16"/>
        <v>0</v>
      </c>
      <c r="BJ174" s="14" t="s">
        <v>78</v>
      </c>
      <c r="BK174" s="162">
        <f t="shared" si="17"/>
        <v>0</v>
      </c>
      <c r="BL174" s="14" t="s">
        <v>210</v>
      </c>
      <c r="BM174" s="161" t="s">
        <v>560</v>
      </c>
    </row>
    <row r="175" spans="1:65" s="2" customFormat="1" ht="78" customHeight="1">
      <c r="A175" s="26"/>
      <c r="B175" s="149"/>
      <c r="C175" s="150" t="s">
        <v>287</v>
      </c>
      <c r="D175" s="150" t="s">
        <v>147</v>
      </c>
      <c r="E175" s="151" t="s">
        <v>561</v>
      </c>
      <c r="F175" s="152" t="s">
        <v>562</v>
      </c>
      <c r="G175" s="153" t="s">
        <v>200</v>
      </c>
      <c r="H175" s="154">
        <v>3</v>
      </c>
      <c r="I175" s="155"/>
      <c r="J175" s="155"/>
      <c r="K175" s="156"/>
      <c r="L175" s="27"/>
      <c r="M175" s="157" t="s">
        <v>1</v>
      </c>
      <c r="N175" s="158" t="s">
        <v>35</v>
      </c>
      <c r="O175" s="159">
        <v>0</v>
      </c>
      <c r="P175" s="159">
        <f t="shared" si="9"/>
        <v>0</v>
      </c>
      <c r="Q175" s="159">
        <v>0.31542999999999999</v>
      </c>
      <c r="R175" s="159">
        <f t="shared" si="10"/>
        <v>0.94628999999999996</v>
      </c>
      <c r="S175" s="159">
        <v>0</v>
      </c>
      <c r="T175" s="160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210</v>
      </c>
      <c r="AT175" s="161" t="s">
        <v>147</v>
      </c>
      <c r="AU175" s="161" t="s">
        <v>78</v>
      </c>
      <c r="AY175" s="14" t="s">
        <v>145</v>
      </c>
      <c r="BE175" s="162">
        <f t="shared" si="12"/>
        <v>0</v>
      </c>
      <c r="BF175" s="162">
        <f t="shared" si="13"/>
        <v>0</v>
      </c>
      <c r="BG175" s="162">
        <f t="shared" si="14"/>
        <v>0</v>
      </c>
      <c r="BH175" s="162">
        <f t="shared" si="15"/>
        <v>0</v>
      </c>
      <c r="BI175" s="162">
        <f t="shared" si="16"/>
        <v>0</v>
      </c>
      <c r="BJ175" s="14" t="s">
        <v>78</v>
      </c>
      <c r="BK175" s="162">
        <f t="shared" si="17"/>
        <v>0</v>
      </c>
      <c r="BL175" s="14" t="s">
        <v>210</v>
      </c>
      <c r="BM175" s="161" t="s">
        <v>563</v>
      </c>
    </row>
    <row r="176" spans="1:65" s="2" customFormat="1" ht="66.75" customHeight="1">
      <c r="A176" s="26"/>
      <c r="B176" s="149"/>
      <c r="C176" s="150" t="s">
        <v>291</v>
      </c>
      <c r="D176" s="150" t="s">
        <v>147</v>
      </c>
      <c r="E176" s="151" t="s">
        <v>564</v>
      </c>
      <c r="F176" s="152" t="s">
        <v>565</v>
      </c>
      <c r="G176" s="153" t="s">
        <v>200</v>
      </c>
      <c r="H176" s="154">
        <v>2</v>
      </c>
      <c r="I176" s="155"/>
      <c r="J176" s="155"/>
      <c r="K176" s="156"/>
      <c r="L176" s="27"/>
      <c r="M176" s="157" t="s">
        <v>1</v>
      </c>
      <c r="N176" s="158" t="s">
        <v>35</v>
      </c>
      <c r="O176" s="159">
        <v>0</v>
      </c>
      <c r="P176" s="159">
        <f t="shared" si="9"/>
        <v>0</v>
      </c>
      <c r="Q176" s="159">
        <v>0.21131</v>
      </c>
      <c r="R176" s="159">
        <f t="shared" si="10"/>
        <v>0.42262</v>
      </c>
      <c r="S176" s="159">
        <v>0</v>
      </c>
      <c r="T176" s="160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210</v>
      </c>
      <c r="AT176" s="161" t="s">
        <v>147</v>
      </c>
      <c r="AU176" s="161" t="s">
        <v>78</v>
      </c>
      <c r="AY176" s="14" t="s">
        <v>145</v>
      </c>
      <c r="BE176" s="162">
        <f t="shared" si="12"/>
        <v>0</v>
      </c>
      <c r="BF176" s="162">
        <f t="shared" si="13"/>
        <v>0</v>
      </c>
      <c r="BG176" s="162">
        <f t="shared" si="14"/>
        <v>0</v>
      </c>
      <c r="BH176" s="162">
        <f t="shared" si="15"/>
        <v>0</v>
      </c>
      <c r="BI176" s="162">
        <f t="shared" si="16"/>
        <v>0</v>
      </c>
      <c r="BJ176" s="14" t="s">
        <v>78</v>
      </c>
      <c r="BK176" s="162">
        <f t="shared" si="17"/>
        <v>0</v>
      </c>
      <c r="BL176" s="14" t="s">
        <v>210</v>
      </c>
      <c r="BM176" s="161" t="s">
        <v>566</v>
      </c>
    </row>
    <row r="177" spans="1:65" s="2" customFormat="1" ht="62.65" customHeight="1">
      <c r="A177" s="26"/>
      <c r="B177" s="149"/>
      <c r="C177" s="150" t="s">
        <v>295</v>
      </c>
      <c r="D177" s="150" t="s">
        <v>147</v>
      </c>
      <c r="E177" s="151" t="s">
        <v>567</v>
      </c>
      <c r="F177" s="152" t="s">
        <v>568</v>
      </c>
      <c r="G177" s="153" t="s">
        <v>200</v>
      </c>
      <c r="H177" s="154">
        <v>2</v>
      </c>
      <c r="I177" s="155"/>
      <c r="J177" s="155"/>
      <c r="K177" s="156"/>
      <c r="L177" s="27"/>
      <c r="M177" s="157" t="s">
        <v>1</v>
      </c>
      <c r="N177" s="158" t="s">
        <v>35</v>
      </c>
      <c r="O177" s="159">
        <v>0</v>
      </c>
      <c r="P177" s="159">
        <f t="shared" si="9"/>
        <v>0</v>
      </c>
      <c r="Q177" s="159">
        <v>6.4310000000000006E-2</v>
      </c>
      <c r="R177" s="159">
        <f t="shared" si="10"/>
        <v>0.12862000000000001</v>
      </c>
      <c r="S177" s="159">
        <v>0</v>
      </c>
      <c r="T177" s="160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210</v>
      </c>
      <c r="AT177" s="161" t="s">
        <v>147</v>
      </c>
      <c r="AU177" s="161" t="s">
        <v>78</v>
      </c>
      <c r="AY177" s="14" t="s">
        <v>145</v>
      </c>
      <c r="BE177" s="162">
        <f t="shared" si="12"/>
        <v>0</v>
      </c>
      <c r="BF177" s="162">
        <f t="shared" si="13"/>
        <v>0</v>
      </c>
      <c r="BG177" s="162">
        <f t="shared" si="14"/>
        <v>0</v>
      </c>
      <c r="BH177" s="162">
        <f t="shared" si="15"/>
        <v>0</v>
      </c>
      <c r="BI177" s="162">
        <f t="shared" si="16"/>
        <v>0</v>
      </c>
      <c r="BJ177" s="14" t="s">
        <v>78</v>
      </c>
      <c r="BK177" s="162">
        <f t="shared" si="17"/>
        <v>0</v>
      </c>
      <c r="BL177" s="14" t="s">
        <v>210</v>
      </c>
      <c r="BM177" s="161" t="s">
        <v>569</v>
      </c>
    </row>
    <row r="178" spans="1:65" s="2" customFormat="1" ht="66.75" customHeight="1">
      <c r="A178" s="26"/>
      <c r="B178" s="149"/>
      <c r="C178" s="150" t="s">
        <v>303</v>
      </c>
      <c r="D178" s="150" t="s">
        <v>147</v>
      </c>
      <c r="E178" s="151" t="s">
        <v>570</v>
      </c>
      <c r="F178" s="152" t="s">
        <v>571</v>
      </c>
      <c r="G178" s="153" t="s">
        <v>200</v>
      </c>
      <c r="H178" s="154">
        <v>2</v>
      </c>
      <c r="I178" s="155"/>
      <c r="J178" s="155"/>
      <c r="K178" s="156"/>
      <c r="L178" s="27"/>
      <c r="M178" s="157" t="s">
        <v>1</v>
      </c>
      <c r="N178" s="158" t="s">
        <v>35</v>
      </c>
      <c r="O178" s="159">
        <v>0</v>
      </c>
      <c r="P178" s="159">
        <f t="shared" si="9"/>
        <v>0</v>
      </c>
      <c r="Q178" s="159">
        <v>0.2009</v>
      </c>
      <c r="R178" s="159">
        <f t="shared" si="10"/>
        <v>0.40179999999999999</v>
      </c>
      <c r="S178" s="159">
        <v>0</v>
      </c>
      <c r="T178" s="160">
        <f t="shared" si="11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210</v>
      </c>
      <c r="AT178" s="161" t="s">
        <v>147</v>
      </c>
      <c r="AU178" s="161" t="s">
        <v>78</v>
      </c>
      <c r="AY178" s="14" t="s">
        <v>145</v>
      </c>
      <c r="BE178" s="162">
        <f t="shared" si="12"/>
        <v>0</v>
      </c>
      <c r="BF178" s="162">
        <f t="shared" si="13"/>
        <v>0</v>
      </c>
      <c r="BG178" s="162">
        <f t="shared" si="14"/>
        <v>0</v>
      </c>
      <c r="BH178" s="162">
        <f t="shared" si="15"/>
        <v>0</v>
      </c>
      <c r="BI178" s="162">
        <f t="shared" si="16"/>
        <v>0</v>
      </c>
      <c r="BJ178" s="14" t="s">
        <v>78</v>
      </c>
      <c r="BK178" s="162">
        <f t="shared" si="17"/>
        <v>0</v>
      </c>
      <c r="BL178" s="14" t="s">
        <v>210</v>
      </c>
      <c r="BM178" s="161" t="s">
        <v>572</v>
      </c>
    </row>
    <row r="179" spans="1:65" s="2" customFormat="1" ht="62.65" customHeight="1">
      <c r="A179" s="26"/>
      <c r="B179" s="149"/>
      <c r="C179" s="150" t="s">
        <v>307</v>
      </c>
      <c r="D179" s="150" t="s">
        <v>147</v>
      </c>
      <c r="E179" s="151" t="s">
        <v>573</v>
      </c>
      <c r="F179" s="152" t="s">
        <v>574</v>
      </c>
      <c r="G179" s="153" t="s">
        <v>200</v>
      </c>
      <c r="H179" s="154">
        <v>2</v>
      </c>
      <c r="I179" s="155"/>
      <c r="J179" s="155"/>
      <c r="K179" s="156"/>
      <c r="L179" s="27"/>
      <c r="M179" s="157" t="s">
        <v>1</v>
      </c>
      <c r="N179" s="158" t="s">
        <v>35</v>
      </c>
      <c r="O179" s="159">
        <v>0</v>
      </c>
      <c r="P179" s="159">
        <f t="shared" si="9"/>
        <v>0</v>
      </c>
      <c r="Q179" s="159">
        <v>5.8180000000000003E-2</v>
      </c>
      <c r="R179" s="159">
        <f t="shared" si="10"/>
        <v>0.11636000000000001</v>
      </c>
      <c r="S179" s="159">
        <v>0</v>
      </c>
      <c r="T179" s="160">
        <f t="shared" si="11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210</v>
      </c>
      <c r="AT179" s="161" t="s">
        <v>147</v>
      </c>
      <c r="AU179" s="161" t="s">
        <v>78</v>
      </c>
      <c r="AY179" s="14" t="s">
        <v>145</v>
      </c>
      <c r="BE179" s="162">
        <f t="shared" si="12"/>
        <v>0</v>
      </c>
      <c r="BF179" s="162">
        <f t="shared" si="13"/>
        <v>0</v>
      </c>
      <c r="BG179" s="162">
        <f t="shared" si="14"/>
        <v>0</v>
      </c>
      <c r="BH179" s="162">
        <f t="shared" si="15"/>
        <v>0</v>
      </c>
      <c r="BI179" s="162">
        <f t="shared" si="16"/>
        <v>0</v>
      </c>
      <c r="BJ179" s="14" t="s">
        <v>78</v>
      </c>
      <c r="BK179" s="162">
        <f t="shared" si="17"/>
        <v>0</v>
      </c>
      <c r="BL179" s="14" t="s">
        <v>210</v>
      </c>
      <c r="BM179" s="161" t="s">
        <v>575</v>
      </c>
    </row>
    <row r="180" spans="1:65" s="2" customFormat="1" ht="66.75" customHeight="1">
      <c r="A180" s="26"/>
      <c r="B180" s="149"/>
      <c r="C180" s="150" t="s">
        <v>311</v>
      </c>
      <c r="D180" s="150" t="s">
        <v>147</v>
      </c>
      <c r="E180" s="151" t="s">
        <v>576</v>
      </c>
      <c r="F180" s="152" t="s">
        <v>577</v>
      </c>
      <c r="G180" s="153" t="s">
        <v>200</v>
      </c>
      <c r="H180" s="154">
        <v>2</v>
      </c>
      <c r="I180" s="155"/>
      <c r="J180" s="155"/>
      <c r="K180" s="156"/>
      <c r="L180" s="27"/>
      <c r="M180" s="157" t="s">
        <v>1</v>
      </c>
      <c r="N180" s="158" t="s">
        <v>35</v>
      </c>
      <c r="O180" s="159">
        <v>0</v>
      </c>
      <c r="P180" s="159">
        <f t="shared" si="9"/>
        <v>0</v>
      </c>
      <c r="Q180" s="159">
        <v>0.14699999999999999</v>
      </c>
      <c r="R180" s="159">
        <f t="shared" si="10"/>
        <v>0.29399999999999998</v>
      </c>
      <c r="S180" s="159">
        <v>0</v>
      </c>
      <c r="T180" s="160">
        <f t="shared" si="11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210</v>
      </c>
      <c r="AT180" s="161" t="s">
        <v>147</v>
      </c>
      <c r="AU180" s="161" t="s">
        <v>78</v>
      </c>
      <c r="AY180" s="14" t="s">
        <v>145</v>
      </c>
      <c r="BE180" s="162">
        <f t="shared" si="12"/>
        <v>0</v>
      </c>
      <c r="BF180" s="162">
        <f t="shared" si="13"/>
        <v>0</v>
      </c>
      <c r="BG180" s="162">
        <f t="shared" si="14"/>
        <v>0</v>
      </c>
      <c r="BH180" s="162">
        <f t="shared" si="15"/>
        <v>0</v>
      </c>
      <c r="BI180" s="162">
        <f t="shared" si="16"/>
        <v>0</v>
      </c>
      <c r="BJ180" s="14" t="s">
        <v>78</v>
      </c>
      <c r="BK180" s="162">
        <f t="shared" si="17"/>
        <v>0</v>
      </c>
      <c r="BL180" s="14" t="s">
        <v>210</v>
      </c>
      <c r="BM180" s="161" t="s">
        <v>578</v>
      </c>
    </row>
    <row r="181" spans="1:65" s="2" customFormat="1" ht="62.65" customHeight="1">
      <c r="A181" s="26"/>
      <c r="B181" s="149"/>
      <c r="C181" s="150" t="s">
        <v>317</v>
      </c>
      <c r="D181" s="150" t="s">
        <v>147</v>
      </c>
      <c r="E181" s="151" t="s">
        <v>579</v>
      </c>
      <c r="F181" s="152" t="s">
        <v>580</v>
      </c>
      <c r="G181" s="153" t="s">
        <v>200</v>
      </c>
      <c r="H181" s="154">
        <v>1</v>
      </c>
      <c r="I181" s="155"/>
      <c r="J181" s="155"/>
      <c r="K181" s="156"/>
      <c r="L181" s="27"/>
      <c r="M181" s="157" t="s">
        <v>1</v>
      </c>
      <c r="N181" s="158" t="s">
        <v>35</v>
      </c>
      <c r="O181" s="159">
        <v>0</v>
      </c>
      <c r="P181" s="159">
        <f t="shared" si="9"/>
        <v>0</v>
      </c>
      <c r="Q181" s="159">
        <v>6.4310000000000006E-2</v>
      </c>
      <c r="R181" s="159">
        <f t="shared" si="10"/>
        <v>6.4310000000000006E-2</v>
      </c>
      <c r="S181" s="159">
        <v>0</v>
      </c>
      <c r="T181" s="160">
        <f t="shared" si="11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210</v>
      </c>
      <c r="AT181" s="161" t="s">
        <v>147</v>
      </c>
      <c r="AU181" s="161" t="s">
        <v>78</v>
      </c>
      <c r="AY181" s="14" t="s">
        <v>145</v>
      </c>
      <c r="BE181" s="162">
        <f t="shared" si="12"/>
        <v>0</v>
      </c>
      <c r="BF181" s="162">
        <f t="shared" si="13"/>
        <v>0</v>
      </c>
      <c r="BG181" s="162">
        <f t="shared" si="14"/>
        <v>0</v>
      </c>
      <c r="BH181" s="162">
        <f t="shared" si="15"/>
        <v>0</v>
      </c>
      <c r="BI181" s="162">
        <f t="shared" si="16"/>
        <v>0</v>
      </c>
      <c r="BJ181" s="14" t="s">
        <v>78</v>
      </c>
      <c r="BK181" s="162">
        <f t="shared" si="17"/>
        <v>0</v>
      </c>
      <c r="BL181" s="14" t="s">
        <v>210</v>
      </c>
      <c r="BM181" s="161" t="s">
        <v>581</v>
      </c>
    </row>
    <row r="182" spans="1:65" s="2" customFormat="1" ht="62.65" customHeight="1">
      <c r="A182" s="26"/>
      <c r="B182" s="149"/>
      <c r="C182" s="150" t="s">
        <v>321</v>
      </c>
      <c r="D182" s="150" t="s">
        <v>147</v>
      </c>
      <c r="E182" s="151" t="s">
        <v>582</v>
      </c>
      <c r="F182" s="152" t="s">
        <v>583</v>
      </c>
      <c r="G182" s="153" t="s">
        <v>200</v>
      </c>
      <c r="H182" s="154">
        <v>1</v>
      </c>
      <c r="I182" s="155"/>
      <c r="J182" s="155"/>
      <c r="K182" s="156"/>
      <c r="L182" s="27"/>
      <c r="M182" s="157" t="s">
        <v>1</v>
      </c>
      <c r="N182" s="158" t="s">
        <v>35</v>
      </c>
      <c r="O182" s="159">
        <v>0</v>
      </c>
      <c r="P182" s="159">
        <f t="shared" si="9"/>
        <v>0</v>
      </c>
      <c r="Q182" s="159">
        <v>8.5750000000000007E-2</v>
      </c>
      <c r="R182" s="159">
        <f t="shared" si="10"/>
        <v>8.5750000000000007E-2</v>
      </c>
      <c r="S182" s="159">
        <v>0</v>
      </c>
      <c r="T182" s="160">
        <f t="shared" si="11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210</v>
      </c>
      <c r="AT182" s="161" t="s">
        <v>147</v>
      </c>
      <c r="AU182" s="161" t="s">
        <v>78</v>
      </c>
      <c r="AY182" s="14" t="s">
        <v>145</v>
      </c>
      <c r="BE182" s="162">
        <f t="shared" si="12"/>
        <v>0</v>
      </c>
      <c r="BF182" s="162">
        <f t="shared" si="13"/>
        <v>0</v>
      </c>
      <c r="BG182" s="162">
        <f t="shared" si="14"/>
        <v>0</v>
      </c>
      <c r="BH182" s="162">
        <f t="shared" si="15"/>
        <v>0</v>
      </c>
      <c r="BI182" s="162">
        <f t="shared" si="16"/>
        <v>0</v>
      </c>
      <c r="BJ182" s="14" t="s">
        <v>78</v>
      </c>
      <c r="BK182" s="162">
        <f t="shared" si="17"/>
        <v>0</v>
      </c>
      <c r="BL182" s="14" t="s">
        <v>210</v>
      </c>
      <c r="BM182" s="161" t="s">
        <v>584</v>
      </c>
    </row>
    <row r="183" spans="1:65" s="2" customFormat="1" ht="62.65" customHeight="1">
      <c r="A183" s="26"/>
      <c r="B183" s="149"/>
      <c r="C183" s="150" t="s">
        <v>327</v>
      </c>
      <c r="D183" s="150" t="s">
        <v>147</v>
      </c>
      <c r="E183" s="151" t="s">
        <v>585</v>
      </c>
      <c r="F183" s="152" t="s">
        <v>586</v>
      </c>
      <c r="G183" s="153" t="s">
        <v>200</v>
      </c>
      <c r="H183" s="154">
        <v>2</v>
      </c>
      <c r="I183" s="155"/>
      <c r="J183" s="155"/>
      <c r="K183" s="156"/>
      <c r="L183" s="27"/>
      <c r="M183" s="157" t="s">
        <v>1</v>
      </c>
      <c r="N183" s="158" t="s">
        <v>35</v>
      </c>
      <c r="O183" s="159">
        <v>0</v>
      </c>
      <c r="P183" s="159">
        <f t="shared" si="9"/>
        <v>0</v>
      </c>
      <c r="Q183" s="159">
        <v>6.4310000000000006E-2</v>
      </c>
      <c r="R183" s="159">
        <f t="shared" si="10"/>
        <v>0.12862000000000001</v>
      </c>
      <c r="S183" s="159">
        <v>0</v>
      </c>
      <c r="T183" s="160">
        <f t="shared" si="11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210</v>
      </c>
      <c r="AT183" s="161" t="s">
        <v>147</v>
      </c>
      <c r="AU183" s="161" t="s">
        <v>78</v>
      </c>
      <c r="AY183" s="14" t="s">
        <v>145</v>
      </c>
      <c r="BE183" s="162">
        <f t="shared" si="12"/>
        <v>0</v>
      </c>
      <c r="BF183" s="162">
        <f t="shared" si="13"/>
        <v>0</v>
      </c>
      <c r="BG183" s="162">
        <f t="shared" si="14"/>
        <v>0</v>
      </c>
      <c r="BH183" s="162">
        <f t="shared" si="15"/>
        <v>0</v>
      </c>
      <c r="BI183" s="162">
        <f t="shared" si="16"/>
        <v>0</v>
      </c>
      <c r="BJ183" s="14" t="s">
        <v>78</v>
      </c>
      <c r="BK183" s="162">
        <f t="shared" si="17"/>
        <v>0</v>
      </c>
      <c r="BL183" s="14" t="s">
        <v>210</v>
      </c>
      <c r="BM183" s="161" t="s">
        <v>587</v>
      </c>
    </row>
    <row r="184" spans="1:65" s="2" customFormat="1" ht="66.75" customHeight="1">
      <c r="A184" s="26"/>
      <c r="B184" s="149"/>
      <c r="C184" s="150" t="s">
        <v>332</v>
      </c>
      <c r="D184" s="150" t="s">
        <v>147</v>
      </c>
      <c r="E184" s="151" t="s">
        <v>588</v>
      </c>
      <c r="F184" s="152" t="s">
        <v>589</v>
      </c>
      <c r="G184" s="153" t="s">
        <v>200</v>
      </c>
      <c r="H184" s="154">
        <v>2</v>
      </c>
      <c r="I184" s="155"/>
      <c r="J184" s="155"/>
      <c r="K184" s="156"/>
      <c r="L184" s="27"/>
      <c r="M184" s="157" t="s">
        <v>1</v>
      </c>
      <c r="N184" s="158" t="s">
        <v>35</v>
      </c>
      <c r="O184" s="159">
        <v>0</v>
      </c>
      <c r="P184" s="159">
        <f t="shared" si="9"/>
        <v>0</v>
      </c>
      <c r="Q184" s="159">
        <v>0.14699999999999999</v>
      </c>
      <c r="R184" s="159">
        <f t="shared" si="10"/>
        <v>0.29399999999999998</v>
      </c>
      <c r="S184" s="159">
        <v>0</v>
      </c>
      <c r="T184" s="160">
        <f t="shared" si="11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210</v>
      </c>
      <c r="AT184" s="161" t="s">
        <v>147</v>
      </c>
      <c r="AU184" s="161" t="s">
        <v>78</v>
      </c>
      <c r="AY184" s="14" t="s">
        <v>145</v>
      </c>
      <c r="BE184" s="162">
        <f t="shared" si="12"/>
        <v>0</v>
      </c>
      <c r="BF184" s="162">
        <f t="shared" si="13"/>
        <v>0</v>
      </c>
      <c r="BG184" s="162">
        <f t="shared" si="14"/>
        <v>0</v>
      </c>
      <c r="BH184" s="162">
        <f t="shared" si="15"/>
        <v>0</v>
      </c>
      <c r="BI184" s="162">
        <f t="shared" si="16"/>
        <v>0</v>
      </c>
      <c r="BJ184" s="14" t="s">
        <v>78</v>
      </c>
      <c r="BK184" s="162">
        <f t="shared" si="17"/>
        <v>0</v>
      </c>
      <c r="BL184" s="14" t="s">
        <v>210</v>
      </c>
      <c r="BM184" s="161" t="s">
        <v>590</v>
      </c>
    </row>
    <row r="185" spans="1:65" s="2" customFormat="1" ht="55.5" customHeight="1">
      <c r="A185" s="26"/>
      <c r="B185" s="149"/>
      <c r="C185" s="150" t="s">
        <v>336</v>
      </c>
      <c r="D185" s="150" t="s">
        <v>147</v>
      </c>
      <c r="E185" s="151" t="s">
        <v>591</v>
      </c>
      <c r="F185" s="152" t="s">
        <v>592</v>
      </c>
      <c r="G185" s="153" t="s">
        <v>200</v>
      </c>
      <c r="H185" s="154">
        <v>1</v>
      </c>
      <c r="I185" s="155"/>
      <c r="J185" s="155"/>
      <c r="K185" s="156"/>
      <c r="L185" s="27"/>
      <c r="M185" s="157" t="s">
        <v>1</v>
      </c>
      <c r="N185" s="158" t="s">
        <v>35</v>
      </c>
      <c r="O185" s="159">
        <v>0</v>
      </c>
      <c r="P185" s="159">
        <f t="shared" si="9"/>
        <v>0</v>
      </c>
      <c r="Q185" s="159">
        <v>2.6249999999999999E-2</v>
      </c>
      <c r="R185" s="159">
        <f t="shared" si="10"/>
        <v>2.6249999999999999E-2</v>
      </c>
      <c r="S185" s="159">
        <v>0</v>
      </c>
      <c r="T185" s="160">
        <f t="shared" si="11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210</v>
      </c>
      <c r="AT185" s="161" t="s">
        <v>147</v>
      </c>
      <c r="AU185" s="161" t="s">
        <v>78</v>
      </c>
      <c r="AY185" s="14" t="s">
        <v>145</v>
      </c>
      <c r="BE185" s="162">
        <f t="shared" si="12"/>
        <v>0</v>
      </c>
      <c r="BF185" s="162">
        <f t="shared" si="13"/>
        <v>0</v>
      </c>
      <c r="BG185" s="162">
        <f t="shared" si="14"/>
        <v>0</v>
      </c>
      <c r="BH185" s="162">
        <f t="shared" si="15"/>
        <v>0</v>
      </c>
      <c r="BI185" s="162">
        <f t="shared" si="16"/>
        <v>0</v>
      </c>
      <c r="BJ185" s="14" t="s">
        <v>78</v>
      </c>
      <c r="BK185" s="162">
        <f t="shared" si="17"/>
        <v>0</v>
      </c>
      <c r="BL185" s="14" t="s">
        <v>210</v>
      </c>
      <c r="BM185" s="161" t="s">
        <v>593</v>
      </c>
    </row>
    <row r="186" spans="1:65" s="2" customFormat="1" ht="55.5" customHeight="1">
      <c r="A186" s="26"/>
      <c r="B186" s="149"/>
      <c r="C186" s="150" t="s">
        <v>340</v>
      </c>
      <c r="D186" s="150" t="s">
        <v>147</v>
      </c>
      <c r="E186" s="151" t="s">
        <v>594</v>
      </c>
      <c r="F186" s="152" t="s">
        <v>595</v>
      </c>
      <c r="G186" s="153" t="s">
        <v>200</v>
      </c>
      <c r="H186" s="154">
        <v>1</v>
      </c>
      <c r="I186" s="155"/>
      <c r="J186" s="155"/>
      <c r="K186" s="156"/>
      <c r="L186" s="27"/>
      <c r="M186" s="157" t="s">
        <v>1</v>
      </c>
      <c r="N186" s="158" t="s">
        <v>35</v>
      </c>
      <c r="O186" s="159">
        <v>0</v>
      </c>
      <c r="P186" s="159">
        <f t="shared" si="9"/>
        <v>0</v>
      </c>
      <c r="Q186" s="159">
        <v>2.6249999999999999E-2</v>
      </c>
      <c r="R186" s="159">
        <f t="shared" si="10"/>
        <v>2.6249999999999999E-2</v>
      </c>
      <c r="S186" s="159">
        <v>0</v>
      </c>
      <c r="T186" s="160">
        <f t="shared" si="11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 t="s">
        <v>210</v>
      </c>
      <c r="AT186" s="161" t="s">
        <v>147</v>
      </c>
      <c r="AU186" s="161" t="s">
        <v>78</v>
      </c>
      <c r="AY186" s="14" t="s">
        <v>145</v>
      </c>
      <c r="BE186" s="162">
        <f t="shared" si="12"/>
        <v>0</v>
      </c>
      <c r="BF186" s="162">
        <f t="shared" si="13"/>
        <v>0</v>
      </c>
      <c r="BG186" s="162">
        <f t="shared" si="14"/>
        <v>0</v>
      </c>
      <c r="BH186" s="162">
        <f t="shared" si="15"/>
        <v>0</v>
      </c>
      <c r="BI186" s="162">
        <f t="shared" si="16"/>
        <v>0</v>
      </c>
      <c r="BJ186" s="14" t="s">
        <v>78</v>
      </c>
      <c r="BK186" s="162">
        <f t="shared" si="17"/>
        <v>0</v>
      </c>
      <c r="BL186" s="14" t="s">
        <v>210</v>
      </c>
      <c r="BM186" s="161" t="s">
        <v>596</v>
      </c>
    </row>
    <row r="187" spans="1:65" s="2" customFormat="1" ht="66.75" customHeight="1">
      <c r="A187" s="26"/>
      <c r="B187" s="149"/>
      <c r="C187" s="150" t="s">
        <v>344</v>
      </c>
      <c r="D187" s="150" t="s">
        <v>147</v>
      </c>
      <c r="E187" s="151" t="s">
        <v>597</v>
      </c>
      <c r="F187" s="152" t="s">
        <v>598</v>
      </c>
      <c r="G187" s="153" t="s">
        <v>200</v>
      </c>
      <c r="H187" s="154">
        <v>2</v>
      </c>
      <c r="I187" s="155"/>
      <c r="J187" s="155"/>
      <c r="K187" s="156"/>
      <c r="L187" s="27"/>
      <c r="M187" s="157" t="s">
        <v>1</v>
      </c>
      <c r="N187" s="158" t="s">
        <v>35</v>
      </c>
      <c r="O187" s="159">
        <v>0</v>
      </c>
      <c r="P187" s="159">
        <f t="shared" si="9"/>
        <v>0</v>
      </c>
      <c r="Q187" s="159">
        <v>0.2268</v>
      </c>
      <c r="R187" s="159">
        <f t="shared" si="10"/>
        <v>0.4536</v>
      </c>
      <c r="S187" s="159">
        <v>0</v>
      </c>
      <c r="T187" s="160">
        <f t="shared" si="11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210</v>
      </c>
      <c r="AT187" s="161" t="s">
        <v>147</v>
      </c>
      <c r="AU187" s="161" t="s">
        <v>78</v>
      </c>
      <c r="AY187" s="14" t="s">
        <v>145</v>
      </c>
      <c r="BE187" s="162">
        <f t="shared" si="12"/>
        <v>0</v>
      </c>
      <c r="BF187" s="162">
        <f t="shared" si="13"/>
        <v>0</v>
      </c>
      <c r="BG187" s="162">
        <f t="shared" si="14"/>
        <v>0</v>
      </c>
      <c r="BH187" s="162">
        <f t="shared" si="15"/>
        <v>0</v>
      </c>
      <c r="BI187" s="162">
        <f t="shared" si="16"/>
        <v>0</v>
      </c>
      <c r="BJ187" s="14" t="s">
        <v>78</v>
      </c>
      <c r="BK187" s="162">
        <f t="shared" si="17"/>
        <v>0</v>
      </c>
      <c r="BL187" s="14" t="s">
        <v>210</v>
      </c>
      <c r="BM187" s="161" t="s">
        <v>599</v>
      </c>
    </row>
    <row r="188" spans="1:65" s="2" customFormat="1" ht="66.75" customHeight="1">
      <c r="A188" s="26"/>
      <c r="B188" s="149"/>
      <c r="C188" s="150" t="s">
        <v>348</v>
      </c>
      <c r="D188" s="150" t="s">
        <v>147</v>
      </c>
      <c r="E188" s="151" t="s">
        <v>600</v>
      </c>
      <c r="F188" s="152" t="s">
        <v>601</v>
      </c>
      <c r="G188" s="153" t="s">
        <v>200</v>
      </c>
      <c r="H188" s="154">
        <v>1</v>
      </c>
      <c r="I188" s="155"/>
      <c r="J188" s="155"/>
      <c r="K188" s="156"/>
      <c r="L188" s="27"/>
      <c r="M188" s="157" t="s">
        <v>1</v>
      </c>
      <c r="N188" s="158" t="s">
        <v>35</v>
      </c>
      <c r="O188" s="159">
        <v>0</v>
      </c>
      <c r="P188" s="159">
        <f t="shared" si="9"/>
        <v>0</v>
      </c>
      <c r="Q188" s="159">
        <v>0.2268</v>
      </c>
      <c r="R188" s="159">
        <f t="shared" si="10"/>
        <v>0.2268</v>
      </c>
      <c r="S188" s="159">
        <v>0</v>
      </c>
      <c r="T188" s="160">
        <f t="shared" si="11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210</v>
      </c>
      <c r="AT188" s="161" t="s">
        <v>147</v>
      </c>
      <c r="AU188" s="161" t="s">
        <v>78</v>
      </c>
      <c r="AY188" s="14" t="s">
        <v>145</v>
      </c>
      <c r="BE188" s="162">
        <f t="shared" si="12"/>
        <v>0</v>
      </c>
      <c r="BF188" s="162">
        <f t="shared" si="13"/>
        <v>0</v>
      </c>
      <c r="BG188" s="162">
        <f t="shared" si="14"/>
        <v>0</v>
      </c>
      <c r="BH188" s="162">
        <f t="shared" si="15"/>
        <v>0</v>
      </c>
      <c r="BI188" s="162">
        <f t="shared" si="16"/>
        <v>0</v>
      </c>
      <c r="BJ188" s="14" t="s">
        <v>78</v>
      </c>
      <c r="BK188" s="162">
        <f t="shared" si="17"/>
        <v>0</v>
      </c>
      <c r="BL188" s="14" t="s">
        <v>210</v>
      </c>
      <c r="BM188" s="161" t="s">
        <v>602</v>
      </c>
    </row>
    <row r="189" spans="1:65" s="2" customFormat="1" ht="66.75" customHeight="1">
      <c r="A189" s="26"/>
      <c r="B189" s="149"/>
      <c r="C189" s="150" t="s">
        <v>352</v>
      </c>
      <c r="D189" s="150" t="s">
        <v>147</v>
      </c>
      <c r="E189" s="151" t="s">
        <v>603</v>
      </c>
      <c r="F189" s="152" t="s">
        <v>604</v>
      </c>
      <c r="G189" s="153" t="s">
        <v>200</v>
      </c>
      <c r="H189" s="154">
        <v>1</v>
      </c>
      <c r="I189" s="155"/>
      <c r="J189" s="155"/>
      <c r="K189" s="156"/>
      <c r="L189" s="27"/>
      <c r="M189" s="157" t="s">
        <v>1</v>
      </c>
      <c r="N189" s="158" t="s">
        <v>35</v>
      </c>
      <c r="O189" s="159">
        <v>0</v>
      </c>
      <c r="P189" s="159">
        <f t="shared" si="9"/>
        <v>0</v>
      </c>
      <c r="Q189" s="159">
        <v>0.1134</v>
      </c>
      <c r="R189" s="159">
        <f t="shared" si="10"/>
        <v>0.1134</v>
      </c>
      <c r="S189" s="159">
        <v>0</v>
      </c>
      <c r="T189" s="160">
        <f t="shared" si="11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210</v>
      </c>
      <c r="AT189" s="161" t="s">
        <v>147</v>
      </c>
      <c r="AU189" s="161" t="s">
        <v>78</v>
      </c>
      <c r="AY189" s="14" t="s">
        <v>145</v>
      </c>
      <c r="BE189" s="162">
        <f t="shared" si="12"/>
        <v>0</v>
      </c>
      <c r="BF189" s="162">
        <f t="shared" si="13"/>
        <v>0</v>
      </c>
      <c r="BG189" s="162">
        <f t="shared" si="14"/>
        <v>0</v>
      </c>
      <c r="BH189" s="162">
        <f t="shared" si="15"/>
        <v>0</v>
      </c>
      <c r="BI189" s="162">
        <f t="shared" si="16"/>
        <v>0</v>
      </c>
      <c r="BJ189" s="14" t="s">
        <v>78</v>
      </c>
      <c r="BK189" s="162">
        <f t="shared" si="17"/>
        <v>0</v>
      </c>
      <c r="BL189" s="14" t="s">
        <v>210</v>
      </c>
      <c r="BM189" s="161" t="s">
        <v>605</v>
      </c>
    </row>
    <row r="190" spans="1:65" s="2" customFormat="1" ht="66.75" customHeight="1">
      <c r="A190" s="26"/>
      <c r="B190" s="149"/>
      <c r="C190" s="150" t="s">
        <v>358</v>
      </c>
      <c r="D190" s="150" t="s">
        <v>147</v>
      </c>
      <c r="E190" s="151" t="s">
        <v>606</v>
      </c>
      <c r="F190" s="152" t="s">
        <v>607</v>
      </c>
      <c r="G190" s="153" t="s">
        <v>200</v>
      </c>
      <c r="H190" s="154">
        <v>1</v>
      </c>
      <c r="I190" s="155"/>
      <c r="J190" s="155"/>
      <c r="K190" s="156"/>
      <c r="L190" s="27"/>
      <c r="M190" s="157" t="s">
        <v>1</v>
      </c>
      <c r="N190" s="158" t="s">
        <v>35</v>
      </c>
      <c r="O190" s="159">
        <v>0</v>
      </c>
      <c r="P190" s="159">
        <f t="shared" si="9"/>
        <v>0</v>
      </c>
      <c r="Q190" s="159">
        <v>4.6199999999999998E-2</v>
      </c>
      <c r="R190" s="159">
        <f t="shared" si="10"/>
        <v>4.6199999999999998E-2</v>
      </c>
      <c r="S190" s="159">
        <v>0</v>
      </c>
      <c r="T190" s="160">
        <f t="shared" si="11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210</v>
      </c>
      <c r="AT190" s="161" t="s">
        <v>147</v>
      </c>
      <c r="AU190" s="161" t="s">
        <v>78</v>
      </c>
      <c r="AY190" s="14" t="s">
        <v>145</v>
      </c>
      <c r="BE190" s="162">
        <f t="shared" si="12"/>
        <v>0</v>
      </c>
      <c r="BF190" s="162">
        <f t="shared" si="13"/>
        <v>0</v>
      </c>
      <c r="BG190" s="162">
        <f t="shared" si="14"/>
        <v>0</v>
      </c>
      <c r="BH190" s="162">
        <f t="shared" si="15"/>
        <v>0</v>
      </c>
      <c r="BI190" s="162">
        <f t="shared" si="16"/>
        <v>0</v>
      </c>
      <c r="BJ190" s="14" t="s">
        <v>78</v>
      </c>
      <c r="BK190" s="162">
        <f t="shared" si="17"/>
        <v>0</v>
      </c>
      <c r="BL190" s="14" t="s">
        <v>210</v>
      </c>
      <c r="BM190" s="161" t="s">
        <v>608</v>
      </c>
    </row>
    <row r="191" spans="1:65" s="2" customFormat="1" ht="62.65" customHeight="1">
      <c r="A191" s="26"/>
      <c r="B191" s="149"/>
      <c r="C191" s="150" t="s">
        <v>362</v>
      </c>
      <c r="D191" s="150" t="s">
        <v>147</v>
      </c>
      <c r="E191" s="151" t="s">
        <v>609</v>
      </c>
      <c r="F191" s="152" t="s">
        <v>610</v>
      </c>
      <c r="G191" s="153" t="s">
        <v>200</v>
      </c>
      <c r="H191" s="154">
        <v>1</v>
      </c>
      <c r="I191" s="155"/>
      <c r="J191" s="155"/>
      <c r="K191" s="156"/>
      <c r="L191" s="27"/>
      <c r="M191" s="157" t="s">
        <v>1</v>
      </c>
      <c r="N191" s="158" t="s">
        <v>35</v>
      </c>
      <c r="O191" s="159">
        <v>0</v>
      </c>
      <c r="P191" s="159">
        <f t="shared" si="9"/>
        <v>0</v>
      </c>
      <c r="Q191" s="159">
        <v>4.8320000000000002E-2</v>
      </c>
      <c r="R191" s="159">
        <f t="shared" si="10"/>
        <v>4.8320000000000002E-2</v>
      </c>
      <c r="S191" s="159">
        <v>0</v>
      </c>
      <c r="T191" s="160">
        <f t="shared" si="11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210</v>
      </c>
      <c r="AT191" s="161" t="s">
        <v>147</v>
      </c>
      <c r="AU191" s="161" t="s">
        <v>78</v>
      </c>
      <c r="AY191" s="14" t="s">
        <v>145</v>
      </c>
      <c r="BE191" s="162">
        <f t="shared" si="12"/>
        <v>0</v>
      </c>
      <c r="BF191" s="162">
        <f t="shared" si="13"/>
        <v>0</v>
      </c>
      <c r="BG191" s="162">
        <f t="shared" si="14"/>
        <v>0</v>
      </c>
      <c r="BH191" s="162">
        <f t="shared" si="15"/>
        <v>0</v>
      </c>
      <c r="BI191" s="162">
        <f t="shared" si="16"/>
        <v>0</v>
      </c>
      <c r="BJ191" s="14" t="s">
        <v>78</v>
      </c>
      <c r="BK191" s="162">
        <f t="shared" si="17"/>
        <v>0</v>
      </c>
      <c r="BL191" s="14" t="s">
        <v>210</v>
      </c>
      <c r="BM191" s="161" t="s">
        <v>611</v>
      </c>
    </row>
    <row r="192" spans="1:65" s="2" customFormat="1" ht="55.5" customHeight="1">
      <c r="A192" s="26"/>
      <c r="B192" s="149"/>
      <c r="C192" s="150" t="s">
        <v>366</v>
      </c>
      <c r="D192" s="150" t="s">
        <v>147</v>
      </c>
      <c r="E192" s="151" t="s">
        <v>612</v>
      </c>
      <c r="F192" s="152" t="s">
        <v>613</v>
      </c>
      <c r="G192" s="153" t="s">
        <v>200</v>
      </c>
      <c r="H192" s="154">
        <v>1</v>
      </c>
      <c r="I192" s="155"/>
      <c r="J192" s="155"/>
      <c r="K192" s="156"/>
      <c r="L192" s="27"/>
      <c r="M192" s="157" t="s">
        <v>1</v>
      </c>
      <c r="N192" s="158" t="s">
        <v>35</v>
      </c>
      <c r="O192" s="159">
        <v>0</v>
      </c>
      <c r="P192" s="159">
        <f t="shared" si="9"/>
        <v>0</v>
      </c>
      <c r="Q192" s="159">
        <v>2.52E-2</v>
      </c>
      <c r="R192" s="159">
        <f t="shared" si="10"/>
        <v>2.52E-2</v>
      </c>
      <c r="S192" s="159">
        <v>0</v>
      </c>
      <c r="T192" s="160">
        <f t="shared" si="11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210</v>
      </c>
      <c r="AT192" s="161" t="s">
        <v>147</v>
      </c>
      <c r="AU192" s="161" t="s">
        <v>78</v>
      </c>
      <c r="AY192" s="14" t="s">
        <v>145</v>
      </c>
      <c r="BE192" s="162">
        <f t="shared" si="12"/>
        <v>0</v>
      </c>
      <c r="BF192" s="162">
        <f t="shared" si="13"/>
        <v>0</v>
      </c>
      <c r="BG192" s="162">
        <f t="shared" si="14"/>
        <v>0</v>
      </c>
      <c r="BH192" s="162">
        <f t="shared" si="15"/>
        <v>0</v>
      </c>
      <c r="BI192" s="162">
        <f t="shared" si="16"/>
        <v>0</v>
      </c>
      <c r="BJ192" s="14" t="s">
        <v>78</v>
      </c>
      <c r="BK192" s="162">
        <f t="shared" si="17"/>
        <v>0</v>
      </c>
      <c r="BL192" s="14" t="s">
        <v>210</v>
      </c>
      <c r="BM192" s="161" t="s">
        <v>614</v>
      </c>
    </row>
    <row r="193" spans="1:65" s="2" customFormat="1" ht="24.2" customHeight="1">
      <c r="A193" s="26"/>
      <c r="B193" s="149"/>
      <c r="C193" s="150" t="s">
        <v>372</v>
      </c>
      <c r="D193" s="150" t="s">
        <v>147</v>
      </c>
      <c r="E193" s="151" t="s">
        <v>615</v>
      </c>
      <c r="F193" s="152" t="s">
        <v>616</v>
      </c>
      <c r="G193" s="153" t="s">
        <v>269</v>
      </c>
      <c r="H193" s="154">
        <v>9.6959999999999997</v>
      </c>
      <c r="I193" s="155"/>
      <c r="J193" s="155"/>
      <c r="K193" s="156"/>
      <c r="L193" s="27"/>
      <c r="M193" s="157" t="s">
        <v>1</v>
      </c>
      <c r="N193" s="158" t="s">
        <v>35</v>
      </c>
      <c r="O193" s="159">
        <v>2.2890000000000001</v>
      </c>
      <c r="P193" s="159">
        <f t="shared" si="9"/>
        <v>22.194144000000001</v>
      </c>
      <c r="Q193" s="159">
        <v>0</v>
      </c>
      <c r="R193" s="159">
        <f t="shared" si="10"/>
        <v>0</v>
      </c>
      <c r="S193" s="159">
        <v>0</v>
      </c>
      <c r="T193" s="160">
        <f t="shared" si="11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210</v>
      </c>
      <c r="AT193" s="161" t="s">
        <v>147</v>
      </c>
      <c r="AU193" s="161" t="s">
        <v>78</v>
      </c>
      <c r="AY193" s="14" t="s">
        <v>145</v>
      </c>
      <c r="BE193" s="162">
        <f t="shared" si="12"/>
        <v>0</v>
      </c>
      <c r="BF193" s="162">
        <f t="shared" si="13"/>
        <v>0</v>
      </c>
      <c r="BG193" s="162">
        <f t="shared" si="14"/>
        <v>0</v>
      </c>
      <c r="BH193" s="162">
        <f t="shared" si="15"/>
        <v>0</v>
      </c>
      <c r="BI193" s="162">
        <f t="shared" si="16"/>
        <v>0</v>
      </c>
      <c r="BJ193" s="14" t="s">
        <v>78</v>
      </c>
      <c r="BK193" s="162">
        <f t="shared" si="17"/>
        <v>0</v>
      </c>
      <c r="BL193" s="14" t="s">
        <v>210</v>
      </c>
      <c r="BM193" s="161" t="s">
        <v>617</v>
      </c>
    </row>
    <row r="194" spans="1:65" s="12" customFormat="1" ht="22.9" customHeight="1">
      <c r="B194" s="137"/>
      <c r="D194" s="138" t="s">
        <v>68</v>
      </c>
      <c r="E194" s="147" t="s">
        <v>370</v>
      </c>
      <c r="F194" s="147" t="s">
        <v>371</v>
      </c>
      <c r="J194" s="148"/>
      <c r="L194" s="137"/>
      <c r="M194" s="141"/>
      <c r="N194" s="142"/>
      <c r="O194" s="142"/>
      <c r="P194" s="143">
        <f>SUM(P195:P203)</f>
        <v>36.853466000000004</v>
      </c>
      <c r="Q194" s="142"/>
      <c r="R194" s="143">
        <f>SUM(R195:R203)</f>
        <v>0.31393487000000003</v>
      </c>
      <c r="S194" s="142"/>
      <c r="T194" s="144">
        <f>SUM(T195:T203)</f>
        <v>0</v>
      </c>
      <c r="AR194" s="138" t="s">
        <v>78</v>
      </c>
      <c r="AT194" s="145" t="s">
        <v>68</v>
      </c>
      <c r="AU194" s="145" t="s">
        <v>75</v>
      </c>
      <c r="AY194" s="138" t="s">
        <v>145</v>
      </c>
      <c r="BK194" s="146">
        <f>SUM(BK195:BK203)</f>
        <v>0</v>
      </c>
    </row>
    <row r="195" spans="1:65" s="2" customFormat="1" ht="24.2" customHeight="1">
      <c r="A195" s="26"/>
      <c r="B195" s="149"/>
      <c r="C195" s="150" t="s">
        <v>376</v>
      </c>
      <c r="D195" s="150" t="s">
        <v>147</v>
      </c>
      <c r="E195" s="151" t="s">
        <v>618</v>
      </c>
      <c r="F195" s="152" t="s">
        <v>619</v>
      </c>
      <c r="G195" s="153" t="s">
        <v>200</v>
      </c>
      <c r="H195" s="154">
        <v>20</v>
      </c>
      <c r="I195" s="155"/>
      <c r="J195" s="155"/>
      <c r="K195" s="156"/>
      <c r="L195" s="27"/>
      <c r="M195" s="157" t="s">
        <v>1</v>
      </c>
      <c r="N195" s="158" t="s">
        <v>35</v>
      </c>
      <c r="O195" s="159">
        <v>0.46185999999999999</v>
      </c>
      <c r="P195" s="159">
        <f t="shared" ref="P195:P203" si="18">O195*H195</f>
        <v>9.2371999999999996</v>
      </c>
      <c r="Q195" s="159">
        <v>2.5999999999999998E-4</v>
      </c>
      <c r="R195" s="159">
        <f t="shared" ref="R195:R203" si="19">Q195*H195</f>
        <v>5.1999999999999998E-3</v>
      </c>
      <c r="S195" s="159">
        <v>0</v>
      </c>
      <c r="T195" s="160">
        <f t="shared" ref="T195:T203" si="20"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210</v>
      </c>
      <c r="AT195" s="161" t="s">
        <v>147</v>
      </c>
      <c r="AU195" s="161" t="s">
        <v>78</v>
      </c>
      <c r="AY195" s="14" t="s">
        <v>145</v>
      </c>
      <c r="BE195" s="162">
        <f t="shared" ref="BE195:BE203" si="21">IF(N195="základná",J195,0)</f>
        <v>0</v>
      </c>
      <c r="BF195" s="162">
        <f t="shared" ref="BF195:BF203" si="22">IF(N195="znížená",J195,0)</f>
        <v>0</v>
      </c>
      <c r="BG195" s="162">
        <f t="shared" ref="BG195:BG203" si="23">IF(N195="zákl. prenesená",J195,0)</f>
        <v>0</v>
      </c>
      <c r="BH195" s="162">
        <f t="shared" ref="BH195:BH203" si="24">IF(N195="zníž. prenesená",J195,0)</f>
        <v>0</v>
      </c>
      <c r="BI195" s="162">
        <f t="shared" ref="BI195:BI203" si="25">IF(N195="nulová",J195,0)</f>
        <v>0</v>
      </c>
      <c r="BJ195" s="14" t="s">
        <v>78</v>
      </c>
      <c r="BK195" s="162">
        <f t="shared" ref="BK195:BK203" si="26">ROUND(I195*H195,2)</f>
        <v>0</v>
      </c>
      <c r="BL195" s="14" t="s">
        <v>210</v>
      </c>
      <c r="BM195" s="161" t="s">
        <v>620</v>
      </c>
    </row>
    <row r="196" spans="1:65" s="2" customFormat="1" ht="24.2" customHeight="1">
      <c r="A196" s="26"/>
      <c r="B196" s="149"/>
      <c r="C196" s="150" t="s">
        <v>380</v>
      </c>
      <c r="D196" s="150" t="s">
        <v>147</v>
      </c>
      <c r="E196" s="151" t="s">
        <v>621</v>
      </c>
      <c r="F196" s="152" t="s">
        <v>622</v>
      </c>
      <c r="G196" s="153" t="s">
        <v>200</v>
      </c>
      <c r="H196" s="154">
        <v>14</v>
      </c>
      <c r="I196" s="155"/>
      <c r="J196" s="155"/>
      <c r="K196" s="156"/>
      <c r="L196" s="27"/>
      <c r="M196" s="157" t="s">
        <v>1</v>
      </c>
      <c r="N196" s="158" t="s">
        <v>35</v>
      </c>
      <c r="O196" s="159">
        <v>0.62816000000000005</v>
      </c>
      <c r="P196" s="159">
        <f t="shared" si="18"/>
        <v>8.7942400000000003</v>
      </c>
      <c r="Q196" s="159">
        <v>2.9999999999999997E-4</v>
      </c>
      <c r="R196" s="159">
        <f t="shared" si="19"/>
        <v>4.1999999999999997E-3</v>
      </c>
      <c r="S196" s="159">
        <v>0</v>
      </c>
      <c r="T196" s="160">
        <f t="shared" si="20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210</v>
      </c>
      <c r="AT196" s="161" t="s">
        <v>147</v>
      </c>
      <c r="AU196" s="161" t="s">
        <v>78</v>
      </c>
      <c r="AY196" s="14" t="s">
        <v>145</v>
      </c>
      <c r="BE196" s="162">
        <f t="shared" si="21"/>
        <v>0</v>
      </c>
      <c r="BF196" s="162">
        <f t="shared" si="22"/>
        <v>0</v>
      </c>
      <c r="BG196" s="162">
        <f t="shared" si="23"/>
        <v>0</v>
      </c>
      <c r="BH196" s="162">
        <f t="shared" si="24"/>
        <v>0</v>
      </c>
      <c r="BI196" s="162">
        <f t="shared" si="25"/>
        <v>0</v>
      </c>
      <c r="BJ196" s="14" t="s">
        <v>78</v>
      </c>
      <c r="BK196" s="162">
        <f t="shared" si="26"/>
        <v>0</v>
      </c>
      <c r="BL196" s="14" t="s">
        <v>210</v>
      </c>
      <c r="BM196" s="161" t="s">
        <v>623</v>
      </c>
    </row>
    <row r="197" spans="1:65" s="2" customFormat="1" ht="24.2" customHeight="1">
      <c r="A197" s="26"/>
      <c r="B197" s="149"/>
      <c r="C197" s="150" t="s">
        <v>384</v>
      </c>
      <c r="D197" s="150" t="s">
        <v>147</v>
      </c>
      <c r="E197" s="151" t="s">
        <v>624</v>
      </c>
      <c r="F197" s="152" t="s">
        <v>625</v>
      </c>
      <c r="G197" s="153" t="s">
        <v>200</v>
      </c>
      <c r="H197" s="154">
        <v>26</v>
      </c>
      <c r="I197" s="155"/>
      <c r="J197" s="155"/>
      <c r="K197" s="156"/>
      <c r="L197" s="27"/>
      <c r="M197" s="157" t="s">
        <v>1</v>
      </c>
      <c r="N197" s="158" t="s">
        <v>35</v>
      </c>
      <c r="O197" s="159">
        <v>0.69628000000000001</v>
      </c>
      <c r="P197" s="159">
        <f t="shared" si="18"/>
        <v>18.103280000000002</v>
      </c>
      <c r="Q197" s="159">
        <v>3.2000000000000003E-4</v>
      </c>
      <c r="R197" s="159">
        <f t="shared" si="19"/>
        <v>8.320000000000001E-3</v>
      </c>
      <c r="S197" s="159">
        <v>0</v>
      </c>
      <c r="T197" s="160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1" t="s">
        <v>210</v>
      </c>
      <c r="AT197" s="161" t="s">
        <v>147</v>
      </c>
      <c r="AU197" s="161" t="s">
        <v>78</v>
      </c>
      <c r="AY197" s="14" t="s">
        <v>145</v>
      </c>
      <c r="BE197" s="162">
        <f t="shared" si="21"/>
        <v>0</v>
      </c>
      <c r="BF197" s="162">
        <f t="shared" si="22"/>
        <v>0</v>
      </c>
      <c r="BG197" s="162">
        <f t="shared" si="23"/>
        <v>0</v>
      </c>
      <c r="BH197" s="162">
        <f t="shared" si="24"/>
        <v>0</v>
      </c>
      <c r="BI197" s="162">
        <f t="shared" si="25"/>
        <v>0</v>
      </c>
      <c r="BJ197" s="14" t="s">
        <v>78</v>
      </c>
      <c r="BK197" s="162">
        <f t="shared" si="26"/>
        <v>0</v>
      </c>
      <c r="BL197" s="14" t="s">
        <v>210</v>
      </c>
      <c r="BM197" s="161" t="s">
        <v>626</v>
      </c>
    </row>
    <row r="198" spans="1:65" s="2" customFormat="1" ht="24.2" customHeight="1">
      <c r="A198" s="26"/>
      <c r="B198" s="149"/>
      <c r="C198" s="167" t="s">
        <v>390</v>
      </c>
      <c r="D198" s="167" t="s">
        <v>425</v>
      </c>
      <c r="E198" s="168" t="s">
        <v>627</v>
      </c>
      <c r="F198" s="169" t="s">
        <v>628</v>
      </c>
      <c r="G198" s="170" t="s">
        <v>187</v>
      </c>
      <c r="H198" s="171">
        <v>1.2390000000000001</v>
      </c>
      <c r="I198" s="172"/>
      <c r="J198" s="172"/>
      <c r="K198" s="173"/>
      <c r="L198" s="174"/>
      <c r="M198" s="175" t="s">
        <v>1</v>
      </c>
      <c r="N198" s="176" t="s">
        <v>35</v>
      </c>
      <c r="O198" s="159">
        <v>0</v>
      </c>
      <c r="P198" s="159">
        <f t="shared" si="18"/>
        <v>0</v>
      </c>
      <c r="Q198" s="159">
        <v>9.7999999999999997E-4</v>
      </c>
      <c r="R198" s="159">
        <f t="shared" si="19"/>
        <v>1.21422E-3</v>
      </c>
      <c r="S198" s="159">
        <v>0</v>
      </c>
      <c r="T198" s="160">
        <f t="shared" si="20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275</v>
      </c>
      <c r="AT198" s="161" t="s">
        <v>425</v>
      </c>
      <c r="AU198" s="161" t="s">
        <v>78</v>
      </c>
      <c r="AY198" s="14" t="s">
        <v>145</v>
      </c>
      <c r="BE198" s="162">
        <f t="shared" si="21"/>
        <v>0</v>
      </c>
      <c r="BF198" s="162">
        <f t="shared" si="22"/>
        <v>0</v>
      </c>
      <c r="BG198" s="162">
        <f t="shared" si="23"/>
        <v>0</v>
      </c>
      <c r="BH198" s="162">
        <f t="shared" si="24"/>
        <v>0</v>
      </c>
      <c r="BI198" s="162">
        <f t="shared" si="25"/>
        <v>0</v>
      </c>
      <c r="BJ198" s="14" t="s">
        <v>78</v>
      </c>
      <c r="BK198" s="162">
        <f t="shared" si="26"/>
        <v>0</v>
      </c>
      <c r="BL198" s="14" t="s">
        <v>210</v>
      </c>
      <c r="BM198" s="161" t="s">
        <v>629</v>
      </c>
    </row>
    <row r="199" spans="1:65" s="2" customFormat="1" ht="24.2" customHeight="1">
      <c r="A199" s="26"/>
      <c r="B199" s="149"/>
      <c r="C199" s="167" t="s">
        <v>394</v>
      </c>
      <c r="D199" s="167" t="s">
        <v>425</v>
      </c>
      <c r="E199" s="168" t="s">
        <v>630</v>
      </c>
      <c r="F199" s="169" t="s">
        <v>631</v>
      </c>
      <c r="G199" s="170" t="s">
        <v>187</v>
      </c>
      <c r="H199" s="171">
        <v>1.26</v>
      </c>
      <c r="I199" s="172"/>
      <c r="J199" s="172"/>
      <c r="K199" s="173"/>
      <c r="L199" s="174"/>
      <c r="M199" s="175" t="s">
        <v>1</v>
      </c>
      <c r="N199" s="176" t="s">
        <v>35</v>
      </c>
      <c r="O199" s="159">
        <v>0</v>
      </c>
      <c r="P199" s="159">
        <f t="shared" si="18"/>
        <v>0</v>
      </c>
      <c r="Q199" s="159">
        <v>1.14E-3</v>
      </c>
      <c r="R199" s="159">
        <f t="shared" si="19"/>
        <v>1.4364E-3</v>
      </c>
      <c r="S199" s="159">
        <v>0</v>
      </c>
      <c r="T199" s="160">
        <f t="shared" si="20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275</v>
      </c>
      <c r="AT199" s="161" t="s">
        <v>425</v>
      </c>
      <c r="AU199" s="161" t="s">
        <v>78</v>
      </c>
      <c r="AY199" s="14" t="s">
        <v>145</v>
      </c>
      <c r="BE199" s="162">
        <f t="shared" si="21"/>
        <v>0</v>
      </c>
      <c r="BF199" s="162">
        <f t="shared" si="22"/>
        <v>0</v>
      </c>
      <c r="BG199" s="162">
        <f t="shared" si="23"/>
        <v>0</v>
      </c>
      <c r="BH199" s="162">
        <f t="shared" si="24"/>
        <v>0</v>
      </c>
      <c r="BI199" s="162">
        <f t="shared" si="25"/>
        <v>0</v>
      </c>
      <c r="BJ199" s="14" t="s">
        <v>78</v>
      </c>
      <c r="BK199" s="162">
        <f t="shared" si="26"/>
        <v>0</v>
      </c>
      <c r="BL199" s="14" t="s">
        <v>210</v>
      </c>
      <c r="BM199" s="161" t="s">
        <v>632</v>
      </c>
    </row>
    <row r="200" spans="1:65" s="2" customFormat="1" ht="24.2" customHeight="1">
      <c r="A200" s="26"/>
      <c r="B200" s="149"/>
      <c r="C200" s="167" t="s">
        <v>401</v>
      </c>
      <c r="D200" s="167" t="s">
        <v>425</v>
      </c>
      <c r="E200" s="168" t="s">
        <v>633</v>
      </c>
      <c r="F200" s="169" t="s">
        <v>634</v>
      </c>
      <c r="G200" s="170" t="s">
        <v>187</v>
      </c>
      <c r="H200" s="171">
        <v>43.155000000000001</v>
      </c>
      <c r="I200" s="172"/>
      <c r="J200" s="172"/>
      <c r="K200" s="173"/>
      <c r="L200" s="174"/>
      <c r="M200" s="175" t="s">
        <v>1</v>
      </c>
      <c r="N200" s="176" t="s">
        <v>35</v>
      </c>
      <c r="O200" s="159">
        <v>0</v>
      </c>
      <c r="P200" s="159">
        <f t="shared" si="18"/>
        <v>0</v>
      </c>
      <c r="Q200" s="159">
        <v>1.3500000000000001E-3</v>
      </c>
      <c r="R200" s="159">
        <f t="shared" si="19"/>
        <v>5.8259250000000005E-2</v>
      </c>
      <c r="S200" s="159">
        <v>0</v>
      </c>
      <c r="T200" s="160">
        <f t="shared" si="20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275</v>
      </c>
      <c r="AT200" s="161" t="s">
        <v>425</v>
      </c>
      <c r="AU200" s="161" t="s">
        <v>78</v>
      </c>
      <c r="AY200" s="14" t="s">
        <v>145</v>
      </c>
      <c r="BE200" s="162">
        <f t="shared" si="21"/>
        <v>0</v>
      </c>
      <c r="BF200" s="162">
        <f t="shared" si="22"/>
        <v>0</v>
      </c>
      <c r="BG200" s="162">
        <f t="shared" si="23"/>
        <v>0</v>
      </c>
      <c r="BH200" s="162">
        <f t="shared" si="24"/>
        <v>0</v>
      </c>
      <c r="BI200" s="162">
        <f t="shared" si="25"/>
        <v>0</v>
      </c>
      <c r="BJ200" s="14" t="s">
        <v>78</v>
      </c>
      <c r="BK200" s="162">
        <f t="shared" si="26"/>
        <v>0</v>
      </c>
      <c r="BL200" s="14" t="s">
        <v>210</v>
      </c>
      <c r="BM200" s="161" t="s">
        <v>635</v>
      </c>
    </row>
    <row r="201" spans="1:65" s="2" customFormat="1" ht="24.2" customHeight="1">
      <c r="A201" s="26"/>
      <c r="B201" s="149"/>
      <c r="C201" s="167" t="s">
        <v>407</v>
      </c>
      <c r="D201" s="167" t="s">
        <v>425</v>
      </c>
      <c r="E201" s="168" t="s">
        <v>633</v>
      </c>
      <c r="F201" s="169" t="s">
        <v>634</v>
      </c>
      <c r="G201" s="170" t="s">
        <v>187</v>
      </c>
      <c r="H201" s="171">
        <v>11.13</v>
      </c>
      <c r="I201" s="172"/>
      <c r="J201" s="172"/>
      <c r="K201" s="173"/>
      <c r="L201" s="174"/>
      <c r="M201" s="175" t="s">
        <v>1</v>
      </c>
      <c r="N201" s="176" t="s">
        <v>35</v>
      </c>
      <c r="O201" s="159">
        <v>0</v>
      </c>
      <c r="P201" s="159">
        <f t="shared" si="18"/>
        <v>0</v>
      </c>
      <c r="Q201" s="159">
        <v>1.3500000000000001E-3</v>
      </c>
      <c r="R201" s="159">
        <f t="shared" si="19"/>
        <v>1.5025500000000002E-2</v>
      </c>
      <c r="S201" s="159">
        <v>0</v>
      </c>
      <c r="T201" s="160">
        <f t="shared" si="20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 t="s">
        <v>275</v>
      </c>
      <c r="AT201" s="161" t="s">
        <v>425</v>
      </c>
      <c r="AU201" s="161" t="s">
        <v>78</v>
      </c>
      <c r="AY201" s="14" t="s">
        <v>145</v>
      </c>
      <c r="BE201" s="162">
        <f t="shared" si="21"/>
        <v>0</v>
      </c>
      <c r="BF201" s="162">
        <f t="shared" si="22"/>
        <v>0</v>
      </c>
      <c r="BG201" s="162">
        <f t="shared" si="23"/>
        <v>0</v>
      </c>
      <c r="BH201" s="162">
        <f t="shared" si="24"/>
        <v>0</v>
      </c>
      <c r="BI201" s="162">
        <f t="shared" si="25"/>
        <v>0</v>
      </c>
      <c r="BJ201" s="14" t="s">
        <v>78</v>
      </c>
      <c r="BK201" s="162">
        <f t="shared" si="26"/>
        <v>0</v>
      </c>
      <c r="BL201" s="14" t="s">
        <v>210</v>
      </c>
      <c r="BM201" s="161" t="s">
        <v>636</v>
      </c>
    </row>
    <row r="202" spans="1:65" s="2" customFormat="1" ht="24.2" customHeight="1">
      <c r="A202" s="26"/>
      <c r="B202" s="149"/>
      <c r="C202" s="167" t="s">
        <v>411</v>
      </c>
      <c r="D202" s="167" t="s">
        <v>425</v>
      </c>
      <c r="E202" s="168" t="s">
        <v>637</v>
      </c>
      <c r="F202" s="169" t="s">
        <v>638</v>
      </c>
      <c r="G202" s="170" t="s">
        <v>187</v>
      </c>
      <c r="H202" s="171">
        <v>99.224999999999994</v>
      </c>
      <c r="I202" s="172"/>
      <c r="J202" s="172"/>
      <c r="K202" s="173"/>
      <c r="L202" s="174"/>
      <c r="M202" s="175" t="s">
        <v>1</v>
      </c>
      <c r="N202" s="176" t="s">
        <v>35</v>
      </c>
      <c r="O202" s="159">
        <v>0</v>
      </c>
      <c r="P202" s="159">
        <f t="shared" si="18"/>
        <v>0</v>
      </c>
      <c r="Q202" s="159">
        <v>2.2200000000000002E-3</v>
      </c>
      <c r="R202" s="159">
        <f t="shared" si="19"/>
        <v>0.22027950000000002</v>
      </c>
      <c r="S202" s="159">
        <v>0</v>
      </c>
      <c r="T202" s="160">
        <f t="shared" si="20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275</v>
      </c>
      <c r="AT202" s="161" t="s">
        <v>425</v>
      </c>
      <c r="AU202" s="161" t="s">
        <v>78</v>
      </c>
      <c r="AY202" s="14" t="s">
        <v>145</v>
      </c>
      <c r="BE202" s="162">
        <f t="shared" si="21"/>
        <v>0</v>
      </c>
      <c r="BF202" s="162">
        <f t="shared" si="22"/>
        <v>0</v>
      </c>
      <c r="BG202" s="162">
        <f t="shared" si="23"/>
        <v>0</v>
      </c>
      <c r="BH202" s="162">
        <f t="shared" si="24"/>
        <v>0</v>
      </c>
      <c r="BI202" s="162">
        <f t="shared" si="25"/>
        <v>0</v>
      </c>
      <c r="BJ202" s="14" t="s">
        <v>78</v>
      </c>
      <c r="BK202" s="162">
        <f t="shared" si="26"/>
        <v>0</v>
      </c>
      <c r="BL202" s="14" t="s">
        <v>210</v>
      </c>
      <c r="BM202" s="161" t="s">
        <v>639</v>
      </c>
    </row>
    <row r="203" spans="1:65" s="2" customFormat="1" ht="24.2" customHeight="1">
      <c r="A203" s="26"/>
      <c r="B203" s="149"/>
      <c r="C203" s="150" t="s">
        <v>417</v>
      </c>
      <c r="D203" s="150" t="s">
        <v>147</v>
      </c>
      <c r="E203" s="151" t="s">
        <v>640</v>
      </c>
      <c r="F203" s="152" t="s">
        <v>641</v>
      </c>
      <c r="G203" s="153" t="s">
        <v>269</v>
      </c>
      <c r="H203" s="154">
        <v>0.314</v>
      </c>
      <c r="I203" s="155"/>
      <c r="J203" s="155"/>
      <c r="K203" s="156"/>
      <c r="L203" s="27"/>
      <c r="M203" s="157" t="s">
        <v>1</v>
      </c>
      <c r="N203" s="158" t="s">
        <v>35</v>
      </c>
      <c r="O203" s="159">
        <v>2.2890000000000001</v>
      </c>
      <c r="P203" s="159">
        <f t="shared" si="18"/>
        <v>0.718746</v>
      </c>
      <c r="Q203" s="159">
        <v>0</v>
      </c>
      <c r="R203" s="159">
        <f t="shared" si="19"/>
        <v>0</v>
      </c>
      <c r="S203" s="159">
        <v>0</v>
      </c>
      <c r="T203" s="160">
        <f t="shared" si="20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 t="s">
        <v>210</v>
      </c>
      <c r="AT203" s="161" t="s">
        <v>147</v>
      </c>
      <c r="AU203" s="161" t="s">
        <v>78</v>
      </c>
      <c r="AY203" s="14" t="s">
        <v>145</v>
      </c>
      <c r="BE203" s="162">
        <f t="shared" si="21"/>
        <v>0</v>
      </c>
      <c r="BF203" s="162">
        <f t="shared" si="22"/>
        <v>0</v>
      </c>
      <c r="BG203" s="162">
        <f t="shared" si="23"/>
        <v>0</v>
      </c>
      <c r="BH203" s="162">
        <f t="shared" si="24"/>
        <v>0</v>
      </c>
      <c r="BI203" s="162">
        <f t="shared" si="25"/>
        <v>0</v>
      </c>
      <c r="BJ203" s="14" t="s">
        <v>78</v>
      </c>
      <c r="BK203" s="162">
        <f t="shared" si="26"/>
        <v>0</v>
      </c>
      <c r="BL203" s="14" t="s">
        <v>210</v>
      </c>
      <c r="BM203" s="161" t="s">
        <v>642</v>
      </c>
    </row>
    <row r="204" spans="1:65" s="12" customFormat="1" ht="22.9" customHeight="1">
      <c r="B204" s="137"/>
      <c r="D204" s="138" t="s">
        <v>68</v>
      </c>
      <c r="E204" s="147" t="s">
        <v>388</v>
      </c>
      <c r="F204" s="147" t="s">
        <v>389</v>
      </c>
      <c r="J204" s="148"/>
      <c r="L204" s="137"/>
      <c r="M204" s="141"/>
      <c r="N204" s="142"/>
      <c r="O204" s="142"/>
      <c r="P204" s="143">
        <f>SUM(P205:P209)</f>
        <v>99.016680909999991</v>
      </c>
      <c r="Q204" s="142"/>
      <c r="R204" s="143">
        <f>SUM(R205:R209)</f>
        <v>0.52525904999999995</v>
      </c>
      <c r="S204" s="142"/>
      <c r="T204" s="144">
        <f>SUM(T205:T209)</f>
        <v>0</v>
      </c>
      <c r="AR204" s="138" t="s">
        <v>78</v>
      </c>
      <c r="AT204" s="145" t="s">
        <v>68</v>
      </c>
      <c r="AU204" s="145" t="s">
        <v>75</v>
      </c>
      <c r="AY204" s="138" t="s">
        <v>145</v>
      </c>
      <c r="BK204" s="146">
        <f>SUM(BK205:BK209)</f>
        <v>0</v>
      </c>
    </row>
    <row r="205" spans="1:65" s="2" customFormat="1" ht="24.2" customHeight="1">
      <c r="A205" s="26"/>
      <c r="B205" s="149"/>
      <c r="C205" s="150" t="s">
        <v>421</v>
      </c>
      <c r="D205" s="150" t="s">
        <v>147</v>
      </c>
      <c r="E205" s="151" t="s">
        <v>643</v>
      </c>
      <c r="F205" s="152" t="s">
        <v>644</v>
      </c>
      <c r="G205" s="153" t="s">
        <v>150</v>
      </c>
      <c r="H205" s="154">
        <v>200.65299999999999</v>
      </c>
      <c r="I205" s="155"/>
      <c r="J205" s="155"/>
      <c r="K205" s="156"/>
      <c r="L205" s="27"/>
      <c r="M205" s="157" t="s">
        <v>1</v>
      </c>
      <c r="N205" s="158" t="s">
        <v>35</v>
      </c>
      <c r="O205" s="159">
        <v>0.25002999999999997</v>
      </c>
      <c r="P205" s="159">
        <f>O205*H205</f>
        <v>50.169269589999992</v>
      </c>
      <c r="Q205" s="159">
        <v>0</v>
      </c>
      <c r="R205" s="159">
        <f>Q205*H205</f>
        <v>0</v>
      </c>
      <c r="S205" s="159">
        <v>0</v>
      </c>
      <c r="T205" s="160">
        <f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 t="s">
        <v>210</v>
      </c>
      <c r="AT205" s="161" t="s">
        <v>147</v>
      </c>
      <c r="AU205" s="161" t="s">
        <v>78</v>
      </c>
      <c r="AY205" s="14" t="s">
        <v>145</v>
      </c>
      <c r="BE205" s="162">
        <f>IF(N205="základná",J205,0)</f>
        <v>0</v>
      </c>
      <c r="BF205" s="162">
        <f>IF(N205="znížená",J205,0)</f>
        <v>0</v>
      </c>
      <c r="BG205" s="162">
        <f>IF(N205="zákl. prenesená",J205,0)</f>
        <v>0</v>
      </c>
      <c r="BH205" s="162">
        <f>IF(N205="zníž. prenesená",J205,0)</f>
        <v>0</v>
      </c>
      <c r="BI205" s="162">
        <f>IF(N205="nulová",J205,0)</f>
        <v>0</v>
      </c>
      <c r="BJ205" s="14" t="s">
        <v>78</v>
      </c>
      <c r="BK205" s="162">
        <f>ROUND(I205*H205,2)</f>
        <v>0</v>
      </c>
      <c r="BL205" s="14" t="s">
        <v>210</v>
      </c>
      <c r="BM205" s="161" t="s">
        <v>645</v>
      </c>
    </row>
    <row r="206" spans="1:65" s="2" customFormat="1" ht="24.2" customHeight="1">
      <c r="A206" s="26"/>
      <c r="B206" s="149"/>
      <c r="C206" s="167" t="s">
        <v>429</v>
      </c>
      <c r="D206" s="167" t="s">
        <v>425</v>
      </c>
      <c r="E206" s="168" t="s">
        <v>646</v>
      </c>
      <c r="F206" s="169" t="s">
        <v>647</v>
      </c>
      <c r="G206" s="170" t="s">
        <v>150</v>
      </c>
      <c r="H206" s="171">
        <v>200.65299999999999</v>
      </c>
      <c r="I206" s="172"/>
      <c r="J206" s="172"/>
      <c r="K206" s="173"/>
      <c r="L206" s="174"/>
      <c r="M206" s="175" t="s">
        <v>1</v>
      </c>
      <c r="N206" s="176" t="s">
        <v>35</v>
      </c>
      <c r="O206" s="159">
        <v>0</v>
      </c>
      <c r="P206" s="159">
        <f>O206*H206</f>
        <v>0</v>
      </c>
      <c r="Q206" s="159">
        <v>1.4999999999999999E-4</v>
      </c>
      <c r="R206" s="159">
        <f>Q206*H206</f>
        <v>3.0097949999999995E-2</v>
      </c>
      <c r="S206" s="159">
        <v>0</v>
      </c>
      <c r="T206" s="160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1" t="s">
        <v>275</v>
      </c>
      <c r="AT206" s="161" t="s">
        <v>425</v>
      </c>
      <c r="AU206" s="161" t="s">
        <v>78</v>
      </c>
      <c r="AY206" s="14" t="s">
        <v>145</v>
      </c>
      <c r="BE206" s="162">
        <f>IF(N206="základná",J206,0)</f>
        <v>0</v>
      </c>
      <c r="BF206" s="162">
        <f>IF(N206="znížená",J206,0)</f>
        <v>0</v>
      </c>
      <c r="BG206" s="162">
        <f>IF(N206="zákl. prenesená",J206,0)</f>
        <v>0</v>
      </c>
      <c r="BH206" s="162">
        <f>IF(N206="zníž. prenesená",J206,0)</f>
        <v>0</v>
      </c>
      <c r="BI206" s="162">
        <f>IF(N206="nulová",J206,0)</f>
        <v>0</v>
      </c>
      <c r="BJ206" s="14" t="s">
        <v>78</v>
      </c>
      <c r="BK206" s="162">
        <f>ROUND(I206*H206,2)</f>
        <v>0</v>
      </c>
      <c r="BL206" s="14" t="s">
        <v>210</v>
      </c>
      <c r="BM206" s="161" t="s">
        <v>648</v>
      </c>
    </row>
    <row r="207" spans="1:65" s="2" customFormat="1" ht="24.2" customHeight="1">
      <c r="A207" s="26"/>
      <c r="B207" s="149"/>
      <c r="C207" s="150" t="s">
        <v>433</v>
      </c>
      <c r="D207" s="150" t="s">
        <v>147</v>
      </c>
      <c r="E207" s="151" t="s">
        <v>649</v>
      </c>
      <c r="F207" s="152" t="s">
        <v>650</v>
      </c>
      <c r="G207" s="153" t="s">
        <v>150</v>
      </c>
      <c r="H207" s="154">
        <v>235.791</v>
      </c>
      <c r="I207" s="155"/>
      <c r="J207" s="155"/>
      <c r="K207" s="156"/>
      <c r="L207" s="27"/>
      <c r="M207" s="157" t="s">
        <v>1</v>
      </c>
      <c r="N207" s="158" t="s">
        <v>35</v>
      </c>
      <c r="O207" s="159">
        <v>0.20052</v>
      </c>
      <c r="P207" s="159">
        <f>O207*H207</f>
        <v>47.280811319999998</v>
      </c>
      <c r="Q207" s="159">
        <v>1E-4</v>
      </c>
      <c r="R207" s="159">
        <f>Q207*H207</f>
        <v>2.3579100000000002E-2</v>
      </c>
      <c r="S207" s="159">
        <v>0</v>
      </c>
      <c r="T207" s="160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 t="s">
        <v>210</v>
      </c>
      <c r="AT207" s="161" t="s">
        <v>147</v>
      </c>
      <c r="AU207" s="161" t="s">
        <v>78</v>
      </c>
      <c r="AY207" s="14" t="s">
        <v>145</v>
      </c>
      <c r="BE207" s="162">
        <f>IF(N207="základná",J207,0)</f>
        <v>0</v>
      </c>
      <c r="BF207" s="162">
        <f>IF(N207="znížená",J207,0)</f>
        <v>0</v>
      </c>
      <c r="BG207" s="162">
        <f>IF(N207="zákl. prenesená",J207,0)</f>
        <v>0</v>
      </c>
      <c r="BH207" s="162">
        <f>IF(N207="zníž. prenesená",J207,0)</f>
        <v>0</v>
      </c>
      <c r="BI207" s="162">
        <f>IF(N207="nulová",J207,0)</f>
        <v>0</v>
      </c>
      <c r="BJ207" s="14" t="s">
        <v>78</v>
      </c>
      <c r="BK207" s="162">
        <f>ROUND(I207*H207,2)</f>
        <v>0</v>
      </c>
      <c r="BL207" s="14" t="s">
        <v>210</v>
      </c>
      <c r="BM207" s="161" t="s">
        <v>651</v>
      </c>
    </row>
    <row r="208" spans="1:65" s="2" customFormat="1" ht="24.2" customHeight="1">
      <c r="A208" s="26"/>
      <c r="B208" s="149"/>
      <c r="C208" s="167" t="s">
        <v>437</v>
      </c>
      <c r="D208" s="167" t="s">
        <v>425</v>
      </c>
      <c r="E208" s="168" t="s">
        <v>652</v>
      </c>
      <c r="F208" s="169" t="s">
        <v>653</v>
      </c>
      <c r="G208" s="170" t="s">
        <v>150</v>
      </c>
      <c r="H208" s="171">
        <v>235.791</v>
      </c>
      <c r="I208" s="172"/>
      <c r="J208" s="172"/>
      <c r="K208" s="173"/>
      <c r="L208" s="174"/>
      <c r="M208" s="175" t="s">
        <v>1</v>
      </c>
      <c r="N208" s="176" t="s">
        <v>35</v>
      </c>
      <c r="O208" s="159">
        <v>0</v>
      </c>
      <c r="P208" s="159">
        <f>O208*H208</f>
        <v>0</v>
      </c>
      <c r="Q208" s="159">
        <v>2E-3</v>
      </c>
      <c r="R208" s="159">
        <f>Q208*H208</f>
        <v>0.471582</v>
      </c>
      <c r="S208" s="159">
        <v>0</v>
      </c>
      <c r="T208" s="160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1" t="s">
        <v>275</v>
      </c>
      <c r="AT208" s="161" t="s">
        <v>425</v>
      </c>
      <c r="AU208" s="161" t="s">
        <v>78</v>
      </c>
      <c r="AY208" s="14" t="s">
        <v>145</v>
      </c>
      <c r="BE208" s="162">
        <f>IF(N208="základná",J208,0)</f>
        <v>0</v>
      </c>
      <c r="BF208" s="162">
        <f>IF(N208="znížená",J208,0)</f>
        <v>0</v>
      </c>
      <c r="BG208" s="162">
        <f>IF(N208="zákl. prenesená",J208,0)</f>
        <v>0</v>
      </c>
      <c r="BH208" s="162">
        <f>IF(N208="zníž. prenesená",J208,0)</f>
        <v>0</v>
      </c>
      <c r="BI208" s="162">
        <f>IF(N208="nulová",J208,0)</f>
        <v>0</v>
      </c>
      <c r="BJ208" s="14" t="s">
        <v>78</v>
      </c>
      <c r="BK208" s="162">
        <f>ROUND(I208*H208,2)</f>
        <v>0</v>
      </c>
      <c r="BL208" s="14" t="s">
        <v>210</v>
      </c>
      <c r="BM208" s="161" t="s">
        <v>654</v>
      </c>
    </row>
    <row r="209" spans="1:65" s="2" customFormat="1" ht="24.2" customHeight="1">
      <c r="A209" s="26"/>
      <c r="B209" s="149"/>
      <c r="C209" s="150" t="s">
        <v>443</v>
      </c>
      <c r="D209" s="150" t="s">
        <v>147</v>
      </c>
      <c r="E209" s="151" t="s">
        <v>655</v>
      </c>
      <c r="F209" s="152" t="s">
        <v>656</v>
      </c>
      <c r="G209" s="153" t="s">
        <v>269</v>
      </c>
      <c r="H209" s="154">
        <v>0.52500000000000002</v>
      </c>
      <c r="I209" s="155"/>
      <c r="J209" s="155"/>
      <c r="K209" s="156"/>
      <c r="L209" s="27"/>
      <c r="M209" s="163" t="s">
        <v>1</v>
      </c>
      <c r="N209" s="164" t="s">
        <v>35</v>
      </c>
      <c r="O209" s="165">
        <v>2.984</v>
      </c>
      <c r="P209" s="165">
        <f>O209*H209</f>
        <v>1.5666</v>
      </c>
      <c r="Q209" s="165">
        <v>0</v>
      </c>
      <c r="R209" s="165">
        <f>Q209*H209</f>
        <v>0</v>
      </c>
      <c r="S209" s="165">
        <v>0</v>
      </c>
      <c r="T209" s="166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1" t="s">
        <v>210</v>
      </c>
      <c r="AT209" s="161" t="s">
        <v>147</v>
      </c>
      <c r="AU209" s="161" t="s">
        <v>78</v>
      </c>
      <c r="AY209" s="14" t="s">
        <v>145</v>
      </c>
      <c r="BE209" s="162">
        <f>IF(N209="základná",J209,0)</f>
        <v>0</v>
      </c>
      <c r="BF209" s="162">
        <f>IF(N209="znížená",J209,0)</f>
        <v>0</v>
      </c>
      <c r="BG209" s="162">
        <f>IF(N209="zákl. prenesená",J209,0)</f>
        <v>0</v>
      </c>
      <c r="BH209" s="162">
        <f>IF(N209="zníž. prenesená",J209,0)</f>
        <v>0</v>
      </c>
      <c r="BI209" s="162">
        <f>IF(N209="nulová",J209,0)</f>
        <v>0</v>
      </c>
      <c r="BJ209" s="14" t="s">
        <v>78</v>
      </c>
      <c r="BK209" s="162">
        <f>ROUND(I209*H209,2)</f>
        <v>0</v>
      </c>
      <c r="BL209" s="14" t="s">
        <v>210</v>
      </c>
      <c r="BM209" s="161" t="s">
        <v>657</v>
      </c>
    </row>
    <row r="210" spans="1:65" s="2" customFormat="1" ht="6.95" customHeight="1">
      <c r="A210" s="26"/>
      <c r="B210" s="44"/>
      <c r="C210" s="45"/>
      <c r="D210" s="45"/>
      <c r="E210" s="45"/>
      <c r="F210" s="45"/>
      <c r="G210" s="45"/>
      <c r="H210" s="45"/>
      <c r="I210" s="45"/>
      <c r="J210" s="45"/>
      <c r="K210" s="45"/>
      <c r="L210" s="27"/>
      <c r="M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</row>
  </sheetData>
  <autoFilter ref="C132:K209"/>
  <mergeCells count="14">
    <mergeCell ref="E123:H123"/>
    <mergeCell ref="E121:H121"/>
    <mergeCell ref="E125:H125"/>
    <mergeCell ref="L2:V2"/>
    <mergeCell ref="E85:H85"/>
    <mergeCell ref="E89:H89"/>
    <mergeCell ref="E87:H87"/>
    <mergeCell ref="E91:H91"/>
    <mergeCell ref="E119:H119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4"/>
  <sheetViews>
    <sheetView showGridLines="0" workbookViewId="0">
      <selection activeCell="E22" sqref="E2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ht="12.75">
      <c r="B8" s="17"/>
      <c r="D8" s="23" t="s">
        <v>105</v>
      </c>
      <c r="L8" s="17"/>
    </row>
    <row r="9" spans="1:46" s="1" customFormat="1" ht="16.5" customHeight="1">
      <c r="B9" s="17"/>
      <c r="E9" s="388" t="s">
        <v>3011</v>
      </c>
      <c r="F9" s="350"/>
      <c r="G9" s="350"/>
      <c r="H9" s="350"/>
      <c r="L9" s="17"/>
    </row>
    <row r="10" spans="1:46" s="1" customFormat="1" ht="12" customHeight="1">
      <c r="B10" s="17"/>
      <c r="D10" s="23" t="s">
        <v>107</v>
      </c>
      <c r="L10" s="17"/>
    </row>
    <row r="11" spans="1:46" s="2" customFormat="1" ht="16.5" customHeight="1">
      <c r="A11" s="26"/>
      <c r="B11" s="27"/>
      <c r="C11" s="26"/>
      <c r="D11" s="26"/>
      <c r="E11" s="386"/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109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380" t="s">
        <v>3013</v>
      </c>
      <c r="F13" s="387"/>
      <c r="G13" s="387"/>
      <c r="H13" s="387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20</v>
      </c>
      <c r="E18" s="26"/>
      <c r="F18" s="26"/>
      <c r="G18" s="26"/>
      <c r="H18" s="26"/>
      <c r="I18" s="23" t="s">
        <v>21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22</v>
      </c>
      <c r="F19" s="26"/>
      <c r="G19" s="26"/>
      <c r="H19" s="26"/>
      <c r="I19" s="23" t="s">
        <v>23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24</v>
      </c>
      <c r="E21" s="26"/>
      <c r="F21" s="26"/>
      <c r="G21" s="26"/>
      <c r="H21" s="26"/>
      <c r="I21" s="23" t="s">
        <v>21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23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25</v>
      </c>
      <c r="E24" s="26"/>
      <c r="F24" s="26"/>
      <c r="G24" s="26"/>
      <c r="H24" s="26"/>
      <c r="I24" s="23" t="s">
        <v>21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/>
      <c r="F25" s="26"/>
      <c r="G25" s="26"/>
      <c r="H25" s="26"/>
      <c r="I25" s="23" t="s">
        <v>23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21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/>
      <c r="F28" s="26"/>
      <c r="G28" s="26"/>
      <c r="H28" s="26"/>
      <c r="I28" s="23" t="s">
        <v>23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28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8"/>
      <c r="B31" s="99"/>
      <c r="C31" s="98"/>
      <c r="D31" s="98"/>
      <c r="E31" s="363" t="s">
        <v>1</v>
      </c>
      <c r="F31" s="363"/>
      <c r="G31" s="363"/>
      <c r="H31" s="363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101" t="s">
        <v>29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31</v>
      </c>
      <c r="G36" s="26"/>
      <c r="H36" s="26"/>
      <c r="I36" s="30" t="s">
        <v>30</v>
      </c>
      <c r="J36" s="30" t="s">
        <v>32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7" t="s">
        <v>33</v>
      </c>
      <c r="E37" s="32" t="s">
        <v>34</v>
      </c>
      <c r="F37" s="102">
        <f>ROUND((SUM(BE133:BE183)),  2)</f>
        <v>0</v>
      </c>
      <c r="G37" s="103"/>
      <c r="H37" s="103"/>
      <c r="I37" s="104">
        <v>0.2</v>
      </c>
      <c r="J37" s="102">
        <f>ROUND(((SUM(BE133:BE183))*I37),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32" t="s">
        <v>35</v>
      </c>
      <c r="F38" s="105"/>
      <c r="G38" s="26"/>
      <c r="H38" s="26"/>
      <c r="I38" s="106">
        <v>0.2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36</v>
      </c>
      <c r="F39" s="105">
        <f>ROUND((SUM(BG133:BG183)),  2)</f>
        <v>0</v>
      </c>
      <c r="G39" s="26"/>
      <c r="H39" s="26"/>
      <c r="I39" s="106">
        <v>0.2</v>
      </c>
      <c r="J39" s="105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37</v>
      </c>
      <c r="F40" s="105">
        <f>ROUND((SUM(BH133:BH183)),  2)</f>
        <v>0</v>
      </c>
      <c r="G40" s="26"/>
      <c r="H40" s="26"/>
      <c r="I40" s="106">
        <v>0.2</v>
      </c>
      <c r="J40" s="105">
        <f>0</f>
        <v>0</v>
      </c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32" t="s">
        <v>38</v>
      </c>
      <c r="F41" s="102">
        <f>ROUND((SUM(BI133:BI183)),  2)</f>
        <v>0</v>
      </c>
      <c r="G41" s="103"/>
      <c r="H41" s="103"/>
      <c r="I41" s="104">
        <v>0</v>
      </c>
      <c r="J41" s="102">
        <f>0</f>
        <v>0</v>
      </c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7"/>
      <c r="D43" s="108" t="s">
        <v>39</v>
      </c>
      <c r="E43" s="57"/>
      <c r="F43" s="57"/>
      <c r="G43" s="109" t="s">
        <v>40</v>
      </c>
      <c r="H43" s="110" t="s">
        <v>41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1" customFormat="1" ht="16.5" customHeight="1">
      <c r="B87" s="17"/>
      <c r="E87" s="388" t="s">
        <v>3011</v>
      </c>
      <c r="F87" s="350"/>
      <c r="G87" s="350"/>
      <c r="H87" s="350"/>
      <c r="L87" s="17"/>
    </row>
    <row r="88" spans="1:31" s="1" customFormat="1" ht="12" customHeight="1">
      <c r="B88" s="17"/>
      <c r="C88" s="23" t="s">
        <v>107</v>
      </c>
      <c r="L88" s="17"/>
    </row>
    <row r="89" spans="1:31" s="2" customFormat="1" ht="16.5" customHeight="1">
      <c r="A89" s="26"/>
      <c r="B89" s="27"/>
      <c r="C89" s="26"/>
      <c r="D89" s="26"/>
      <c r="E89" s="386"/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109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380" t="str">
        <f>E13</f>
        <v xml:space="preserve">B.02 - Stavebné úpravy -interierové </v>
      </c>
      <c r="F91" s="387"/>
      <c r="G91" s="387"/>
      <c r="H91" s="387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p.č.1108;1109, k.ú. Ružomberok</v>
      </c>
      <c r="G93" s="26"/>
      <c r="H93" s="26"/>
      <c r="I93" s="23" t="s">
        <v>19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>
      <c r="A95" s="26"/>
      <c r="B95" s="27"/>
      <c r="C95" s="23" t="s">
        <v>20</v>
      </c>
      <c r="D95" s="26"/>
      <c r="E95" s="26"/>
      <c r="F95" s="21" t="str">
        <f>E19</f>
        <v>Ministerstvo vnútra SR</v>
      </c>
      <c r="G95" s="26"/>
      <c r="H95" s="26"/>
      <c r="I95" s="23" t="s">
        <v>25</v>
      </c>
      <c r="J95" s="24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24</v>
      </c>
      <c r="D96" s="26"/>
      <c r="E96" s="26"/>
      <c r="F96" s="21"/>
      <c r="G96" s="26"/>
      <c r="H96" s="26"/>
      <c r="I96" s="23" t="s">
        <v>27</v>
      </c>
      <c r="J96" s="24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15" t="s">
        <v>111</v>
      </c>
      <c r="D98" s="107"/>
      <c r="E98" s="107"/>
      <c r="F98" s="107"/>
      <c r="G98" s="107"/>
      <c r="H98" s="107"/>
      <c r="I98" s="107"/>
      <c r="J98" s="116" t="s">
        <v>112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7" t="s">
        <v>113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114</v>
      </c>
    </row>
    <row r="101" spans="1:47" s="9" customFormat="1" ht="24.95" customHeight="1">
      <c r="B101" s="118"/>
      <c r="D101" s="119" t="s">
        <v>115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450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>
      <c r="B103" s="122"/>
      <c r="D103" s="123" t="s">
        <v>451</v>
      </c>
      <c r="E103" s="124"/>
      <c r="F103" s="124"/>
      <c r="G103" s="124"/>
      <c r="H103" s="124"/>
      <c r="I103" s="124"/>
      <c r="J103" s="125"/>
      <c r="L103" s="122"/>
    </row>
    <row r="104" spans="1:47" s="9" customFormat="1" ht="24.95" customHeight="1">
      <c r="B104" s="118"/>
      <c r="D104" s="119" t="s">
        <v>118</v>
      </c>
      <c r="E104" s="120"/>
      <c r="F104" s="120"/>
      <c r="G104" s="120"/>
      <c r="H104" s="120"/>
      <c r="I104" s="120"/>
      <c r="J104" s="121"/>
      <c r="L104" s="118"/>
    </row>
    <row r="105" spans="1:47" s="10" customFormat="1" ht="19.899999999999999" customHeight="1">
      <c r="B105" s="122"/>
      <c r="D105" s="123" t="s">
        <v>761</v>
      </c>
      <c r="E105" s="124"/>
      <c r="F105" s="124"/>
      <c r="G105" s="124"/>
      <c r="H105" s="124"/>
      <c r="I105" s="124"/>
      <c r="J105" s="125"/>
      <c r="L105" s="122"/>
    </row>
    <row r="106" spans="1:47" s="10" customFormat="1" ht="19.899999999999999" customHeight="1">
      <c r="B106" s="122"/>
      <c r="D106" s="123" t="s">
        <v>1338</v>
      </c>
      <c r="E106" s="124"/>
      <c r="F106" s="124"/>
      <c r="G106" s="124"/>
      <c r="H106" s="124"/>
      <c r="I106" s="124"/>
      <c r="J106" s="125"/>
      <c r="L106" s="122"/>
    </row>
    <row r="107" spans="1:47" s="10" customFormat="1" ht="19.899999999999999" customHeight="1">
      <c r="B107" s="122"/>
      <c r="D107" s="123" t="s">
        <v>762</v>
      </c>
      <c r="E107" s="124"/>
      <c r="F107" s="124"/>
      <c r="G107" s="124"/>
      <c r="H107" s="124"/>
      <c r="I107" s="124"/>
      <c r="J107" s="125"/>
      <c r="L107" s="122"/>
    </row>
    <row r="108" spans="1:47" s="10" customFormat="1" ht="19.899999999999999" customHeight="1">
      <c r="B108" s="122"/>
      <c r="D108" s="123" t="s">
        <v>126</v>
      </c>
      <c r="E108" s="124"/>
      <c r="F108" s="124"/>
      <c r="G108" s="124"/>
      <c r="H108" s="124"/>
      <c r="I108" s="124"/>
      <c r="J108" s="125"/>
      <c r="L108" s="122"/>
    </row>
    <row r="109" spans="1:47" s="10" customFormat="1" ht="19.899999999999999" customHeight="1">
      <c r="B109" s="122"/>
      <c r="D109" s="123" t="s">
        <v>763</v>
      </c>
      <c r="E109" s="124"/>
      <c r="F109" s="124"/>
      <c r="G109" s="124"/>
      <c r="H109" s="124"/>
      <c r="I109" s="124"/>
      <c r="J109" s="125"/>
      <c r="L109" s="122"/>
    </row>
    <row r="110" spans="1:47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>
      <c r="A115" s="26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131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6.25" customHeight="1">
      <c r="A119" s="26"/>
      <c r="B119" s="27"/>
      <c r="C119" s="26"/>
      <c r="D119" s="26"/>
      <c r="E119" s="388" t="str">
        <f>E7</f>
        <v>Ružomberok OO PZ, zateplenie objektu, Nám.A. Hlinku 1875 Ružomberok</v>
      </c>
      <c r="F119" s="389"/>
      <c r="G119" s="389"/>
      <c r="H119" s="389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105</v>
      </c>
      <c r="L120" s="17"/>
    </row>
    <row r="121" spans="1:31" s="1" customFormat="1" ht="16.5" customHeight="1">
      <c r="B121" s="17"/>
      <c r="E121" s="388" t="s">
        <v>3011</v>
      </c>
      <c r="F121" s="350"/>
      <c r="G121" s="350"/>
      <c r="H121" s="350"/>
      <c r="L121" s="17"/>
    </row>
    <row r="122" spans="1:31" s="1" customFormat="1" ht="12" customHeight="1">
      <c r="B122" s="17"/>
      <c r="C122" s="23" t="s">
        <v>107</v>
      </c>
      <c r="L122" s="17"/>
    </row>
    <row r="123" spans="1:31" s="2" customFormat="1" ht="16.5" customHeight="1">
      <c r="A123" s="26"/>
      <c r="B123" s="27"/>
      <c r="C123" s="26"/>
      <c r="D123" s="26"/>
      <c r="E123" s="386"/>
      <c r="F123" s="387"/>
      <c r="G123" s="387"/>
      <c r="H123" s="387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109</v>
      </c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380" t="str">
        <f>E13</f>
        <v xml:space="preserve">B.02 - Stavebné úpravy -interierové </v>
      </c>
      <c r="F125" s="387"/>
      <c r="G125" s="387"/>
      <c r="H125" s="387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17</v>
      </c>
      <c r="D127" s="26"/>
      <c r="E127" s="26"/>
      <c r="F127" s="21" t="str">
        <f>F16</f>
        <v>p.č.1108;1109, k.ú. Ružomberok</v>
      </c>
      <c r="G127" s="26"/>
      <c r="H127" s="26"/>
      <c r="I127" s="23" t="s">
        <v>19</v>
      </c>
      <c r="J127" s="52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25.7" customHeight="1">
      <c r="A129" s="26"/>
      <c r="B129" s="27"/>
      <c r="C129" s="23" t="s">
        <v>20</v>
      </c>
      <c r="D129" s="26"/>
      <c r="E129" s="26"/>
      <c r="F129" s="21" t="str">
        <f>E19</f>
        <v>Ministerstvo vnútra SR</v>
      </c>
      <c r="G129" s="26"/>
      <c r="H129" s="26"/>
      <c r="I129" s="23" t="s">
        <v>25</v>
      </c>
      <c r="J129" s="24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>
      <c r="A130" s="26"/>
      <c r="B130" s="27"/>
      <c r="C130" s="23" t="s">
        <v>24</v>
      </c>
      <c r="D130" s="26"/>
      <c r="E130" s="26"/>
      <c r="F130" s="21"/>
      <c r="G130" s="26"/>
      <c r="H130" s="26"/>
      <c r="I130" s="23" t="s">
        <v>27</v>
      </c>
      <c r="J130" s="24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>
      <c r="A132" s="126"/>
      <c r="B132" s="127"/>
      <c r="C132" s="128" t="s">
        <v>132</v>
      </c>
      <c r="D132" s="129" t="s">
        <v>54</v>
      </c>
      <c r="E132" s="129" t="s">
        <v>50</v>
      </c>
      <c r="F132" s="129" t="s">
        <v>51</v>
      </c>
      <c r="G132" s="129" t="s">
        <v>133</v>
      </c>
      <c r="H132" s="129" t="s">
        <v>134</v>
      </c>
      <c r="I132" s="129" t="s">
        <v>135</v>
      </c>
      <c r="J132" s="130" t="s">
        <v>112</v>
      </c>
      <c r="K132" s="131" t="s">
        <v>136</v>
      </c>
      <c r="L132" s="132"/>
      <c r="M132" s="59" t="s">
        <v>1</v>
      </c>
      <c r="N132" s="60" t="s">
        <v>33</v>
      </c>
      <c r="O132" s="60" t="s">
        <v>137</v>
      </c>
      <c r="P132" s="60" t="s">
        <v>138</v>
      </c>
      <c r="Q132" s="60" t="s">
        <v>139</v>
      </c>
      <c r="R132" s="60" t="s">
        <v>140</v>
      </c>
      <c r="S132" s="60" t="s">
        <v>141</v>
      </c>
      <c r="T132" s="61" t="s">
        <v>142</v>
      </c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</row>
    <row r="133" spans="1:65" s="2" customFormat="1" ht="22.9" customHeight="1">
      <c r="A133" s="26"/>
      <c r="B133" s="27"/>
      <c r="C133" s="66" t="s">
        <v>113</v>
      </c>
      <c r="D133" s="26"/>
      <c r="E133" s="26"/>
      <c r="F133" s="26"/>
      <c r="G133" s="26"/>
      <c r="H133" s="26"/>
      <c r="I133" s="26"/>
      <c r="J133" s="133"/>
      <c r="K133" s="26"/>
      <c r="L133" s="27"/>
      <c r="M133" s="62"/>
      <c r="N133" s="53"/>
      <c r="O133" s="63"/>
      <c r="P133" s="134">
        <f>P134+P146</f>
        <v>345.8015949</v>
      </c>
      <c r="Q133" s="63"/>
      <c r="R133" s="134">
        <f>R134+R146</f>
        <v>8.2988674473999993</v>
      </c>
      <c r="S133" s="63"/>
      <c r="T133" s="135">
        <f>T134+T146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68</v>
      </c>
      <c r="AU133" s="14" t="s">
        <v>114</v>
      </c>
      <c r="BK133" s="136">
        <f>BK134+BK146</f>
        <v>0</v>
      </c>
    </row>
    <row r="134" spans="1:65" s="12" customFormat="1" ht="25.9" customHeight="1">
      <c r="B134" s="137"/>
      <c r="D134" s="138" t="s">
        <v>68</v>
      </c>
      <c r="E134" s="139" t="s">
        <v>143</v>
      </c>
      <c r="F134" s="139" t="s">
        <v>144</v>
      </c>
      <c r="J134" s="140"/>
      <c r="L134" s="137"/>
      <c r="M134" s="141"/>
      <c r="N134" s="142"/>
      <c r="O134" s="142"/>
      <c r="P134" s="143">
        <f>P135+P144</f>
        <v>78.612215599999999</v>
      </c>
      <c r="Q134" s="142"/>
      <c r="R134" s="143">
        <f>R135+R144</f>
        <v>4.4321039500000001</v>
      </c>
      <c r="S134" s="142"/>
      <c r="T134" s="144">
        <f>T135+T144</f>
        <v>0</v>
      </c>
      <c r="AR134" s="138" t="s">
        <v>75</v>
      </c>
      <c r="AT134" s="145" t="s">
        <v>68</v>
      </c>
      <c r="AU134" s="145" t="s">
        <v>69</v>
      </c>
      <c r="AY134" s="138" t="s">
        <v>145</v>
      </c>
      <c r="BK134" s="146">
        <f>BK135+BK144</f>
        <v>0</v>
      </c>
    </row>
    <row r="135" spans="1:65" s="12" customFormat="1" ht="22.9" customHeight="1">
      <c r="B135" s="137"/>
      <c r="D135" s="138" t="s">
        <v>68</v>
      </c>
      <c r="E135" s="147" t="s">
        <v>169</v>
      </c>
      <c r="F135" s="147" t="s">
        <v>490</v>
      </c>
      <c r="J135" s="148"/>
      <c r="L135" s="137"/>
      <c r="M135" s="141"/>
      <c r="N135" s="142"/>
      <c r="O135" s="142"/>
      <c r="P135" s="143">
        <f>SUM(P136:P143)</f>
        <v>67.6961996</v>
      </c>
      <c r="Q135" s="142"/>
      <c r="R135" s="143">
        <f>SUM(R136:R143)</f>
        <v>4.4321039500000001</v>
      </c>
      <c r="S135" s="142"/>
      <c r="T135" s="144">
        <f>SUM(T136:T143)</f>
        <v>0</v>
      </c>
      <c r="AR135" s="138" t="s">
        <v>75</v>
      </c>
      <c r="AT135" s="145" t="s">
        <v>68</v>
      </c>
      <c r="AU135" s="145" t="s">
        <v>75</v>
      </c>
      <c r="AY135" s="138" t="s">
        <v>145</v>
      </c>
      <c r="BK135" s="146">
        <f>SUM(BK136:BK143)</f>
        <v>0</v>
      </c>
    </row>
    <row r="136" spans="1:65" s="2" customFormat="1" ht="24.2" customHeight="1">
      <c r="A136" s="26"/>
      <c r="B136" s="149"/>
      <c r="C136" s="150" t="s">
        <v>75</v>
      </c>
      <c r="D136" s="150" t="s">
        <v>147</v>
      </c>
      <c r="E136" s="151" t="s">
        <v>1213</v>
      </c>
      <c r="F136" s="152" t="s">
        <v>1214</v>
      </c>
      <c r="G136" s="153" t="s">
        <v>150</v>
      </c>
      <c r="H136" s="154">
        <v>28.585000000000001</v>
      </c>
      <c r="I136" s="155"/>
      <c r="J136" s="155"/>
      <c r="K136" s="156"/>
      <c r="L136" s="27"/>
      <c r="M136" s="157" t="s">
        <v>1</v>
      </c>
      <c r="N136" s="158" t="s">
        <v>35</v>
      </c>
      <c r="O136" s="159">
        <v>5.2040000000000003E-2</v>
      </c>
      <c r="P136" s="159">
        <f t="shared" ref="P136:P143" si="0">O136*H136</f>
        <v>1.4875634000000002</v>
      </c>
      <c r="Q136" s="159">
        <v>2.0000000000000001E-4</v>
      </c>
      <c r="R136" s="159">
        <f t="shared" ref="R136:R143" si="1">Q136*H136</f>
        <v>5.7170000000000007E-3</v>
      </c>
      <c r="S136" s="159">
        <v>0</v>
      </c>
      <c r="T136" s="160">
        <f t="shared" ref="T136:T143" si="2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151</v>
      </c>
      <c r="AT136" s="161" t="s">
        <v>147</v>
      </c>
      <c r="AU136" s="161" t="s">
        <v>78</v>
      </c>
      <c r="AY136" s="14" t="s">
        <v>145</v>
      </c>
      <c r="BE136" s="162">
        <f t="shared" ref="BE136:BE143" si="3">IF(N136="základná",J136,0)</f>
        <v>0</v>
      </c>
      <c r="BF136" s="162">
        <f t="shared" ref="BF136:BF143" si="4">IF(N136="znížená",J136,0)</f>
        <v>0</v>
      </c>
      <c r="BG136" s="162">
        <f t="shared" ref="BG136:BG143" si="5">IF(N136="zákl. prenesená",J136,0)</f>
        <v>0</v>
      </c>
      <c r="BH136" s="162">
        <f t="shared" ref="BH136:BH143" si="6">IF(N136="zníž. prenesená",J136,0)</f>
        <v>0</v>
      </c>
      <c r="BI136" s="162">
        <f t="shared" ref="BI136:BI143" si="7">IF(N136="nulová",J136,0)</f>
        <v>0</v>
      </c>
      <c r="BJ136" s="14" t="s">
        <v>78</v>
      </c>
      <c r="BK136" s="162">
        <f t="shared" ref="BK136:BK143" si="8">ROUND(I136*H136,2)</f>
        <v>0</v>
      </c>
      <c r="BL136" s="14" t="s">
        <v>151</v>
      </c>
      <c r="BM136" s="161" t="s">
        <v>1339</v>
      </c>
    </row>
    <row r="137" spans="1:65" s="2" customFormat="1" ht="24.2" customHeight="1">
      <c r="A137" s="26"/>
      <c r="B137" s="149"/>
      <c r="C137" s="150" t="s">
        <v>78</v>
      </c>
      <c r="D137" s="150" t="s">
        <v>147</v>
      </c>
      <c r="E137" s="151" t="s">
        <v>1216</v>
      </c>
      <c r="F137" s="152" t="s">
        <v>1217</v>
      </c>
      <c r="G137" s="153" t="s">
        <v>150</v>
      </c>
      <c r="H137" s="154">
        <v>28.585000000000001</v>
      </c>
      <c r="I137" s="155"/>
      <c r="J137" s="155"/>
      <c r="K137" s="156"/>
      <c r="L137" s="27"/>
      <c r="M137" s="157" t="s">
        <v>1</v>
      </c>
      <c r="N137" s="158" t="s">
        <v>35</v>
      </c>
      <c r="O137" s="159">
        <v>0.35924</v>
      </c>
      <c r="P137" s="159">
        <f t="shared" si="0"/>
        <v>10.268875400000001</v>
      </c>
      <c r="Q137" s="159">
        <v>1.575E-2</v>
      </c>
      <c r="R137" s="159">
        <f t="shared" si="1"/>
        <v>0.45021375000000002</v>
      </c>
      <c r="S137" s="159">
        <v>0</v>
      </c>
      <c r="T137" s="160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151</v>
      </c>
      <c r="AT137" s="161" t="s">
        <v>147</v>
      </c>
      <c r="AU137" s="161" t="s">
        <v>78</v>
      </c>
      <c r="AY137" s="14" t="s">
        <v>145</v>
      </c>
      <c r="BE137" s="162">
        <f t="shared" si="3"/>
        <v>0</v>
      </c>
      <c r="BF137" s="162">
        <f t="shared" si="4"/>
        <v>0</v>
      </c>
      <c r="BG137" s="162">
        <f t="shared" si="5"/>
        <v>0</v>
      </c>
      <c r="BH137" s="162">
        <f t="shared" si="6"/>
        <v>0</v>
      </c>
      <c r="BI137" s="162">
        <f t="shared" si="7"/>
        <v>0</v>
      </c>
      <c r="BJ137" s="14" t="s">
        <v>78</v>
      </c>
      <c r="BK137" s="162">
        <f t="shared" si="8"/>
        <v>0</v>
      </c>
      <c r="BL137" s="14" t="s">
        <v>151</v>
      </c>
      <c r="BM137" s="161" t="s">
        <v>1340</v>
      </c>
    </row>
    <row r="138" spans="1:65" s="2" customFormat="1" ht="24.2" customHeight="1">
      <c r="A138" s="26"/>
      <c r="B138" s="149"/>
      <c r="C138" s="150" t="s">
        <v>82</v>
      </c>
      <c r="D138" s="150" t="s">
        <v>147</v>
      </c>
      <c r="E138" s="151" t="s">
        <v>1219</v>
      </c>
      <c r="F138" s="152" t="s">
        <v>1220</v>
      </c>
      <c r="G138" s="153" t="s">
        <v>150</v>
      </c>
      <c r="H138" s="154">
        <v>152.66999999999999</v>
      </c>
      <c r="I138" s="155"/>
      <c r="J138" s="155"/>
      <c r="K138" s="156"/>
      <c r="L138" s="27"/>
      <c r="M138" s="157" t="s">
        <v>1</v>
      </c>
      <c r="N138" s="158" t="s">
        <v>35</v>
      </c>
      <c r="O138" s="159">
        <v>3.5009999999999999E-2</v>
      </c>
      <c r="P138" s="159">
        <f t="shared" si="0"/>
        <v>5.3449766999999992</v>
      </c>
      <c r="Q138" s="159">
        <v>0</v>
      </c>
      <c r="R138" s="159">
        <f t="shared" si="1"/>
        <v>0</v>
      </c>
      <c r="S138" s="159">
        <v>0</v>
      </c>
      <c r="T138" s="160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151</v>
      </c>
      <c r="AT138" s="161" t="s">
        <v>147</v>
      </c>
      <c r="AU138" s="161" t="s">
        <v>78</v>
      </c>
      <c r="AY138" s="14" t="s">
        <v>145</v>
      </c>
      <c r="BE138" s="162">
        <f t="shared" si="3"/>
        <v>0</v>
      </c>
      <c r="BF138" s="162">
        <f t="shared" si="4"/>
        <v>0</v>
      </c>
      <c r="BG138" s="162">
        <f t="shared" si="5"/>
        <v>0</v>
      </c>
      <c r="BH138" s="162">
        <f t="shared" si="6"/>
        <v>0</v>
      </c>
      <c r="BI138" s="162">
        <f t="shared" si="7"/>
        <v>0</v>
      </c>
      <c r="BJ138" s="14" t="s">
        <v>78</v>
      </c>
      <c r="BK138" s="162">
        <f t="shared" si="8"/>
        <v>0</v>
      </c>
      <c r="BL138" s="14" t="s">
        <v>151</v>
      </c>
      <c r="BM138" s="161" t="s">
        <v>1341</v>
      </c>
    </row>
    <row r="139" spans="1:65" s="2" customFormat="1" ht="24.2" customHeight="1">
      <c r="A139" s="26"/>
      <c r="B139" s="149"/>
      <c r="C139" s="167" t="s">
        <v>151</v>
      </c>
      <c r="D139" s="167" t="s">
        <v>425</v>
      </c>
      <c r="E139" s="168" t="s">
        <v>1222</v>
      </c>
      <c r="F139" s="169" t="s">
        <v>1223</v>
      </c>
      <c r="G139" s="170" t="s">
        <v>397</v>
      </c>
      <c r="H139" s="171">
        <v>31.45</v>
      </c>
      <c r="I139" s="172"/>
      <c r="J139" s="172"/>
      <c r="K139" s="173"/>
      <c r="L139" s="174"/>
      <c r="M139" s="175" t="s">
        <v>1</v>
      </c>
      <c r="N139" s="176" t="s">
        <v>35</v>
      </c>
      <c r="O139" s="159">
        <v>0</v>
      </c>
      <c r="P139" s="159">
        <f t="shared" si="0"/>
        <v>0</v>
      </c>
      <c r="Q139" s="159">
        <v>1E-3</v>
      </c>
      <c r="R139" s="159">
        <f t="shared" si="1"/>
        <v>3.1449999999999999E-2</v>
      </c>
      <c r="S139" s="159">
        <v>0</v>
      </c>
      <c r="T139" s="160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177</v>
      </c>
      <c r="AT139" s="161" t="s">
        <v>425</v>
      </c>
      <c r="AU139" s="161" t="s">
        <v>78</v>
      </c>
      <c r="AY139" s="14" t="s">
        <v>145</v>
      </c>
      <c r="BE139" s="162">
        <f t="shared" si="3"/>
        <v>0</v>
      </c>
      <c r="BF139" s="162">
        <f t="shared" si="4"/>
        <v>0</v>
      </c>
      <c r="BG139" s="162">
        <f t="shared" si="5"/>
        <v>0</v>
      </c>
      <c r="BH139" s="162">
        <f t="shared" si="6"/>
        <v>0</v>
      </c>
      <c r="BI139" s="162">
        <f t="shared" si="7"/>
        <v>0</v>
      </c>
      <c r="BJ139" s="14" t="s">
        <v>78</v>
      </c>
      <c r="BK139" s="162">
        <f t="shared" si="8"/>
        <v>0</v>
      </c>
      <c r="BL139" s="14" t="s">
        <v>151</v>
      </c>
      <c r="BM139" s="161" t="s">
        <v>1342</v>
      </c>
    </row>
    <row r="140" spans="1:65" s="2" customFormat="1" ht="21.75" customHeight="1">
      <c r="A140" s="26"/>
      <c r="B140" s="149"/>
      <c r="C140" s="150" t="s">
        <v>165</v>
      </c>
      <c r="D140" s="150" t="s">
        <v>147</v>
      </c>
      <c r="E140" s="151" t="s">
        <v>1343</v>
      </c>
      <c r="F140" s="152" t="s">
        <v>1344</v>
      </c>
      <c r="G140" s="153" t="s">
        <v>150</v>
      </c>
      <c r="H140" s="154">
        <v>21.032</v>
      </c>
      <c r="I140" s="155"/>
      <c r="J140" s="155"/>
      <c r="K140" s="156"/>
      <c r="L140" s="27"/>
      <c r="M140" s="157" t="s">
        <v>1</v>
      </c>
      <c r="N140" s="158" t="s">
        <v>35</v>
      </c>
      <c r="O140" s="159">
        <v>0.51054999999999995</v>
      </c>
      <c r="P140" s="159">
        <f t="shared" si="0"/>
        <v>10.737887599999999</v>
      </c>
      <c r="Q140" s="159">
        <v>8.2400000000000001E-2</v>
      </c>
      <c r="R140" s="159">
        <f t="shared" si="1"/>
        <v>1.7330368</v>
      </c>
      <c r="S140" s="159">
        <v>0</v>
      </c>
      <c r="T140" s="160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151</v>
      </c>
      <c r="AT140" s="161" t="s">
        <v>147</v>
      </c>
      <c r="AU140" s="161" t="s">
        <v>78</v>
      </c>
      <c r="AY140" s="14" t="s">
        <v>145</v>
      </c>
      <c r="BE140" s="162">
        <f t="shared" si="3"/>
        <v>0</v>
      </c>
      <c r="BF140" s="162">
        <f t="shared" si="4"/>
        <v>0</v>
      </c>
      <c r="BG140" s="162">
        <f t="shared" si="5"/>
        <v>0</v>
      </c>
      <c r="BH140" s="162">
        <f t="shared" si="6"/>
        <v>0</v>
      </c>
      <c r="BI140" s="162">
        <f t="shared" si="7"/>
        <v>0</v>
      </c>
      <c r="BJ140" s="14" t="s">
        <v>78</v>
      </c>
      <c r="BK140" s="162">
        <f t="shared" si="8"/>
        <v>0</v>
      </c>
      <c r="BL140" s="14" t="s">
        <v>151</v>
      </c>
      <c r="BM140" s="161" t="s">
        <v>1345</v>
      </c>
    </row>
    <row r="141" spans="1:65" s="2" customFormat="1" ht="24.2" customHeight="1">
      <c r="A141" s="26"/>
      <c r="B141" s="149"/>
      <c r="C141" s="150" t="s">
        <v>169</v>
      </c>
      <c r="D141" s="150" t="s">
        <v>147</v>
      </c>
      <c r="E141" s="151" t="s">
        <v>1346</v>
      </c>
      <c r="F141" s="152" t="s">
        <v>1347</v>
      </c>
      <c r="G141" s="153" t="s">
        <v>150</v>
      </c>
      <c r="H141" s="154">
        <v>6.8659999999999997</v>
      </c>
      <c r="I141" s="155"/>
      <c r="J141" s="155"/>
      <c r="K141" s="156"/>
      <c r="L141" s="27"/>
      <c r="M141" s="157" t="s">
        <v>1</v>
      </c>
      <c r="N141" s="158" t="s">
        <v>35</v>
      </c>
      <c r="O141" s="159">
        <v>0.60431000000000001</v>
      </c>
      <c r="P141" s="159">
        <f t="shared" si="0"/>
        <v>4.1491924600000001</v>
      </c>
      <c r="Q141" s="159">
        <v>0.11742</v>
      </c>
      <c r="R141" s="159">
        <f t="shared" si="1"/>
        <v>0.8062057199999999</v>
      </c>
      <c r="S141" s="159">
        <v>0</v>
      </c>
      <c r="T141" s="160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151</v>
      </c>
      <c r="AT141" s="161" t="s">
        <v>147</v>
      </c>
      <c r="AU141" s="161" t="s">
        <v>78</v>
      </c>
      <c r="AY141" s="14" t="s">
        <v>145</v>
      </c>
      <c r="BE141" s="162">
        <f t="shared" si="3"/>
        <v>0</v>
      </c>
      <c r="BF141" s="162">
        <f t="shared" si="4"/>
        <v>0</v>
      </c>
      <c r="BG141" s="162">
        <f t="shared" si="5"/>
        <v>0</v>
      </c>
      <c r="BH141" s="162">
        <f t="shared" si="6"/>
        <v>0</v>
      </c>
      <c r="BI141" s="162">
        <f t="shared" si="7"/>
        <v>0</v>
      </c>
      <c r="BJ141" s="14" t="s">
        <v>78</v>
      </c>
      <c r="BK141" s="162">
        <f t="shared" si="8"/>
        <v>0</v>
      </c>
      <c r="BL141" s="14" t="s">
        <v>151</v>
      </c>
      <c r="BM141" s="161" t="s">
        <v>1348</v>
      </c>
    </row>
    <row r="142" spans="1:65" s="2" customFormat="1" ht="24.2" customHeight="1">
      <c r="A142" s="26"/>
      <c r="B142" s="149"/>
      <c r="C142" s="150" t="s">
        <v>173</v>
      </c>
      <c r="D142" s="150" t="s">
        <v>147</v>
      </c>
      <c r="E142" s="151" t="s">
        <v>1225</v>
      </c>
      <c r="F142" s="152" t="s">
        <v>1226</v>
      </c>
      <c r="G142" s="153" t="s">
        <v>150</v>
      </c>
      <c r="H142" s="154">
        <v>145.804</v>
      </c>
      <c r="I142" s="155"/>
      <c r="J142" s="155"/>
      <c r="K142" s="156"/>
      <c r="L142" s="27"/>
      <c r="M142" s="157" t="s">
        <v>1</v>
      </c>
      <c r="N142" s="158" t="s">
        <v>35</v>
      </c>
      <c r="O142" s="159">
        <v>0.21331</v>
      </c>
      <c r="P142" s="159">
        <f t="shared" si="0"/>
        <v>31.101451239999999</v>
      </c>
      <c r="Q142" s="159">
        <v>8.6700000000000006E-3</v>
      </c>
      <c r="R142" s="159">
        <f t="shared" si="1"/>
        <v>1.2641206800000002</v>
      </c>
      <c r="S142" s="159">
        <v>0</v>
      </c>
      <c r="T142" s="160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151</v>
      </c>
      <c r="AT142" s="161" t="s">
        <v>147</v>
      </c>
      <c r="AU142" s="161" t="s">
        <v>78</v>
      </c>
      <c r="AY142" s="14" t="s">
        <v>145</v>
      </c>
      <c r="BE142" s="162">
        <f t="shared" si="3"/>
        <v>0</v>
      </c>
      <c r="BF142" s="162">
        <f t="shared" si="4"/>
        <v>0</v>
      </c>
      <c r="BG142" s="162">
        <f t="shared" si="5"/>
        <v>0</v>
      </c>
      <c r="BH142" s="162">
        <f t="shared" si="6"/>
        <v>0</v>
      </c>
      <c r="BI142" s="162">
        <f t="shared" si="7"/>
        <v>0</v>
      </c>
      <c r="BJ142" s="14" t="s">
        <v>78</v>
      </c>
      <c r="BK142" s="162">
        <f t="shared" si="8"/>
        <v>0</v>
      </c>
      <c r="BL142" s="14" t="s">
        <v>151</v>
      </c>
      <c r="BM142" s="161" t="s">
        <v>1349</v>
      </c>
    </row>
    <row r="143" spans="1:65" s="2" customFormat="1" ht="37.9" customHeight="1">
      <c r="A143" s="26"/>
      <c r="B143" s="149"/>
      <c r="C143" s="150" t="s">
        <v>177</v>
      </c>
      <c r="D143" s="150" t="s">
        <v>147</v>
      </c>
      <c r="E143" s="151" t="s">
        <v>1350</v>
      </c>
      <c r="F143" s="152" t="s">
        <v>1351</v>
      </c>
      <c r="G143" s="153" t="s">
        <v>150</v>
      </c>
      <c r="H143" s="154">
        <v>14.88</v>
      </c>
      <c r="I143" s="155"/>
      <c r="J143" s="155"/>
      <c r="K143" s="156"/>
      <c r="L143" s="27"/>
      <c r="M143" s="157" t="s">
        <v>1</v>
      </c>
      <c r="N143" s="158" t="s">
        <v>35</v>
      </c>
      <c r="O143" s="159">
        <v>0.30956</v>
      </c>
      <c r="P143" s="159">
        <f t="shared" si="0"/>
        <v>4.6062528</v>
      </c>
      <c r="Q143" s="159">
        <v>9.4999999999999998E-3</v>
      </c>
      <c r="R143" s="159">
        <f t="shared" si="1"/>
        <v>0.14136000000000001</v>
      </c>
      <c r="S143" s="159">
        <v>0</v>
      </c>
      <c r="T143" s="160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151</v>
      </c>
      <c r="AT143" s="161" t="s">
        <v>147</v>
      </c>
      <c r="AU143" s="161" t="s">
        <v>78</v>
      </c>
      <c r="AY143" s="14" t="s">
        <v>145</v>
      </c>
      <c r="BE143" s="162">
        <f t="shared" si="3"/>
        <v>0</v>
      </c>
      <c r="BF143" s="162">
        <f t="shared" si="4"/>
        <v>0</v>
      </c>
      <c r="BG143" s="162">
        <f t="shared" si="5"/>
        <v>0</v>
      </c>
      <c r="BH143" s="162">
        <f t="shared" si="6"/>
        <v>0</v>
      </c>
      <c r="BI143" s="162">
        <f t="shared" si="7"/>
        <v>0</v>
      </c>
      <c r="BJ143" s="14" t="s">
        <v>78</v>
      </c>
      <c r="BK143" s="162">
        <f t="shared" si="8"/>
        <v>0</v>
      </c>
      <c r="BL143" s="14" t="s">
        <v>151</v>
      </c>
      <c r="BM143" s="161" t="s">
        <v>1352</v>
      </c>
    </row>
    <row r="144" spans="1:65" s="12" customFormat="1" ht="22.9" customHeight="1">
      <c r="B144" s="137"/>
      <c r="D144" s="138" t="s">
        <v>68</v>
      </c>
      <c r="E144" s="147" t="s">
        <v>509</v>
      </c>
      <c r="F144" s="147" t="s">
        <v>510</v>
      </c>
      <c r="J144" s="148"/>
      <c r="L144" s="137"/>
      <c r="M144" s="141"/>
      <c r="N144" s="142"/>
      <c r="O144" s="142"/>
      <c r="P144" s="143">
        <f>P145</f>
        <v>10.916016000000001</v>
      </c>
      <c r="Q144" s="142"/>
      <c r="R144" s="143">
        <f>R145</f>
        <v>0</v>
      </c>
      <c r="S144" s="142"/>
      <c r="T144" s="144">
        <f>T145</f>
        <v>0</v>
      </c>
      <c r="AR144" s="138" t="s">
        <v>75</v>
      </c>
      <c r="AT144" s="145" t="s">
        <v>68</v>
      </c>
      <c r="AU144" s="145" t="s">
        <v>75</v>
      </c>
      <c r="AY144" s="138" t="s">
        <v>145</v>
      </c>
      <c r="BK144" s="146">
        <f>BK145</f>
        <v>0</v>
      </c>
    </row>
    <row r="145" spans="1:65" s="2" customFormat="1" ht="24.2" customHeight="1">
      <c r="A145" s="26"/>
      <c r="B145" s="149"/>
      <c r="C145" s="150" t="s">
        <v>156</v>
      </c>
      <c r="D145" s="150" t="s">
        <v>147</v>
      </c>
      <c r="E145" s="151" t="s">
        <v>511</v>
      </c>
      <c r="F145" s="152" t="s">
        <v>512</v>
      </c>
      <c r="G145" s="153" t="s">
        <v>269</v>
      </c>
      <c r="H145" s="154">
        <v>4.4320000000000004</v>
      </c>
      <c r="I145" s="155"/>
      <c r="J145" s="155"/>
      <c r="K145" s="156"/>
      <c r="L145" s="27"/>
      <c r="M145" s="157" t="s">
        <v>1</v>
      </c>
      <c r="N145" s="158" t="s">
        <v>35</v>
      </c>
      <c r="O145" s="159">
        <v>2.4630000000000001</v>
      </c>
      <c r="P145" s="159">
        <f>O145*H145</f>
        <v>10.916016000000001</v>
      </c>
      <c r="Q145" s="159">
        <v>0</v>
      </c>
      <c r="R145" s="159">
        <f>Q145*H145</f>
        <v>0</v>
      </c>
      <c r="S145" s="159">
        <v>0</v>
      </c>
      <c r="T145" s="160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151</v>
      </c>
      <c r="AT145" s="161" t="s">
        <v>147</v>
      </c>
      <c r="AU145" s="161" t="s">
        <v>78</v>
      </c>
      <c r="AY145" s="14" t="s">
        <v>145</v>
      </c>
      <c r="BE145" s="162">
        <f>IF(N145="základná",J145,0)</f>
        <v>0</v>
      </c>
      <c r="BF145" s="162">
        <f>IF(N145="znížená",J145,0)</f>
        <v>0</v>
      </c>
      <c r="BG145" s="162">
        <f>IF(N145="zákl. prenesená",J145,0)</f>
        <v>0</v>
      </c>
      <c r="BH145" s="162">
        <f>IF(N145="zníž. prenesená",J145,0)</f>
        <v>0</v>
      </c>
      <c r="BI145" s="162">
        <f>IF(N145="nulová",J145,0)</f>
        <v>0</v>
      </c>
      <c r="BJ145" s="14" t="s">
        <v>78</v>
      </c>
      <c r="BK145" s="162">
        <f>ROUND(I145*H145,2)</f>
        <v>0</v>
      </c>
      <c r="BL145" s="14" t="s">
        <v>151</v>
      </c>
      <c r="BM145" s="161" t="s">
        <v>1353</v>
      </c>
    </row>
    <row r="146" spans="1:65" s="12" customFormat="1" ht="25.9" customHeight="1">
      <c r="B146" s="137"/>
      <c r="D146" s="138" t="s">
        <v>68</v>
      </c>
      <c r="E146" s="139" t="s">
        <v>299</v>
      </c>
      <c r="F146" s="139" t="s">
        <v>300</v>
      </c>
      <c r="J146" s="140"/>
      <c r="L146" s="137"/>
      <c r="M146" s="141"/>
      <c r="N146" s="142"/>
      <c r="O146" s="142"/>
      <c r="P146" s="143">
        <f>P147+P154+P157+P164+P179</f>
        <v>267.18937929999998</v>
      </c>
      <c r="Q146" s="142"/>
      <c r="R146" s="143">
        <f>R147+R154+R157+R164+R179</f>
        <v>3.8667634974</v>
      </c>
      <c r="S146" s="142"/>
      <c r="T146" s="144">
        <f>T147+T154+T157+T164+T179</f>
        <v>0</v>
      </c>
      <c r="AR146" s="138" t="s">
        <v>78</v>
      </c>
      <c r="AT146" s="145" t="s">
        <v>68</v>
      </c>
      <c r="AU146" s="145" t="s">
        <v>69</v>
      </c>
      <c r="AY146" s="138" t="s">
        <v>145</v>
      </c>
      <c r="BK146" s="146">
        <f>BK147+BK154+BK157+BK164+BK179</f>
        <v>0</v>
      </c>
    </row>
    <row r="147" spans="1:65" s="12" customFormat="1" ht="22.9" customHeight="1">
      <c r="B147" s="137"/>
      <c r="D147" s="138" t="s">
        <v>68</v>
      </c>
      <c r="E147" s="147" t="s">
        <v>865</v>
      </c>
      <c r="F147" s="147" t="s">
        <v>866</v>
      </c>
      <c r="J147" s="148"/>
      <c r="L147" s="137"/>
      <c r="M147" s="141"/>
      <c r="N147" s="142"/>
      <c r="O147" s="142"/>
      <c r="P147" s="143">
        <f>SUM(P148:P153)</f>
        <v>7.8548447899999996</v>
      </c>
      <c r="Q147" s="142"/>
      <c r="R147" s="143">
        <f>SUM(R148:R153)</f>
        <v>7.2897650000000008E-2</v>
      </c>
      <c r="S147" s="142"/>
      <c r="T147" s="144">
        <f>SUM(T148:T153)</f>
        <v>0</v>
      </c>
      <c r="AR147" s="138" t="s">
        <v>78</v>
      </c>
      <c r="AT147" s="145" t="s">
        <v>68</v>
      </c>
      <c r="AU147" s="145" t="s">
        <v>75</v>
      </c>
      <c r="AY147" s="138" t="s">
        <v>145</v>
      </c>
      <c r="BK147" s="146">
        <f>SUM(BK148:BK153)</f>
        <v>0</v>
      </c>
    </row>
    <row r="148" spans="1:65" s="2" customFormat="1" ht="33" customHeight="1">
      <c r="A148" s="26"/>
      <c r="B148" s="149"/>
      <c r="C148" s="150" t="s">
        <v>184</v>
      </c>
      <c r="D148" s="150" t="s">
        <v>147</v>
      </c>
      <c r="E148" s="151" t="s">
        <v>1354</v>
      </c>
      <c r="F148" s="152" t="s">
        <v>1355</v>
      </c>
      <c r="G148" s="153" t="s">
        <v>150</v>
      </c>
      <c r="H148" s="154">
        <v>6.8659999999999997</v>
      </c>
      <c r="I148" s="155"/>
      <c r="J148" s="155"/>
      <c r="K148" s="156"/>
      <c r="L148" s="27"/>
      <c r="M148" s="157" t="s">
        <v>1</v>
      </c>
      <c r="N148" s="158" t="s">
        <v>35</v>
      </c>
      <c r="O148" s="159">
        <v>0.11011</v>
      </c>
      <c r="P148" s="159">
        <f t="shared" ref="P148:P153" si="9">O148*H148</f>
        <v>0.75601525999999997</v>
      </c>
      <c r="Q148" s="159">
        <v>0</v>
      </c>
      <c r="R148" s="159">
        <f t="shared" ref="R148:R153" si="10">Q148*H148</f>
        <v>0</v>
      </c>
      <c r="S148" s="159">
        <v>0</v>
      </c>
      <c r="T148" s="160">
        <f t="shared" ref="T148:T153" si="11"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210</v>
      </c>
      <c r="AT148" s="161" t="s">
        <v>147</v>
      </c>
      <c r="AU148" s="161" t="s">
        <v>78</v>
      </c>
      <c r="AY148" s="14" t="s">
        <v>145</v>
      </c>
      <c r="BE148" s="162">
        <f t="shared" ref="BE148:BE153" si="12">IF(N148="základná",J148,0)</f>
        <v>0</v>
      </c>
      <c r="BF148" s="162">
        <f t="shared" ref="BF148:BF153" si="13">IF(N148="znížená",J148,0)</f>
        <v>0</v>
      </c>
      <c r="BG148" s="162">
        <f t="shared" ref="BG148:BG153" si="14">IF(N148="zákl. prenesená",J148,0)</f>
        <v>0</v>
      </c>
      <c r="BH148" s="162">
        <f t="shared" ref="BH148:BH153" si="15">IF(N148="zníž. prenesená",J148,0)</f>
        <v>0</v>
      </c>
      <c r="BI148" s="162">
        <f t="shared" ref="BI148:BI153" si="16">IF(N148="nulová",J148,0)</f>
        <v>0</v>
      </c>
      <c r="BJ148" s="14" t="s">
        <v>78</v>
      </c>
      <c r="BK148" s="162">
        <f t="shared" ref="BK148:BK153" si="17">ROUND(I148*H148,2)</f>
        <v>0</v>
      </c>
      <c r="BL148" s="14" t="s">
        <v>210</v>
      </c>
      <c r="BM148" s="161" t="s">
        <v>1356</v>
      </c>
    </row>
    <row r="149" spans="1:65" s="2" customFormat="1" ht="24.2" customHeight="1">
      <c r="A149" s="26"/>
      <c r="B149" s="149"/>
      <c r="C149" s="167" t="s">
        <v>189</v>
      </c>
      <c r="D149" s="167" t="s">
        <v>425</v>
      </c>
      <c r="E149" s="168" t="s">
        <v>1357</v>
      </c>
      <c r="F149" s="169" t="s">
        <v>1358</v>
      </c>
      <c r="G149" s="170" t="s">
        <v>397</v>
      </c>
      <c r="H149" s="171">
        <v>7.5529999999999999</v>
      </c>
      <c r="I149" s="172"/>
      <c r="J149" s="172"/>
      <c r="K149" s="173"/>
      <c r="L149" s="174"/>
      <c r="M149" s="175" t="s">
        <v>1</v>
      </c>
      <c r="N149" s="176" t="s">
        <v>35</v>
      </c>
      <c r="O149" s="159">
        <v>0</v>
      </c>
      <c r="P149" s="159">
        <f t="shared" si="9"/>
        <v>0</v>
      </c>
      <c r="Q149" s="159">
        <v>1E-3</v>
      </c>
      <c r="R149" s="159">
        <f t="shared" si="10"/>
        <v>7.5529999999999998E-3</v>
      </c>
      <c r="S149" s="159">
        <v>0</v>
      </c>
      <c r="T149" s="160">
        <f t="shared" si="11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275</v>
      </c>
      <c r="AT149" s="161" t="s">
        <v>425</v>
      </c>
      <c r="AU149" s="161" t="s">
        <v>78</v>
      </c>
      <c r="AY149" s="14" t="s">
        <v>145</v>
      </c>
      <c r="BE149" s="162">
        <f t="shared" si="12"/>
        <v>0</v>
      </c>
      <c r="BF149" s="162">
        <f t="shared" si="13"/>
        <v>0</v>
      </c>
      <c r="BG149" s="162">
        <f t="shared" si="14"/>
        <v>0</v>
      </c>
      <c r="BH149" s="162">
        <f t="shared" si="15"/>
        <v>0</v>
      </c>
      <c r="BI149" s="162">
        <f t="shared" si="16"/>
        <v>0</v>
      </c>
      <c r="BJ149" s="14" t="s">
        <v>78</v>
      </c>
      <c r="BK149" s="162">
        <f t="shared" si="17"/>
        <v>0</v>
      </c>
      <c r="BL149" s="14" t="s">
        <v>210</v>
      </c>
      <c r="BM149" s="161" t="s">
        <v>1359</v>
      </c>
    </row>
    <row r="150" spans="1:65" s="2" customFormat="1" ht="24.2" customHeight="1">
      <c r="A150" s="26"/>
      <c r="B150" s="149"/>
      <c r="C150" s="167" t="s">
        <v>193</v>
      </c>
      <c r="D150" s="167" t="s">
        <v>425</v>
      </c>
      <c r="E150" s="168" t="s">
        <v>876</v>
      </c>
      <c r="F150" s="169" t="s">
        <v>877</v>
      </c>
      <c r="G150" s="170" t="s">
        <v>187</v>
      </c>
      <c r="H150" s="171">
        <v>28.193000000000001</v>
      </c>
      <c r="I150" s="172"/>
      <c r="J150" s="172"/>
      <c r="K150" s="173"/>
      <c r="L150" s="174"/>
      <c r="M150" s="175" t="s">
        <v>1</v>
      </c>
      <c r="N150" s="176" t="s">
        <v>35</v>
      </c>
      <c r="O150" s="159">
        <v>0</v>
      </c>
      <c r="P150" s="159">
        <f t="shared" si="9"/>
        <v>0</v>
      </c>
      <c r="Q150" s="159">
        <v>5.0000000000000002E-5</v>
      </c>
      <c r="R150" s="159">
        <f t="shared" si="10"/>
        <v>1.4096500000000001E-3</v>
      </c>
      <c r="S150" s="159">
        <v>0</v>
      </c>
      <c r="T150" s="160">
        <f t="shared" si="11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275</v>
      </c>
      <c r="AT150" s="161" t="s">
        <v>425</v>
      </c>
      <c r="AU150" s="161" t="s">
        <v>78</v>
      </c>
      <c r="AY150" s="14" t="s">
        <v>145</v>
      </c>
      <c r="BE150" s="162">
        <f t="shared" si="12"/>
        <v>0</v>
      </c>
      <c r="BF150" s="162">
        <f t="shared" si="13"/>
        <v>0</v>
      </c>
      <c r="BG150" s="162">
        <f t="shared" si="14"/>
        <v>0</v>
      </c>
      <c r="BH150" s="162">
        <f t="shared" si="15"/>
        <v>0</v>
      </c>
      <c r="BI150" s="162">
        <f t="shared" si="16"/>
        <v>0</v>
      </c>
      <c r="BJ150" s="14" t="s">
        <v>78</v>
      </c>
      <c r="BK150" s="162">
        <f t="shared" si="17"/>
        <v>0</v>
      </c>
      <c r="BL150" s="14" t="s">
        <v>210</v>
      </c>
      <c r="BM150" s="161" t="s">
        <v>1360</v>
      </c>
    </row>
    <row r="151" spans="1:65" s="2" customFormat="1" ht="24.2" customHeight="1">
      <c r="A151" s="26"/>
      <c r="B151" s="149"/>
      <c r="C151" s="150" t="s">
        <v>197</v>
      </c>
      <c r="D151" s="150" t="s">
        <v>147</v>
      </c>
      <c r="E151" s="151" t="s">
        <v>1361</v>
      </c>
      <c r="F151" s="152" t="s">
        <v>1362</v>
      </c>
      <c r="G151" s="153" t="s">
        <v>150</v>
      </c>
      <c r="H151" s="154">
        <v>58.122999999999998</v>
      </c>
      <c r="I151" s="155"/>
      <c r="J151" s="155"/>
      <c r="K151" s="156"/>
      <c r="L151" s="27"/>
      <c r="M151" s="157" t="s">
        <v>1</v>
      </c>
      <c r="N151" s="158" t="s">
        <v>35</v>
      </c>
      <c r="O151" s="159">
        <v>0.12010999999999999</v>
      </c>
      <c r="P151" s="159">
        <f t="shared" si="9"/>
        <v>6.9811535299999994</v>
      </c>
      <c r="Q151" s="159">
        <v>0</v>
      </c>
      <c r="R151" s="159">
        <f t="shared" si="10"/>
        <v>0</v>
      </c>
      <c r="S151" s="159">
        <v>0</v>
      </c>
      <c r="T151" s="160">
        <f t="shared" si="11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210</v>
      </c>
      <c r="AT151" s="161" t="s">
        <v>147</v>
      </c>
      <c r="AU151" s="161" t="s">
        <v>78</v>
      </c>
      <c r="AY151" s="14" t="s">
        <v>145</v>
      </c>
      <c r="BE151" s="162">
        <f t="shared" si="12"/>
        <v>0</v>
      </c>
      <c r="BF151" s="162">
        <f t="shared" si="13"/>
        <v>0</v>
      </c>
      <c r="BG151" s="162">
        <f t="shared" si="14"/>
        <v>0</v>
      </c>
      <c r="BH151" s="162">
        <f t="shared" si="15"/>
        <v>0</v>
      </c>
      <c r="BI151" s="162">
        <f t="shared" si="16"/>
        <v>0</v>
      </c>
      <c r="BJ151" s="14" t="s">
        <v>78</v>
      </c>
      <c r="BK151" s="162">
        <f t="shared" si="17"/>
        <v>0</v>
      </c>
      <c r="BL151" s="14" t="s">
        <v>210</v>
      </c>
      <c r="BM151" s="161" t="s">
        <v>1363</v>
      </c>
    </row>
    <row r="152" spans="1:65" s="2" customFormat="1" ht="24.2" customHeight="1">
      <c r="A152" s="26"/>
      <c r="B152" s="149"/>
      <c r="C152" s="167" t="s">
        <v>202</v>
      </c>
      <c r="D152" s="167" t="s">
        <v>425</v>
      </c>
      <c r="E152" s="168" t="s">
        <v>1357</v>
      </c>
      <c r="F152" s="169" t="s">
        <v>1358</v>
      </c>
      <c r="G152" s="170" t="s">
        <v>397</v>
      </c>
      <c r="H152" s="171">
        <v>63.935000000000002</v>
      </c>
      <c r="I152" s="172"/>
      <c r="J152" s="172"/>
      <c r="K152" s="173"/>
      <c r="L152" s="174"/>
      <c r="M152" s="175" t="s">
        <v>1</v>
      </c>
      <c r="N152" s="176" t="s">
        <v>35</v>
      </c>
      <c r="O152" s="159">
        <v>0</v>
      </c>
      <c r="P152" s="159">
        <f t="shared" si="9"/>
        <v>0</v>
      </c>
      <c r="Q152" s="159">
        <v>1E-3</v>
      </c>
      <c r="R152" s="159">
        <f t="shared" si="10"/>
        <v>6.3935000000000006E-2</v>
      </c>
      <c r="S152" s="159">
        <v>0</v>
      </c>
      <c r="T152" s="160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275</v>
      </c>
      <c r="AT152" s="161" t="s">
        <v>425</v>
      </c>
      <c r="AU152" s="161" t="s">
        <v>78</v>
      </c>
      <c r="AY152" s="14" t="s">
        <v>145</v>
      </c>
      <c r="BE152" s="162">
        <f t="shared" si="12"/>
        <v>0</v>
      </c>
      <c r="BF152" s="162">
        <f t="shared" si="13"/>
        <v>0</v>
      </c>
      <c r="BG152" s="162">
        <f t="shared" si="14"/>
        <v>0</v>
      </c>
      <c r="BH152" s="162">
        <f t="shared" si="15"/>
        <v>0</v>
      </c>
      <c r="BI152" s="162">
        <f t="shared" si="16"/>
        <v>0</v>
      </c>
      <c r="BJ152" s="14" t="s">
        <v>78</v>
      </c>
      <c r="BK152" s="162">
        <f t="shared" si="17"/>
        <v>0</v>
      </c>
      <c r="BL152" s="14" t="s">
        <v>210</v>
      </c>
      <c r="BM152" s="161" t="s">
        <v>1364</v>
      </c>
    </row>
    <row r="153" spans="1:65" s="2" customFormat="1" ht="24.2" customHeight="1">
      <c r="A153" s="26"/>
      <c r="B153" s="149"/>
      <c r="C153" s="150" t="s">
        <v>206</v>
      </c>
      <c r="D153" s="150" t="s">
        <v>147</v>
      </c>
      <c r="E153" s="151" t="s">
        <v>879</v>
      </c>
      <c r="F153" s="152" t="s">
        <v>880</v>
      </c>
      <c r="G153" s="153" t="s">
        <v>269</v>
      </c>
      <c r="H153" s="154">
        <v>7.2999999999999995E-2</v>
      </c>
      <c r="I153" s="155"/>
      <c r="J153" s="155"/>
      <c r="K153" s="156"/>
      <c r="L153" s="27"/>
      <c r="M153" s="157" t="s">
        <v>1</v>
      </c>
      <c r="N153" s="158" t="s">
        <v>35</v>
      </c>
      <c r="O153" s="159">
        <v>1.6120000000000001</v>
      </c>
      <c r="P153" s="159">
        <f t="shared" si="9"/>
        <v>0.117676</v>
      </c>
      <c r="Q153" s="159">
        <v>0</v>
      </c>
      <c r="R153" s="159">
        <f t="shared" si="10"/>
        <v>0</v>
      </c>
      <c r="S153" s="159">
        <v>0</v>
      </c>
      <c r="T153" s="160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210</v>
      </c>
      <c r="AT153" s="161" t="s">
        <v>147</v>
      </c>
      <c r="AU153" s="161" t="s">
        <v>78</v>
      </c>
      <c r="AY153" s="14" t="s">
        <v>145</v>
      </c>
      <c r="BE153" s="162">
        <f t="shared" si="12"/>
        <v>0</v>
      </c>
      <c r="BF153" s="162">
        <f t="shared" si="13"/>
        <v>0</v>
      </c>
      <c r="BG153" s="162">
        <f t="shared" si="14"/>
        <v>0</v>
      </c>
      <c r="BH153" s="162">
        <f t="shared" si="15"/>
        <v>0</v>
      </c>
      <c r="BI153" s="162">
        <f t="shared" si="16"/>
        <v>0</v>
      </c>
      <c r="BJ153" s="14" t="s">
        <v>78</v>
      </c>
      <c r="BK153" s="162">
        <f t="shared" si="17"/>
        <v>0</v>
      </c>
      <c r="BL153" s="14" t="s">
        <v>210</v>
      </c>
      <c r="BM153" s="161" t="s">
        <v>1365</v>
      </c>
    </row>
    <row r="154" spans="1:65" s="12" customFormat="1" ht="22.9" customHeight="1">
      <c r="B154" s="137"/>
      <c r="D154" s="138" t="s">
        <v>68</v>
      </c>
      <c r="E154" s="147" t="s">
        <v>1366</v>
      </c>
      <c r="F154" s="147" t="s">
        <v>1367</v>
      </c>
      <c r="J154" s="148"/>
      <c r="L154" s="137"/>
      <c r="M154" s="141"/>
      <c r="N154" s="142"/>
      <c r="O154" s="142"/>
      <c r="P154" s="143">
        <f>SUM(P155:P156)</f>
        <v>89.042467479999999</v>
      </c>
      <c r="Q154" s="142"/>
      <c r="R154" s="143">
        <f>SUM(R155:R156)</f>
        <v>1.55374648</v>
      </c>
      <c r="S154" s="142"/>
      <c r="T154" s="144">
        <f>SUM(T155:T156)</f>
        <v>0</v>
      </c>
      <c r="AR154" s="138" t="s">
        <v>78</v>
      </c>
      <c r="AT154" s="145" t="s">
        <v>68</v>
      </c>
      <c r="AU154" s="145" t="s">
        <v>75</v>
      </c>
      <c r="AY154" s="138" t="s">
        <v>145</v>
      </c>
      <c r="BK154" s="146">
        <f>SUM(BK155:BK156)</f>
        <v>0</v>
      </c>
    </row>
    <row r="155" spans="1:65" s="2" customFormat="1" ht="55.5" customHeight="1">
      <c r="A155" s="26"/>
      <c r="B155" s="149"/>
      <c r="C155" s="150" t="s">
        <v>210</v>
      </c>
      <c r="D155" s="150" t="s">
        <v>147</v>
      </c>
      <c r="E155" s="151" t="s">
        <v>1368</v>
      </c>
      <c r="F155" s="152" t="s">
        <v>1369</v>
      </c>
      <c r="G155" s="153" t="s">
        <v>150</v>
      </c>
      <c r="H155" s="154">
        <v>24.693999999999999</v>
      </c>
      <c r="I155" s="155"/>
      <c r="J155" s="155"/>
      <c r="K155" s="156"/>
      <c r="L155" s="27"/>
      <c r="M155" s="157" t="s">
        <v>1</v>
      </c>
      <c r="N155" s="158" t="s">
        <v>35</v>
      </c>
      <c r="O155" s="159">
        <v>3.4904199999999999</v>
      </c>
      <c r="P155" s="159">
        <f>O155*H155</f>
        <v>86.192431479999996</v>
      </c>
      <c r="Q155" s="159">
        <v>6.2920000000000004E-2</v>
      </c>
      <c r="R155" s="159">
        <f>Q155*H155</f>
        <v>1.55374648</v>
      </c>
      <c r="S155" s="159">
        <v>0</v>
      </c>
      <c r="T155" s="160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210</v>
      </c>
      <c r="AT155" s="161" t="s">
        <v>147</v>
      </c>
      <c r="AU155" s="161" t="s">
        <v>78</v>
      </c>
      <c r="AY155" s="14" t="s">
        <v>145</v>
      </c>
      <c r="BE155" s="162">
        <f>IF(N155="základná",J155,0)</f>
        <v>0</v>
      </c>
      <c r="BF155" s="162">
        <f>IF(N155="znížená",J155,0)</f>
        <v>0</v>
      </c>
      <c r="BG155" s="162">
        <f>IF(N155="zákl. prenesená",J155,0)</f>
        <v>0</v>
      </c>
      <c r="BH155" s="162">
        <f>IF(N155="zníž. prenesená",J155,0)</f>
        <v>0</v>
      </c>
      <c r="BI155" s="162">
        <f>IF(N155="nulová",J155,0)</f>
        <v>0</v>
      </c>
      <c r="BJ155" s="14" t="s">
        <v>78</v>
      </c>
      <c r="BK155" s="162">
        <f>ROUND(I155*H155,2)</f>
        <v>0</v>
      </c>
      <c r="BL155" s="14" t="s">
        <v>210</v>
      </c>
      <c r="BM155" s="161" t="s">
        <v>1370</v>
      </c>
    </row>
    <row r="156" spans="1:65" s="2" customFormat="1" ht="24.2" customHeight="1">
      <c r="A156" s="26"/>
      <c r="B156" s="149"/>
      <c r="C156" s="150" t="s">
        <v>214</v>
      </c>
      <c r="D156" s="150" t="s">
        <v>147</v>
      </c>
      <c r="E156" s="151" t="s">
        <v>1371</v>
      </c>
      <c r="F156" s="152" t="s">
        <v>1372</v>
      </c>
      <c r="G156" s="153" t="s">
        <v>269</v>
      </c>
      <c r="H156" s="154">
        <v>1.554</v>
      </c>
      <c r="I156" s="155"/>
      <c r="J156" s="155"/>
      <c r="K156" s="156"/>
      <c r="L156" s="27"/>
      <c r="M156" s="157" t="s">
        <v>1</v>
      </c>
      <c r="N156" s="158" t="s">
        <v>35</v>
      </c>
      <c r="O156" s="159">
        <v>1.8340000000000001</v>
      </c>
      <c r="P156" s="159">
        <f>O156*H156</f>
        <v>2.8500360000000002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210</v>
      </c>
      <c r="AT156" s="161" t="s">
        <v>147</v>
      </c>
      <c r="AU156" s="161" t="s">
        <v>78</v>
      </c>
      <c r="AY156" s="14" t="s">
        <v>145</v>
      </c>
      <c r="BE156" s="162">
        <f>IF(N156="základná",J156,0)</f>
        <v>0</v>
      </c>
      <c r="BF156" s="162">
        <f>IF(N156="znížená",J156,0)</f>
        <v>0</v>
      </c>
      <c r="BG156" s="162">
        <f>IF(N156="zákl. prenesená",J156,0)</f>
        <v>0</v>
      </c>
      <c r="BH156" s="162">
        <f>IF(N156="zníž. prenesená",J156,0)</f>
        <v>0</v>
      </c>
      <c r="BI156" s="162">
        <f>IF(N156="nulová",J156,0)</f>
        <v>0</v>
      </c>
      <c r="BJ156" s="14" t="s">
        <v>78</v>
      </c>
      <c r="BK156" s="162">
        <f>ROUND(I156*H156,2)</f>
        <v>0</v>
      </c>
      <c r="BL156" s="14" t="s">
        <v>210</v>
      </c>
      <c r="BM156" s="161" t="s">
        <v>1373</v>
      </c>
    </row>
    <row r="157" spans="1:65" s="12" customFormat="1" ht="22.9" customHeight="1">
      <c r="B157" s="137"/>
      <c r="D157" s="138" t="s">
        <v>68</v>
      </c>
      <c r="E157" s="147" t="s">
        <v>1008</v>
      </c>
      <c r="F157" s="147" t="s">
        <v>1009</v>
      </c>
      <c r="J157" s="148"/>
      <c r="L157" s="137"/>
      <c r="M157" s="141"/>
      <c r="N157" s="142"/>
      <c r="O157" s="142"/>
      <c r="P157" s="143">
        <f>SUM(P158:P163)</f>
        <v>30.933307880000001</v>
      </c>
      <c r="Q157" s="142"/>
      <c r="R157" s="143">
        <f>SUM(R158:R163)</f>
        <v>0.99092335239999996</v>
      </c>
      <c r="S157" s="142"/>
      <c r="T157" s="144">
        <f>SUM(T158:T163)</f>
        <v>0</v>
      </c>
      <c r="AR157" s="138" t="s">
        <v>78</v>
      </c>
      <c r="AT157" s="145" t="s">
        <v>68</v>
      </c>
      <c r="AU157" s="145" t="s">
        <v>75</v>
      </c>
      <c r="AY157" s="138" t="s">
        <v>145</v>
      </c>
      <c r="BK157" s="146">
        <f>SUM(BK158:BK163)</f>
        <v>0</v>
      </c>
    </row>
    <row r="158" spans="1:65" s="2" customFormat="1" ht="16.5" customHeight="1">
      <c r="A158" s="26"/>
      <c r="B158" s="149"/>
      <c r="C158" s="150" t="s">
        <v>218</v>
      </c>
      <c r="D158" s="150" t="s">
        <v>147</v>
      </c>
      <c r="E158" s="151" t="s">
        <v>1374</v>
      </c>
      <c r="F158" s="152" t="s">
        <v>1016</v>
      </c>
      <c r="G158" s="153" t="s">
        <v>187</v>
      </c>
      <c r="H158" s="154">
        <v>23.276</v>
      </c>
      <c r="I158" s="155"/>
      <c r="J158" s="155"/>
      <c r="K158" s="156"/>
      <c r="L158" s="27"/>
      <c r="M158" s="157" t="s">
        <v>1</v>
      </c>
      <c r="N158" s="158" t="s">
        <v>35</v>
      </c>
      <c r="O158" s="159">
        <v>0.15611</v>
      </c>
      <c r="P158" s="159">
        <f t="shared" ref="P158:P163" si="18">O158*H158</f>
        <v>3.63361636</v>
      </c>
      <c r="Q158" s="159">
        <v>3.4323999999999999E-3</v>
      </c>
      <c r="R158" s="159">
        <f t="shared" ref="R158:R163" si="19">Q158*H158</f>
        <v>7.9892542400000002E-2</v>
      </c>
      <c r="S158" s="159">
        <v>0</v>
      </c>
      <c r="T158" s="160">
        <f t="shared" ref="T158:T163" si="20"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210</v>
      </c>
      <c r="AT158" s="161" t="s">
        <v>147</v>
      </c>
      <c r="AU158" s="161" t="s">
        <v>78</v>
      </c>
      <c r="AY158" s="14" t="s">
        <v>145</v>
      </c>
      <c r="BE158" s="162">
        <f t="shared" ref="BE158:BE163" si="21">IF(N158="základná",J158,0)</f>
        <v>0</v>
      </c>
      <c r="BF158" s="162">
        <f t="shared" ref="BF158:BF163" si="22">IF(N158="znížená",J158,0)</f>
        <v>0</v>
      </c>
      <c r="BG158" s="162">
        <f t="shared" ref="BG158:BG163" si="23">IF(N158="zákl. prenesená",J158,0)</f>
        <v>0</v>
      </c>
      <c r="BH158" s="162">
        <f t="shared" ref="BH158:BH163" si="24">IF(N158="zníž. prenesená",J158,0)</f>
        <v>0</v>
      </c>
      <c r="BI158" s="162">
        <f t="shared" ref="BI158:BI163" si="25">IF(N158="nulová",J158,0)</f>
        <v>0</v>
      </c>
      <c r="BJ158" s="14" t="s">
        <v>78</v>
      </c>
      <c r="BK158" s="162">
        <f t="shared" ref="BK158:BK163" si="26">ROUND(I158*H158,2)</f>
        <v>0</v>
      </c>
      <c r="BL158" s="14" t="s">
        <v>210</v>
      </c>
      <c r="BM158" s="161" t="s">
        <v>1375</v>
      </c>
    </row>
    <row r="159" spans="1:65" s="2" customFormat="1" ht="24.2" customHeight="1">
      <c r="A159" s="26"/>
      <c r="B159" s="149"/>
      <c r="C159" s="167" t="s">
        <v>222</v>
      </c>
      <c r="D159" s="167" t="s">
        <v>425</v>
      </c>
      <c r="E159" s="168" t="s">
        <v>1376</v>
      </c>
      <c r="F159" s="169" t="s">
        <v>1377</v>
      </c>
      <c r="G159" s="170" t="s">
        <v>200</v>
      </c>
      <c r="H159" s="171">
        <v>79.138000000000005</v>
      </c>
      <c r="I159" s="172"/>
      <c r="J159" s="172"/>
      <c r="K159" s="173"/>
      <c r="L159" s="174"/>
      <c r="M159" s="175" t="s">
        <v>1</v>
      </c>
      <c r="N159" s="176" t="s">
        <v>35</v>
      </c>
      <c r="O159" s="159">
        <v>0</v>
      </c>
      <c r="P159" s="159">
        <f t="shared" si="18"/>
        <v>0</v>
      </c>
      <c r="Q159" s="159">
        <v>4.4999999999999999E-4</v>
      </c>
      <c r="R159" s="159">
        <f t="shared" si="19"/>
        <v>3.5612100000000001E-2</v>
      </c>
      <c r="S159" s="159">
        <v>0</v>
      </c>
      <c r="T159" s="160">
        <f t="shared" si="20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275</v>
      </c>
      <c r="AT159" s="161" t="s">
        <v>425</v>
      </c>
      <c r="AU159" s="161" t="s">
        <v>78</v>
      </c>
      <c r="AY159" s="14" t="s">
        <v>145</v>
      </c>
      <c r="BE159" s="162">
        <f t="shared" si="21"/>
        <v>0</v>
      </c>
      <c r="BF159" s="162">
        <f t="shared" si="22"/>
        <v>0</v>
      </c>
      <c r="BG159" s="162">
        <f t="shared" si="23"/>
        <v>0</v>
      </c>
      <c r="BH159" s="162">
        <f t="shared" si="24"/>
        <v>0</v>
      </c>
      <c r="BI159" s="162">
        <f t="shared" si="25"/>
        <v>0</v>
      </c>
      <c r="BJ159" s="14" t="s">
        <v>78</v>
      </c>
      <c r="BK159" s="162">
        <f t="shared" si="26"/>
        <v>0</v>
      </c>
      <c r="BL159" s="14" t="s">
        <v>210</v>
      </c>
      <c r="BM159" s="161" t="s">
        <v>1378</v>
      </c>
    </row>
    <row r="160" spans="1:65" s="2" customFormat="1" ht="37.9" customHeight="1">
      <c r="A160" s="26"/>
      <c r="B160" s="149"/>
      <c r="C160" s="150" t="s">
        <v>7</v>
      </c>
      <c r="D160" s="150" t="s">
        <v>147</v>
      </c>
      <c r="E160" s="151" t="s">
        <v>1379</v>
      </c>
      <c r="F160" s="152" t="s">
        <v>1380</v>
      </c>
      <c r="G160" s="153" t="s">
        <v>150</v>
      </c>
      <c r="H160" s="154">
        <v>29.189</v>
      </c>
      <c r="I160" s="155"/>
      <c r="J160" s="155"/>
      <c r="K160" s="156"/>
      <c r="L160" s="27"/>
      <c r="M160" s="157" t="s">
        <v>1</v>
      </c>
      <c r="N160" s="158" t="s">
        <v>35</v>
      </c>
      <c r="O160" s="159">
        <v>0.89168000000000003</v>
      </c>
      <c r="P160" s="159">
        <f t="shared" si="18"/>
        <v>26.02724752</v>
      </c>
      <c r="Q160" s="159">
        <v>2.97E-3</v>
      </c>
      <c r="R160" s="159">
        <f t="shared" si="19"/>
        <v>8.6691329999999997E-2</v>
      </c>
      <c r="S160" s="159">
        <v>0</v>
      </c>
      <c r="T160" s="160">
        <f t="shared" si="20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210</v>
      </c>
      <c r="AT160" s="161" t="s">
        <v>147</v>
      </c>
      <c r="AU160" s="161" t="s">
        <v>78</v>
      </c>
      <c r="AY160" s="14" t="s">
        <v>145</v>
      </c>
      <c r="BE160" s="162">
        <f t="shared" si="21"/>
        <v>0</v>
      </c>
      <c r="BF160" s="162">
        <f t="shared" si="22"/>
        <v>0</v>
      </c>
      <c r="BG160" s="162">
        <f t="shared" si="23"/>
        <v>0</v>
      </c>
      <c r="BH160" s="162">
        <f t="shared" si="24"/>
        <v>0</v>
      </c>
      <c r="BI160" s="162">
        <f t="shared" si="25"/>
        <v>0</v>
      </c>
      <c r="BJ160" s="14" t="s">
        <v>78</v>
      </c>
      <c r="BK160" s="162">
        <f t="shared" si="26"/>
        <v>0</v>
      </c>
      <c r="BL160" s="14" t="s">
        <v>210</v>
      </c>
      <c r="BM160" s="161" t="s">
        <v>1381</v>
      </c>
    </row>
    <row r="161" spans="1:65" s="2" customFormat="1" ht="24.2" customHeight="1">
      <c r="A161" s="26"/>
      <c r="B161" s="149"/>
      <c r="C161" s="167" t="s">
        <v>229</v>
      </c>
      <c r="D161" s="167" t="s">
        <v>425</v>
      </c>
      <c r="E161" s="168" t="s">
        <v>1019</v>
      </c>
      <c r="F161" s="169" t="s">
        <v>1382</v>
      </c>
      <c r="G161" s="170" t="s">
        <v>150</v>
      </c>
      <c r="H161" s="171">
        <v>29.773</v>
      </c>
      <c r="I161" s="172"/>
      <c r="J161" s="172"/>
      <c r="K161" s="173"/>
      <c r="L161" s="174"/>
      <c r="M161" s="175" t="s">
        <v>1</v>
      </c>
      <c r="N161" s="176" t="s">
        <v>35</v>
      </c>
      <c r="O161" s="159">
        <v>0</v>
      </c>
      <c r="P161" s="159">
        <f t="shared" si="18"/>
        <v>0</v>
      </c>
      <c r="Q161" s="159">
        <v>2.3060000000000001E-2</v>
      </c>
      <c r="R161" s="159">
        <f t="shared" si="19"/>
        <v>0.68656538</v>
      </c>
      <c r="S161" s="159">
        <v>0</v>
      </c>
      <c r="T161" s="160">
        <f t="shared" si="20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275</v>
      </c>
      <c r="AT161" s="161" t="s">
        <v>425</v>
      </c>
      <c r="AU161" s="161" t="s">
        <v>78</v>
      </c>
      <c r="AY161" s="14" t="s">
        <v>145</v>
      </c>
      <c r="BE161" s="162">
        <f t="shared" si="21"/>
        <v>0</v>
      </c>
      <c r="BF161" s="162">
        <f t="shared" si="22"/>
        <v>0</v>
      </c>
      <c r="BG161" s="162">
        <f t="shared" si="23"/>
        <v>0</v>
      </c>
      <c r="BH161" s="162">
        <f t="shared" si="24"/>
        <v>0</v>
      </c>
      <c r="BI161" s="162">
        <f t="shared" si="25"/>
        <v>0</v>
      </c>
      <c r="BJ161" s="14" t="s">
        <v>78</v>
      </c>
      <c r="BK161" s="162">
        <f t="shared" si="26"/>
        <v>0</v>
      </c>
      <c r="BL161" s="14" t="s">
        <v>210</v>
      </c>
      <c r="BM161" s="161" t="s">
        <v>1383</v>
      </c>
    </row>
    <row r="162" spans="1:65" s="2" customFormat="1" ht="16.5" customHeight="1">
      <c r="A162" s="26"/>
      <c r="B162" s="149"/>
      <c r="C162" s="167" t="s">
        <v>233</v>
      </c>
      <c r="D162" s="167" t="s">
        <v>425</v>
      </c>
      <c r="E162" s="168" t="s">
        <v>1291</v>
      </c>
      <c r="F162" s="169" t="s">
        <v>1292</v>
      </c>
      <c r="G162" s="170" t="s">
        <v>397</v>
      </c>
      <c r="H162" s="171">
        <v>102.16200000000001</v>
      </c>
      <c r="I162" s="172"/>
      <c r="J162" s="172"/>
      <c r="K162" s="173"/>
      <c r="L162" s="174"/>
      <c r="M162" s="175" t="s">
        <v>1</v>
      </c>
      <c r="N162" s="176" t="s">
        <v>35</v>
      </c>
      <c r="O162" s="159">
        <v>0</v>
      </c>
      <c r="P162" s="159">
        <f t="shared" si="18"/>
        <v>0</v>
      </c>
      <c r="Q162" s="159">
        <v>1E-3</v>
      </c>
      <c r="R162" s="159">
        <f t="shared" si="19"/>
        <v>0.102162</v>
      </c>
      <c r="S162" s="159">
        <v>0</v>
      </c>
      <c r="T162" s="160">
        <f t="shared" si="20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275</v>
      </c>
      <c r="AT162" s="161" t="s">
        <v>425</v>
      </c>
      <c r="AU162" s="161" t="s">
        <v>78</v>
      </c>
      <c r="AY162" s="14" t="s">
        <v>145</v>
      </c>
      <c r="BE162" s="162">
        <f t="shared" si="21"/>
        <v>0</v>
      </c>
      <c r="BF162" s="162">
        <f t="shared" si="22"/>
        <v>0</v>
      </c>
      <c r="BG162" s="162">
        <f t="shared" si="23"/>
        <v>0</v>
      </c>
      <c r="BH162" s="162">
        <f t="shared" si="24"/>
        <v>0</v>
      </c>
      <c r="BI162" s="162">
        <f t="shared" si="25"/>
        <v>0</v>
      </c>
      <c r="BJ162" s="14" t="s">
        <v>78</v>
      </c>
      <c r="BK162" s="162">
        <f t="shared" si="26"/>
        <v>0</v>
      </c>
      <c r="BL162" s="14" t="s">
        <v>210</v>
      </c>
      <c r="BM162" s="161" t="s">
        <v>1384</v>
      </c>
    </row>
    <row r="163" spans="1:65" s="2" customFormat="1" ht="24.2" customHeight="1">
      <c r="A163" s="26"/>
      <c r="B163" s="149"/>
      <c r="C163" s="150" t="s">
        <v>238</v>
      </c>
      <c r="D163" s="150" t="s">
        <v>147</v>
      </c>
      <c r="E163" s="151" t="s">
        <v>1031</v>
      </c>
      <c r="F163" s="152" t="s">
        <v>1032</v>
      </c>
      <c r="G163" s="153" t="s">
        <v>269</v>
      </c>
      <c r="H163" s="154">
        <v>0.99099999999999999</v>
      </c>
      <c r="I163" s="155"/>
      <c r="J163" s="155"/>
      <c r="K163" s="156"/>
      <c r="L163" s="27"/>
      <c r="M163" s="157" t="s">
        <v>1</v>
      </c>
      <c r="N163" s="158" t="s">
        <v>35</v>
      </c>
      <c r="O163" s="159">
        <v>1.284</v>
      </c>
      <c r="P163" s="159">
        <f t="shared" si="18"/>
        <v>1.2724440000000001</v>
      </c>
      <c r="Q163" s="159">
        <v>0</v>
      </c>
      <c r="R163" s="159">
        <f t="shared" si="19"/>
        <v>0</v>
      </c>
      <c r="S163" s="159">
        <v>0</v>
      </c>
      <c r="T163" s="160">
        <f t="shared" si="20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210</v>
      </c>
      <c r="AT163" s="161" t="s">
        <v>147</v>
      </c>
      <c r="AU163" s="161" t="s">
        <v>78</v>
      </c>
      <c r="AY163" s="14" t="s">
        <v>145</v>
      </c>
      <c r="BE163" s="162">
        <f t="shared" si="21"/>
        <v>0</v>
      </c>
      <c r="BF163" s="162">
        <f t="shared" si="22"/>
        <v>0</v>
      </c>
      <c r="BG163" s="162">
        <f t="shared" si="23"/>
        <v>0</v>
      </c>
      <c r="BH163" s="162">
        <f t="shared" si="24"/>
        <v>0</v>
      </c>
      <c r="BI163" s="162">
        <f t="shared" si="25"/>
        <v>0</v>
      </c>
      <c r="BJ163" s="14" t="s">
        <v>78</v>
      </c>
      <c r="BK163" s="162">
        <f t="shared" si="26"/>
        <v>0</v>
      </c>
      <c r="BL163" s="14" t="s">
        <v>210</v>
      </c>
      <c r="BM163" s="161" t="s">
        <v>1385</v>
      </c>
    </row>
    <row r="164" spans="1:65" s="12" customFormat="1" ht="22.9" customHeight="1">
      <c r="B164" s="137"/>
      <c r="D164" s="138" t="s">
        <v>68</v>
      </c>
      <c r="E164" s="147" t="s">
        <v>405</v>
      </c>
      <c r="F164" s="147" t="s">
        <v>406</v>
      </c>
      <c r="J164" s="148"/>
      <c r="L164" s="137"/>
      <c r="M164" s="141"/>
      <c r="N164" s="142"/>
      <c r="O164" s="142"/>
      <c r="P164" s="143">
        <f>SUM(P165:P178)</f>
        <v>114.65072484999999</v>
      </c>
      <c r="Q164" s="142"/>
      <c r="R164" s="143">
        <f>SUM(R165:R178)</f>
        <v>0.51920337999999999</v>
      </c>
      <c r="S164" s="142"/>
      <c r="T164" s="144">
        <f>SUM(T165:T178)</f>
        <v>0</v>
      </c>
      <c r="AR164" s="138" t="s">
        <v>78</v>
      </c>
      <c r="AT164" s="145" t="s">
        <v>68</v>
      </c>
      <c r="AU164" s="145" t="s">
        <v>75</v>
      </c>
      <c r="AY164" s="138" t="s">
        <v>145</v>
      </c>
      <c r="BK164" s="146">
        <f>SUM(BK165:BK178)</f>
        <v>0</v>
      </c>
    </row>
    <row r="165" spans="1:65" s="2" customFormat="1" ht="24.2" customHeight="1">
      <c r="A165" s="26"/>
      <c r="B165" s="149"/>
      <c r="C165" s="150" t="s">
        <v>242</v>
      </c>
      <c r="D165" s="150" t="s">
        <v>147</v>
      </c>
      <c r="E165" s="151" t="s">
        <v>1263</v>
      </c>
      <c r="F165" s="152" t="s">
        <v>1264</v>
      </c>
      <c r="G165" s="153" t="s">
        <v>150</v>
      </c>
      <c r="H165" s="154">
        <v>123.48099999999999</v>
      </c>
      <c r="I165" s="155"/>
      <c r="J165" s="155"/>
      <c r="K165" s="156"/>
      <c r="L165" s="27"/>
      <c r="M165" s="157" t="s">
        <v>1</v>
      </c>
      <c r="N165" s="158" t="s">
        <v>35</v>
      </c>
      <c r="O165" s="159">
        <v>0.27500000000000002</v>
      </c>
      <c r="P165" s="159">
        <f t="shared" ref="P165:P178" si="27">O165*H165</f>
        <v>33.957275000000003</v>
      </c>
      <c r="Q165" s="159">
        <v>0</v>
      </c>
      <c r="R165" s="159">
        <f t="shared" ref="R165:R178" si="28">Q165*H165</f>
        <v>0</v>
      </c>
      <c r="S165" s="159">
        <v>0</v>
      </c>
      <c r="T165" s="160">
        <f t="shared" ref="T165:T178" si="29"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210</v>
      </c>
      <c r="AT165" s="161" t="s">
        <v>147</v>
      </c>
      <c r="AU165" s="161" t="s">
        <v>78</v>
      </c>
      <c r="AY165" s="14" t="s">
        <v>145</v>
      </c>
      <c r="BE165" s="162">
        <f t="shared" ref="BE165:BE178" si="30">IF(N165="základná",J165,0)</f>
        <v>0</v>
      </c>
      <c r="BF165" s="162">
        <f t="shared" ref="BF165:BF178" si="31">IF(N165="znížená",J165,0)</f>
        <v>0</v>
      </c>
      <c r="BG165" s="162">
        <f t="shared" ref="BG165:BG178" si="32">IF(N165="zákl. prenesená",J165,0)</f>
        <v>0</v>
      </c>
      <c r="BH165" s="162">
        <f t="shared" ref="BH165:BH178" si="33">IF(N165="zníž. prenesená",J165,0)</f>
        <v>0</v>
      </c>
      <c r="BI165" s="162">
        <f t="shared" ref="BI165:BI178" si="34">IF(N165="nulová",J165,0)</f>
        <v>0</v>
      </c>
      <c r="BJ165" s="14" t="s">
        <v>78</v>
      </c>
      <c r="BK165" s="162">
        <f t="shared" ref="BK165:BK178" si="35">ROUND(I165*H165,2)</f>
        <v>0</v>
      </c>
      <c r="BL165" s="14" t="s">
        <v>210</v>
      </c>
      <c r="BM165" s="161" t="s">
        <v>1386</v>
      </c>
    </row>
    <row r="166" spans="1:65" s="2" customFormat="1" ht="21.75" customHeight="1">
      <c r="A166" s="26"/>
      <c r="B166" s="149"/>
      <c r="C166" s="150" t="s">
        <v>246</v>
      </c>
      <c r="D166" s="150" t="s">
        <v>147</v>
      </c>
      <c r="E166" s="151" t="s">
        <v>1266</v>
      </c>
      <c r="F166" s="152" t="s">
        <v>1267</v>
      </c>
      <c r="G166" s="153" t="s">
        <v>150</v>
      </c>
      <c r="H166" s="154">
        <v>123.48099999999999</v>
      </c>
      <c r="I166" s="155"/>
      <c r="J166" s="155"/>
      <c r="K166" s="156"/>
      <c r="L166" s="27"/>
      <c r="M166" s="157" t="s">
        <v>1</v>
      </c>
      <c r="N166" s="158" t="s">
        <v>35</v>
      </c>
      <c r="O166" s="159">
        <v>0.08</v>
      </c>
      <c r="P166" s="159">
        <f t="shared" si="27"/>
        <v>9.8784799999999997</v>
      </c>
      <c r="Q166" s="159">
        <v>0</v>
      </c>
      <c r="R166" s="159">
        <f t="shared" si="28"/>
        <v>0</v>
      </c>
      <c r="S166" s="159">
        <v>0</v>
      </c>
      <c r="T166" s="160">
        <f t="shared" si="29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210</v>
      </c>
      <c r="AT166" s="161" t="s">
        <v>147</v>
      </c>
      <c r="AU166" s="161" t="s">
        <v>78</v>
      </c>
      <c r="AY166" s="14" t="s">
        <v>145</v>
      </c>
      <c r="BE166" s="162">
        <f t="shared" si="30"/>
        <v>0</v>
      </c>
      <c r="BF166" s="162">
        <f t="shared" si="31"/>
        <v>0</v>
      </c>
      <c r="BG166" s="162">
        <f t="shared" si="32"/>
        <v>0</v>
      </c>
      <c r="BH166" s="162">
        <f t="shared" si="33"/>
        <v>0</v>
      </c>
      <c r="BI166" s="162">
        <f t="shared" si="34"/>
        <v>0</v>
      </c>
      <c r="BJ166" s="14" t="s">
        <v>78</v>
      </c>
      <c r="BK166" s="162">
        <f t="shared" si="35"/>
        <v>0</v>
      </c>
      <c r="BL166" s="14" t="s">
        <v>210</v>
      </c>
      <c r="BM166" s="161" t="s">
        <v>1387</v>
      </c>
    </row>
    <row r="167" spans="1:65" s="2" customFormat="1" ht="24.2" customHeight="1">
      <c r="A167" s="26"/>
      <c r="B167" s="149"/>
      <c r="C167" s="150" t="s">
        <v>250</v>
      </c>
      <c r="D167" s="150" t="s">
        <v>147</v>
      </c>
      <c r="E167" s="151" t="s">
        <v>1269</v>
      </c>
      <c r="F167" s="152" t="s">
        <v>1270</v>
      </c>
      <c r="G167" s="153" t="s">
        <v>150</v>
      </c>
      <c r="H167" s="154">
        <v>123.48099999999999</v>
      </c>
      <c r="I167" s="155"/>
      <c r="J167" s="155"/>
      <c r="K167" s="156"/>
      <c r="L167" s="27"/>
      <c r="M167" s="157" t="s">
        <v>1</v>
      </c>
      <c r="N167" s="158" t="s">
        <v>35</v>
      </c>
      <c r="O167" s="159">
        <v>1.315E-2</v>
      </c>
      <c r="P167" s="159">
        <f t="shared" si="27"/>
        <v>1.6237751499999999</v>
      </c>
      <c r="Q167" s="159">
        <v>8.0000000000000007E-5</v>
      </c>
      <c r="R167" s="159">
        <f t="shared" si="28"/>
        <v>9.8784800000000002E-3</v>
      </c>
      <c r="S167" s="159">
        <v>0</v>
      </c>
      <c r="T167" s="160">
        <f t="shared" si="29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210</v>
      </c>
      <c r="AT167" s="161" t="s">
        <v>147</v>
      </c>
      <c r="AU167" s="161" t="s">
        <v>78</v>
      </c>
      <c r="AY167" s="14" t="s">
        <v>145</v>
      </c>
      <c r="BE167" s="162">
        <f t="shared" si="30"/>
        <v>0</v>
      </c>
      <c r="BF167" s="162">
        <f t="shared" si="31"/>
        <v>0</v>
      </c>
      <c r="BG167" s="162">
        <f t="shared" si="32"/>
        <v>0</v>
      </c>
      <c r="BH167" s="162">
        <f t="shared" si="33"/>
        <v>0</v>
      </c>
      <c r="BI167" s="162">
        <f t="shared" si="34"/>
        <v>0</v>
      </c>
      <c r="BJ167" s="14" t="s">
        <v>78</v>
      </c>
      <c r="BK167" s="162">
        <f t="shared" si="35"/>
        <v>0</v>
      </c>
      <c r="BL167" s="14" t="s">
        <v>210</v>
      </c>
      <c r="BM167" s="161" t="s">
        <v>1388</v>
      </c>
    </row>
    <row r="168" spans="1:65" s="2" customFormat="1" ht="37.9" customHeight="1">
      <c r="A168" s="26"/>
      <c r="B168" s="149"/>
      <c r="C168" s="150" t="s">
        <v>254</v>
      </c>
      <c r="D168" s="150" t="s">
        <v>147</v>
      </c>
      <c r="E168" s="151" t="s">
        <v>1389</v>
      </c>
      <c r="F168" s="152" t="s">
        <v>1390</v>
      </c>
      <c r="G168" s="153" t="s">
        <v>187</v>
      </c>
      <c r="H168" s="154">
        <v>32</v>
      </c>
      <c r="I168" s="155"/>
      <c r="J168" s="155"/>
      <c r="K168" s="156"/>
      <c r="L168" s="27"/>
      <c r="M168" s="157" t="s">
        <v>1</v>
      </c>
      <c r="N168" s="158" t="s">
        <v>35</v>
      </c>
      <c r="O168" s="159">
        <v>0.10235</v>
      </c>
      <c r="P168" s="159">
        <f t="shared" si="27"/>
        <v>3.2751999999999999</v>
      </c>
      <c r="Q168" s="159">
        <v>1.2E-4</v>
      </c>
      <c r="R168" s="159">
        <f t="shared" si="28"/>
        <v>3.8400000000000001E-3</v>
      </c>
      <c r="S168" s="159">
        <v>0</v>
      </c>
      <c r="T168" s="160">
        <f t="shared" si="29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210</v>
      </c>
      <c r="AT168" s="161" t="s">
        <v>147</v>
      </c>
      <c r="AU168" s="161" t="s">
        <v>78</v>
      </c>
      <c r="AY168" s="14" t="s">
        <v>145</v>
      </c>
      <c r="BE168" s="162">
        <f t="shared" si="30"/>
        <v>0</v>
      </c>
      <c r="BF168" s="162">
        <f t="shared" si="31"/>
        <v>0</v>
      </c>
      <c r="BG168" s="162">
        <f t="shared" si="32"/>
        <v>0</v>
      </c>
      <c r="BH168" s="162">
        <f t="shared" si="33"/>
        <v>0</v>
      </c>
      <c r="BI168" s="162">
        <f t="shared" si="34"/>
        <v>0</v>
      </c>
      <c r="BJ168" s="14" t="s">
        <v>78</v>
      </c>
      <c r="BK168" s="162">
        <f t="shared" si="35"/>
        <v>0</v>
      </c>
      <c r="BL168" s="14" t="s">
        <v>210</v>
      </c>
      <c r="BM168" s="161" t="s">
        <v>1391</v>
      </c>
    </row>
    <row r="169" spans="1:65" s="2" customFormat="1" ht="24.2" customHeight="1">
      <c r="A169" s="26"/>
      <c r="B169" s="149"/>
      <c r="C169" s="167" t="s">
        <v>258</v>
      </c>
      <c r="D169" s="167" t="s">
        <v>425</v>
      </c>
      <c r="E169" s="168" t="s">
        <v>1275</v>
      </c>
      <c r="F169" s="169" t="s">
        <v>1276</v>
      </c>
      <c r="G169" s="170" t="s">
        <v>150</v>
      </c>
      <c r="H169" s="171">
        <v>10.24</v>
      </c>
      <c r="I169" s="172"/>
      <c r="J169" s="172"/>
      <c r="K169" s="173"/>
      <c r="L169" s="174"/>
      <c r="M169" s="175" t="s">
        <v>1</v>
      </c>
      <c r="N169" s="176" t="s">
        <v>35</v>
      </c>
      <c r="O169" s="159">
        <v>0</v>
      </c>
      <c r="P169" s="159">
        <f t="shared" si="27"/>
        <v>0</v>
      </c>
      <c r="Q169" s="159">
        <v>3.0000000000000001E-3</v>
      </c>
      <c r="R169" s="159">
        <f t="shared" si="28"/>
        <v>3.0720000000000001E-2</v>
      </c>
      <c r="S169" s="159">
        <v>0</v>
      </c>
      <c r="T169" s="160">
        <f t="shared" si="29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275</v>
      </c>
      <c r="AT169" s="161" t="s">
        <v>425</v>
      </c>
      <c r="AU169" s="161" t="s">
        <v>78</v>
      </c>
      <c r="AY169" s="14" t="s">
        <v>145</v>
      </c>
      <c r="BE169" s="162">
        <f t="shared" si="30"/>
        <v>0</v>
      </c>
      <c r="BF169" s="162">
        <f t="shared" si="31"/>
        <v>0</v>
      </c>
      <c r="BG169" s="162">
        <f t="shared" si="32"/>
        <v>0</v>
      </c>
      <c r="BH169" s="162">
        <f t="shared" si="33"/>
        <v>0</v>
      </c>
      <c r="BI169" s="162">
        <f t="shared" si="34"/>
        <v>0</v>
      </c>
      <c r="BJ169" s="14" t="s">
        <v>78</v>
      </c>
      <c r="BK169" s="162">
        <f t="shared" si="35"/>
        <v>0</v>
      </c>
      <c r="BL169" s="14" t="s">
        <v>210</v>
      </c>
      <c r="BM169" s="161" t="s">
        <v>1392</v>
      </c>
    </row>
    <row r="170" spans="1:65" s="2" customFormat="1" ht="37.9" customHeight="1">
      <c r="A170" s="26"/>
      <c r="B170" s="149"/>
      <c r="C170" s="150" t="s">
        <v>262</v>
      </c>
      <c r="D170" s="150" t="s">
        <v>147</v>
      </c>
      <c r="E170" s="151" t="s">
        <v>1393</v>
      </c>
      <c r="F170" s="152" t="s">
        <v>1394</v>
      </c>
      <c r="G170" s="153" t="s">
        <v>187</v>
      </c>
      <c r="H170" s="154">
        <v>32</v>
      </c>
      <c r="I170" s="155"/>
      <c r="J170" s="155"/>
      <c r="K170" s="156"/>
      <c r="L170" s="27"/>
      <c r="M170" s="157" t="s">
        <v>1</v>
      </c>
      <c r="N170" s="158" t="s">
        <v>35</v>
      </c>
      <c r="O170" s="159">
        <v>7.1260000000000004E-2</v>
      </c>
      <c r="P170" s="159">
        <f t="shared" si="27"/>
        <v>2.2803200000000001</v>
      </c>
      <c r="Q170" s="159">
        <v>9.0000000000000006E-5</v>
      </c>
      <c r="R170" s="159">
        <f t="shared" si="28"/>
        <v>2.8800000000000002E-3</v>
      </c>
      <c r="S170" s="159">
        <v>0</v>
      </c>
      <c r="T170" s="160">
        <f t="shared" si="29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210</v>
      </c>
      <c r="AT170" s="161" t="s">
        <v>147</v>
      </c>
      <c r="AU170" s="161" t="s">
        <v>78</v>
      </c>
      <c r="AY170" s="14" t="s">
        <v>145</v>
      </c>
      <c r="BE170" s="162">
        <f t="shared" si="30"/>
        <v>0</v>
      </c>
      <c r="BF170" s="162">
        <f t="shared" si="31"/>
        <v>0</v>
      </c>
      <c r="BG170" s="162">
        <f t="shared" si="32"/>
        <v>0</v>
      </c>
      <c r="BH170" s="162">
        <f t="shared" si="33"/>
        <v>0</v>
      </c>
      <c r="BI170" s="162">
        <f t="shared" si="34"/>
        <v>0</v>
      </c>
      <c r="BJ170" s="14" t="s">
        <v>78</v>
      </c>
      <c r="BK170" s="162">
        <f t="shared" si="35"/>
        <v>0</v>
      </c>
      <c r="BL170" s="14" t="s">
        <v>210</v>
      </c>
      <c r="BM170" s="161" t="s">
        <v>1395</v>
      </c>
    </row>
    <row r="171" spans="1:65" s="2" customFormat="1" ht="24.2" customHeight="1">
      <c r="A171" s="26"/>
      <c r="B171" s="149"/>
      <c r="C171" s="167" t="s">
        <v>266</v>
      </c>
      <c r="D171" s="167" t="s">
        <v>425</v>
      </c>
      <c r="E171" s="168" t="s">
        <v>1275</v>
      </c>
      <c r="F171" s="169" t="s">
        <v>1276</v>
      </c>
      <c r="G171" s="170" t="s">
        <v>150</v>
      </c>
      <c r="H171" s="171">
        <v>5.76</v>
      </c>
      <c r="I171" s="172"/>
      <c r="J171" s="172"/>
      <c r="K171" s="173"/>
      <c r="L171" s="174"/>
      <c r="M171" s="175" t="s">
        <v>1</v>
      </c>
      <c r="N171" s="176" t="s">
        <v>35</v>
      </c>
      <c r="O171" s="159">
        <v>0</v>
      </c>
      <c r="P171" s="159">
        <f t="shared" si="27"/>
        <v>0</v>
      </c>
      <c r="Q171" s="159">
        <v>3.0000000000000001E-3</v>
      </c>
      <c r="R171" s="159">
        <f t="shared" si="28"/>
        <v>1.728E-2</v>
      </c>
      <c r="S171" s="159">
        <v>0</v>
      </c>
      <c r="T171" s="160">
        <f t="shared" si="29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275</v>
      </c>
      <c r="AT171" s="161" t="s">
        <v>425</v>
      </c>
      <c r="AU171" s="161" t="s">
        <v>78</v>
      </c>
      <c r="AY171" s="14" t="s">
        <v>145</v>
      </c>
      <c r="BE171" s="162">
        <f t="shared" si="30"/>
        <v>0</v>
      </c>
      <c r="BF171" s="162">
        <f t="shared" si="31"/>
        <v>0</v>
      </c>
      <c r="BG171" s="162">
        <f t="shared" si="32"/>
        <v>0</v>
      </c>
      <c r="BH171" s="162">
        <f t="shared" si="33"/>
        <v>0</v>
      </c>
      <c r="BI171" s="162">
        <f t="shared" si="34"/>
        <v>0</v>
      </c>
      <c r="BJ171" s="14" t="s">
        <v>78</v>
      </c>
      <c r="BK171" s="162">
        <f t="shared" si="35"/>
        <v>0</v>
      </c>
      <c r="BL171" s="14" t="s">
        <v>210</v>
      </c>
      <c r="BM171" s="161" t="s">
        <v>1396</v>
      </c>
    </row>
    <row r="172" spans="1:65" s="2" customFormat="1" ht="16.5" customHeight="1">
      <c r="A172" s="26"/>
      <c r="B172" s="149"/>
      <c r="C172" s="150" t="s">
        <v>271</v>
      </c>
      <c r="D172" s="150" t="s">
        <v>147</v>
      </c>
      <c r="E172" s="151" t="s">
        <v>1397</v>
      </c>
      <c r="F172" s="152" t="s">
        <v>1398</v>
      </c>
      <c r="G172" s="153" t="s">
        <v>187</v>
      </c>
      <c r="H172" s="154">
        <v>32</v>
      </c>
      <c r="I172" s="155"/>
      <c r="J172" s="155"/>
      <c r="K172" s="156"/>
      <c r="L172" s="27"/>
      <c r="M172" s="157" t="s">
        <v>1</v>
      </c>
      <c r="N172" s="158" t="s">
        <v>35</v>
      </c>
      <c r="O172" s="159">
        <v>9.5079999999999998E-2</v>
      </c>
      <c r="P172" s="159">
        <f t="shared" si="27"/>
        <v>3.0425599999999999</v>
      </c>
      <c r="Q172" s="159">
        <v>3.0000000000000001E-5</v>
      </c>
      <c r="R172" s="159">
        <f t="shared" si="28"/>
        <v>9.6000000000000002E-4</v>
      </c>
      <c r="S172" s="159">
        <v>0</v>
      </c>
      <c r="T172" s="160">
        <f t="shared" si="29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210</v>
      </c>
      <c r="AT172" s="161" t="s">
        <v>147</v>
      </c>
      <c r="AU172" s="161" t="s">
        <v>78</v>
      </c>
      <c r="AY172" s="14" t="s">
        <v>145</v>
      </c>
      <c r="BE172" s="162">
        <f t="shared" si="30"/>
        <v>0</v>
      </c>
      <c r="BF172" s="162">
        <f t="shared" si="31"/>
        <v>0</v>
      </c>
      <c r="BG172" s="162">
        <f t="shared" si="32"/>
        <v>0</v>
      </c>
      <c r="BH172" s="162">
        <f t="shared" si="33"/>
        <v>0</v>
      </c>
      <c r="BI172" s="162">
        <f t="shared" si="34"/>
        <v>0</v>
      </c>
      <c r="BJ172" s="14" t="s">
        <v>78</v>
      </c>
      <c r="BK172" s="162">
        <f t="shared" si="35"/>
        <v>0</v>
      </c>
      <c r="BL172" s="14" t="s">
        <v>210</v>
      </c>
      <c r="BM172" s="161" t="s">
        <v>1399</v>
      </c>
    </row>
    <row r="173" spans="1:65" s="2" customFormat="1" ht="16.5" customHeight="1">
      <c r="A173" s="26"/>
      <c r="B173" s="149"/>
      <c r="C173" s="167" t="s">
        <v>275</v>
      </c>
      <c r="D173" s="167" t="s">
        <v>425</v>
      </c>
      <c r="E173" s="168" t="s">
        <v>1400</v>
      </c>
      <c r="F173" s="169" t="s">
        <v>1401</v>
      </c>
      <c r="G173" s="170" t="s">
        <v>187</v>
      </c>
      <c r="H173" s="171">
        <v>32.64</v>
      </c>
      <c r="I173" s="172"/>
      <c r="J173" s="172"/>
      <c r="K173" s="173"/>
      <c r="L173" s="174"/>
      <c r="M173" s="175" t="s">
        <v>1</v>
      </c>
      <c r="N173" s="176" t="s">
        <v>35</v>
      </c>
      <c r="O173" s="159">
        <v>0</v>
      </c>
      <c r="P173" s="159">
        <f t="shared" si="27"/>
        <v>0</v>
      </c>
      <c r="Q173" s="159">
        <v>1.4999999999999999E-4</v>
      </c>
      <c r="R173" s="159">
        <f t="shared" si="28"/>
        <v>4.8959999999999993E-3</v>
      </c>
      <c r="S173" s="159">
        <v>0</v>
      </c>
      <c r="T173" s="160">
        <f t="shared" si="29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275</v>
      </c>
      <c r="AT173" s="161" t="s">
        <v>425</v>
      </c>
      <c r="AU173" s="161" t="s">
        <v>78</v>
      </c>
      <c r="AY173" s="14" t="s">
        <v>145</v>
      </c>
      <c r="BE173" s="162">
        <f t="shared" si="30"/>
        <v>0</v>
      </c>
      <c r="BF173" s="162">
        <f t="shared" si="31"/>
        <v>0</v>
      </c>
      <c r="BG173" s="162">
        <f t="shared" si="32"/>
        <v>0</v>
      </c>
      <c r="BH173" s="162">
        <f t="shared" si="33"/>
        <v>0</v>
      </c>
      <c r="BI173" s="162">
        <f t="shared" si="34"/>
        <v>0</v>
      </c>
      <c r="BJ173" s="14" t="s">
        <v>78</v>
      </c>
      <c r="BK173" s="162">
        <f t="shared" si="35"/>
        <v>0</v>
      </c>
      <c r="BL173" s="14" t="s">
        <v>210</v>
      </c>
      <c r="BM173" s="161" t="s">
        <v>1402</v>
      </c>
    </row>
    <row r="174" spans="1:65" s="2" customFormat="1" ht="16.5" customHeight="1">
      <c r="A174" s="26"/>
      <c r="B174" s="149"/>
      <c r="C174" s="150" t="s">
        <v>279</v>
      </c>
      <c r="D174" s="150" t="s">
        <v>147</v>
      </c>
      <c r="E174" s="151" t="s">
        <v>1278</v>
      </c>
      <c r="F174" s="152" t="s">
        <v>1279</v>
      </c>
      <c r="G174" s="153" t="s">
        <v>187</v>
      </c>
      <c r="H174" s="154">
        <v>87.14</v>
      </c>
      <c r="I174" s="155"/>
      <c r="J174" s="155"/>
      <c r="K174" s="156"/>
      <c r="L174" s="27"/>
      <c r="M174" s="157" t="s">
        <v>1</v>
      </c>
      <c r="N174" s="158" t="s">
        <v>35</v>
      </c>
      <c r="O174" s="159">
        <v>0.25113999999999997</v>
      </c>
      <c r="P174" s="159">
        <f t="shared" si="27"/>
        <v>21.884339599999997</v>
      </c>
      <c r="Q174" s="159">
        <v>4.0000000000000003E-5</v>
      </c>
      <c r="R174" s="159">
        <f t="shared" si="28"/>
        <v>3.4856000000000002E-3</v>
      </c>
      <c r="S174" s="159">
        <v>0</v>
      </c>
      <c r="T174" s="160">
        <f t="shared" si="29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210</v>
      </c>
      <c r="AT174" s="161" t="s">
        <v>147</v>
      </c>
      <c r="AU174" s="161" t="s">
        <v>78</v>
      </c>
      <c r="AY174" s="14" t="s">
        <v>145</v>
      </c>
      <c r="BE174" s="162">
        <f t="shared" si="30"/>
        <v>0</v>
      </c>
      <c r="BF174" s="162">
        <f t="shared" si="31"/>
        <v>0</v>
      </c>
      <c r="BG174" s="162">
        <f t="shared" si="32"/>
        <v>0</v>
      </c>
      <c r="BH174" s="162">
        <f t="shared" si="33"/>
        <v>0</v>
      </c>
      <c r="BI174" s="162">
        <f t="shared" si="34"/>
        <v>0</v>
      </c>
      <c r="BJ174" s="14" t="s">
        <v>78</v>
      </c>
      <c r="BK174" s="162">
        <f t="shared" si="35"/>
        <v>0</v>
      </c>
      <c r="BL174" s="14" t="s">
        <v>210</v>
      </c>
      <c r="BM174" s="161" t="s">
        <v>1403</v>
      </c>
    </row>
    <row r="175" spans="1:65" s="2" customFormat="1" ht="24.2" customHeight="1">
      <c r="A175" s="26"/>
      <c r="B175" s="149"/>
      <c r="C175" s="167" t="s">
        <v>283</v>
      </c>
      <c r="D175" s="167" t="s">
        <v>425</v>
      </c>
      <c r="E175" s="168" t="s">
        <v>1275</v>
      </c>
      <c r="F175" s="169" t="s">
        <v>1276</v>
      </c>
      <c r="G175" s="170" t="s">
        <v>150</v>
      </c>
      <c r="H175" s="171">
        <v>8.8879999999999999</v>
      </c>
      <c r="I175" s="172"/>
      <c r="J175" s="172"/>
      <c r="K175" s="173"/>
      <c r="L175" s="174"/>
      <c r="M175" s="175" t="s">
        <v>1</v>
      </c>
      <c r="N175" s="176" t="s">
        <v>35</v>
      </c>
      <c r="O175" s="159">
        <v>0</v>
      </c>
      <c r="P175" s="159">
        <f t="shared" si="27"/>
        <v>0</v>
      </c>
      <c r="Q175" s="159">
        <v>3.0000000000000001E-3</v>
      </c>
      <c r="R175" s="159">
        <f t="shared" si="28"/>
        <v>2.6664E-2</v>
      </c>
      <c r="S175" s="159">
        <v>0</v>
      </c>
      <c r="T175" s="160">
        <f t="shared" si="29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275</v>
      </c>
      <c r="AT175" s="161" t="s">
        <v>425</v>
      </c>
      <c r="AU175" s="161" t="s">
        <v>78</v>
      </c>
      <c r="AY175" s="14" t="s">
        <v>145</v>
      </c>
      <c r="BE175" s="162">
        <f t="shared" si="30"/>
        <v>0</v>
      </c>
      <c r="BF175" s="162">
        <f t="shared" si="31"/>
        <v>0</v>
      </c>
      <c r="BG175" s="162">
        <f t="shared" si="32"/>
        <v>0</v>
      </c>
      <c r="BH175" s="162">
        <f t="shared" si="33"/>
        <v>0</v>
      </c>
      <c r="BI175" s="162">
        <f t="shared" si="34"/>
        <v>0</v>
      </c>
      <c r="BJ175" s="14" t="s">
        <v>78</v>
      </c>
      <c r="BK175" s="162">
        <f t="shared" si="35"/>
        <v>0</v>
      </c>
      <c r="BL175" s="14" t="s">
        <v>210</v>
      </c>
      <c r="BM175" s="161" t="s">
        <v>1404</v>
      </c>
    </row>
    <row r="176" spans="1:65" s="2" customFormat="1" ht="24.2" customHeight="1">
      <c r="A176" s="26"/>
      <c r="B176" s="149"/>
      <c r="C176" s="150" t="s">
        <v>287</v>
      </c>
      <c r="D176" s="150" t="s">
        <v>147</v>
      </c>
      <c r="E176" s="151" t="s">
        <v>1272</v>
      </c>
      <c r="F176" s="152" t="s">
        <v>1273</v>
      </c>
      <c r="G176" s="153" t="s">
        <v>150</v>
      </c>
      <c r="H176" s="154">
        <v>123.48099999999999</v>
      </c>
      <c r="I176" s="155"/>
      <c r="J176" s="155"/>
      <c r="K176" s="156"/>
      <c r="L176" s="27"/>
      <c r="M176" s="157" t="s">
        <v>1</v>
      </c>
      <c r="N176" s="158" t="s">
        <v>35</v>
      </c>
      <c r="O176" s="159">
        <v>0.30909999999999999</v>
      </c>
      <c r="P176" s="159">
        <f t="shared" si="27"/>
        <v>38.167977099999995</v>
      </c>
      <c r="Q176" s="159">
        <v>2.9999999999999997E-4</v>
      </c>
      <c r="R176" s="159">
        <f t="shared" si="28"/>
        <v>3.7044299999999995E-2</v>
      </c>
      <c r="S176" s="159">
        <v>0</v>
      </c>
      <c r="T176" s="160">
        <f t="shared" si="29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210</v>
      </c>
      <c r="AT176" s="161" t="s">
        <v>147</v>
      </c>
      <c r="AU176" s="161" t="s">
        <v>78</v>
      </c>
      <c r="AY176" s="14" t="s">
        <v>145</v>
      </c>
      <c r="BE176" s="162">
        <f t="shared" si="30"/>
        <v>0</v>
      </c>
      <c r="BF176" s="162">
        <f t="shared" si="31"/>
        <v>0</v>
      </c>
      <c r="BG176" s="162">
        <f t="shared" si="32"/>
        <v>0</v>
      </c>
      <c r="BH176" s="162">
        <f t="shared" si="33"/>
        <v>0</v>
      </c>
      <c r="BI176" s="162">
        <f t="shared" si="34"/>
        <v>0</v>
      </c>
      <c r="BJ176" s="14" t="s">
        <v>78</v>
      </c>
      <c r="BK176" s="162">
        <f t="shared" si="35"/>
        <v>0</v>
      </c>
      <c r="BL176" s="14" t="s">
        <v>210</v>
      </c>
      <c r="BM176" s="161" t="s">
        <v>1405</v>
      </c>
    </row>
    <row r="177" spans="1:65" s="2" customFormat="1" ht="24.2" customHeight="1">
      <c r="A177" s="26"/>
      <c r="B177" s="149"/>
      <c r="C177" s="167" t="s">
        <v>291</v>
      </c>
      <c r="D177" s="167" t="s">
        <v>425</v>
      </c>
      <c r="E177" s="168" t="s">
        <v>1275</v>
      </c>
      <c r="F177" s="169" t="s">
        <v>1276</v>
      </c>
      <c r="G177" s="170" t="s">
        <v>150</v>
      </c>
      <c r="H177" s="171">
        <v>127.185</v>
      </c>
      <c r="I177" s="172"/>
      <c r="J177" s="172"/>
      <c r="K177" s="173"/>
      <c r="L177" s="174"/>
      <c r="M177" s="175" t="s">
        <v>1</v>
      </c>
      <c r="N177" s="176" t="s">
        <v>35</v>
      </c>
      <c r="O177" s="159">
        <v>0</v>
      </c>
      <c r="P177" s="159">
        <f t="shared" si="27"/>
        <v>0</v>
      </c>
      <c r="Q177" s="159">
        <v>3.0000000000000001E-3</v>
      </c>
      <c r="R177" s="159">
        <f t="shared" si="28"/>
        <v>0.38155500000000003</v>
      </c>
      <c r="S177" s="159">
        <v>0</v>
      </c>
      <c r="T177" s="160">
        <f t="shared" si="29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275</v>
      </c>
      <c r="AT177" s="161" t="s">
        <v>425</v>
      </c>
      <c r="AU177" s="161" t="s">
        <v>78</v>
      </c>
      <c r="AY177" s="14" t="s">
        <v>145</v>
      </c>
      <c r="BE177" s="162">
        <f t="shared" si="30"/>
        <v>0</v>
      </c>
      <c r="BF177" s="162">
        <f t="shared" si="31"/>
        <v>0</v>
      </c>
      <c r="BG177" s="162">
        <f t="shared" si="32"/>
        <v>0</v>
      </c>
      <c r="BH177" s="162">
        <f t="shared" si="33"/>
        <v>0</v>
      </c>
      <c r="BI177" s="162">
        <f t="shared" si="34"/>
        <v>0</v>
      </c>
      <c r="BJ177" s="14" t="s">
        <v>78</v>
      </c>
      <c r="BK177" s="162">
        <f t="shared" si="35"/>
        <v>0</v>
      </c>
      <c r="BL177" s="14" t="s">
        <v>210</v>
      </c>
      <c r="BM177" s="161" t="s">
        <v>1406</v>
      </c>
    </row>
    <row r="178" spans="1:65" s="2" customFormat="1" ht="24.2" customHeight="1">
      <c r="A178" s="26"/>
      <c r="B178" s="149"/>
      <c r="C178" s="150" t="s">
        <v>295</v>
      </c>
      <c r="D178" s="150" t="s">
        <v>147</v>
      </c>
      <c r="E178" s="151" t="s">
        <v>1282</v>
      </c>
      <c r="F178" s="152" t="s">
        <v>1283</v>
      </c>
      <c r="G178" s="153" t="s">
        <v>269</v>
      </c>
      <c r="H178" s="154">
        <v>0.51900000000000002</v>
      </c>
      <c r="I178" s="155"/>
      <c r="J178" s="155"/>
      <c r="K178" s="156"/>
      <c r="L178" s="27"/>
      <c r="M178" s="157" t="s">
        <v>1</v>
      </c>
      <c r="N178" s="158" t="s">
        <v>35</v>
      </c>
      <c r="O178" s="159">
        <v>1.042</v>
      </c>
      <c r="P178" s="159">
        <f t="shared" si="27"/>
        <v>0.540798</v>
      </c>
      <c r="Q178" s="159">
        <v>0</v>
      </c>
      <c r="R178" s="159">
        <f t="shared" si="28"/>
        <v>0</v>
      </c>
      <c r="S178" s="159">
        <v>0</v>
      </c>
      <c r="T178" s="160">
        <f t="shared" si="29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210</v>
      </c>
      <c r="AT178" s="161" t="s">
        <v>147</v>
      </c>
      <c r="AU178" s="161" t="s">
        <v>78</v>
      </c>
      <c r="AY178" s="14" t="s">
        <v>145</v>
      </c>
      <c r="BE178" s="162">
        <f t="shared" si="30"/>
        <v>0</v>
      </c>
      <c r="BF178" s="162">
        <f t="shared" si="31"/>
        <v>0</v>
      </c>
      <c r="BG178" s="162">
        <f t="shared" si="32"/>
        <v>0</v>
      </c>
      <c r="BH178" s="162">
        <f t="shared" si="33"/>
        <v>0</v>
      </c>
      <c r="BI178" s="162">
        <f t="shared" si="34"/>
        <v>0</v>
      </c>
      <c r="BJ178" s="14" t="s">
        <v>78</v>
      </c>
      <c r="BK178" s="162">
        <f t="shared" si="35"/>
        <v>0</v>
      </c>
      <c r="BL178" s="14" t="s">
        <v>210</v>
      </c>
      <c r="BM178" s="161" t="s">
        <v>1407</v>
      </c>
    </row>
    <row r="179" spans="1:65" s="12" customFormat="1" ht="22.9" customHeight="1">
      <c r="B179" s="137"/>
      <c r="D179" s="138" t="s">
        <v>68</v>
      </c>
      <c r="E179" s="147" t="s">
        <v>1034</v>
      </c>
      <c r="F179" s="147" t="s">
        <v>1035</v>
      </c>
      <c r="J179" s="148"/>
      <c r="L179" s="137"/>
      <c r="M179" s="141"/>
      <c r="N179" s="142"/>
      <c r="O179" s="142"/>
      <c r="P179" s="143">
        <f>SUM(P180:P183)</f>
        <v>24.708034300000001</v>
      </c>
      <c r="Q179" s="142"/>
      <c r="R179" s="143">
        <f>SUM(R180:R183)</f>
        <v>0.729992635</v>
      </c>
      <c r="S179" s="142"/>
      <c r="T179" s="144">
        <f>SUM(T180:T183)</f>
        <v>0</v>
      </c>
      <c r="AR179" s="138" t="s">
        <v>78</v>
      </c>
      <c r="AT179" s="145" t="s">
        <v>68</v>
      </c>
      <c r="AU179" s="145" t="s">
        <v>75</v>
      </c>
      <c r="AY179" s="138" t="s">
        <v>145</v>
      </c>
      <c r="BK179" s="146">
        <f>SUM(BK180:BK183)</f>
        <v>0</v>
      </c>
    </row>
    <row r="180" spans="1:65" s="2" customFormat="1" ht="33" customHeight="1">
      <c r="A180" s="26"/>
      <c r="B180" s="149"/>
      <c r="C180" s="150" t="s">
        <v>303</v>
      </c>
      <c r="D180" s="150" t="s">
        <v>147</v>
      </c>
      <c r="E180" s="151" t="s">
        <v>1285</v>
      </c>
      <c r="F180" s="152" t="s">
        <v>1286</v>
      </c>
      <c r="G180" s="153" t="s">
        <v>150</v>
      </c>
      <c r="H180" s="154">
        <v>28.585000000000001</v>
      </c>
      <c r="I180" s="155"/>
      <c r="J180" s="155"/>
      <c r="K180" s="156"/>
      <c r="L180" s="27"/>
      <c r="M180" s="157" t="s">
        <v>1</v>
      </c>
      <c r="N180" s="158" t="s">
        <v>35</v>
      </c>
      <c r="O180" s="159">
        <v>0.83157999999999999</v>
      </c>
      <c r="P180" s="159">
        <f>O180*H180</f>
        <v>23.770714300000002</v>
      </c>
      <c r="Q180" s="159">
        <v>3.1470000000000001E-3</v>
      </c>
      <c r="R180" s="159">
        <f>Q180*H180</f>
        <v>8.9956994999999998E-2</v>
      </c>
      <c r="S180" s="159">
        <v>0</v>
      </c>
      <c r="T180" s="160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210</v>
      </c>
      <c r="AT180" s="161" t="s">
        <v>147</v>
      </c>
      <c r="AU180" s="161" t="s">
        <v>78</v>
      </c>
      <c r="AY180" s="14" t="s">
        <v>145</v>
      </c>
      <c r="BE180" s="162">
        <f>IF(N180="základná",J180,0)</f>
        <v>0</v>
      </c>
      <c r="BF180" s="162">
        <f>IF(N180="znížená",J180,0)</f>
        <v>0</v>
      </c>
      <c r="BG180" s="162">
        <f>IF(N180="zákl. prenesená",J180,0)</f>
        <v>0</v>
      </c>
      <c r="BH180" s="162">
        <f>IF(N180="zníž. prenesená",J180,0)</f>
        <v>0</v>
      </c>
      <c r="BI180" s="162">
        <f>IF(N180="nulová",J180,0)</f>
        <v>0</v>
      </c>
      <c r="BJ180" s="14" t="s">
        <v>78</v>
      </c>
      <c r="BK180" s="162">
        <f>ROUND(I180*H180,2)</f>
        <v>0</v>
      </c>
      <c r="BL180" s="14" t="s">
        <v>210</v>
      </c>
      <c r="BM180" s="161" t="s">
        <v>1408</v>
      </c>
    </row>
    <row r="181" spans="1:65" s="2" customFormat="1" ht="21.75" customHeight="1">
      <c r="A181" s="26"/>
      <c r="B181" s="149"/>
      <c r="C181" s="167" t="s">
        <v>307</v>
      </c>
      <c r="D181" s="167" t="s">
        <v>425</v>
      </c>
      <c r="E181" s="168" t="s">
        <v>1288</v>
      </c>
      <c r="F181" s="169" t="s">
        <v>1289</v>
      </c>
      <c r="G181" s="170" t="s">
        <v>150</v>
      </c>
      <c r="H181" s="171">
        <v>29.157</v>
      </c>
      <c r="I181" s="172"/>
      <c r="J181" s="172"/>
      <c r="K181" s="173"/>
      <c r="L181" s="174"/>
      <c r="M181" s="175" t="s">
        <v>1</v>
      </c>
      <c r="N181" s="176" t="s">
        <v>35</v>
      </c>
      <c r="O181" s="159">
        <v>0</v>
      </c>
      <c r="P181" s="159">
        <f>O181*H181</f>
        <v>0</v>
      </c>
      <c r="Q181" s="159">
        <v>1.8519999999999998E-2</v>
      </c>
      <c r="R181" s="159">
        <f>Q181*H181</f>
        <v>0.53998763999999999</v>
      </c>
      <c r="S181" s="159">
        <v>0</v>
      </c>
      <c r="T181" s="160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275</v>
      </c>
      <c r="AT181" s="161" t="s">
        <v>425</v>
      </c>
      <c r="AU181" s="161" t="s">
        <v>78</v>
      </c>
      <c r="AY181" s="14" t="s">
        <v>145</v>
      </c>
      <c r="BE181" s="162">
        <f>IF(N181="základná",J181,0)</f>
        <v>0</v>
      </c>
      <c r="BF181" s="162">
        <f>IF(N181="znížená",J181,0)</f>
        <v>0</v>
      </c>
      <c r="BG181" s="162">
        <f>IF(N181="zákl. prenesená",J181,0)</f>
        <v>0</v>
      </c>
      <c r="BH181" s="162">
        <f>IF(N181="zníž. prenesená",J181,0)</f>
        <v>0</v>
      </c>
      <c r="BI181" s="162">
        <f>IF(N181="nulová",J181,0)</f>
        <v>0</v>
      </c>
      <c r="BJ181" s="14" t="s">
        <v>78</v>
      </c>
      <c r="BK181" s="162">
        <f>ROUND(I181*H181,2)</f>
        <v>0</v>
      </c>
      <c r="BL181" s="14" t="s">
        <v>210</v>
      </c>
      <c r="BM181" s="161" t="s">
        <v>1409</v>
      </c>
    </row>
    <row r="182" spans="1:65" s="2" customFormat="1" ht="16.5" customHeight="1">
      <c r="A182" s="26"/>
      <c r="B182" s="149"/>
      <c r="C182" s="167" t="s">
        <v>311</v>
      </c>
      <c r="D182" s="167" t="s">
        <v>425</v>
      </c>
      <c r="E182" s="168" t="s">
        <v>1291</v>
      </c>
      <c r="F182" s="169" t="s">
        <v>1292</v>
      </c>
      <c r="G182" s="170" t="s">
        <v>397</v>
      </c>
      <c r="H182" s="171">
        <v>100.048</v>
      </c>
      <c r="I182" s="172"/>
      <c r="J182" s="172"/>
      <c r="K182" s="173"/>
      <c r="L182" s="174"/>
      <c r="M182" s="175" t="s">
        <v>1</v>
      </c>
      <c r="N182" s="176" t="s">
        <v>35</v>
      </c>
      <c r="O182" s="159">
        <v>0</v>
      </c>
      <c r="P182" s="159">
        <f>O182*H182</f>
        <v>0</v>
      </c>
      <c r="Q182" s="159">
        <v>1E-3</v>
      </c>
      <c r="R182" s="159">
        <f>Q182*H182</f>
        <v>0.100048</v>
      </c>
      <c r="S182" s="159">
        <v>0</v>
      </c>
      <c r="T182" s="16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275</v>
      </c>
      <c r="AT182" s="161" t="s">
        <v>425</v>
      </c>
      <c r="AU182" s="161" t="s">
        <v>78</v>
      </c>
      <c r="AY182" s="14" t="s">
        <v>145</v>
      </c>
      <c r="BE182" s="162">
        <f>IF(N182="základná",J182,0)</f>
        <v>0</v>
      </c>
      <c r="BF182" s="162">
        <f>IF(N182="znížená",J182,0)</f>
        <v>0</v>
      </c>
      <c r="BG182" s="162">
        <f>IF(N182="zákl. prenesená",J182,0)</f>
        <v>0</v>
      </c>
      <c r="BH182" s="162">
        <f>IF(N182="zníž. prenesená",J182,0)</f>
        <v>0</v>
      </c>
      <c r="BI182" s="162">
        <f>IF(N182="nulová",J182,0)</f>
        <v>0</v>
      </c>
      <c r="BJ182" s="14" t="s">
        <v>78</v>
      </c>
      <c r="BK182" s="162">
        <f>ROUND(I182*H182,2)</f>
        <v>0</v>
      </c>
      <c r="BL182" s="14" t="s">
        <v>210</v>
      </c>
      <c r="BM182" s="161" t="s">
        <v>1410</v>
      </c>
    </row>
    <row r="183" spans="1:65" s="2" customFormat="1" ht="24.2" customHeight="1">
      <c r="A183" s="26"/>
      <c r="B183" s="149"/>
      <c r="C183" s="150" t="s">
        <v>317</v>
      </c>
      <c r="D183" s="150" t="s">
        <v>147</v>
      </c>
      <c r="E183" s="151" t="s">
        <v>1045</v>
      </c>
      <c r="F183" s="152" t="s">
        <v>1046</v>
      </c>
      <c r="G183" s="153" t="s">
        <v>269</v>
      </c>
      <c r="H183" s="154">
        <v>0.73</v>
      </c>
      <c r="I183" s="155"/>
      <c r="J183" s="155"/>
      <c r="K183" s="156"/>
      <c r="L183" s="27"/>
      <c r="M183" s="163" t="s">
        <v>1</v>
      </c>
      <c r="N183" s="164" t="s">
        <v>35</v>
      </c>
      <c r="O183" s="165">
        <v>1.284</v>
      </c>
      <c r="P183" s="165">
        <f>O183*H183</f>
        <v>0.93732000000000004</v>
      </c>
      <c r="Q183" s="165">
        <v>0</v>
      </c>
      <c r="R183" s="165">
        <f>Q183*H183</f>
        <v>0</v>
      </c>
      <c r="S183" s="165">
        <v>0</v>
      </c>
      <c r="T183" s="166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210</v>
      </c>
      <c r="AT183" s="161" t="s">
        <v>147</v>
      </c>
      <c r="AU183" s="161" t="s">
        <v>78</v>
      </c>
      <c r="AY183" s="14" t="s">
        <v>145</v>
      </c>
      <c r="BE183" s="162">
        <f>IF(N183="základná",J183,0)</f>
        <v>0</v>
      </c>
      <c r="BF183" s="162">
        <f>IF(N183="znížená",J183,0)</f>
        <v>0</v>
      </c>
      <c r="BG183" s="162">
        <f>IF(N183="zákl. prenesená",J183,0)</f>
        <v>0</v>
      </c>
      <c r="BH183" s="162">
        <f>IF(N183="zníž. prenesená",J183,0)</f>
        <v>0</v>
      </c>
      <c r="BI183" s="162">
        <f>IF(N183="nulová",J183,0)</f>
        <v>0</v>
      </c>
      <c r="BJ183" s="14" t="s">
        <v>78</v>
      </c>
      <c r="BK183" s="162">
        <f>ROUND(I183*H183,2)</f>
        <v>0</v>
      </c>
      <c r="BL183" s="14" t="s">
        <v>210</v>
      </c>
      <c r="BM183" s="161" t="s">
        <v>1411</v>
      </c>
    </row>
    <row r="184" spans="1:65" s="2" customFormat="1" ht="6.95" customHeight="1">
      <c r="A184" s="26"/>
      <c r="B184" s="44"/>
      <c r="C184" s="45"/>
      <c r="D184" s="45"/>
      <c r="E184" s="45"/>
      <c r="F184" s="45"/>
      <c r="G184" s="45"/>
      <c r="H184" s="45"/>
      <c r="I184" s="45"/>
      <c r="J184" s="45"/>
      <c r="K184" s="45"/>
      <c r="L184" s="27"/>
      <c r="M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</row>
  </sheetData>
  <autoFilter ref="C132:K183"/>
  <mergeCells count="14">
    <mergeCell ref="E123:H123"/>
    <mergeCell ref="E121:H121"/>
    <mergeCell ref="E125:H125"/>
    <mergeCell ref="L2:V2"/>
    <mergeCell ref="E85:H85"/>
    <mergeCell ref="E89:H89"/>
    <mergeCell ref="E87:H87"/>
    <mergeCell ref="E91:H91"/>
    <mergeCell ref="E119:H119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5"/>
  <sheetViews>
    <sheetView showGridLines="0" workbookViewId="0">
      <selection activeCell="I133" sqref="I133:J17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101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ht="12.75">
      <c r="B8" s="17"/>
      <c r="D8" s="23" t="s">
        <v>105</v>
      </c>
      <c r="L8" s="17"/>
    </row>
    <row r="9" spans="1:46" s="1" customFormat="1" ht="16.5" customHeight="1">
      <c r="B9" s="17"/>
      <c r="E9" s="388" t="s">
        <v>3011</v>
      </c>
      <c r="F9" s="350"/>
      <c r="G9" s="350"/>
      <c r="H9" s="350"/>
      <c r="L9" s="17"/>
    </row>
    <row r="10" spans="1:46" s="1" customFormat="1" ht="12" customHeight="1">
      <c r="B10" s="17"/>
      <c r="D10" s="23" t="s">
        <v>107</v>
      </c>
      <c r="L10" s="17"/>
    </row>
    <row r="11" spans="1:46" s="2" customFormat="1" ht="16.5" customHeight="1">
      <c r="A11" s="26"/>
      <c r="B11" s="27"/>
      <c r="C11" s="26"/>
      <c r="D11" s="26"/>
      <c r="E11" s="386"/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109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380" t="s">
        <v>3012</v>
      </c>
      <c r="F13" s="387"/>
      <c r="G13" s="387"/>
      <c r="H13" s="387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20</v>
      </c>
      <c r="E18" s="26"/>
      <c r="F18" s="26"/>
      <c r="G18" s="26"/>
      <c r="H18" s="26"/>
      <c r="I18" s="23" t="s">
        <v>21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22</v>
      </c>
      <c r="F19" s="26"/>
      <c r="G19" s="26"/>
      <c r="H19" s="26"/>
      <c r="I19" s="23" t="s">
        <v>23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24</v>
      </c>
      <c r="E21" s="26"/>
      <c r="F21" s="26"/>
      <c r="G21" s="26"/>
      <c r="H21" s="26"/>
      <c r="I21" s="23" t="s">
        <v>21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23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25</v>
      </c>
      <c r="E24" s="26"/>
      <c r="F24" s="26"/>
      <c r="G24" s="26"/>
      <c r="H24" s="26"/>
      <c r="I24" s="23" t="s">
        <v>21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/>
      <c r="F25" s="26"/>
      <c r="G25" s="26"/>
      <c r="H25" s="26"/>
      <c r="I25" s="23" t="s">
        <v>23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21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/>
      <c r="F28" s="26"/>
      <c r="G28" s="26"/>
      <c r="H28" s="26"/>
      <c r="I28" s="23" t="s">
        <v>23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28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23.25" customHeight="1">
      <c r="A31" s="98"/>
      <c r="B31" s="99"/>
      <c r="C31" s="98"/>
      <c r="D31" s="98"/>
      <c r="E31" s="363"/>
      <c r="F31" s="363"/>
      <c r="G31" s="363"/>
      <c r="H31" s="363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101" t="s">
        <v>29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31</v>
      </c>
      <c r="G36" s="26"/>
      <c r="H36" s="26"/>
      <c r="I36" s="30" t="s">
        <v>30</v>
      </c>
      <c r="J36" s="30" t="s">
        <v>32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7" t="s">
        <v>33</v>
      </c>
      <c r="E37" s="32" t="s">
        <v>34</v>
      </c>
      <c r="F37" s="102">
        <f>ROUND((SUM(BE133:BE174)),  2)</f>
        <v>0</v>
      </c>
      <c r="G37" s="103"/>
      <c r="H37" s="103"/>
      <c r="I37" s="104">
        <v>0.2</v>
      </c>
      <c r="J37" s="102">
        <f>ROUND(((SUM(BE133:BE174))*I37),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32" t="s">
        <v>35</v>
      </c>
      <c r="F38" s="105"/>
      <c r="G38" s="26"/>
      <c r="H38" s="26"/>
      <c r="I38" s="106">
        <v>0.2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36</v>
      </c>
      <c r="F39" s="105">
        <f>ROUND((SUM(BG133:BG174)),  2)</f>
        <v>0</v>
      </c>
      <c r="G39" s="26"/>
      <c r="H39" s="26"/>
      <c r="I39" s="106">
        <v>0.2</v>
      </c>
      <c r="J39" s="105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37</v>
      </c>
      <c r="F40" s="105">
        <f>ROUND((SUM(BH133:BH174)),  2)</f>
        <v>0</v>
      </c>
      <c r="G40" s="26"/>
      <c r="H40" s="26"/>
      <c r="I40" s="106">
        <v>0.2</v>
      </c>
      <c r="J40" s="105">
        <f>0</f>
        <v>0</v>
      </c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32" t="s">
        <v>38</v>
      </c>
      <c r="F41" s="102">
        <f>ROUND((SUM(BI133:BI174)),  2)</f>
        <v>0</v>
      </c>
      <c r="G41" s="103"/>
      <c r="H41" s="103"/>
      <c r="I41" s="104">
        <v>0</v>
      </c>
      <c r="J41" s="102">
        <f>0</f>
        <v>0</v>
      </c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7"/>
      <c r="D43" s="108" t="s">
        <v>39</v>
      </c>
      <c r="E43" s="57"/>
      <c r="F43" s="57"/>
      <c r="G43" s="109" t="s">
        <v>40</v>
      </c>
      <c r="H43" s="110" t="s">
        <v>41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1" customFormat="1" ht="16.5" customHeight="1">
      <c r="B87" s="17"/>
      <c r="E87" s="388" t="s">
        <v>3011</v>
      </c>
      <c r="F87" s="350"/>
      <c r="G87" s="350"/>
      <c r="H87" s="350"/>
      <c r="L87" s="17"/>
    </row>
    <row r="88" spans="1:31" s="1" customFormat="1" ht="12" customHeight="1">
      <c r="B88" s="17"/>
      <c r="C88" s="23" t="s">
        <v>107</v>
      </c>
      <c r="L88" s="17"/>
    </row>
    <row r="89" spans="1:31" s="2" customFormat="1" ht="16.5" customHeight="1">
      <c r="A89" s="26"/>
      <c r="B89" s="27"/>
      <c r="C89" s="26"/>
      <c r="D89" s="26"/>
      <c r="E89" s="386"/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109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380" t="str">
        <f>E13</f>
        <v>B.03 - Vstupné schodisko</v>
      </c>
      <c r="F91" s="387"/>
      <c r="G91" s="387"/>
      <c r="H91" s="387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p.č.1108;1109, k.ú. Ružomberok</v>
      </c>
      <c r="G93" s="26"/>
      <c r="H93" s="26"/>
      <c r="I93" s="23" t="s">
        <v>19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>
      <c r="A95" s="26"/>
      <c r="B95" s="27"/>
      <c r="C95" s="23" t="s">
        <v>20</v>
      </c>
      <c r="D95" s="26"/>
      <c r="E95" s="26"/>
      <c r="F95" s="21" t="str">
        <f>E19</f>
        <v>Ministerstvo vnútra SR</v>
      </c>
      <c r="G95" s="26"/>
      <c r="H95" s="26"/>
      <c r="I95" s="23" t="s">
        <v>25</v>
      </c>
      <c r="J95" s="24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24</v>
      </c>
      <c r="D96" s="26"/>
      <c r="E96" s="26"/>
      <c r="F96" s="21"/>
      <c r="G96" s="26"/>
      <c r="H96" s="26"/>
      <c r="I96" s="23" t="s">
        <v>27</v>
      </c>
      <c r="J96" s="24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15" t="s">
        <v>111</v>
      </c>
      <c r="D98" s="107"/>
      <c r="E98" s="107"/>
      <c r="F98" s="107"/>
      <c r="G98" s="107"/>
      <c r="H98" s="107"/>
      <c r="I98" s="107"/>
      <c r="J98" s="116" t="s">
        <v>112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7" t="s">
        <v>113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114</v>
      </c>
    </row>
    <row r="101" spans="1:47" s="9" customFormat="1" ht="24.95" customHeight="1">
      <c r="B101" s="118"/>
      <c r="D101" s="119" t="s">
        <v>115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116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>
      <c r="B103" s="122"/>
      <c r="D103" s="123" t="s">
        <v>1073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>
      <c r="B104" s="122"/>
      <c r="D104" s="123" t="s">
        <v>1412</v>
      </c>
      <c r="E104" s="124"/>
      <c r="F104" s="124"/>
      <c r="G104" s="124"/>
      <c r="H104" s="124"/>
      <c r="I104" s="124"/>
      <c r="J104" s="125"/>
      <c r="L104" s="122"/>
    </row>
    <row r="105" spans="1:47" s="10" customFormat="1" ht="19.899999999999999" customHeight="1">
      <c r="B105" s="122"/>
      <c r="D105" s="123" t="s">
        <v>450</v>
      </c>
      <c r="E105" s="124"/>
      <c r="F105" s="124"/>
      <c r="G105" s="124"/>
      <c r="H105" s="124"/>
      <c r="I105" s="124"/>
      <c r="J105" s="125"/>
      <c r="L105" s="122"/>
    </row>
    <row r="106" spans="1:47" s="10" customFormat="1" ht="19.899999999999999" customHeight="1">
      <c r="B106" s="122"/>
      <c r="D106" s="123" t="s">
        <v>451</v>
      </c>
      <c r="E106" s="124"/>
      <c r="F106" s="124"/>
      <c r="G106" s="124"/>
      <c r="H106" s="124"/>
      <c r="I106" s="124"/>
      <c r="J106" s="125"/>
      <c r="L106" s="122"/>
    </row>
    <row r="107" spans="1:47" s="9" customFormat="1" ht="24.95" customHeight="1">
      <c r="B107" s="118"/>
      <c r="D107" s="119" t="s">
        <v>118</v>
      </c>
      <c r="E107" s="120"/>
      <c r="F107" s="120"/>
      <c r="G107" s="120"/>
      <c r="H107" s="120"/>
      <c r="I107" s="120"/>
      <c r="J107" s="121"/>
      <c r="L107" s="118"/>
    </row>
    <row r="108" spans="1:47" s="10" customFormat="1" ht="19.899999999999999" customHeight="1">
      <c r="B108" s="122"/>
      <c r="D108" s="123" t="s">
        <v>124</v>
      </c>
      <c r="E108" s="124"/>
      <c r="F108" s="124"/>
      <c r="G108" s="124"/>
      <c r="H108" s="124"/>
      <c r="I108" s="124"/>
      <c r="J108" s="125"/>
      <c r="L108" s="122"/>
    </row>
    <row r="109" spans="1:47" s="10" customFormat="1" ht="19.899999999999999" customHeight="1">
      <c r="B109" s="122"/>
      <c r="D109" s="123" t="s">
        <v>1413</v>
      </c>
      <c r="E109" s="124"/>
      <c r="F109" s="124"/>
      <c r="G109" s="124"/>
      <c r="H109" s="124"/>
      <c r="I109" s="124"/>
      <c r="J109" s="125"/>
      <c r="L109" s="122"/>
    </row>
    <row r="110" spans="1:47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>
      <c r="A115" s="26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131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6.25" customHeight="1">
      <c r="A119" s="26"/>
      <c r="B119" s="27"/>
      <c r="C119" s="26"/>
      <c r="D119" s="26"/>
      <c r="E119" s="388" t="str">
        <f>E7</f>
        <v>Ružomberok OO PZ, zateplenie objektu, Nám.A. Hlinku 1875 Ružomberok</v>
      </c>
      <c r="F119" s="389"/>
      <c r="G119" s="389"/>
      <c r="H119" s="389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105</v>
      </c>
      <c r="L120" s="17"/>
    </row>
    <row r="121" spans="1:31" s="1" customFormat="1" ht="16.5" customHeight="1">
      <c r="B121" s="17"/>
      <c r="E121" s="388" t="s">
        <v>3011</v>
      </c>
      <c r="F121" s="350"/>
      <c r="G121" s="350"/>
      <c r="H121" s="350"/>
      <c r="L121" s="17"/>
    </row>
    <row r="122" spans="1:31" s="1" customFormat="1" ht="12" customHeight="1">
      <c r="B122" s="17"/>
      <c r="C122" s="23" t="s">
        <v>107</v>
      </c>
      <c r="L122" s="17"/>
    </row>
    <row r="123" spans="1:31" s="2" customFormat="1" ht="16.5" customHeight="1">
      <c r="A123" s="26"/>
      <c r="B123" s="27"/>
      <c r="C123" s="26"/>
      <c r="D123" s="26"/>
      <c r="E123" s="386"/>
      <c r="F123" s="387"/>
      <c r="G123" s="387"/>
      <c r="H123" s="387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109</v>
      </c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380" t="str">
        <f>E13</f>
        <v>B.03 - Vstupné schodisko</v>
      </c>
      <c r="F125" s="387"/>
      <c r="G125" s="387"/>
      <c r="H125" s="387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17</v>
      </c>
      <c r="D127" s="26"/>
      <c r="E127" s="26"/>
      <c r="F127" s="21" t="str">
        <f>F16</f>
        <v>p.č.1108;1109, k.ú. Ružomberok</v>
      </c>
      <c r="G127" s="26"/>
      <c r="H127" s="26"/>
      <c r="I127" s="23" t="s">
        <v>19</v>
      </c>
      <c r="J127" s="52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25.7" customHeight="1">
      <c r="A129" s="26"/>
      <c r="B129" s="27"/>
      <c r="C129" s="23" t="s">
        <v>20</v>
      </c>
      <c r="D129" s="26"/>
      <c r="E129" s="26"/>
      <c r="F129" s="21" t="str">
        <f>E19</f>
        <v>Ministerstvo vnútra SR</v>
      </c>
      <c r="G129" s="26"/>
      <c r="H129" s="26"/>
      <c r="I129" s="23" t="s">
        <v>25</v>
      </c>
      <c r="J129" s="24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>
      <c r="A130" s="26"/>
      <c r="B130" s="27"/>
      <c r="C130" s="23" t="s">
        <v>24</v>
      </c>
      <c r="D130" s="26"/>
      <c r="E130" s="26"/>
      <c r="F130" s="21"/>
      <c r="G130" s="26"/>
      <c r="H130" s="26"/>
      <c r="I130" s="23" t="s">
        <v>27</v>
      </c>
      <c r="J130" s="24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>
      <c r="A132" s="126"/>
      <c r="B132" s="127"/>
      <c r="C132" s="128" t="s">
        <v>132</v>
      </c>
      <c r="D132" s="129" t="s">
        <v>54</v>
      </c>
      <c r="E132" s="129" t="s">
        <v>50</v>
      </c>
      <c r="F132" s="129" t="s">
        <v>51</v>
      </c>
      <c r="G132" s="129" t="s">
        <v>133</v>
      </c>
      <c r="H132" s="129" t="s">
        <v>134</v>
      </c>
      <c r="I132" s="129" t="s">
        <v>135</v>
      </c>
      <c r="J132" s="130" t="s">
        <v>112</v>
      </c>
      <c r="K132" s="131" t="s">
        <v>136</v>
      </c>
      <c r="L132" s="132"/>
      <c r="M132" s="59" t="s">
        <v>1</v>
      </c>
      <c r="N132" s="60" t="s">
        <v>33</v>
      </c>
      <c r="O132" s="60" t="s">
        <v>137</v>
      </c>
      <c r="P132" s="60" t="s">
        <v>138</v>
      </c>
      <c r="Q132" s="60" t="s">
        <v>139</v>
      </c>
      <c r="R132" s="60" t="s">
        <v>140</v>
      </c>
      <c r="S132" s="60" t="s">
        <v>141</v>
      </c>
      <c r="T132" s="61" t="s">
        <v>142</v>
      </c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</row>
    <row r="133" spans="1:65" s="2" customFormat="1" ht="22.9" customHeight="1">
      <c r="A133" s="26"/>
      <c r="B133" s="27"/>
      <c r="C133" s="66" t="s">
        <v>113</v>
      </c>
      <c r="D133" s="26"/>
      <c r="E133" s="26"/>
      <c r="F133" s="26"/>
      <c r="G133" s="26"/>
      <c r="H133" s="26"/>
      <c r="I133" s="26"/>
      <c r="J133" s="133"/>
      <c r="K133" s="26"/>
      <c r="L133" s="27"/>
      <c r="M133" s="62"/>
      <c r="N133" s="53"/>
      <c r="O133" s="63"/>
      <c r="P133" s="134">
        <f>P134+P161</f>
        <v>64.278556760000001</v>
      </c>
      <c r="Q133" s="63"/>
      <c r="R133" s="134">
        <f>R134+R161</f>
        <v>6.9485995900000006</v>
      </c>
      <c r="S133" s="63"/>
      <c r="T133" s="135">
        <f>T134+T161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68</v>
      </c>
      <c r="AU133" s="14" t="s">
        <v>114</v>
      </c>
      <c r="BK133" s="136">
        <f>BK134+BK161</f>
        <v>0</v>
      </c>
    </row>
    <row r="134" spans="1:65" s="12" customFormat="1" ht="25.9" customHeight="1">
      <c r="B134" s="137"/>
      <c r="D134" s="138" t="s">
        <v>68</v>
      </c>
      <c r="E134" s="139" t="s">
        <v>143</v>
      </c>
      <c r="F134" s="139" t="s">
        <v>144</v>
      </c>
      <c r="J134" s="140"/>
      <c r="L134" s="137"/>
      <c r="M134" s="141"/>
      <c r="N134" s="142"/>
      <c r="O134" s="142"/>
      <c r="P134" s="143">
        <f>P135+P142+P150+P154+P159</f>
        <v>37.781362219999998</v>
      </c>
      <c r="Q134" s="142"/>
      <c r="R134" s="143">
        <f>R135+R142+R150+R154+R159</f>
        <v>3.28076854</v>
      </c>
      <c r="S134" s="142"/>
      <c r="T134" s="144">
        <f>T135+T142+T150+T154+T159</f>
        <v>0</v>
      </c>
      <c r="AR134" s="138" t="s">
        <v>75</v>
      </c>
      <c r="AT134" s="145" t="s">
        <v>68</v>
      </c>
      <c r="AU134" s="145" t="s">
        <v>69</v>
      </c>
      <c r="AY134" s="138" t="s">
        <v>145</v>
      </c>
      <c r="BK134" s="146">
        <f>BK135+BK142+BK150+BK154+BK159</f>
        <v>0</v>
      </c>
    </row>
    <row r="135" spans="1:65" s="12" customFormat="1" ht="22.9" customHeight="1">
      <c r="B135" s="137"/>
      <c r="D135" s="138" t="s">
        <v>68</v>
      </c>
      <c r="E135" s="147" t="s">
        <v>75</v>
      </c>
      <c r="F135" s="147" t="s">
        <v>146</v>
      </c>
      <c r="J135" s="148"/>
      <c r="L135" s="137"/>
      <c r="M135" s="141"/>
      <c r="N135" s="142"/>
      <c r="O135" s="142"/>
      <c r="P135" s="143">
        <f>SUM(P136:P141)</f>
        <v>3.0985352000000002</v>
      </c>
      <c r="Q135" s="142"/>
      <c r="R135" s="143">
        <f>SUM(R136:R141)</f>
        <v>0</v>
      </c>
      <c r="S135" s="142"/>
      <c r="T135" s="144">
        <f>SUM(T136:T141)</f>
        <v>0</v>
      </c>
      <c r="AR135" s="138" t="s">
        <v>75</v>
      </c>
      <c r="AT135" s="145" t="s">
        <v>68</v>
      </c>
      <c r="AU135" s="145" t="s">
        <v>75</v>
      </c>
      <c r="AY135" s="138" t="s">
        <v>145</v>
      </c>
      <c r="BK135" s="146">
        <f>SUM(BK136:BK141)</f>
        <v>0</v>
      </c>
    </row>
    <row r="136" spans="1:65" s="2" customFormat="1" ht="24.2" customHeight="1">
      <c r="A136" s="26"/>
      <c r="B136" s="149"/>
      <c r="C136" s="150" t="s">
        <v>75</v>
      </c>
      <c r="D136" s="150" t="s">
        <v>147</v>
      </c>
      <c r="E136" s="151" t="s">
        <v>1414</v>
      </c>
      <c r="F136" s="152" t="s">
        <v>1415</v>
      </c>
      <c r="G136" s="153" t="s">
        <v>160</v>
      </c>
      <c r="H136" s="154">
        <v>0.72199999999999998</v>
      </c>
      <c r="I136" s="155"/>
      <c r="J136" s="155"/>
      <c r="K136" s="156"/>
      <c r="L136" s="27"/>
      <c r="M136" s="157" t="s">
        <v>1</v>
      </c>
      <c r="N136" s="158" t="s">
        <v>35</v>
      </c>
      <c r="O136" s="159">
        <v>3.1739999999999999</v>
      </c>
      <c r="P136" s="159">
        <f t="shared" ref="P136:P141" si="0">O136*H136</f>
        <v>2.2916279999999998</v>
      </c>
      <c r="Q136" s="159">
        <v>0</v>
      </c>
      <c r="R136" s="159">
        <f t="shared" ref="R136:R141" si="1">Q136*H136</f>
        <v>0</v>
      </c>
      <c r="S136" s="159">
        <v>0</v>
      </c>
      <c r="T136" s="160">
        <f t="shared" ref="T136:T141" si="2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151</v>
      </c>
      <c r="AT136" s="161" t="s">
        <v>147</v>
      </c>
      <c r="AU136" s="161" t="s">
        <v>78</v>
      </c>
      <c r="AY136" s="14" t="s">
        <v>145</v>
      </c>
      <c r="BE136" s="162">
        <f t="shared" ref="BE136:BE141" si="3">IF(N136="základná",J136,0)</f>
        <v>0</v>
      </c>
      <c r="BF136" s="162">
        <f t="shared" ref="BF136:BF141" si="4">IF(N136="znížená",J136,0)</f>
        <v>0</v>
      </c>
      <c r="BG136" s="162">
        <f t="shared" ref="BG136:BG141" si="5">IF(N136="zákl. prenesená",J136,0)</f>
        <v>0</v>
      </c>
      <c r="BH136" s="162">
        <f t="shared" ref="BH136:BH141" si="6">IF(N136="zníž. prenesená",J136,0)</f>
        <v>0</v>
      </c>
      <c r="BI136" s="162">
        <f t="shared" ref="BI136:BI141" si="7">IF(N136="nulová",J136,0)</f>
        <v>0</v>
      </c>
      <c r="BJ136" s="14" t="s">
        <v>78</v>
      </c>
      <c r="BK136" s="162">
        <f t="shared" ref="BK136:BK141" si="8">ROUND(I136*H136,2)</f>
        <v>0</v>
      </c>
      <c r="BL136" s="14" t="s">
        <v>151</v>
      </c>
      <c r="BM136" s="161" t="s">
        <v>1416</v>
      </c>
    </row>
    <row r="137" spans="1:65" s="2" customFormat="1" ht="16.5" customHeight="1">
      <c r="A137" s="26"/>
      <c r="B137" s="149"/>
      <c r="C137" s="150" t="s">
        <v>78</v>
      </c>
      <c r="D137" s="150" t="s">
        <v>147</v>
      </c>
      <c r="E137" s="151" t="s">
        <v>1087</v>
      </c>
      <c r="F137" s="152" t="s">
        <v>1088</v>
      </c>
      <c r="G137" s="153" t="s">
        <v>160</v>
      </c>
      <c r="H137" s="154">
        <v>0.72199999999999998</v>
      </c>
      <c r="I137" s="155"/>
      <c r="J137" s="155"/>
      <c r="K137" s="156"/>
      <c r="L137" s="27"/>
      <c r="M137" s="157" t="s">
        <v>1</v>
      </c>
      <c r="N137" s="158" t="s">
        <v>35</v>
      </c>
      <c r="O137" s="159">
        <v>0.83199999999999996</v>
      </c>
      <c r="P137" s="159">
        <f t="shared" si="0"/>
        <v>0.6007039999999999</v>
      </c>
      <c r="Q137" s="159">
        <v>0</v>
      </c>
      <c r="R137" s="159">
        <f t="shared" si="1"/>
        <v>0</v>
      </c>
      <c r="S137" s="159">
        <v>0</v>
      </c>
      <c r="T137" s="160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151</v>
      </c>
      <c r="AT137" s="161" t="s">
        <v>147</v>
      </c>
      <c r="AU137" s="161" t="s">
        <v>78</v>
      </c>
      <c r="AY137" s="14" t="s">
        <v>145</v>
      </c>
      <c r="BE137" s="162">
        <f t="shared" si="3"/>
        <v>0</v>
      </c>
      <c r="BF137" s="162">
        <f t="shared" si="4"/>
        <v>0</v>
      </c>
      <c r="BG137" s="162">
        <f t="shared" si="5"/>
        <v>0</v>
      </c>
      <c r="BH137" s="162">
        <f t="shared" si="6"/>
        <v>0</v>
      </c>
      <c r="BI137" s="162">
        <f t="shared" si="7"/>
        <v>0</v>
      </c>
      <c r="BJ137" s="14" t="s">
        <v>78</v>
      </c>
      <c r="BK137" s="162">
        <f t="shared" si="8"/>
        <v>0</v>
      </c>
      <c r="BL137" s="14" t="s">
        <v>151</v>
      </c>
      <c r="BM137" s="161" t="s">
        <v>1417</v>
      </c>
    </row>
    <row r="138" spans="1:65" s="2" customFormat="1" ht="33" customHeight="1">
      <c r="A138" s="26"/>
      <c r="B138" s="149"/>
      <c r="C138" s="150" t="s">
        <v>82</v>
      </c>
      <c r="D138" s="150" t="s">
        <v>147</v>
      </c>
      <c r="E138" s="151" t="s">
        <v>1090</v>
      </c>
      <c r="F138" s="152" t="s">
        <v>1091</v>
      </c>
      <c r="G138" s="153" t="s">
        <v>160</v>
      </c>
      <c r="H138" s="154">
        <v>0.72199999999999998</v>
      </c>
      <c r="I138" s="155"/>
      <c r="J138" s="155"/>
      <c r="K138" s="156"/>
      <c r="L138" s="27"/>
      <c r="M138" s="157" t="s">
        <v>1</v>
      </c>
      <c r="N138" s="158" t="s">
        <v>35</v>
      </c>
      <c r="O138" s="159">
        <v>5.5500000000000001E-2</v>
      </c>
      <c r="P138" s="159">
        <f t="shared" si="0"/>
        <v>4.0071000000000002E-2</v>
      </c>
      <c r="Q138" s="159">
        <v>0</v>
      </c>
      <c r="R138" s="159">
        <f t="shared" si="1"/>
        <v>0</v>
      </c>
      <c r="S138" s="159">
        <v>0</v>
      </c>
      <c r="T138" s="160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151</v>
      </c>
      <c r="AT138" s="161" t="s">
        <v>147</v>
      </c>
      <c r="AU138" s="161" t="s">
        <v>78</v>
      </c>
      <c r="AY138" s="14" t="s">
        <v>145</v>
      </c>
      <c r="BE138" s="162">
        <f t="shared" si="3"/>
        <v>0</v>
      </c>
      <c r="BF138" s="162">
        <f t="shared" si="4"/>
        <v>0</v>
      </c>
      <c r="BG138" s="162">
        <f t="shared" si="5"/>
        <v>0</v>
      </c>
      <c r="BH138" s="162">
        <f t="shared" si="6"/>
        <v>0</v>
      </c>
      <c r="BI138" s="162">
        <f t="shared" si="7"/>
        <v>0</v>
      </c>
      <c r="BJ138" s="14" t="s">
        <v>78</v>
      </c>
      <c r="BK138" s="162">
        <f t="shared" si="8"/>
        <v>0</v>
      </c>
      <c r="BL138" s="14" t="s">
        <v>151</v>
      </c>
      <c r="BM138" s="161" t="s">
        <v>1418</v>
      </c>
    </row>
    <row r="139" spans="1:65" s="2" customFormat="1" ht="37.9" customHeight="1">
      <c r="A139" s="26"/>
      <c r="B139" s="149"/>
      <c r="C139" s="150" t="s">
        <v>151</v>
      </c>
      <c r="D139" s="150" t="s">
        <v>147</v>
      </c>
      <c r="E139" s="151" t="s">
        <v>1093</v>
      </c>
      <c r="F139" s="152" t="s">
        <v>1094</v>
      </c>
      <c r="G139" s="153" t="s">
        <v>160</v>
      </c>
      <c r="H139" s="154">
        <v>21.66</v>
      </c>
      <c r="I139" s="155"/>
      <c r="J139" s="155"/>
      <c r="K139" s="156"/>
      <c r="L139" s="27"/>
      <c r="M139" s="157" t="s">
        <v>1</v>
      </c>
      <c r="N139" s="158" t="s">
        <v>35</v>
      </c>
      <c r="O139" s="159">
        <v>7.3699999999999998E-3</v>
      </c>
      <c r="P139" s="159">
        <f t="shared" si="0"/>
        <v>0.1596342</v>
      </c>
      <c r="Q139" s="159">
        <v>0</v>
      </c>
      <c r="R139" s="159">
        <f t="shared" si="1"/>
        <v>0</v>
      </c>
      <c r="S139" s="159">
        <v>0</v>
      </c>
      <c r="T139" s="160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151</v>
      </c>
      <c r="AT139" s="161" t="s">
        <v>147</v>
      </c>
      <c r="AU139" s="161" t="s">
        <v>78</v>
      </c>
      <c r="AY139" s="14" t="s">
        <v>145</v>
      </c>
      <c r="BE139" s="162">
        <f t="shared" si="3"/>
        <v>0</v>
      </c>
      <c r="BF139" s="162">
        <f t="shared" si="4"/>
        <v>0</v>
      </c>
      <c r="BG139" s="162">
        <f t="shared" si="5"/>
        <v>0</v>
      </c>
      <c r="BH139" s="162">
        <f t="shared" si="6"/>
        <v>0</v>
      </c>
      <c r="BI139" s="162">
        <f t="shared" si="7"/>
        <v>0</v>
      </c>
      <c r="BJ139" s="14" t="s">
        <v>78</v>
      </c>
      <c r="BK139" s="162">
        <f t="shared" si="8"/>
        <v>0</v>
      </c>
      <c r="BL139" s="14" t="s">
        <v>151</v>
      </c>
      <c r="BM139" s="161" t="s">
        <v>1419</v>
      </c>
    </row>
    <row r="140" spans="1:65" s="2" customFormat="1" ht="16.5" customHeight="1">
      <c r="A140" s="26"/>
      <c r="B140" s="149"/>
      <c r="C140" s="150" t="s">
        <v>165</v>
      </c>
      <c r="D140" s="150" t="s">
        <v>147</v>
      </c>
      <c r="E140" s="151" t="s">
        <v>1096</v>
      </c>
      <c r="F140" s="152" t="s">
        <v>1097</v>
      </c>
      <c r="G140" s="153" t="s">
        <v>160</v>
      </c>
      <c r="H140" s="154">
        <v>0.72199999999999998</v>
      </c>
      <c r="I140" s="155"/>
      <c r="J140" s="155"/>
      <c r="K140" s="156"/>
      <c r="L140" s="27"/>
      <c r="M140" s="157" t="s">
        <v>1</v>
      </c>
      <c r="N140" s="158" t="s">
        <v>35</v>
      </c>
      <c r="O140" s="159">
        <v>8.9999999999999993E-3</v>
      </c>
      <c r="P140" s="159">
        <f t="shared" si="0"/>
        <v>6.4979999999999994E-3</v>
      </c>
      <c r="Q140" s="159">
        <v>0</v>
      </c>
      <c r="R140" s="159">
        <f t="shared" si="1"/>
        <v>0</v>
      </c>
      <c r="S140" s="159">
        <v>0</v>
      </c>
      <c r="T140" s="160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151</v>
      </c>
      <c r="AT140" s="161" t="s">
        <v>147</v>
      </c>
      <c r="AU140" s="161" t="s">
        <v>78</v>
      </c>
      <c r="AY140" s="14" t="s">
        <v>145</v>
      </c>
      <c r="BE140" s="162">
        <f t="shared" si="3"/>
        <v>0</v>
      </c>
      <c r="BF140" s="162">
        <f t="shared" si="4"/>
        <v>0</v>
      </c>
      <c r="BG140" s="162">
        <f t="shared" si="5"/>
        <v>0</v>
      </c>
      <c r="BH140" s="162">
        <f t="shared" si="6"/>
        <v>0</v>
      </c>
      <c r="BI140" s="162">
        <f t="shared" si="7"/>
        <v>0</v>
      </c>
      <c r="BJ140" s="14" t="s">
        <v>78</v>
      </c>
      <c r="BK140" s="162">
        <f t="shared" si="8"/>
        <v>0</v>
      </c>
      <c r="BL140" s="14" t="s">
        <v>151</v>
      </c>
      <c r="BM140" s="161" t="s">
        <v>1420</v>
      </c>
    </row>
    <row r="141" spans="1:65" s="2" customFormat="1" ht="24.2" customHeight="1">
      <c r="A141" s="26"/>
      <c r="B141" s="149"/>
      <c r="C141" s="150" t="s">
        <v>169</v>
      </c>
      <c r="D141" s="150" t="s">
        <v>147</v>
      </c>
      <c r="E141" s="151" t="s">
        <v>1099</v>
      </c>
      <c r="F141" s="152" t="s">
        <v>1100</v>
      </c>
      <c r="G141" s="153" t="s">
        <v>269</v>
      </c>
      <c r="H141" s="154">
        <v>1.155</v>
      </c>
      <c r="I141" s="155"/>
      <c r="J141" s="155"/>
      <c r="K141" s="156"/>
      <c r="L141" s="27"/>
      <c r="M141" s="157" t="s">
        <v>1</v>
      </c>
      <c r="N141" s="158" t="s">
        <v>35</v>
      </c>
      <c r="O141" s="159">
        <v>0</v>
      </c>
      <c r="P141" s="159">
        <f t="shared" si="0"/>
        <v>0</v>
      </c>
      <c r="Q141" s="159">
        <v>0</v>
      </c>
      <c r="R141" s="159">
        <f t="shared" si="1"/>
        <v>0</v>
      </c>
      <c r="S141" s="159">
        <v>0</v>
      </c>
      <c r="T141" s="160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151</v>
      </c>
      <c r="AT141" s="161" t="s">
        <v>147</v>
      </c>
      <c r="AU141" s="161" t="s">
        <v>78</v>
      </c>
      <c r="AY141" s="14" t="s">
        <v>145</v>
      </c>
      <c r="BE141" s="162">
        <f t="shared" si="3"/>
        <v>0</v>
      </c>
      <c r="BF141" s="162">
        <f t="shared" si="4"/>
        <v>0</v>
      </c>
      <c r="BG141" s="162">
        <f t="shared" si="5"/>
        <v>0</v>
      </c>
      <c r="BH141" s="162">
        <f t="shared" si="6"/>
        <v>0</v>
      </c>
      <c r="BI141" s="162">
        <f t="shared" si="7"/>
        <v>0</v>
      </c>
      <c r="BJ141" s="14" t="s">
        <v>78</v>
      </c>
      <c r="BK141" s="162">
        <f t="shared" si="8"/>
        <v>0</v>
      </c>
      <c r="BL141" s="14" t="s">
        <v>151</v>
      </c>
      <c r="BM141" s="161" t="s">
        <v>1421</v>
      </c>
    </row>
    <row r="142" spans="1:65" s="12" customFormat="1" ht="22.9" customHeight="1">
      <c r="B142" s="137"/>
      <c r="D142" s="138" t="s">
        <v>68</v>
      </c>
      <c r="E142" s="147" t="s">
        <v>78</v>
      </c>
      <c r="F142" s="147" t="s">
        <v>1105</v>
      </c>
      <c r="J142" s="148"/>
      <c r="L142" s="137"/>
      <c r="M142" s="141"/>
      <c r="N142" s="142"/>
      <c r="O142" s="142"/>
      <c r="P142" s="143">
        <f>SUM(P143:P149)</f>
        <v>18.020739630000001</v>
      </c>
      <c r="Q142" s="142"/>
      <c r="R142" s="143">
        <f>SUM(R143:R149)</f>
        <v>1.9490833599999999</v>
      </c>
      <c r="S142" s="142"/>
      <c r="T142" s="144">
        <f>SUM(T143:T149)</f>
        <v>0</v>
      </c>
      <c r="AR142" s="138" t="s">
        <v>75</v>
      </c>
      <c r="AT142" s="145" t="s">
        <v>68</v>
      </c>
      <c r="AU142" s="145" t="s">
        <v>75</v>
      </c>
      <c r="AY142" s="138" t="s">
        <v>145</v>
      </c>
      <c r="BK142" s="146">
        <f>SUM(BK143:BK149)</f>
        <v>0</v>
      </c>
    </row>
    <row r="143" spans="1:65" s="2" customFormat="1" ht="24.2" customHeight="1">
      <c r="A143" s="26"/>
      <c r="B143" s="149"/>
      <c r="C143" s="150" t="s">
        <v>173</v>
      </c>
      <c r="D143" s="150" t="s">
        <v>147</v>
      </c>
      <c r="E143" s="151" t="s">
        <v>1112</v>
      </c>
      <c r="F143" s="152" t="s">
        <v>1113</v>
      </c>
      <c r="G143" s="153" t="s">
        <v>160</v>
      </c>
      <c r="H143" s="154">
        <v>0.16700000000000001</v>
      </c>
      <c r="I143" s="155"/>
      <c r="J143" s="155"/>
      <c r="K143" s="156"/>
      <c r="L143" s="27"/>
      <c r="M143" s="157" t="s">
        <v>1</v>
      </c>
      <c r="N143" s="158" t="s">
        <v>35</v>
      </c>
      <c r="O143" s="159">
        <v>1.1317999999999999</v>
      </c>
      <c r="P143" s="159">
        <f t="shared" ref="P143:P149" si="9">O143*H143</f>
        <v>0.1890106</v>
      </c>
      <c r="Q143" s="159">
        <v>2.0699999999999998</v>
      </c>
      <c r="R143" s="159">
        <f t="shared" ref="R143:R149" si="10">Q143*H143</f>
        <v>0.34569</v>
      </c>
      <c r="S143" s="159">
        <v>0</v>
      </c>
      <c r="T143" s="160">
        <f t="shared" ref="T143:T149" si="11"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151</v>
      </c>
      <c r="AT143" s="161" t="s">
        <v>147</v>
      </c>
      <c r="AU143" s="161" t="s">
        <v>78</v>
      </c>
      <c r="AY143" s="14" t="s">
        <v>145</v>
      </c>
      <c r="BE143" s="162">
        <f t="shared" ref="BE143:BE149" si="12">IF(N143="základná",J143,0)</f>
        <v>0</v>
      </c>
      <c r="BF143" s="162">
        <f t="shared" ref="BF143:BF149" si="13">IF(N143="znížená",J143,0)</f>
        <v>0</v>
      </c>
      <c r="BG143" s="162">
        <f t="shared" ref="BG143:BG149" si="14">IF(N143="zákl. prenesená",J143,0)</f>
        <v>0</v>
      </c>
      <c r="BH143" s="162">
        <f t="shared" ref="BH143:BH149" si="15">IF(N143="zníž. prenesená",J143,0)</f>
        <v>0</v>
      </c>
      <c r="BI143" s="162">
        <f t="shared" ref="BI143:BI149" si="16">IF(N143="nulová",J143,0)</f>
        <v>0</v>
      </c>
      <c r="BJ143" s="14" t="s">
        <v>78</v>
      </c>
      <c r="BK143" s="162">
        <f t="shared" ref="BK143:BK149" si="17">ROUND(I143*H143,2)</f>
        <v>0</v>
      </c>
      <c r="BL143" s="14" t="s">
        <v>151</v>
      </c>
      <c r="BM143" s="161" t="s">
        <v>1422</v>
      </c>
    </row>
    <row r="144" spans="1:65" s="2" customFormat="1" ht="37.9" customHeight="1">
      <c r="A144" s="26"/>
      <c r="B144" s="149"/>
      <c r="C144" s="150" t="s">
        <v>177</v>
      </c>
      <c r="D144" s="150" t="s">
        <v>147</v>
      </c>
      <c r="E144" s="151" t="s">
        <v>1423</v>
      </c>
      <c r="F144" s="152" t="s">
        <v>3056</v>
      </c>
      <c r="G144" s="153" t="s">
        <v>236</v>
      </c>
      <c r="H144" s="154">
        <v>450</v>
      </c>
      <c r="I144" s="155"/>
      <c r="J144" s="155"/>
      <c r="K144" s="156"/>
      <c r="L144" s="27"/>
      <c r="M144" s="157" t="s">
        <v>1</v>
      </c>
      <c r="N144" s="158" t="s">
        <v>35</v>
      </c>
      <c r="O144" s="159">
        <v>3.1789999999999999E-2</v>
      </c>
      <c r="P144" s="159">
        <f t="shared" si="9"/>
        <v>14.3055</v>
      </c>
      <c r="Q144" s="159">
        <v>2.0000000000000002E-5</v>
      </c>
      <c r="R144" s="159">
        <f t="shared" si="10"/>
        <v>9.0000000000000011E-3</v>
      </c>
      <c r="S144" s="159">
        <v>0</v>
      </c>
      <c r="T144" s="160">
        <f t="shared" si="11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151</v>
      </c>
      <c r="AT144" s="161" t="s">
        <v>147</v>
      </c>
      <c r="AU144" s="161" t="s">
        <v>78</v>
      </c>
      <c r="AY144" s="14" t="s">
        <v>145</v>
      </c>
      <c r="BE144" s="162">
        <f t="shared" si="12"/>
        <v>0</v>
      </c>
      <c r="BF144" s="162">
        <f t="shared" si="13"/>
        <v>0</v>
      </c>
      <c r="BG144" s="162">
        <f t="shared" si="14"/>
        <v>0</v>
      </c>
      <c r="BH144" s="162">
        <f t="shared" si="15"/>
        <v>0</v>
      </c>
      <c r="BI144" s="162">
        <f t="shared" si="16"/>
        <v>0</v>
      </c>
      <c r="BJ144" s="14" t="s">
        <v>78</v>
      </c>
      <c r="BK144" s="162">
        <f t="shared" si="17"/>
        <v>0</v>
      </c>
      <c r="BL144" s="14" t="s">
        <v>151</v>
      </c>
      <c r="BM144" s="161" t="s">
        <v>1424</v>
      </c>
    </row>
    <row r="145" spans="1:65" s="2" customFormat="1" ht="21.75" customHeight="1">
      <c r="A145" s="26"/>
      <c r="B145" s="149"/>
      <c r="C145" s="167" t="s">
        <v>156</v>
      </c>
      <c r="D145" s="167" t="s">
        <v>425</v>
      </c>
      <c r="E145" s="168" t="s">
        <v>1425</v>
      </c>
      <c r="F145" s="169" t="s">
        <v>1426</v>
      </c>
      <c r="G145" s="170" t="s">
        <v>269</v>
      </c>
      <c r="H145" s="171">
        <v>1.2999999999999999E-2</v>
      </c>
      <c r="I145" s="172"/>
      <c r="J145" s="172"/>
      <c r="K145" s="173"/>
      <c r="L145" s="174"/>
      <c r="M145" s="175" t="s">
        <v>1</v>
      </c>
      <c r="N145" s="176" t="s">
        <v>35</v>
      </c>
      <c r="O145" s="159">
        <v>0</v>
      </c>
      <c r="P145" s="159">
        <f t="shared" si="9"/>
        <v>0</v>
      </c>
      <c r="Q145" s="159">
        <v>1</v>
      </c>
      <c r="R145" s="159">
        <f t="shared" si="10"/>
        <v>1.2999999999999999E-2</v>
      </c>
      <c r="S145" s="159">
        <v>0</v>
      </c>
      <c r="T145" s="160">
        <f t="shared" si="11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177</v>
      </c>
      <c r="AT145" s="161" t="s">
        <v>425</v>
      </c>
      <c r="AU145" s="161" t="s">
        <v>78</v>
      </c>
      <c r="AY145" s="14" t="s">
        <v>145</v>
      </c>
      <c r="BE145" s="162">
        <f t="shared" si="12"/>
        <v>0</v>
      </c>
      <c r="BF145" s="162">
        <f t="shared" si="13"/>
        <v>0</v>
      </c>
      <c r="BG145" s="162">
        <f t="shared" si="14"/>
        <v>0</v>
      </c>
      <c r="BH145" s="162">
        <f t="shared" si="15"/>
        <v>0</v>
      </c>
      <c r="BI145" s="162">
        <f t="shared" si="16"/>
        <v>0</v>
      </c>
      <c r="BJ145" s="14" t="s">
        <v>78</v>
      </c>
      <c r="BK145" s="162">
        <f t="shared" si="17"/>
        <v>0</v>
      </c>
      <c r="BL145" s="14" t="s">
        <v>151</v>
      </c>
      <c r="BM145" s="161" t="s">
        <v>1427</v>
      </c>
    </row>
    <row r="146" spans="1:65" s="2" customFormat="1" ht="24.2" customHeight="1">
      <c r="A146" s="26"/>
      <c r="B146" s="149"/>
      <c r="C146" s="150" t="s">
        <v>184</v>
      </c>
      <c r="D146" s="150" t="s">
        <v>147</v>
      </c>
      <c r="E146" s="151" t="s">
        <v>1428</v>
      </c>
      <c r="F146" s="152" t="s">
        <v>1429</v>
      </c>
      <c r="G146" s="153" t="s">
        <v>160</v>
      </c>
      <c r="H146" s="154">
        <v>0.68700000000000006</v>
      </c>
      <c r="I146" s="155"/>
      <c r="J146" s="155"/>
      <c r="K146" s="156"/>
      <c r="L146" s="27"/>
      <c r="M146" s="157" t="s">
        <v>1</v>
      </c>
      <c r="N146" s="158" t="s">
        <v>35</v>
      </c>
      <c r="O146" s="159">
        <v>0.58269000000000004</v>
      </c>
      <c r="P146" s="159">
        <f t="shared" si="9"/>
        <v>0.40030803000000004</v>
      </c>
      <c r="Q146" s="159">
        <v>2.2151299999999998</v>
      </c>
      <c r="R146" s="159">
        <f t="shared" si="10"/>
        <v>1.52179431</v>
      </c>
      <c r="S146" s="159">
        <v>0</v>
      </c>
      <c r="T146" s="160">
        <f t="shared" si="11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151</v>
      </c>
      <c r="AT146" s="161" t="s">
        <v>147</v>
      </c>
      <c r="AU146" s="161" t="s">
        <v>78</v>
      </c>
      <c r="AY146" s="14" t="s">
        <v>145</v>
      </c>
      <c r="BE146" s="162">
        <f t="shared" si="12"/>
        <v>0</v>
      </c>
      <c r="BF146" s="162">
        <f t="shared" si="13"/>
        <v>0</v>
      </c>
      <c r="BG146" s="162">
        <f t="shared" si="14"/>
        <v>0</v>
      </c>
      <c r="BH146" s="162">
        <f t="shared" si="15"/>
        <v>0</v>
      </c>
      <c r="BI146" s="162">
        <f t="shared" si="16"/>
        <v>0</v>
      </c>
      <c r="BJ146" s="14" t="s">
        <v>78</v>
      </c>
      <c r="BK146" s="162">
        <f t="shared" si="17"/>
        <v>0</v>
      </c>
      <c r="BL146" s="14" t="s">
        <v>151</v>
      </c>
      <c r="BM146" s="161" t="s">
        <v>1430</v>
      </c>
    </row>
    <row r="147" spans="1:65" s="2" customFormat="1" ht="21.75" customHeight="1">
      <c r="A147" s="26"/>
      <c r="B147" s="149"/>
      <c r="C147" s="150" t="s">
        <v>189</v>
      </c>
      <c r="D147" s="150" t="s">
        <v>147</v>
      </c>
      <c r="E147" s="151" t="s">
        <v>1431</v>
      </c>
      <c r="F147" s="152" t="s">
        <v>1432</v>
      </c>
      <c r="G147" s="153" t="s">
        <v>150</v>
      </c>
      <c r="H147" s="154">
        <v>2.2229999999999999</v>
      </c>
      <c r="I147" s="155"/>
      <c r="J147" s="155"/>
      <c r="K147" s="156"/>
      <c r="L147" s="27"/>
      <c r="M147" s="157" t="s">
        <v>1</v>
      </c>
      <c r="N147" s="158" t="s">
        <v>35</v>
      </c>
      <c r="O147" s="159">
        <v>0.35799999999999998</v>
      </c>
      <c r="P147" s="159">
        <f t="shared" si="9"/>
        <v>0.79583399999999993</v>
      </c>
      <c r="Q147" s="159">
        <v>1.6000000000000001E-3</v>
      </c>
      <c r="R147" s="159">
        <f t="shared" si="10"/>
        <v>3.5568000000000002E-3</v>
      </c>
      <c r="S147" s="159">
        <v>0</v>
      </c>
      <c r="T147" s="160">
        <f t="shared" si="11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151</v>
      </c>
      <c r="AT147" s="161" t="s">
        <v>147</v>
      </c>
      <c r="AU147" s="161" t="s">
        <v>78</v>
      </c>
      <c r="AY147" s="14" t="s">
        <v>145</v>
      </c>
      <c r="BE147" s="162">
        <f t="shared" si="12"/>
        <v>0</v>
      </c>
      <c r="BF147" s="162">
        <f t="shared" si="13"/>
        <v>0</v>
      </c>
      <c r="BG147" s="162">
        <f t="shared" si="14"/>
        <v>0</v>
      </c>
      <c r="BH147" s="162">
        <f t="shared" si="15"/>
        <v>0</v>
      </c>
      <c r="BI147" s="162">
        <f t="shared" si="16"/>
        <v>0</v>
      </c>
      <c r="BJ147" s="14" t="s">
        <v>78</v>
      </c>
      <c r="BK147" s="162">
        <f t="shared" si="17"/>
        <v>0</v>
      </c>
      <c r="BL147" s="14" t="s">
        <v>151</v>
      </c>
      <c r="BM147" s="161" t="s">
        <v>1433</v>
      </c>
    </row>
    <row r="148" spans="1:65" s="2" customFormat="1" ht="21.75" customHeight="1">
      <c r="A148" s="26"/>
      <c r="B148" s="149"/>
      <c r="C148" s="150" t="s">
        <v>193</v>
      </c>
      <c r="D148" s="150" t="s">
        <v>147</v>
      </c>
      <c r="E148" s="151" t="s">
        <v>1434</v>
      </c>
      <c r="F148" s="152" t="s">
        <v>1435</v>
      </c>
      <c r="G148" s="153" t="s">
        <v>150</v>
      </c>
      <c r="H148" s="154">
        <v>2.2229999999999999</v>
      </c>
      <c r="I148" s="155"/>
      <c r="J148" s="155"/>
      <c r="K148" s="156"/>
      <c r="L148" s="27"/>
      <c r="M148" s="157" t="s">
        <v>1</v>
      </c>
      <c r="N148" s="158" t="s">
        <v>35</v>
      </c>
      <c r="O148" s="159">
        <v>0.19900000000000001</v>
      </c>
      <c r="P148" s="159">
        <f t="shared" si="9"/>
        <v>0.44237700000000002</v>
      </c>
      <c r="Q148" s="159">
        <v>0</v>
      </c>
      <c r="R148" s="159">
        <f t="shared" si="10"/>
        <v>0</v>
      </c>
      <c r="S148" s="159">
        <v>0</v>
      </c>
      <c r="T148" s="160">
        <f t="shared" si="11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151</v>
      </c>
      <c r="AT148" s="161" t="s">
        <v>147</v>
      </c>
      <c r="AU148" s="161" t="s">
        <v>78</v>
      </c>
      <c r="AY148" s="14" t="s">
        <v>145</v>
      </c>
      <c r="BE148" s="162">
        <f t="shared" si="12"/>
        <v>0</v>
      </c>
      <c r="BF148" s="162">
        <f t="shared" si="13"/>
        <v>0</v>
      </c>
      <c r="BG148" s="162">
        <f t="shared" si="14"/>
        <v>0</v>
      </c>
      <c r="BH148" s="162">
        <f t="shared" si="15"/>
        <v>0</v>
      </c>
      <c r="BI148" s="162">
        <f t="shared" si="16"/>
        <v>0</v>
      </c>
      <c r="BJ148" s="14" t="s">
        <v>78</v>
      </c>
      <c r="BK148" s="162">
        <f t="shared" si="17"/>
        <v>0</v>
      </c>
      <c r="BL148" s="14" t="s">
        <v>151</v>
      </c>
      <c r="BM148" s="161" t="s">
        <v>1436</v>
      </c>
    </row>
    <row r="149" spans="1:65" s="2" customFormat="1" ht="16.5" customHeight="1">
      <c r="A149" s="26"/>
      <c r="B149" s="149"/>
      <c r="C149" s="150" t="s">
        <v>197</v>
      </c>
      <c r="D149" s="150" t="s">
        <v>147</v>
      </c>
      <c r="E149" s="151" t="s">
        <v>1437</v>
      </c>
      <c r="F149" s="152" t="s">
        <v>1438</v>
      </c>
      <c r="G149" s="153" t="s">
        <v>269</v>
      </c>
      <c r="H149" s="154">
        <v>5.5E-2</v>
      </c>
      <c r="I149" s="155"/>
      <c r="J149" s="155"/>
      <c r="K149" s="156"/>
      <c r="L149" s="27"/>
      <c r="M149" s="157" t="s">
        <v>1</v>
      </c>
      <c r="N149" s="158" t="s">
        <v>35</v>
      </c>
      <c r="O149" s="159">
        <v>34.322000000000003</v>
      </c>
      <c r="P149" s="159">
        <f t="shared" si="9"/>
        <v>1.8877100000000002</v>
      </c>
      <c r="Q149" s="159">
        <v>1.01895</v>
      </c>
      <c r="R149" s="159">
        <f t="shared" si="10"/>
        <v>5.6042250000000002E-2</v>
      </c>
      <c r="S149" s="159">
        <v>0</v>
      </c>
      <c r="T149" s="160">
        <f t="shared" si="11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151</v>
      </c>
      <c r="AT149" s="161" t="s">
        <v>147</v>
      </c>
      <c r="AU149" s="161" t="s">
        <v>78</v>
      </c>
      <c r="AY149" s="14" t="s">
        <v>145</v>
      </c>
      <c r="BE149" s="162">
        <f t="shared" si="12"/>
        <v>0</v>
      </c>
      <c r="BF149" s="162">
        <f t="shared" si="13"/>
        <v>0</v>
      </c>
      <c r="BG149" s="162">
        <f t="shared" si="14"/>
        <v>0</v>
      </c>
      <c r="BH149" s="162">
        <f t="shared" si="15"/>
        <v>0</v>
      </c>
      <c r="BI149" s="162">
        <f t="shared" si="16"/>
        <v>0</v>
      </c>
      <c r="BJ149" s="14" t="s">
        <v>78</v>
      </c>
      <c r="BK149" s="162">
        <f t="shared" si="17"/>
        <v>0</v>
      </c>
      <c r="BL149" s="14" t="s">
        <v>151</v>
      </c>
      <c r="BM149" s="161" t="s">
        <v>1439</v>
      </c>
    </row>
    <row r="150" spans="1:65" s="12" customFormat="1" ht="22.9" customHeight="1">
      <c r="B150" s="137"/>
      <c r="D150" s="138" t="s">
        <v>68</v>
      </c>
      <c r="E150" s="147" t="s">
        <v>151</v>
      </c>
      <c r="F150" s="147" t="s">
        <v>1440</v>
      </c>
      <c r="J150" s="148"/>
      <c r="L150" s="137"/>
      <c r="M150" s="141"/>
      <c r="N150" s="142"/>
      <c r="O150" s="142"/>
      <c r="P150" s="143">
        <f>SUM(P151:P153)</f>
        <v>2.5011095999999999</v>
      </c>
      <c r="Q150" s="142"/>
      <c r="R150" s="143">
        <f>SUM(R151:R153)</f>
        <v>0.81033012000000004</v>
      </c>
      <c r="S150" s="142"/>
      <c r="T150" s="144">
        <f>SUM(T151:T153)</f>
        <v>0</v>
      </c>
      <c r="AR150" s="138" t="s">
        <v>75</v>
      </c>
      <c r="AT150" s="145" t="s">
        <v>68</v>
      </c>
      <c r="AU150" s="145" t="s">
        <v>75</v>
      </c>
      <c r="AY150" s="138" t="s">
        <v>145</v>
      </c>
      <c r="BK150" s="146">
        <f>SUM(BK151:BK153)</f>
        <v>0</v>
      </c>
    </row>
    <row r="151" spans="1:65" s="2" customFormat="1" ht="21.75" customHeight="1">
      <c r="A151" s="26"/>
      <c r="B151" s="149"/>
      <c r="C151" s="150" t="s">
        <v>202</v>
      </c>
      <c r="D151" s="150" t="s">
        <v>147</v>
      </c>
      <c r="E151" s="151" t="s">
        <v>1441</v>
      </c>
      <c r="F151" s="152" t="s">
        <v>1442</v>
      </c>
      <c r="G151" s="153" t="s">
        <v>160</v>
      </c>
      <c r="H151" s="154">
        <v>0.33300000000000002</v>
      </c>
      <c r="I151" s="155"/>
      <c r="J151" s="155"/>
      <c r="K151" s="156"/>
      <c r="L151" s="27"/>
      <c r="M151" s="157" t="s">
        <v>1</v>
      </c>
      <c r="N151" s="158" t="s">
        <v>35</v>
      </c>
      <c r="O151" s="159">
        <v>2.6435599999999999</v>
      </c>
      <c r="P151" s="159">
        <f>O151*H151</f>
        <v>0.88030547999999997</v>
      </c>
      <c r="Q151" s="159">
        <v>2.4157999999999999</v>
      </c>
      <c r="R151" s="159">
        <f>Q151*H151</f>
        <v>0.80446139999999999</v>
      </c>
      <c r="S151" s="159">
        <v>0</v>
      </c>
      <c r="T151" s="16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151</v>
      </c>
      <c r="AT151" s="161" t="s">
        <v>147</v>
      </c>
      <c r="AU151" s="161" t="s">
        <v>78</v>
      </c>
      <c r="AY151" s="14" t="s">
        <v>145</v>
      </c>
      <c r="BE151" s="162">
        <f>IF(N151="základná",J151,0)</f>
        <v>0</v>
      </c>
      <c r="BF151" s="162">
        <f>IF(N151="znížená",J151,0)</f>
        <v>0</v>
      </c>
      <c r="BG151" s="162">
        <f>IF(N151="zákl. prenesená",J151,0)</f>
        <v>0</v>
      </c>
      <c r="BH151" s="162">
        <f>IF(N151="zníž. prenesená",J151,0)</f>
        <v>0</v>
      </c>
      <c r="BI151" s="162">
        <f>IF(N151="nulová",J151,0)</f>
        <v>0</v>
      </c>
      <c r="BJ151" s="14" t="s">
        <v>78</v>
      </c>
      <c r="BK151" s="162">
        <f>ROUND(I151*H151,2)</f>
        <v>0</v>
      </c>
      <c r="BL151" s="14" t="s">
        <v>151</v>
      </c>
      <c r="BM151" s="161" t="s">
        <v>1443</v>
      </c>
    </row>
    <row r="152" spans="1:65" s="2" customFormat="1" ht="24.2" customHeight="1">
      <c r="A152" s="26"/>
      <c r="B152" s="149"/>
      <c r="C152" s="150" t="s">
        <v>206</v>
      </c>
      <c r="D152" s="150" t="s">
        <v>147</v>
      </c>
      <c r="E152" s="151" t="s">
        <v>1444</v>
      </c>
      <c r="F152" s="152" t="s">
        <v>1445</v>
      </c>
      <c r="G152" s="153" t="s">
        <v>150</v>
      </c>
      <c r="H152" s="154">
        <v>1.482</v>
      </c>
      <c r="I152" s="155"/>
      <c r="J152" s="155"/>
      <c r="K152" s="156"/>
      <c r="L152" s="27"/>
      <c r="M152" s="157" t="s">
        <v>1</v>
      </c>
      <c r="N152" s="158" t="s">
        <v>35</v>
      </c>
      <c r="O152" s="159">
        <v>0.83465999999999996</v>
      </c>
      <c r="P152" s="159">
        <f>O152*H152</f>
        <v>1.2369661199999999</v>
      </c>
      <c r="Q152" s="159">
        <v>3.96E-3</v>
      </c>
      <c r="R152" s="159">
        <f>Q152*H152</f>
        <v>5.86872E-3</v>
      </c>
      <c r="S152" s="159">
        <v>0</v>
      </c>
      <c r="T152" s="160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151</v>
      </c>
      <c r="AT152" s="161" t="s">
        <v>147</v>
      </c>
      <c r="AU152" s="161" t="s">
        <v>78</v>
      </c>
      <c r="AY152" s="14" t="s">
        <v>145</v>
      </c>
      <c r="BE152" s="162">
        <f>IF(N152="základná",J152,0)</f>
        <v>0</v>
      </c>
      <c r="BF152" s="162">
        <f>IF(N152="znížená",J152,0)</f>
        <v>0</v>
      </c>
      <c r="BG152" s="162">
        <f>IF(N152="zákl. prenesená",J152,0)</f>
        <v>0</v>
      </c>
      <c r="BH152" s="162">
        <f>IF(N152="zníž. prenesená",J152,0)</f>
        <v>0</v>
      </c>
      <c r="BI152" s="162">
        <f>IF(N152="nulová",J152,0)</f>
        <v>0</v>
      </c>
      <c r="BJ152" s="14" t="s">
        <v>78</v>
      </c>
      <c r="BK152" s="162">
        <f>ROUND(I152*H152,2)</f>
        <v>0</v>
      </c>
      <c r="BL152" s="14" t="s">
        <v>151</v>
      </c>
      <c r="BM152" s="161" t="s">
        <v>1446</v>
      </c>
    </row>
    <row r="153" spans="1:65" s="2" customFormat="1" ht="24.2" customHeight="1">
      <c r="A153" s="26"/>
      <c r="B153" s="149"/>
      <c r="C153" s="150" t="s">
        <v>210</v>
      </c>
      <c r="D153" s="150" t="s">
        <v>147</v>
      </c>
      <c r="E153" s="151" t="s">
        <v>1447</v>
      </c>
      <c r="F153" s="152" t="s">
        <v>1448</v>
      </c>
      <c r="G153" s="153" t="s">
        <v>150</v>
      </c>
      <c r="H153" s="154">
        <v>1.482</v>
      </c>
      <c r="I153" s="155"/>
      <c r="J153" s="155"/>
      <c r="K153" s="156"/>
      <c r="L153" s="27"/>
      <c r="M153" s="157" t="s">
        <v>1</v>
      </c>
      <c r="N153" s="158" t="s">
        <v>35</v>
      </c>
      <c r="O153" s="159">
        <v>0.25900000000000001</v>
      </c>
      <c r="P153" s="159">
        <f>O153*H153</f>
        <v>0.38383800000000001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151</v>
      </c>
      <c r="AT153" s="161" t="s">
        <v>147</v>
      </c>
      <c r="AU153" s="161" t="s">
        <v>78</v>
      </c>
      <c r="AY153" s="14" t="s">
        <v>145</v>
      </c>
      <c r="BE153" s="162">
        <f>IF(N153="základná",J153,0)</f>
        <v>0</v>
      </c>
      <c r="BF153" s="162">
        <f>IF(N153="znížená",J153,0)</f>
        <v>0</v>
      </c>
      <c r="BG153" s="162">
        <f>IF(N153="zákl. prenesená",J153,0)</f>
        <v>0</v>
      </c>
      <c r="BH153" s="162">
        <f>IF(N153="zníž. prenesená",J153,0)</f>
        <v>0</v>
      </c>
      <c r="BI153" s="162">
        <f>IF(N153="nulová",J153,0)</f>
        <v>0</v>
      </c>
      <c r="BJ153" s="14" t="s">
        <v>78</v>
      </c>
      <c r="BK153" s="162">
        <f>ROUND(I153*H153,2)</f>
        <v>0</v>
      </c>
      <c r="BL153" s="14" t="s">
        <v>151</v>
      </c>
      <c r="BM153" s="161" t="s">
        <v>1449</v>
      </c>
    </row>
    <row r="154" spans="1:65" s="12" customFormat="1" ht="22.9" customHeight="1">
      <c r="B154" s="137"/>
      <c r="D154" s="138" t="s">
        <v>68</v>
      </c>
      <c r="E154" s="147" t="s">
        <v>169</v>
      </c>
      <c r="F154" s="147" t="s">
        <v>490</v>
      </c>
      <c r="J154" s="148"/>
      <c r="L154" s="137"/>
      <c r="M154" s="141"/>
      <c r="N154" s="142"/>
      <c r="O154" s="142"/>
      <c r="P154" s="143">
        <f>SUM(P155:P158)</f>
        <v>6.0798747899999999</v>
      </c>
      <c r="Q154" s="142"/>
      <c r="R154" s="143">
        <f>SUM(R155:R158)</f>
        <v>0.52135505999999998</v>
      </c>
      <c r="S154" s="142"/>
      <c r="T154" s="144">
        <f>SUM(T155:T158)</f>
        <v>0</v>
      </c>
      <c r="AR154" s="138" t="s">
        <v>75</v>
      </c>
      <c r="AT154" s="145" t="s">
        <v>68</v>
      </c>
      <c r="AU154" s="145" t="s">
        <v>75</v>
      </c>
      <c r="AY154" s="138" t="s">
        <v>145</v>
      </c>
      <c r="BK154" s="146">
        <f>SUM(BK155:BK158)</f>
        <v>0</v>
      </c>
    </row>
    <row r="155" spans="1:65" s="2" customFormat="1" ht="24.2" customHeight="1">
      <c r="A155" s="26"/>
      <c r="B155" s="149"/>
      <c r="C155" s="150" t="s">
        <v>214</v>
      </c>
      <c r="D155" s="150" t="s">
        <v>147</v>
      </c>
      <c r="E155" s="151" t="s">
        <v>1219</v>
      </c>
      <c r="F155" s="152" t="s">
        <v>1220</v>
      </c>
      <c r="G155" s="153" t="s">
        <v>150</v>
      </c>
      <c r="H155" s="154">
        <v>12.728999999999999</v>
      </c>
      <c r="I155" s="155"/>
      <c r="J155" s="155"/>
      <c r="K155" s="156"/>
      <c r="L155" s="27"/>
      <c r="M155" s="157" t="s">
        <v>1</v>
      </c>
      <c r="N155" s="158" t="s">
        <v>35</v>
      </c>
      <c r="O155" s="159">
        <v>3.5009999999999999E-2</v>
      </c>
      <c r="P155" s="159">
        <f>O155*H155</f>
        <v>0.44564228999999994</v>
      </c>
      <c r="Q155" s="159">
        <v>0</v>
      </c>
      <c r="R155" s="159">
        <f>Q155*H155</f>
        <v>0</v>
      </c>
      <c r="S155" s="159">
        <v>0</v>
      </c>
      <c r="T155" s="160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151</v>
      </c>
      <c r="AT155" s="161" t="s">
        <v>147</v>
      </c>
      <c r="AU155" s="161" t="s">
        <v>78</v>
      </c>
      <c r="AY155" s="14" t="s">
        <v>145</v>
      </c>
      <c r="BE155" s="162">
        <f>IF(N155="základná",J155,0)</f>
        <v>0</v>
      </c>
      <c r="BF155" s="162">
        <f>IF(N155="znížená",J155,0)</f>
        <v>0</v>
      </c>
      <c r="BG155" s="162">
        <f>IF(N155="zákl. prenesená",J155,0)</f>
        <v>0</v>
      </c>
      <c r="BH155" s="162">
        <f>IF(N155="zníž. prenesená",J155,0)</f>
        <v>0</v>
      </c>
      <c r="BI155" s="162">
        <f>IF(N155="nulová",J155,0)</f>
        <v>0</v>
      </c>
      <c r="BJ155" s="14" t="s">
        <v>78</v>
      </c>
      <c r="BK155" s="162">
        <f>ROUND(I155*H155,2)</f>
        <v>0</v>
      </c>
      <c r="BL155" s="14" t="s">
        <v>151</v>
      </c>
      <c r="BM155" s="161" t="s">
        <v>1450</v>
      </c>
    </row>
    <row r="156" spans="1:65" s="2" customFormat="1" ht="24.2" customHeight="1">
      <c r="A156" s="26"/>
      <c r="B156" s="149"/>
      <c r="C156" s="167" t="s">
        <v>218</v>
      </c>
      <c r="D156" s="167" t="s">
        <v>425</v>
      </c>
      <c r="E156" s="168" t="s">
        <v>1222</v>
      </c>
      <c r="F156" s="169" t="s">
        <v>1223</v>
      </c>
      <c r="G156" s="170" t="s">
        <v>397</v>
      </c>
      <c r="H156" s="171">
        <v>2.6219999999999999</v>
      </c>
      <c r="I156" s="172"/>
      <c r="J156" s="172"/>
      <c r="K156" s="173"/>
      <c r="L156" s="174"/>
      <c r="M156" s="175" t="s">
        <v>1</v>
      </c>
      <c r="N156" s="176" t="s">
        <v>35</v>
      </c>
      <c r="O156" s="159">
        <v>0</v>
      </c>
      <c r="P156" s="159">
        <f>O156*H156</f>
        <v>0</v>
      </c>
      <c r="Q156" s="159">
        <v>1E-3</v>
      </c>
      <c r="R156" s="159">
        <f>Q156*H156</f>
        <v>2.6219999999999998E-3</v>
      </c>
      <c r="S156" s="159">
        <v>0</v>
      </c>
      <c r="T156" s="160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177</v>
      </c>
      <c r="AT156" s="161" t="s">
        <v>425</v>
      </c>
      <c r="AU156" s="161" t="s">
        <v>78</v>
      </c>
      <c r="AY156" s="14" t="s">
        <v>145</v>
      </c>
      <c r="BE156" s="162">
        <f>IF(N156="základná",J156,0)</f>
        <v>0</v>
      </c>
      <c r="BF156" s="162">
        <f>IF(N156="znížená",J156,0)</f>
        <v>0</v>
      </c>
      <c r="BG156" s="162">
        <f>IF(N156="zákl. prenesená",J156,0)</f>
        <v>0</v>
      </c>
      <c r="BH156" s="162">
        <f>IF(N156="zníž. prenesená",J156,0)</f>
        <v>0</v>
      </c>
      <c r="BI156" s="162">
        <f>IF(N156="nulová",J156,0)</f>
        <v>0</v>
      </c>
      <c r="BJ156" s="14" t="s">
        <v>78</v>
      </c>
      <c r="BK156" s="162">
        <f>ROUND(I156*H156,2)</f>
        <v>0</v>
      </c>
      <c r="BL156" s="14" t="s">
        <v>151</v>
      </c>
      <c r="BM156" s="161" t="s">
        <v>1451</v>
      </c>
    </row>
    <row r="157" spans="1:65" s="2" customFormat="1" ht="24.2" customHeight="1">
      <c r="A157" s="26"/>
      <c r="B157" s="149"/>
      <c r="C157" s="150" t="s">
        <v>222</v>
      </c>
      <c r="D157" s="150" t="s">
        <v>147</v>
      </c>
      <c r="E157" s="151" t="s">
        <v>1452</v>
      </c>
      <c r="F157" s="152" t="s">
        <v>1453</v>
      </c>
      <c r="G157" s="153" t="s">
        <v>150</v>
      </c>
      <c r="H157" s="154">
        <v>12.728999999999999</v>
      </c>
      <c r="I157" s="155"/>
      <c r="J157" s="155"/>
      <c r="K157" s="156"/>
      <c r="L157" s="27"/>
      <c r="M157" s="157" t="s">
        <v>1</v>
      </c>
      <c r="N157" s="158" t="s">
        <v>35</v>
      </c>
      <c r="O157" s="159">
        <v>0.3901</v>
      </c>
      <c r="P157" s="159">
        <f>O157*H157</f>
        <v>4.9655828999999994</v>
      </c>
      <c r="Q157" s="159">
        <v>3.9140000000000001E-2</v>
      </c>
      <c r="R157" s="159">
        <f>Q157*H157</f>
        <v>0.49821305999999999</v>
      </c>
      <c r="S157" s="159">
        <v>0</v>
      </c>
      <c r="T157" s="160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151</v>
      </c>
      <c r="AT157" s="161" t="s">
        <v>147</v>
      </c>
      <c r="AU157" s="161" t="s">
        <v>78</v>
      </c>
      <c r="AY157" s="14" t="s">
        <v>145</v>
      </c>
      <c r="BE157" s="162">
        <f>IF(N157="základná",J157,0)</f>
        <v>0</v>
      </c>
      <c r="BF157" s="162">
        <f>IF(N157="znížená",J157,0)</f>
        <v>0</v>
      </c>
      <c r="BG157" s="162">
        <f>IF(N157="zákl. prenesená",J157,0)</f>
        <v>0</v>
      </c>
      <c r="BH157" s="162">
        <f>IF(N157="zníž. prenesená",J157,0)</f>
        <v>0</v>
      </c>
      <c r="BI157" s="162">
        <f>IF(N157="nulová",J157,0)</f>
        <v>0</v>
      </c>
      <c r="BJ157" s="14" t="s">
        <v>78</v>
      </c>
      <c r="BK157" s="162">
        <f>ROUND(I157*H157,2)</f>
        <v>0</v>
      </c>
      <c r="BL157" s="14" t="s">
        <v>151</v>
      </c>
      <c r="BM157" s="161" t="s">
        <v>1454</v>
      </c>
    </row>
    <row r="158" spans="1:65" s="2" customFormat="1" ht="37.9" customHeight="1">
      <c r="A158" s="26"/>
      <c r="B158" s="149"/>
      <c r="C158" s="150" t="s">
        <v>7</v>
      </c>
      <c r="D158" s="150" t="s">
        <v>147</v>
      </c>
      <c r="E158" s="151" t="s">
        <v>1350</v>
      </c>
      <c r="F158" s="152" t="s">
        <v>1351</v>
      </c>
      <c r="G158" s="153" t="s">
        <v>150</v>
      </c>
      <c r="H158" s="154">
        <v>2.16</v>
      </c>
      <c r="I158" s="155"/>
      <c r="J158" s="155"/>
      <c r="K158" s="156"/>
      <c r="L158" s="27"/>
      <c r="M158" s="157" t="s">
        <v>1</v>
      </c>
      <c r="N158" s="158" t="s">
        <v>35</v>
      </c>
      <c r="O158" s="159">
        <v>0.30956</v>
      </c>
      <c r="P158" s="159">
        <f>O158*H158</f>
        <v>0.66864960000000007</v>
      </c>
      <c r="Q158" s="159">
        <v>9.4999999999999998E-3</v>
      </c>
      <c r="R158" s="159">
        <f>Q158*H158</f>
        <v>2.052E-2</v>
      </c>
      <c r="S158" s="159">
        <v>0</v>
      </c>
      <c r="T158" s="160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151</v>
      </c>
      <c r="AT158" s="161" t="s">
        <v>147</v>
      </c>
      <c r="AU158" s="161" t="s">
        <v>78</v>
      </c>
      <c r="AY158" s="14" t="s">
        <v>145</v>
      </c>
      <c r="BE158" s="162">
        <f>IF(N158="základná",J158,0)</f>
        <v>0</v>
      </c>
      <c r="BF158" s="162">
        <f>IF(N158="znížená",J158,0)</f>
        <v>0</v>
      </c>
      <c r="BG158" s="162">
        <f>IF(N158="zákl. prenesená",J158,0)</f>
        <v>0</v>
      </c>
      <c r="BH158" s="162">
        <f>IF(N158="zníž. prenesená",J158,0)</f>
        <v>0</v>
      </c>
      <c r="BI158" s="162">
        <f>IF(N158="nulová",J158,0)</f>
        <v>0</v>
      </c>
      <c r="BJ158" s="14" t="s">
        <v>78</v>
      </c>
      <c r="BK158" s="162">
        <f>ROUND(I158*H158,2)</f>
        <v>0</v>
      </c>
      <c r="BL158" s="14" t="s">
        <v>151</v>
      </c>
      <c r="BM158" s="161" t="s">
        <v>1455</v>
      </c>
    </row>
    <row r="159" spans="1:65" s="12" customFormat="1" ht="22.9" customHeight="1">
      <c r="B159" s="137"/>
      <c r="D159" s="138" t="s">
        <v>68</v>
      </c>
      <c r="E159" s="147" t="s">
        <v>509</v>
      </c>
      <c r="F159" s="147" t="s">
        <v>510</v>
      </c>
      <c r="J159" s="148"/>
      <c r="L159" s="137"/>
      <c r="M159" s="141"/>
      <c r="N159" s="142"/>
      <c r="O159" s="142"/>
      <c r="P159" s="143">
        <f>P160</f>
        <v>8.0811030000000006</v>
      </c>
      <c r="Q159" s="142"/>
      <c r="R159" s="143">
        <f>R160</f>
        <v>0</v>
      </c>
      <c r="S159" s="142"/>
      <c r="T159" s="144">
        <f>T160</f>
        <v>0</v>
      </c>
      <c r="AR159" s="138" t="s">
        <v>75</v>
      </c>
      <c r="AT159" s="145" t="s">
        <v>68</v>
      </c>
      <c r="AU159" s="145" t="s">
        <v>75</v>
      </c>
      <c r="AY159" s="138" t="s">
        <v>145</v>
      </c>
      <c r="BK159" s="146">
        <f>BK160</f>
        <v>0</v>
      </c>
    </row>
    <row r="160" spans="1:65" s="2" customFormat="1" ht="24.2" customHeight="1">
      <c r="A160" s="26"/>
      <c r="B160" s="149"/>
      <c r="C160" s="150" t="s">
        <v>229</v>
      </c>
      <c r="D160" s="150" t="s">
        <v>147</v>
      </c>
      <c r="E160" s="151" t="s">
        <v>511</v>
      </c>
      <c r="F160" s="152" t="s">
        <v>512</v>
      </c>
      <c r="G160" s="153" t="s">
        <v>269</v>
      </c>
      <c r="H160" s="154">
        <v>3.2810000000000001</v>
      </c>
      <c r="I160" s="155"/>
      <c r="J160" s="155"/>
      <c r="K160" s="156"/>
      <c r="L160" s="27"/>
      <c r="M160" s="157" t="s">
        <v>1</v>
      </c>
      <c r="N160" s="158" t="s">
        <v>35</v>
      </c>
      <c r="O160" s="159">
        <v>2.4630000000000001</v>
      </c>
      <c r="P160" s="159">
        <f>O160*H160</f>
        <v>8.0811030000000006</v>
      </c>
      <c r="Q160" s="159">
        <v>0</v>
      </c>
      <c r="R160" s="159">
        <f>Q160*H160</f>
        <v>0</v>
      </c>
      <c r="S160" s="159">
        <v>0</v>
      </c>
      <c r="T160" s="160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151</v>
      </c>
      <c r="AT160" s="161" t="s">
        <v>147</v>
      </c>
      <c r="AU160" s="161" t="s">
        <v>78</v>
      </c>
      <c r="AY160" s="14" t="s">
        <v>145</v>
      </c>
      <c r="BE160" s="162">
        <f>IF(N160="základná",J160,0)</f>
        <v>0</v>
      </c>
      <c r="BF160" s="162">
        <f>IF(N160="znížená",J160,0)</f>
        <v>0</v>
      </c>
      <c r="BG160" s="162">
        <f>IF(N160="zákl. prenesená",J160,0)</f>
        <v>0</v>
      </c>
      <c r="BH160" s="162">
        <f>IF(N160="zníž. prenesená",J160,0)</f>
        <v>0</v>
      </c>
      <c r="BI160" s="162">
        <f>IF(N160="nulová",J160,0)</f>
        <v>0</v>
      </c>
      <c r="BJ160" s="14" t="s">
        <v>78</v>
      </c>
      <c r="BK160" s="162">
        <f>ROUND(I160*H160,2)</f>
        <v>0</v>
      </c>
      <c r="BL160" s="14" t="s">
        <v>151</v>
      </c>
      <c r="BM160" s="161" t="s">
        <v>1456</v>
      </c>
    </row>
    <row r="161" spans="1:65" s="12" customFormat="1" ht="25.9" customHeight="1">
      <c r="B161" s="137"/>
      <c r="D161" s="138" t="s">
        <v>68</v>
      </c>
      <c r="E161" s="139" t="s">
        <v>299</v>
      </c>
      <c r="F161" s="139" t="s">
        <v>300</v>
      </c>
      <c r="J161" s="140"/>
      <c r="L161" s="137"/>
      <c r="M161" s="141"/>
      <c r="N161" s="142"/>
      <c r="O161" s="142"/>
      <c r="P161" s="143">
        <f>P162+P167</f>
        <v>26.497194540000002</v>
      </c>
      <c r="Q161" s="142"/>
      <c r="R161" s="143">
        <f>R162+R167</f>
        <v>3.6678310500000002</v>
      </c>
      <c r="S161" s="142"/>
      <c r="T161" s="144">
        <f>T162+T167</f>
        <v>0</v>
      </c>
      <c r="AR161" s="138" t="s">
        <v>78</v>
      </c>
      <c r="AT161" s="145" t="s">
        <v>68</v>
      </c>
      <c r="AU161" s="145" t="s">
        <v>69</v>
      </c>
      <c r="AY161" s="138" t="s">
        <v>145</v>
      </c>
      <c r="BK161" s="146">
        <f>BK162+BK167</f>
        <v>0</v>
      </c>
    </row>
    <row r="162" spans="1:65" s="12" customFormat="1" ht="22.9" customHeight="1">
      <c r="B162" s="137"/>
      <c r="D162" s="138" t="s">
        <v>68</v>
      </c>
      <c r="E162" s="147" t="s">
        <v>388</v>
      </c>
      <c r="F162" s="147" t="s">
        <v>389</v>
      </c>
      <c r="J162" s="148"/>
      <c r="L162" s="137"/>
      <c r="M162" s="141"/>
      <c r="N162" s="142"/>
      <c r="O162" s="142"/>
      <c r="P162" s="143">
        <f>SUM(P163:P166)</f>
        <v>1.8778650000000001</v>
      </c>
      <c r="Q162" s="142"/>
      <c r="R162" s="143">
        <f>SUM(R163:R166)</f>
        <v>0.62649999999999995</v>
      </c>
      <c r="S162" s="142"/>
      <c r="T162" s="144">
        <f>SUM(T163:T166)</f>
        <v>0</v>
      </c>
      <c r="AR162" s="138" t="s">
        <v>78</v>
      </c>
      <c r="AT162" s="145" t="s">
        <v>68</v>
      </c>
      <c r="AU162" s="145" t="s">
        <v>75</v>
      </c>
      <c r="AY162" s="138" t="s">
        <v>145</v>
      </c>
      <c r="BK162" s="146">
        <f>SUM(BK163:BK166)</f>
        <v>0</v>
      </c>
    </row>
    <row r="163" spans="1:65" s="2" customFormat="1" ht="37.9" customHeight="1">
      <c r="A163" s="26"/>
      <c r="B163" s="149"/>
      <c r="C163" s="150" t="s">
        <v>233</v>
      </c>
      <c r="D163" s="150" t="s">
        <v>147</v>
      </c>
      <c r="E163" s="151" t="s">
        <v>1457</v>
      </c>
      <c r="F163" s="152" t="s">
        <v>1458</v>
      </c>
      <c r="G163" s="153" t="s">
        <v>200</v>
      </c>
      <c r="H163" s="154">
        <v>1</v>
      </c>
      <c r="I163" s="155"/>
      <c r="J163" s="155"/>
      <c r="K163" s="156"/>
      <c r="L163" s="27"/>
      <c r="M163" s="157" t="s">
        <v>1</v>
      </c>
      <c r="N163" s="158" t="s">
        <v>35</v>
      </c>
      <c r="O163" s="159">
        <v>0</v>
      </c>
      <c r="P163" s="159">
        <f>O163*H163</f>
        <v>0</v>
      </c>
      <c r="Q163" s="159">
        <v>0.47499999999999998</v>
      </c>
      <c r="R163" s="159">
        <f>Q163*H163</f>
        <v>0.47499999999999998</v>
      </c>
      <c r="S163" s="159">
        <v>0</v>
      </c>
      <c r="T163" s="160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210</v>
      </c>
      <c r="AT163" s="161" t="s">
        <v>147</v>
      </c>
      <c r="AU163" s="161" t="s">
        <v>78</v>
      </c>
      <c r="AY163" s="14" t="s">
        <v>145</v>
      </c>
      <c r="BE163" s="162">
        <f>IF(N163="základná",J163,0)</f>
        <v>0</v>
      </c>
      <c r="BF163" s="162">
        <f>IF(N163="znížená",J163,0)</f>
        <v>0</v>
      </c>
      <c r="BG163" s="162">
        <f>IF(N163="zákl. prenesená",J163,0)</f>
        <v>0</v>
      </c>
      <c r="BH163" s="162">
        <f>IF(N163="zníž. prenesená",J163,0)</f>
        <v>0</v>
      </c>
      <c r="BI163" s="162">
        <f>IF(N163="nulová",J163,0)</f>
        <v>0</v>
      </c>
      <c r="BJ163" s="14" t="s">
        <v>78</v>
      </c>
      <c r="BK163" s="162">
        <f>ROUND(I163*H163,2)</f>
        <v>0</v>
      </c>
      <c r="BL163" s="14" t="s">
        <v>210</v>
      </c>
      <c r="BM163" s="161" t="s">
        <v>1459</v>
      </c>
    </row>
    <row r="164" spans="1:65" s="2" customFormat="1" ht="37.9" customHeight="1">
      <c r="A164" s="26"/>
      <c r="B164" s="149"/>
      <c r="C164" s="150" t="s">
        <v>238</v>
      </c>
      <c r="D164" s="150" t="s">
        <v>147</v>
      </c>
      <c r="E164" s="151" t="s">
        <v>1460</v>
      </c>
      <c r="F164" s="152" t="s">
        <v>1461</v>
      </c>
      <c r="G164" s="153" t="s">
        <v>200</v>
      </c>
      <c r="H164" s="154">
        <v>2</v>
      </c>
      <c r="I164" s="155"/>
      <c r="J164" s="155"/>
      <c r="K164" s="156"/>
      <c r="L164" s="27"/>
      <c r="M164" s="157" t="s">
        <v>1</v>
      </c>
      <c r="N164" s="158" t="s">
        <v>35</v>
      </c>
      <c r="O164" s="159">
        <v>0</v>
      </c>
      <c r="P164" s="159">
        <f>O164*H164</f>
        <v>0</v>
      </c>
      <c r="Q164" s="159">
        <v>6.5000000000000002E-2</v>
      </c>
      <c r="R164" s="159">
        <f>Q164*H164</f>
        <v>0.13</v>
      </c>
      <c r="S164" s="159">
        <v>0</v>
      </c>
      <c r="T164" s="160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210</v>
      </c>
      <c r="AT164" s="161" t="s">
        <v>147</v>
      </c>
      <c r="AU164" s="161" t="s">
        <v>78</v>
      </c>
      <c r="AY164" s="14" t="s">
        <v>145</v>
      </c>
      <c r="BE164" s="162">
        <f>IF(N164="základná",J164,0)</f>
        <v>0</v>
      </c>
      <c r="BF164" s="162">
        <f>IF(N164="znížená",J164,0)</f>
        <v>0</v>
      </c>
      <c r="BG164" s="162">
        <f>IF(N164="zákl. prenesená",J164,0)</f>
        <v>0</v>
      </c>
      <c r="BH164" s="162">
        <f>IF(N164="zníž. prenesená",J164,0)</f>
        <v>0</v>
      </c>
      <c r="BI164" s="162">
        <f>IF(N164="nulová",J164,0)</f>
        <v>0</v>
      </c>
      <c r="BJ164" s="14" t="s">
        <v>78</v>
      </c>
      <c r="BK164" s="162">
        <f>ROUND(I164*H164,2)</f>
        <v>0</v>
      </c>
      <c r="BL164" s="14" t="s">
        <v>210</v>
      </c>
      <c r="BM164" s="161" t="s">
        <v>1462</v>
      </c>
    </row>
    <row r="165" spans="1:65" s="2" customFormat="1" ht="37.9" customHeight="1">
      <c r="A165" s="26"/>
      <c r="B165" s="149"/>
      <c r="C165" s="150" t="s">
        <v>242</v>
      </c>
      <c r="D165" s="150" t="s">
        <v>147</v>
      </c>
      <c r="E165" s="151" t="s">
        <v>1463</v>
      </c>
      <c r="F165" s="152" t="s">
        <v>1464</v>
      </c>
      <c r="G165" s="153" t="s">
        <v>200</v>
      </c>
      <c r="H165" s="154">
        <v>2</v>
      </c>
      <c r="I165" s="155"/>
      <c r="J165" s="155"/>
      <c r="K165" s="156"/>
      <c r="L165" s="27"/>
      <c r="M165" s="157" t="s">
        <v>1</v>
      </c>
      <c r="N165" s="158" t="s">
        <v>35</v>
      </c>
      <c r="O165" s="159">
        <v>0</v>
      </c>
      <c r="P165" s="159">
        <f>O165*H165</f>
        <v>0</v>
      </c>
      <c r="Q165" s="159">
        <v>1.0749999999999999E-2</v>
      </c>
      <c r="R165" s="159">
        <f>Q165*H165</f>
        <v>2.1499999999999998E-2</v>
      </c>
      <c r="S165" s="159">
        <v>0</v>
      </c>
      <c r="T165" s="160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210</v>
      </c>
      <c r="AT165" s="161" t="s">
        <v>147</v>
      </c>
      <c r="AU165" s="161" t="s">
        <v>78</v>
      </c>
      <c r="AY165" s="14" t="s">
        <v>145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4" t="s">
        <v>78</v>
      </c>
      <c r="BK165" s="162">
        <f>ROUND(I165*H165,2)</f>
        <v>0</v>
      </c>
      <c r="BL165" s="14" t="s">
        <v>210</v>
      </c>
      <c r="BM165" s="161" t="s">
        <v>1465</v>
      </c>
    </row>
    <row r="166" spans="1:65" s="2" customFormat="1" ht="24.2" customHeight="1">
      <c r="A166" s="26"/>
      <c r="B166" s="149"/>
      <c r="C166" s="150" t="s">
        <v>246</v>
      </c>
      <c r="D166" s="150" t="s">
        <v>147</v>
      </c>
      <c r="E166" s="151" t="s">
        <v>1466</v>
      </c>
      <c r="F166" s="152" t="s">
        <v>1467</v>
      </c>
      <c r="G166" s="153" t="s">
        <v>269</v>
      </c>
      <c r="H166" s="154">
        <v>0.627</v>
      </c>
      <c r="I166" s="155"/>
      <c r="J166" s="155"/>
      <c r="K166" s="156"/>
      <c r="L166" s="27"/>
      <c r="M166" s="157" t="s">
        <v>1</v>
      </c>
      <c r="N166" s="158" t="s">
        <v>35</v>
      </c>
      <c r="O166" s="159">
        <v>2.9950000000000001</v>
      </c>
      <c r="P166" s="159">
        <f>O166*H166</f>
        <v>1.8778650000000001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210</v>
      </c>
      <c r="AT166" s="161" t="s">
        <v>147</v>
      </c>
      <c r="AU166" s="161" t="s">
        <v>78</v>
      </c>
      <c r="AY166" s="14" t="s">
        <v>145</v>
      </c>
      <c r="BE166" s="162">
        <f>IF(N166="základná",J166,0)</f>
        <v>0</v>
      </c>
      <c r="BF166" s="162">
        <f>IF(N166="znížená",J166,0)</f>
        <v>0</v>
      </c>
      <c r="BG166" s="162">
        <f>IF(N166="zákl. prenesená",J166,0)</f>
        <v>0</v>
      </c>
      <c r="BH166" s="162">
        <f>IF(N166="zníž. prenesená",J166,0)</f>
        <v>0</v>
      </c>
      <c r="BI166" s="162">
        <f>IF(N166="nulová",J166,0)</f>
        <v>0</v>
      </c>
      <c r="BJ166" s="14" t="s">
        <v>78</v>
      </c>
      <c r="BK166" s="162">
        <f>ROUND(I166*H166,2)</f>
        <v>0</v>
      </c>
      <c r="BL166" s="14" t="s">
        <v>210</v>
      </c>
      <c r="BM166" s="161" t="s">
        <v>1468</v>
      </c>
    </row>
    <row r="167" spans="1:65" s="12" customFormat="1" ht="22.9" customHeight="1">
      <c r="B167" s="137"/>
      <c r="D167" s="138" t="s">
        <v>68</v>
      </c>
      <c r="E167" s="147" t="s">
        <v>1469</v>
      </c>
      <c r="F167" s="147" t="s">
        <v>1470</v>
      </c>
      <c r="J167" s="148"/>
      <c r="L167" s="137"/>
      <c r="M167" s="141"/>
      <c r="N167" s="142"/>
      <c r="O167" s="142"/>
      <c r="P167" s="143">
        <f>SUM(P168:P174)</f>
        <v>24.619329540000003</v>
      </c>
      <c r="Q167" s="142"/>
      <c r="R167" s="143">
        <f>SUM(R168:R174)</f>
        <v>3.0413310500000001</v>
      </c>
      <c r="S167" s="142"/>
      <c r="T167" s="144">
        <f>SUM(T168:T174)</f>
        <v>0</v>
      </c>
      <c r="AR167" s="138" t="s">
        <v>78</v>
      </c>
      <c r="AT167" s="145" t="s">
        <v>68</v>
      </c>
      <c r="AU167" s="145" t="s">
        <v>75</v>
      </c>
      <c r="AY167" s="138" t="s">
        <v>145</v>
      </c>
      <c r="BK167" s="146">
        <f>SUM(BK168:BK174)</f>
        <v>0</v>
      </c>
    </row>
    <row r="168" spans="1:65" s="2" customFormat="1" ht="37.9" customHeight="1">
      <c r="A168" s="26"/>
      <c r="B168" s="149"/>
      <c r="C168" s="150" t="s">
        <v>250</v>
      </c>
      <c r="D168" s="150" t="s">
        <v>147</v>
      </c>
      <c r="E168" s="151" t="s">
        <v>1471</v>
      </c>
      <c r="F168" s="152" t="s">
        <v>1472</v>
      </c>
      <c r="G168" s="153" t="s">
        <v>187</v>
      </c>
      <c r="H168" s="154">
        <v>3.7050000000000001</v>
      </c>
      <c r="I168" s="155"/>
      <c r="J168" s="155"/>
      <c r="K168" s="156"/>
      <c r="L168" s="27"/>
      <c r="M168" s="157" t="s">
        <v>1</v>
      </c>
      <c r="N168" s="158" t="s">
        <v>35</v>
      </c>
      <c r="O168" s="159">
        <v>0.66737999999999997</v>
      </c>
      <c r="P168" s="159">
        <f t="shared" ref="P168:P174" si="18">O168*H168</f>
        <v>2.4726428999999999</v>
      </c>
      <c r="Q168" s="159">
        <v>4.4249999999999998E-2</v>
      </c>
      <c r="R168" s="159">
        <f t="shared" ref="R168:R174" si="19">Q168*H168</f>
        <v>0.16394624999999999</v>
      </c>
      <c r="S168" s="159">
        <v>0</v>
      </c>
      <c r="T168" s="160">
        <f t="shared" ref="T168:T174" si="20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210</v>
      </c>
      <c r="AT168" s="161" t="s">
        <v>147</v>
      </c>
      <c r="AU168" s="161" t="s">
        <v>78</v>
      </c>
      <c r="AY168" s="14" t="s">
        <v>145</v>
      </c>
      <c r="BE168" s="162">
        <f t="shared" ref="BE168:BE174" si="21">IF(N168="základná",J168,0)</f>
        <v>0</v>
      </c>
      <c r="BF168" s="162">
        <f t="shared" ref="BF168:BF174" si="22">IF(N168="znížená",J168,0)</f>
        <v>0</v>
      </c>
      <c r="BG168" s="162">
        <f t="shared" ref="BG168:BG174" si="23">IF(N168="zákl. prenesená",J168,0)</f>
        <v>0</v>
      </c>
      <c r="BH168" s="162">
        <f t="shared" ref="BH168:BH174" si="24">IF(N168="zníž. prenesená",J168,0)</f>
        <v>0</v>
      </c>
      <c r="BI168" s="162">
        <f t="shared" ref="BI168:BI174" si="25">IF(N168="nulová",J168,0)</f>
        <v>0</v>
      </c>
      <c r="BJ168" s="14" t="s">
        <v>78</v>
      </c>
      <c r="BK168" s="162">
        <f t="shared" ref="BK168:BK174" si="26">ROUND(I168*H168,2)</f>
        <v>0</v>
      </c>
      <c r="BL168" s="14" t="s">
        <v>210</v>
      </c>
      <c r="BM168" s="161" t="s">
        <v>1473</v>
      </c>
    </row>
    <row r="169" spans="1:65" s="2" customFormat="1" ht="24.2" customHeight="1">
      <c r="A169" s="26"/>
      <c r="B169" s="149"/>
      <c r="C169" s="167" t="s">
        <v>254</v>
      </c>
      <c r="D169" s="167" t="s">
        <v>425</v>
      </c>
      <c r="E169" s="168" t="s">
        <v>1474</v>
      </c>
      <c r="F169" s="169" t="s">
        <v>1475</v>
      </c>
      <c r="G169" s="170" t="s">
        <v>150</v>
      </c>
      <c r="H169" s="171">
        <v>1.2230000000000001</v>
      </c>
      <c r="I169" s="172"/>
      <c r="J169" s="172"/>
      <c r="K169" s="173"/>
      <c r="L169" s="174"/>
      <c r="M169" s="175" t="s">
        <v>1</v>
      </c>
      <c r="N169" s="176" t="s">
        <v>35</v>
      </c>
      <c r="O169" s="159">
        <v>0</v>
      </c>
      <c r="P169" s="159">
        <f t="shared" si="18"/>
        <v>0</v>
      </c>
      <c r="Q169" s="159">
        <v>0.09</v>
      </c>
      <c r="R169" s="159">
        <f t="shared" si="19"/>
        <v>0.11007</v>
      </c>
      <c r="S169" s="159">
        <v>0</v>
      </c>
      <c r="T169" s="160">
        <f t="shared" si="20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275</v>
      </c>
      <c r="AT169" s="161" t="s">
        <v>425</v>
      </c>
      <c r="AU169" s="161" t="s">
        <v>78</v>
      </c>
      <c r="AY169" s="14" t="s">
        <v>145</v>
      </c>
      <c r="BE169" s="162">
        <f t="shared" si="21"/>
        <v>0</v>
      </c>
      <c r="BF169" s="162">
        <f t="shared" si="22"/>
        <v>0</v>
      </c>
      <c r="BG169" s="162">
        <f t="shared" si="23"/>
        <v>0</v>
      </c>
      <c r="BH169" s="162">
        <f t="shared" si="24"/>
        <v>0</v>
      </c>
      <c r="BI169" s="162">
        <f t="shared" si="25"/>
        <v>0</v>
      </c>
      <c r="BJ169" s="14" t="s">
        <v>78</v>
      </c>
      <c r="BK169" s="162">
        <f t="shared" si="26"/>
        <v>0</v>
      </c>
      <c r="BL169" s="14" t="s">
        <v>210</v>
      </c>
      <c r="BM169" s="161" t="s">
        <v>1476</v>
      </c>
    </row>
    <row r="170" spans="1:65" s="2" customFormat="1" ht="24.2" customHeight="1">
      <c r="A170" s="26"/>
      <c r="B170" s="149"/>
      <c r="C170" s="150" t="s">
        <v>258</v>
      </c>
      <c r="D170" s="150" t="s">
        <v>147</v>
      </c>
      <c r="E170" s="151" t="s">
        <v>1477</v>
      </c>
      <c r="F170" s="152" t="s">
        <v>1478</v>
      </c>
      <c r="G170" s="153" t="s">
        <v>187</v>
      </c>
      <c r="H170" s="154">
        <v>10.73</v>
      </c>
      <c r="I170" s="155"/>
      <c r="J170" s="155"/>
      <c r="K170" s="156"/>
      <c r="L170" s="27"/>
      <c r="M170" s="157" t="s">
        <v>1</v>
      </c>
      <c r="N170" s="158" t="s">
        <v>35</v>
      </c>
      <c r="O170" s="159">
        <v>0.48415999999999998</v>
      </c>
      <c r="P170" s="159">
        <f t="shared" si="18"/>
        <v>5.1950367999999996</v>
      </c>
      <c r="Q170" s="159">
        <v>9.5099999999999994E-3</v>
      </c>
      <c r="R170" s="159">
        <f t="shared" si="19"/>
        <v>0.1020423</v>
      </c>
      <c r="S170" s="159">
        <v>0</v>
      </c>
      <c r="T170" s="160">
        <f t="shared" si="20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210</v>
      </c>
      <c r="AT170" s="161" t="s">
        <v>147</v>
      </c>
      <c r="AU170" s="161" t="s">
        <v>78</v>
      </c>
      <c r="AY170" s="14" t="s">
        <v>145</v>
      </c>
      <c r="BE170" s="162">
        <f t="shared" si="21"/>
        <v>0</v>
      </c>
      <c r="BF170" s="162">
        <f t="shared" si="22"/>
        <v>0</v>
      </c>
      <c r="BG170" s="162">
        <f t="shared" si="23"/>
        <v>0</v>
      </c>
      <c r="BH170" s="162">
        <f t="shared" si="24"/>
        <v>0</v>
      </c>
      <c r="BI170" s="162">
        <f t="shared" si="25"/>
        <v>0</v>
      </c>
      <c r="BJ170" s="14" t="s">
        <v>78</v>
      </c>
      <c r="BK170" s="162">
        <f t="shared" si="26"/>
        <v>0</v>
      </c>
      <c r="BL170" s="14" t="s">
        <v>210</v>
      </c>
      <c r="BM170" s="161" t="s">
        <v>1479</v>
      </c>
    </row>
    <row r="171" spans="1:65" s="2" customFormat="1" ht="24.2" customHeight="1">
      <c r="A171" s="26"/>
      <c r="B171" s="149"/>
      <c r="C171" s="167" t="s">
        <v>262</v>
      </c>
      <c r="D171" s="167" t="s">
        <v>425</v>
      </c>
      <c r="E171" s="168" t="s">
        <v>1474</v>
      </c>
      <c r="F171" s="169" t="s">
        <v>1475</v>
      </c>
      <c r="G171" s="170" t="s">
        <v>150</v>
      </c>
      <c r="H171" s="171">
        <v>3.17</v>
      </c>
      <c r="I171" s="172"/>
      <c r="J171" s="172"/>
      <c r="K171" s="173"/>
      <c r="L171" s="174"/>
      <c r="M171" s="175" t="s">
        <v>1</v>
      </c>
      <c r="N171" s="176" t="s">
        <v>35</v>
      </c>
      <c r="O171" s="159">
        <v>0</v>
      </c>
      <c r="P171" s="159">
        <f t="shared" si="18"/>
        <v>0</v>
      </c>
      <c r="Q171" s="159">
        <v>0.09</v>
      </c>
      <c r="R171" s="159">
        <f t="shared" si="19"/>
        <v>0.2853</v>
      </c>
      <c r="S171" s="159">
        <v>0</v>
      </c>
      <c r="T171" s="160">
        <f t="shared" si="20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275</v>
      </c>
      <c r="AT171" s="161" t="s">
        <v>425</v>
      </c>
      <c r="AU171" s="161" t="s">
        <v>78</v>
      </c>
      <c r="AY171" s="14" t="s">
        <v>145</v>
      </c>
      <c r="BE171" s="162">
        <f t="shared" si="21"/>
        <v>0</v>
      </c>
      <c r="BF171" s="162">
        <f t="shared" si="22"/>
        <v>0</v>
      </c>
      <c r="BG171" s="162">
        <f t="shared" si="23"/>
        <v>0</v>
      </c>
      <c r="BH171" s="162">
        <f t="shared" si="24"/>
        <v>0</v>
      </c>
      <c r="BI171" s="162">
        <f t="shared" si="25"/>
        <v>0</v>
      </c>
      <c r="BJ171" s="14" t="s">
        <v>78</v>
      </c>
      <c r="BK171" s="162">
        <f t="shared" si="26"/>
        <v>0</v>
      </c>
      <c r="BL171" s="14" t="s">
        <v>210</v>
      </c>
      <c r="BM171" s="161" t="s">
        <v>1480</v>
      </c>
    </row>
    <row r="172" spans="1:65" s="2" customFormat="1" ht="33" customHeight="1">
      <c r="A172" s="26"/>
      <c r="B172" s="149"/>
      <c r="C172" s="150" t="s">
        <v>266</v>
      </c>
      <c r="D172" s="150" t="s">
        <v>147</v>
      </c>
      <c r="E172" s="151" t="s">
        <v>1481</v>
      </c>
      <c r="F172" s="152" t="s">
        <v>1482</v>
      </c>
      <c r="G172" s="153" t="s">
        <v>150</v>
      </c>
      <c r="H172" s="154">
        <v>11.618</v>
      </c>
      <c r="I172" s="155"/>
      <c r="J172" s="155"/>
      <c r="K172" s="156"/>
      <c r="L172" s="27"/>
      <c r="M172" s="157" t="s">
        <v>1</v>
      </c>
      <c r="N172" s="158" t="s">
        <v>35</v>
      </c>
      <c r="O172" s="159">
        <v>1.0033799999999999</v>
      </c>
      <c r="P172" s="159">
        <f t="shared" si="18"/>
        <v>11.65726884</v>
      </c>
      <c r="Q172" s="159">
        <v>0.11125</v>
      </c>
      <c r="R172" s="159">
        <f t="shared" si="19"/>
        <v>1.2925025000000001</v>
      </c>
      <c r="S172" s="159">
        <v>0</v>
      </c>
      <c r="T172" s="160">
        <f t="shared" si="20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210</v>
      </c>
      <c r="AT172" s="161" t="s">
        <v>147</v>
      </c>
      <c r="AU172" s="161" t="s">
        <v>78</v>
      </c>
      <c r="AY172" s="14" t="s">
        <v>145</v>
      </c>
      <c r="BE172" s="162">
        <f t="shared" si="21"/>
        <v>0</v>
      </c>
      <c r="BF172" s="162">
        <f t="shared" si="22"/>
        <v>0</v>
      </c>
      <c r="BG172" s="162">
        <f t="shared" si="23"/>
        <v>0</v>
      </c>
      <c r="BH172" s="162">
        <f t="shared" si="24"/>
        <v>0</v>
      </c>
      <c r="BI172" s="162">
        <f t="shared" si="25"/>
        <v>0</v>
      </c>
      <c r="BJ172" s="14" t="s">
        <v>78</v>
      </c>
      <c r="BK172" s="162">
        <f t="shared" si="26"/>
        <v>0</v>
      </c>
      <c r="BL172" s="14" t="s">
        <v>210</v>
      </c>
      <c r="BM172" s="161" t="s">
        <v>1483</v>
      </c>
    </row>
    <row r="173" spans="1:65" s="2" customFormat="1" ht="24.2" customHeight="1">
      <c r="A173" s="26"/>
      <c r="B173" s="149"/>
      <c r="C173" s="167" t="s">
        <v>271</v>
      </c>
      <c r="D173" s="167" t="s">
        <v>425</v>
      </c>
      <c r="E173" s="168" t="s">
        <v>1474</v>
      </c>
      <c r="F173" s="169" t="s">
        <v>1475</v>
      </c>
      <c r="G173" s="170" t="s">
        <v>150</v>
      </c>
      <c r="H173" s="171">
        <v>12.083</v>
      </c>
      <c r="I173" s="172"/>
      <c r="J173" s="172"/>
      <c r="K173" s="173"/>
      <c r="L173" s="174"/>
      <c r="M173" s="175" t="s">
        <v>1</v>
      </c>
      <c r="N173" s="176" t="s">
        <v>35</v>
      </c>
      <c r="O173" s="159">
        <v>0</v>
      </c>
      <c r="P173" s="159">
        <f t="shared" si="18"/>
        <v>0</v>
      </c>
      <c r="Q173" s="159">
        <v>0.09</v>
      </c>
      <c r="R173" s="159">
        <f t="shared" si="19"/>
        <v>1.0874699999999999</v>
      </c>
      <c r="S173" s="159">
        <v>0</v>
      </c>
      <c r="T173" s="160">
        <f t="shared" si="20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275</v>
      </c>
      <c r="AT173" s="161" t="s">
        <v>425</v>
      </c>
      <c r="AU173" s="161" t="s">
        <v>78</v>
      </c>
      <c r="AY173" s="14" t="s">
        <v>145</v>
      </c>
      <c r="BE173" s="162">
        <f t="shared" si="21"/>
        <v>0</v>
      </c>
      <c r="BF173" s="162">
        <f t="shared" si="22"/>
        <v>0</v>
      </c>
      <c r="BG173" s="162">
        <f t="shared" si="23"/>
        <v>0</v>
      </c>
      <c r="BH173" s="162">
        <f t="shared" si="24"/>
        <v>0</v>
      </c>
      <c r="BI173" s="162">
        <f t="shared" si="25"/>
        <v>0</v>
      </c>
      <c r="BJ173" s="14" t="s">
        <v>78</v>
      </c>
      <c r="BK173" s="162">
        <f t="shared" si="26"/>
        <v>0</v>
      </c>
      <c r="BL173" s="14" t="s">
        <v>210</v>
      </c>
      <c r="BM173" s="161" t="s">
        <v>1484</v>
      </c>
    </row>
    <row r="174" spans="1:65" s="2" customFormat="1" ht="24.2" customHeight="1">
      <c r="A174" s="26"/>
      <c r="B174" s="149"/>
      <c r="C174" s="150" t="s">
        <v>275</v>
      </c>
      <c r="D174" s="150" t="s">
        <v>147</v>
      </c>
      <c r="E174" s="151" t="s">
        <v>1485</v>
      </c>
      <c r="F174" s="152" t="s">
        <v>1486</v>
      </c>
      <c r="G174" s="153" t="s">
        <v>269</v>
      </c>
      <c r="H174" s="154">
        <v>3.0409999999999999</v>
      </c>
      <c r="I174" s="155"/>
      <c r="J174" s="155"/>
      <c r="K174" s="156"/>
      <c r="L174" s="27"/>
      <c r="M174" s="163" t="s">
        <v>1</v>
      </c>
      <c r="N174" s="164" t="s">
        <v>35</v>
      </c>
      <c r="O174" s="165">
        <v>1.7410000000000001</v>
      </c>
      <c r="P174" s="165">
        <f t="shared" si="18"/>
        <v>5.2943810000000004</v>
      </c>
      <c r="Q174" s="165">
        <v>0</v>
      </c>
      <c r="R174" s="165">
        <f t="shared" si="19"/>
        <v>0</v>
      </c>
      <c r="S174" s="165">
        <v>0</v>
      </c>
      <c r="T174" s="166">
        <f t="shared" si="20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210</v>
      </c>
      <c r="AT174" s="161" t="s">
        <v>147</v>
      </c>
      <c r="AU174" s="161" t="s">
        <v>78</v>
      </c>
      <c r="AY174" s="14" t="s">
        <v>145</v>
      </c>
      <c r="BE174" s="162">
        <f t="shared" si="21"/>
        <v>0</v>
      </c>
      <c r="BF174" s="162">
        <f t="shared" si="22"/>
        <v>0</v>
      </c>
      <c r="BG174" s="162">
        <f t="shared" si="23"/>
        <v>0</v>
      </c>
      <c r="BH174" s="162">
        <f t="shared" si="24"/>
        <v>0</v>
      </c>
      <c r="BI174" s="162">
        <f t="shared" si="25"/>
        <v>0</v>
      </c>
      <c r="BJ174" s="14" t="s">
        <v>78</v>
      </c>
      <c r="BK174" s="162">
        <f t="shared" si="26"/>
        <v>0</v>
      </c>
      <c r="BL174" s="14" t="s">
        <v>210</v>
      </c>
      <c r="BM174" s="161" t="s">
        <v>1487</v>
      </c>
    </row>
    <row r="175" spans="1:65" s="2" customFormat="1" ht="6.95" customHeight="1">
      <c r="A175" s="26"/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27"/>
      <c r="M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</row>
  </sheetData>
  <autoFilter ref="C132:K174"/>
  <mergeCells count="14">
    <mergeCell ref="E123:H123"/>
    <mergeCell ref="E121:H121"/>
    <mergeCell ref="E125:H125"/>
    <mergeCell ref="L2:V2"/>
    <mergeCell ref="E85:H85"/>
    <mergeCell ref="E89:H89"/>
    <mergeCell ref="E87:H87"/>
    <mergeCell ref="E91:H91"/>
    <mergeCell ref="E119:H119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7"/>
  <sheetViews>
    <sheetView showGridLines="0" workbookViewId="0">
      <selection activeCell="L122" sqref="L122:N186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2373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tr">
        <f>'[1]Rekapitulácia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187"/>
      <c r="B8" s="27"/>
      <c r="C8" s="187"/>
      <c r="D8" s="185" t="s">
        <v>105</v>
      </c>
      <c r="E8" s="187"/>
      <c r="F8" s="327" t="s">
        <v>3011</v>
      </c>
      <c r="G8" s="187"/>
      <c r="H8" s="327"/>
      <c r="I8" s="187"/>
      <c r="J8" s="187"/>
      <c r="K8" s="187"/>
      <c r="L8" s="39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380" t="s">
        <v>3051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77" t="s">
        <v>1</v>
      </c>
      <c r="G11" s="187"/>
      <c r="H11" s="187"/>
      <c r="I11" s="185" t="s">
        <v>16</v>
      </c>
      <c r="J11" s="177" t="s">
        <v>1</v>
      </c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77" t="s">
        <v>1490</v>
      </c>
      <c r="G12" s="187"/>
      <c r="H12" s="187"/>
      <c r="I12" s="185" t="s">
        <v>19</v>
      </c>
      <c r="J12" s="183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20</v>
      </c>
      <c r="E14" s="187"/>
      <c r="F14" s="187"/>
      <c r="G14" s="187"/>
      <c r="H14" s="187"/>
      <c r="I14" s="185" t="s">
        <v>21</v>
      </c>
      <c r="J14" s="177" t="s">
        <v>1</v>
      </c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77" t="s">
        <v>1491</v>
      </c>
      <c r="F15" s="187"/>
      <c r="G15" s="187"/>
      <c r="H15" s="187"/>
      <c r="I15" s="185" t="s">
        <v>23</v>
      </c>
      <c r="J15" s="177" t="s">
        <v>1</v>
      </c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24</v>
      </c>
      <c r="E17" s="187"/>
      <c r="F17" s="187"/>
      <c r="G17" s="187"/>
      <c r="H17" s="187"/>
      <c r="I17" s="185" t="s">
        <v>21</v>
      </c>
      <c r="J17" s="177" t="s">
        <v>1</v>
      </c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177" t="s">
        <v>1489</v>
      </c>
      <c r="F18" s="187"/>
      <c r="G18" s="187"/>
      <c r="H18" s="187"/>
      <c r="I18" s="185" t="s">
        <v>23</v>
      </c>
      <c r="J18" s="177" t="s">
        <v>1</v>
      </c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25</v>
      </c>
      <c r="E20" s="187"/>
      <c r="F20" s="187"/>
      <c r="G20" s="187"/>
      <c r="H20" s="187"/>
      <c r="I20" s="185" t="s">
        <v>21</v>
      </c>
      <c r="J20" s="177" t="s">
        <v>1</v>
      </c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77"/>
      <c r="F21" s="187"/>
      <c r="G21" s="187"/>
      <c r="H21" s="187"/>
      <c r="I21" s="185" t="s">
        <v>23</v>
      </c>
      <c r="J21" s="177" t="s">
        <v>1</v>
      </c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27</v>
      </c>
      <c r="E23" s="187"/>
      <c r="F23" s="187"/>
      <c r="G23" s="187"/>
      <c r="H23" s="187"/>
      <c r="I23" s="185" t="s">
        <v>21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77"/>
      <c r="F24" s="187"/>
      <c r="G24" s="187"/>
      <c r="H24" s="187"/>
      <c r="I24" s="185" t="s">
        <v>23</v>
      </c>
      <c r="J24" s="177" t="s">
        <v>1</v>
      </c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28</v>
      </c>
      <c r="E26" s="187"/>
      <c r="F26" s="187"/>
      <c r="G26" s="187"/>
      <c r="H26" s="187"/>
      <c r="I26" s="187"/>
      <c r="J26" s="187"/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3"/>
      <c r="E29" s="63"/>
      <c r="F29" s="63"/>
      <c r="G29" s="63"/>
      <c r="H29" s="63"/>
      <c r="I29" s="63"/>
      <c r="J29" s="63"/>
      <c r="K29" s="63"/>
      <c r="L29" s="39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101" t="s">
        <v>29</v>
      </c>
      <c r="E30" s="187"/>
      <c r="F30" s="187"/>
      <c r="G30" s="187"/>
      <c r="H30" s="187"/>
      <c r="I30" s="187"/>
      <c r="J30" s="184"/>
      <c r="K30" s="187"/>
      <c r="L30" s="39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1" t="s">
        <v>31</v>
      </c>
      <c r="G32" s="187"/>
      <c r="H32" s="187"/>
      <c r="I32" s="181" t="s">
        <v>30</v>
      </c>
      <c r="J32" s="181" t="s">
        <v>32</v>
      </c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33</v>
      </c>
      <c r="E33" s="32" t="s">
        <v>34</v>
      </c>
      <c r="F33" s="102">
        <f>ROUND((SUM(BE123:BE186)),  2)</f>
        <v>0</v>
      </c>
      <c r="G33" s="103"/>
      <c r="H33" s="103"/>
      <c r="I33" s="104">
        <v>0.2</v>
      </c>
      <c r="J33" s="102">
        <f>ROUND(((SUM(BE123:BE186))*I33),  2)</f>
        <v>0</v>
      </c>
      <c r="K33" s="187"/>
      <c r="L33" s="39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32" t="s">
        <v>35</v>
      </c>
      <c r="F34" s="105"/>
      <c r="G34" s="187"/>
      <c r="H34" s="187"/>
      <c r="I34" s="106">
        <v>0.2</v>
      </c>
      <c r="J34" s="105"/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36</v>
      </c>
      <c r="F35" s="105">
        <f>ROUND((SUM(BG123:BG186)),  2)</f>
        <v>0</v>
      </c>
      <c r="G35" s="187"/>
      <c r="H35" s="187"/>
      <c r="I35" s="106">
        <v>0.2</v>
      </c>
      <c r="J35" s="105">
        <f>0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37</v>
      </c>
      <c r="F36" s="105">
        <f>ROUND((SUM(BH123:BH186)),  2)</f>
        <v>0</v>
      </c>
      <c r="G36" s="187"/>
      <c r="H36" s="187"/>
      <c r="I36" s="106">
        <v>0.2</v>
      </c>
      <c r="J36" s="105">
        <f>0</f>
        <v>0</v>
      </c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32" t="s">
        <v>38</v>
      </c>
      <c r="F37" s="102">
        <f>ROUND((SUM(BI123:BI186)),  2)</f>
        <v>0</v>
      </c>
      <c r="G37" s="103"/>
      <c r="H37" s="103"/>
      <c r="I37" s="104">
        <v>0</v>
      </c>
      <c r="J37" s="102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189"/>
      <c r="C82" s="190" t="s">
        <v>110</v>
      </c>
      <c r="D82" s="191"/>
      <c r="E82" s="191"/>
      <c r="F82" s="191"/>
      <c r="G82" s="191"/>
      <c r="H82" s="191"/>
      <c r="I82" s="191"/>
      <c r="J82" s="191"/>
      <c r="K82" s="191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189"/>
      <c r="C83" s="191"/>
      <c r="D83" s="191"/>
      <c r="E83" s="191"/>
      <c r="F83" s="191"/>
      <c r="G83" s="191"/>
      <c r="H83" s="191"/>
      <c r="I83" s="191"/>
      <c r="J83" s="191"/>
      <c r="K83" s="191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189"/>
      <c r="C84" s="192" t="s">
        <v>13</v>
      </c>
      <c r="D84" s="191"/>
      <c r="E84" s="191"/>
      <c r="F84" s="191"/>
      <c r="G84" s="191"/>
      <c r="H84" s="191"/>
      <c r="I84" s="191"/>
      <c r="J84" s="191"/>
      <c r="K84" s="191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189"/>
      <c r="C85" s="191"/>
      <c r="D85" s="191"/>
      <c r="E85" s="394" t="str">
        <f>E7</f>
        <v>Ružomberok OO PZ, Zateplenie objektu</v>
      </c>
      <c r="F85" s="395"/>
      <c r="G85" s="395"/>
      <c r="H85" s="395"/>
      <c r="I85" s="191"/>
      <c r="J85" s="191"/>
      <c r="K85" s="191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189"/>
      <c r="C86" s="192" t="s">
        <v>105</v>
      </c>
      <c r="D86" s="191"/>
      <c r="E86" s="327" t="s">
        <v>3011</v>
      </c>
      <c r="F86" s="191"/>
      <c r="G86" s="191"/>
      <c r="H86" s="328"/>
      <c r="I86" s="191"/>
      <c r="J86" s="191"/>
      <c r="K86" s="191"/>
      <c r="L86" s="39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189"/>
      <c r="C87" s="191"/>
      <c r="D87" s="191"/>
      <c r="E87" s="396" t="str">
        <f>E9</f>
        <v>B.04 VZT</v>
      </c>
      <c r="F87" s="397"/>
      <c r="G87" s="397"/>
      <c r="H87" s="397"/>
      <c r="I87" s="191"/>
      <c r="J87" s="191"/>
      <c r="K87" s="191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189"/>
      <c r="C88" s="191"/>
      <c r="D88" s="191"/>
      <c r="E88" s="191"/>
      <c r="F88" s="191"/>
      <c r="G88" s="191"/>
      <c r="H88" s="191"/>
      <c r="I88" s="191"/>
      <c r="J88" s="191"/>
      <c r="K88" s="191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189"/>
      <c r="C89" s="192" t="s">
        <v>17</v>
      </c>
      <c r="D89" s="191"/>
      <c r="E89" s="191"/>
      <c r="F89" s="193" t="str">
        <f>F12</f>
        <v>Nám. Andreja Hlinku 1875, 034 01 Ružomberok</v>
      </c>
      <c r="G89" s="191"/>
      <c r="H89" s="191"/>
      <c r="I89" s="192" t="s">
        <v>19</v>
      </c>
      <c r="J89" s="194"/>
      <c r="K89" s="191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189"/>
      <c r="C90" s="191"/>
      <c r="D90" s="191"/>
      <c r="E90" s="191"/>
      <c r="F90" s="191"/>
      <c r="G90" s="191"/>
      <c r="H90" s="191"/>
      <c r="I90" s="191"/>
      <c r="J90" s="191"/>
      <c r="K90" s="191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25.7" customHeight="1">
      <c r="A91" s="187"/>
      <c r="B91" s="189"/>
      <c r="C91" s="192" t="s">
        <v>20</v>
      </c>
      <c r="D91" s="191"/>
      <c r="E91" s="191"/>
      <c r="F91" s="193" t="str">
        <f>E15</f>
        <v>MVSR</v>
      </c>
      <c r="G91" s="191"/>
      <c r="H91" s="191"/>
      <c r="I91" s="192" t="s">
        <v>25</v>
      </c>
      <c r="J91" s="195"/>
      <c r="K91" s="191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189"/>
      <c r="C92" s="192" t="s">
        <v>24</v>
      </c>
      <c r="D92" s="191"/>
      <c r="E92" s="191"/>
      <c r="F92" s="193" t="str">
        <f>IF(E18="","",E18)</f>
        <v xml:space="preserve"> </v>
      </c>
      <c r="G92" s="191"/>
      <c r="H92" s="191"/>
      <c r="I92" s="192" t="s">
        <v>27</v>
      </c>
      <c r="J92" s="195"/>
      <c r="K92" s="191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189"/>
      <c r="C93" s="191"/>
      <c r="D93" s="191"/>
      <c r="E93" s="191"/>
      <c r="F93" s="191"/>
      <c r="G93" s="191"/>
      <c r="H93" s="191"/>
      <c r="I93" s="191"/>
      <c r="J93" s="191"/>
      <c r="K93" s="191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189"/>
      <c r="C95" s="191"/>
      <c r="D95" s="191"/>
      <c r="E95" s="191"/>
      <c r="F95" s="191"/>
      <c r="G95" s="191"/>
      <c r="H95" s="191"/>
      <c r="I95" s="191"/>
      <c r="J95" s="191"/>
      <c r="K95" s="191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189"/>
      <c r="C96" s="199" t="s">
        <v>113</v>
      </c>
      <c r="D96" s="191"/>
      <c r="E96" s="191"/>
      <c r="F96" s="191"/>
      <c r="G96" s="191"/>
      <c r="H96" s="191"/>
      <c r="I96" s="191"/>
      <c r="J96" s="200"/>
      <c r="K96" s="191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114</v>
      </c>
    </row>
    <row r="97" spans="1:31" s="9" customFormat="1" ht="24.95" customHeight="1">
      <c r="B97" s="201"/>
      <c r="C97" s="202"/>
      <c r="D97" s="203" t="s">
        <v>115</v>
      </c>
      <c r="E97" s="204"/>
      <c r="F97" s="204"/>
      <c r="G97" s="204"/>
      <c r="H97" s="204"/>
      <c r="I97" s="204"/>
      <c r="J97" s="205"/>
      <c r="K97" s="202"/>
      <c r="L97" s="118"/>
    </row>
    <row r="98" spans="1:31" s="182" customFormat="1" ht="19.899999999999999" customHeight="1">
      <c r="B98" s="206"/>
      <c r="C98" s="207"/>
      <c r="D98" s="208" t="s">
        <v>117</v>
      </c>
      <c r="E98" s="209"/>
      <c r="F98" s="209"/>
      <c r="G98" s="209"/>
      <c r="H98" s="209"/>
      <c r="I98" s="209"/>
      <c r="J98" s="210"/>
      <c r="K98" s="207"/>
      <c r="L98" s="122"/>
    </row>
    <row r="99" spans="1:31" s="9" customFormat="1" ht="24.95" customHeight="1">
      <c r="B99" s="201"/>
      <c r="C99" s="202"/>
      <c r="D99" s="203" t="s">
        <v>118</v>
      </c>
      <c r="E99" s="204"/>
      <c r="F99" s="204"/>
      <c r="G99" s="204"/>
      <c r="H99" s="204"/>
      <c r="I99" s="204"/>
      <c r="J99" s="205"/>
      <c r="K99" s="202"/>
      <c r="L99" s="118"/>
    </row>
    <row r="100" spans="1:31" s="182" customFormat="1" ht="19.899999999999999" customHeight="1">
      <c r="B100" s="206"/>
      <c r="C100" s="207"/>
      <c r="D100" s="208" t="s">
        <v>658</v>
      </c>
      <c r="E100" s="209"/>
      <c r="F100" s="209"/>
      <c r="G100" s="209"/>
      <c r="H100" s="209"/>
      <c r="I100" s="209"/>
      <c r="J100" s="210"/>
      <c r="K100" s="207"/>
      <c r="L100" s="122"/>
    </row>
    <row r="101" spans="1:31" s="182" customFormat="1" ht="19.899999999999999" customHeight="1">
      <c r="B101" s="206"/>
      <c r="C101" s="207"/>
      <c r="D101" s="208" t="s">
        <v>120</v>
      </c>
      <c r="E101" s="209"/>
      <c r="F101" s="209"/>
      <c r="G101" s="209"/>
      <c r="H101" s="209"/>
      <c r="I101" s="209"/>
      <c r="J101" s="210"/>
      <c r="K101" s="207"/>
      <c r="L101" s="122"/>
    </row>
    <row r="102" spans="1:31" s="182" customFormat="1" ht="19.899999999999999" customHeight="1">
      <c r="B102" s="206"/>
      <c r="C102" s="207"/>
      <c r="D102" s="208" t="s">
        <v>125</v>
      </c>
      <c r="E102" s="209"/>
      <c r="F102" s="209"/>
      <c r="G102" s="209"/>
      <c r="H102" s="209"/>
      <c r="I102" s="209"/>
      <c r="J102" s="210"/>
      <c r="K102" s="207"/>
      <c r="L102" s="122"/>
    </row>
    <row r="103" spans="1:31" s="9" customFormat="1" ht="24.95" customHeight="1">
      <c r="B103" s="201"/>
      <c r="C103" s="202"/>
      <c r="D103" s="203" t="s">
        <v>130</v>
      </c>
      <c r="E103" s="204"/>
      <c r="F103" s="204"/>
      <c r="G103" s="204"/>
      <c r="H103" s="204"/>
      <c r="I103" s="204"/>
      <c r="J103" s="205"/>
      <c r="K103" s="202"/>
      <c r="L103" s="118"/>
    </row>
    <row r="104" spans="1:31" s="2" customFormat="1" ht="21.75" customHeight="1">
      <c r="A104" s="187"/>
      <c r="B104" s="189"/>
      <c r="C104" s="191"/>
      <c r="D104" s="191"/>
      <c r="E104" s="191"/>
      <c r="F104" s="191"/>
      <c r="G104" s="191"/>
      <c r="H104" s="191"/>
      <c r="I104" s="191"/>
      <c r="J104" s="191"/>
      <c r="K104" s="191"/>
      <c r="L104" s="39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5" spans="1:31" s="2" customFormat="1" ht="6.95" customHeight="1">
      <c r="A105" s="187"/>
      <c r="B105" s="211"/>
      <c r="C105" s="212"/>
      <c r="D105" s="212"/>
      <c r="E105" s="212"/>
      <c r="F105" s="212"/>
      <c r="G105" s="212"/>
      <c r="H105" s="212"/>
      <c r="I105" s="212"/>
      <c r="J105" s="212"/>
      <c r="K105" s="212"/>
      <c r="L105" s="39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</row>
    <row r="109" spans="1:31" s="2" customFormat="1" ht="6.95" customHeight="1">
      <c r="A109" s="187"/>
      <c r="B109" s="213"/>
      <c r="C109" s="214"/>
      <c r="D109" s="214"/>
      <c r="E109" s="214"/>
      <c r="F109" s="214"/>
      <c r="G109" s="214"/>
      <c r="H109" s="214"/>
      <c r="I109" s="214"/>
      <c r="J109" s="214"/>
      <c r="K109" s="214"/>
      <c r="L109" s="39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24.95" customHeight="1">
      <c r="A110" s="187"/>
      <c r="B110" s="189"/>
      <c r="C110" s="190" t="s">
        <v>131</v>
      </c>
      <c r="D110" s="191"/>
      <c r="E110" s="191"/>
      <c r="F110" s="191"/>
      <c r="G110" s="191"/>
      <c r="H110" s="191"/>
      <c r="I110" s="191"/>
      <c r="J110" s="191"/>
      <c r="K110" s="191"/>
      <c r="L110" s="39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6.95" customHeight="1">
      <c r="A111" s="187"/>
      <c r="B111" s="189"/>
      <c r="C111" s="191"/>
      <c r="D111" s="191"/>
      <c r="E111" s="191"/>
      <c r="F111" s="191"/>
      <c r="G111" s="191"/>
      <c r="H111" s="191"/>
      <c r="I111" s="191"/>
      <c r="J111" s="191"/>
      <c r="K111" s="191"/>
      <c r="L111" s="39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2" customHeight="1">
      <c r="A112" s="187"/>
      <c r="B112" s="189"/>
      <c r="C112" s="192" t="s">
        <v>13</v>
      </c>
      <c r="D112" s="191"/>
      <c r="E112" s="191"/>
      <c r="F112" s="191"/>
      <c r="G112" s="191"/>
      <c r="H112" s="191"/>
      <c r="I112" s="191"/>
      <c r="J112" s="191"/>
      <c r="K112" s="191"/>
      <c r="L112" s="39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6.5" customHeight="1">
      <c r="A113" s="187"/>
      <c r="B113" s="189"/>
      <c r="C113" s="191"/>
      <c r="D113" s="191"/>
      <c r="E113" s="394" t="str">
        <f>E7</f>
        <v>Ružomberok OO PZ, Zateplenie objektu</v>
      </c>
      <c r="F113" s="395"/>
      <c r="G113" s="395"/>
      <c r="H113" s="395"/>
      <c r="I113" s="191"/>
      <c r="J113" s="191"/>
      <c r="K113" s="191"/>
      <c r="L113" s="39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2" customHeight="1">
      <c r="A114" s="187"/>
      <c r="B114" s="189"/>
      <c r="C114" s="192" t="s">
        <v>105</v>
      </c>
      <c r="D114" s="191"/>
      <c r="E114" s="327" t="s">
        <v>3011</v>
      </c>
      <c r="F114" s="191"/>
      <c r="G114" s="191"/>
      <c r="H114" s="328"/>
      <c r="I114" s="191"/>
      <c r="J114" s="191"/>
      <c r="K114" s="191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6.5" customHeight="1">
      <c r="A115" s="187"/>
      <c r="B115" s="189"/>
      <c r="C115" s="191"/>
      <c r="D115" s="191"/>
      <c r="E115" s="396" t="str">
        <f>E9</f>
        <v>B.04 VZT</v>
      </c>
      <c r="F115" s="397"/>
      <c r="G115" s="397"/>
      <c r="H115" s="397"/>
      <c r="I115" s="191"/>
      <c r="J115" s="191"/>
      <c r="K115" s="191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6.95" customHeight="1">
      <c r="A116" s="187"/>
      <c r="B116" s="189"/>
      <c r="C116" s="191"/>
      <c r="D116" s="191"/>
      <c r="E116" s="191"/>
      <c r="F116" s="191"/>
      <c r="G116" s="191"/>
      <c r="H116" s="191"/>
      <c r="I116" s="191"/>
      <c r="J116" s="191"/>
      <c r="K116" s="191"/>
      <c r="L116" s="39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2" customHeight="1">
      <c r="A117" s="187"/>
      <c r="B117" s="189"/>
      <c r="C117" s="192" t="s">
        <v>17</v>
      </c>
      <c r="D117" s="191"/>
      <c r="E117" s="191"/>
      <c r="F117" s="193" t="str">
        <f>F12</f>
        <v>Nám. Andreja Hlinku 1875, 034 01 Ružomberok</v>
      </c>
      <c r="G117" s="191"/>
      <c r="H117" s="191"/>
      <c r="I117" s="192" t="s">
        <v>19</v>
      </c>
      <c r="J117" s="194"/>
      <c r="K117" s="191"/>
      <c r="L117" s="39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6.95" customHeight="1">
      <c r="A118" s="187"/>
      <c r="B118" s="189"/>
      <c r="C118" s="191"/>
      <c r="D118" s="191"/>
      <c r="E118" s="191"/>
      <c r="F118" s="191"/>
      <c r="G118" s="191"/>
      <c r="H118" s="191"/>
      <c r="I118" s="191"/>
      <c r="J118" s="191"/>
      <c r="K118" s="191"/>
      <c r="L118" s="39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25.7" customHeight="1">
      <c r="A119" s="187"/>
      <c r="B119" s="189"/>
      <c r="C119" s="192" t="s">
        <v>20</v>
      </c>
      <c r="D119" s="191"/>
      <c r="E119" s="191"/>
      <c r="F119" s="193" t="str">
        <f>E15</f>
        <v>MVSR</v>
      </c>
      <c r="G119" s="191"/>
      <c r="H119" s="191"/>
      <c r="I119" s="192" t="s">
        <v>25</v>
      </c>
      <c r="J119" s="195"/>
      <c r="K119" s="191"/>
      <c r="L119" s="39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15.2" customHeight="1">
      <c r="A120" s="187"/>
      <c r="B120" s="189"/>
      <c r="C120" s="192" t="s">
        <v>24</v>
      </c>
      <c r="D120" s="191"/>
      <c r="E120" s="191"/>
      <c r="F120" s="193" t="str">
        <f>IF(E18="","",E18)</f>
        <v xml:space="preserve"> </v>
      </c>
      <c r="G120" s="191"/>
      <c r="H120" s="191"/>
      <c r="I120" s="192" t="s">
        <v>27</v>
      </c>
      <c r="J120" s="195"/>
      <c r="K120" s="191"/>
      <c r="L120" s="39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2" customFormat="1" ht="10.35" customHeight="1">
      <c r="A121" s="187"/>
      <c r="B121" s="189"/>
      <c r="C121" s="191"/>
      <c r="D121" s="191"/>
      <c r="E121" s="191"/>
      <c r="F121" s="191"/>
      <c r="G121" s="191"/>
      <c r="H121" s="191"/>
      <c r="I121" s="191"/>
      <c r="J121" s="191"/>
      <c r="K121" s="191"/>
      <c r="L121" s="39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5" s="11" customFormat="1" ht="29.25" customHeight="1">
      <c r="A122" s="126"/>
      <c r="B122" s="215"/>
      <c r="C122" s="216" t="s">
        <v>132</v>
      </c>
      <c r="D122" s="217" t="s">
        <v>54</v>
      </c>
      <c r="E122" s="217" t="s">
        <v>50</v>
      </c>
      <c r="F122" s="217" t="s">
        <v>51</v>
      </c>
      <c r="G122" s="217" t="s">
        <v>133</v>
      </c>
      <c r="H122" s="217" t="s">
        <v>134</v>
      </c>
      <c r="I122" s="217" t="s">
        <v>135</v>
      </c>
      <c r="J122" s="218" t="s">
        <v>112</v>
      </c>
      <c r="K122" s="219" t="s">
        <v>136</v>
      </c>
      <c r="L122" s="132"/>
      <c r="M122" s="220"/>
      <c r="N122" s="221"/>
      <c r="O122" s="221" t="s">
        <v>137</v>
      </c>
      <c r="P122" s="221" t="s">
        <v>138</v>
      </c>
      <c r="Q122" s="221" t="s">
        <v>139</v>
      </c>
      <c r="R122" s="221" t="s">
        <v>140</v>
      </c>
      <c r="S122" s="221" t="s">
        <v>141</v>
      </c>
      <c r="T122" s="222" t="s">
        <v>142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187"/>
      <c r="B123" s="189"/>
      <c r="C123" s="223" t="s">
        <v>113</v>
      </c>
      <c r="D123" s="191"/>
      <c r="E123" s="191"/>
      <c r="F123" s="191"/>
      <c r="G123" s="191"/>
      <c r="H123" s="191"/>
      <c r="I123" s="191"/>
      <c r="J123" s="224"/>
      <c r="K123" s="191"/>
      <c r="L123" s="27"/>
      <c r="M123" s="225"/>
      <c r="N123" s="226"/>
      <c r="O123" s="227"/>
      <c r="P123" s="228">
        <f>P124+P132+P182</f>
        <v>82.854664</v>
      </c>
      <c r="Q123" s="227"/>
      <c r="R123" s="228">
        <f>R124+R132+R182</f>
        <v>7.492E-2</v>
      </c>
      <c r="S123" s="227"/>
      <c r="T123" s="229">
        <f>T124+T132+T182</f>
        <v>0.3735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T123" s="14" t="s">
        <v>68</v>
      </c>
      <c r="AU123" s="14" t="s">
        <v>114</v>
      </c>
      <c r="BK123" s="136">
        <f>BK124+BK132+BK182</f>
        <v>0</v>
      </c>
    </row>
    <row r="124" spans="1:65" s="12" customFormat="1" ht="25.9" customHeight="1">
      <c r="B124" s="230"/>
      <c r="C124" s="231"/>
      <c r="D124" s="232" t="s">
        <v>68</v>
      </c>
      <c r="E124" s="233" t="s">
        <v>143</v>
      </c>
      <c r="F124" s="233" t="s">
        <v>144</v>
      </c>
      <c r="G124" s="231"/>
      <c r="H124" s="231"/>
      <c r="I124" s="231"/>
      <c r="J124" s="234"/>
      <c r="K124" s="231"/>
      <c r="L124" s="137"/>
      <c r="M124" s="235"/>
      <c r="N124" s="236"/>
      <c r="O124" s="236"/>
      <c r="P124" s="237">
        <f>P125</f>
        <v>55.680914000000001</v>
      </c>
      <c r="Q124" s="236"/>
      <c r="R124" s="237">
        <f>R125</f>
        <v>1.4500000000000002E-2</v>
      </c>
      <c r="S124" s="236"/>
      <c r="T124" s="238">
        <f>T125</f>
        <v>0.222</v>
      </c>
      <c r="AR124" s="138" t="s">
        <v>75</v>
      </c>
      <c r="AT124" s="145" t="s">
        <v>68</v>
      </c>
      <c r="AU124" s="145" t="s">
        <v>69</v>
      </c>
      <c r="AY124" s="138" t="s">
        <v>145</v>
      </c>
      <c r="BK124" s="146">
        <f>BK125</f>
        <v>0</v>
      </c>
    </row>
    <row r="125" spans="1:65" s="12" customFormat="1" ht="22.9" customHeight="1">
      <c r="B125" s="230"/>
      <c r="C125" s="231"/>
      <c r="D125" s="232" t="s">
        <v>68</v>
      </c>
      <c r="E125" s="239" t="s">
        <v>156</v>
      </c>
      <c r="F125" s="239" t="s">
        <v>157</v>
      </c>
      <c r="G125" s="231"/>
      <c r="H125" s="231"/>
      <c r="I125" s="231"/>
      <c r="J125" s="240"/>
      <c r="K125" s="231"/>
      <c r="L125" s="137"/>
      <c r="M125" s="235"/>
      <c r="N125" s="236"/>
      <c r="O125" s="236"/>
      <c r="P125" s="237">
        <f>SUM(P126:P131)</f>
        <v>55.680914000000001</v>
      </c>
      <c r="Q125" s="236"/>
      <c r="R125" s="237">
        <f>SUM(R126:R131)</f>
        <v>1.4500000000000002E-2</v>
      </c>
      <c r="S125" s="236"/>
      <c r="T125" s="238">
        <f>SUM(T126:T131)</f>
        <v>0.222</v>
      </c>
      <c r="AR125" s="138" t="s">
        <v>75</v>
      </c>
      <c r="AT125" s="145" t="s">
        <v>68</v>
      </c>
      <c r="AU125" s="145" t="s">
        <v>75</v>
      </c>
      <c r="AY125" s="138" t="s">
        <v>145</v>
      </c>
      <c r="BK125" s="146">
        <f>SUM(BK126:BK131)</f>
        <v>0</v>
      </c>
    </row>
    <row r="126" spans="1:65" s="2" customFormat="1" ht="24.2" customHeight="1">
      <c r="A126" s="187"/>
      <c r="B126" s="189"/>
      <c r="C126" s="241" t="s">
        <v>390</v>
      </c>
      <c r="D126" s="241" t="s">
        <v>147</v>
      </c>
      <c r="E126" s="242" t="s">
        <v>2374</v>
      </c>
      <c r="F126" s="243" t="s">
        <v>2375</v>
      </c>
      <c r="G126" s="244" t="s">
        <v>236</v>
      </c>
      <c r="H126" s="245">
        <v>50</v>
      </c>
      <c r="I126" s="246"/>
      <c r="J126" s="246"/>
      <c r="K126" s="247"/>
      <c r="L126" s="27"/>
      <c r="M126" s="248"/>
      <c r="N126" s="249"/>
      <c r="O126" s="250">
        <v>1.4460000000000001E-2</v>
      </c>
      <c r="P126" s="250">
        <f t="shared" ref="P126:P131" si="0">O126*H126</f>
        <v>0.72300000000000009</v>
      </c>
      <c r="Q126" s="250">
        <v>1.0000000000000001E-5</v>
      </c>
      <c r="R126" s="250">
        <f t="shared" ref="R126:R131" si="1">Q126*H126</f>
        <v>5.0000000000000001E-4</v>
      </c>
      <c r="S126" s="250">
        <v>1.4999999999999999E-4</v>
      </c>
      <c r="T126" s="251">
        <f t="shared" ref="T126:T131" si="2">S126*H126</f>
        <v>7.4999999999999997E-3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61" t="s">
        <v>151</v>
      </c>
      <c r="AT126" s="161" t="s">
        <v>147</v>
      </c>
      <c r="AU126" s="161" t="s">
        <v>78</v>
      </c>
      <c r="AY126" s="14" t="s">
        <v>145</v>
      </c>
      <c r="BE126" s="162">
        <f t="shared" ref="BE126:BE131" si="3">IF(N126="základná",J126,0)</f>
        <v>0</v>
      </c>
      <c r="BF126" s="162">
        <f t="shared" ref="BF126:BF131" si="4">IF(N126="znížená",J126,0)</f>
        <v>0</v>
      </c>
      <c r="BG126" s="162">
        <f t="shared" ref="BG126:BG131" si="5">IF(N126="zákl. prenesená",J126,0)</f>
        <v>0</v>
      </c>
      <c r="BH126" s="162">
        <f t="shared" ref="BH126:BH131" si="6">IF(N126="zníž. prenesená",J126,0)</f>
        <v>0</v>
      </c>
      <c r="BI126" s="162">
        <f t="shared" ref="BI126:BI131" si="7">IF(N126="nulová",J126,0)</f>
        <v>0</v>
      </c>
      <c r="BJ126" s="14" t="s">
        <v>78</v>
      </c>
      <c r="BK126" s="162">
        <f t="shared" ref="BK126:BK131" si="8">ROUND(I126*H126,2)</f>
        <v>0</v>
      </c>
      <c r="BL126" s="14" t="s">
        <v>151</v>
      </c>
      <c r="BM126" s="161" t="s">
        <v>2376</v>
      </c>
    </row>
    <row r="127" spans="1:65" s="2" customFormat="1" ht="24.2" customHeight="1">
      <c r="A127" s="187"/>
      <c r="B127" s="189"/>
      <c r="C127" s="241" t="s">
        <v>229</v>
      </c>
      <c r="D127" s="241" t="s">
        <v>147</v>
      </c>
      <c r="E127" s="242" t="s">
        <v>234</v>
      </c>
      <c r="F127" s="243" t="s">
        <v>235</v>
      </c>
      <c r="G127" s="244" t="s">
        <v>236</v>
      </c>
      <c r="H127" s="245">
        <v>50</v>
      </c>
      <c r="I127" s="246"/>
      <c r="J127" s="246"/>
      <c r="K127" s="247"/>
      <c r="L127" s="27"/>
      <c r="M127" s="248"/>
      <c r="N127" s="249"/>
      <c r="O127" s="250">
        <v>1.626E-2</v>
      </c>
      <c r="P127" s="250">
        <f t="shared" si="0"/>
        <v>0.81300000000000006</v>
      </c>
      <c r="Q127" s="250">
        <v>1.0000000000000001E-5</v>
      </c>
      <c r="R127" s="250">
        <f t="shared" si="1"/>
        <v>5.0000000000000001E-4</v>
      </c>
      <c r="S127" s="250">
        <v>2.1000000000000001E-4</v>
      </c>
      <c r="T127" s="251">
        <f t="shared" si="2"/>
        <v>1.0500000000000001E-2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61" t="s">
        <v>151</v>
      </c>
      <c r="AT127" s="161" t="s">
        <v>147</v>
      </c>
      <c r="AU127" s="161" t="s">
        <v>78</v>
      </c>
      <c r="AY127" s="14" t="s">
        <v>145</v>
      </c>
      <c r="BE127" s="162">
        <f t="shared" si="3"/>
        <v>0</v>
      </c>
      <c r="BF127" s="162">
        <f t="shared" si="4"/>
        <v>0</v>
      </c>
      <c r="BG127" s="162">
        <f t="shared" si="5"/>
        <v>0</v>
      </c>
      <c r="BH127" s="162">
        <f t="shared" si="6"/>
        <v>0</v>
      </c>
      <c r="BI127" s="162">
        <f t="shared" si="7"/>
        <v>0</v>
      </c>
      <c r="BJ127" s="14" t="s">
        <v>78</v>
      </c>
      <c r="BK127" s="162">
        <f t="shared" si="8"/>
        <v>0</v>
      </c>
      <c r="BL127" s="14" t="s">
        <v>151</v>
      </c>
      <c r="BM127" s="161" t="s">
        <v>2377</v>
      </c>
    </row>
    <row r="128" spans="1:65" s="2" customFormat="1" ht="24.2" customHeight="1">
      <c r="A128" s="187"/>
      <c r="B128" s="189"/>
      <c r="C128" s="241" t="s">
        <v>384</v>
      </c>
      <c r="D128" s="241" t="s">
        <v>147</v>
      </c>
      <c r="E128" s="242" t="s">
        <v>2378</v>
      </c>
      <c r="F128" s="243" t="s">
        <v>2379</v>
      </c>
      <c r="G128" s="244" t="s">
        <v>236</v>
      </c>
      <c r="H128" s="245">
        <v>150</v>
      </c>
      <c r="I128" s="246"/>
      <c r="J128" s="246"/>
      <c r="K128" s="247"/>
      <c r="L128" s="27"/>
      <c r="M128" s="248"/>
      <c r="N128" s="249"/>
      <c r="O128" s="250">
        <v>2.4819999999999998E-2</v>
      </c>
      <c r="P128" s="250">
        <f t="shared" si="0"/>
        <v>3.7229999999999999</v>
      </c>
      <c r="Q128" s="250">
        <v>3.0000000000000001E-5</v>
      </c>
      <c r="R128" s="250">
        <f t="shared" si="1"/>
        <v>4.5000000000000005E-3</v>
      </c>
      <c r="S128" s="250">
        <v>3.6000000000000002E-4</v>
      </c>
      <c r="T128" s="251">
        <f t="shared" si="2"/>
        <v>5.4000000000000006E-2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61" t="s">
        <v>151</v>
      </c>
      <c r="AT128" s="161" t="s">
        <v>147</v>
      </c>
      <c r="AU128" s="161" t="s">
        <v>78</v>
      </c>
      <c r="AY128" s="14" t="s">
        <v>145</v>
      </c>
      <c r="BE128" s="162">
        <f t="shared" si="3"/>
        <v>0</v>
      </c>
      <c r="BF128" s="162">
        <f t="shared" si="4"/>
        <v>0</v>
      </c>
      <c r="BG128" s="162">
        <f t="shared" si="5"/>
        <v>0</v>
      </c>
      <c r="BH128" s="162">
        <f t="shared" si="6"/>
        <v>0</v>
      </c>
      <c r="BI128" s="162">
        <f t="shared" si="7"/>
        <v>0</v>
      </c>
      <c r="BJ128" s="14" t="s">
        <v>78</v>
      </c>
      <c r="BK128" s="162">
        <f t="shared" si="8"/>
        <v>0</v>
      </c>
      <c r="BL128" s="14" t="s">
        <v>151</v>
      </c>
      <c r="BM128" s="161" t="s">
        <v>2380</v>
      </c>
    </row>
    <row r="129" spans="1:65" s="2" customFormat="1" ht="24.2" customHeight="1">
      <c r="A129" s="187"/>
      <c r="B129" s="189"/>
      <c r="C129" s="241" t="s">
        <v>394</v>
      </c>
      <c r="D129" s="241" t="s">
        <v>147</v>
      </c>
      <c r="E129" s="242" t="s">
        <v>2381</v>
      </c>
      <c r="F129" s="243" t="s">
        <v>2382</v>
      </c>
      <c r="G129" s="244" t="s">
        <v>236</v>
      </c>
      <c r="H129" s="245">
        <v>300</v>
      </c>
      <c r="I129" s="246"/>
      <c r="J129" s="246"/>
      <c r="K129" s="247"/>
      <c r="L129" s="27"/>
      <c r="M129" s="248"/>
      <c r="N129" s="249"/>
      <c r="O129" s="250">
        <v>0.16686999999999999</v>
      </c>
      <c r="P129" s="250">
        <f t="shared" si="0"/>
        <v>50.061</v>
      </c>
      <c r="Q129" s="250">
        <v>3.0000000000000001E-5</v>
      </c>
      <c r="R129" s="250">
        <f t="shared" si="1"/>
        <v>9.0000000000000011E-3</v>
      </c>
      <c r="S129" s="250">
        <v>5.0000000000000001E-4</v>
      </c>
      <c r="T129" s="251">
        <f t="shared" si="2"/>
        <v>0.15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61" t="s">
        <v>151</v>
      </c>
      <c r="AT129" s="161" t="s">
        <v>147</v>
      </c>
      <c r="AU129" s="161" t="s">
        <v>78</v>
      </c>
      <c r="AY129" s="14" t="s">
        <v>145</v>
      </c>
      <c r="BE129" s="162">
        <f t="shared" si="3"/>
        <v>0</v>
      </c>
      <c r="BF129" s="162">
        <f t="shared" si="4"/>
        <v>0</v>
      </c>
      <c r="BG129" s="162">
        <f t="shared" si="5"/>
        <v>0</v>
      </c>
      <c r="BH129" s="162">
        <f t="shared" si="6"/>
        <v>0</v>
      </c>
      <c r="BI129" s="162">
        <f t="shared" si="7"/>
        <v>0</v>
      </c>
      <c r="BJ129" s="14" t="s">
        <v>78</v>
      </c>
      <c r="BK129" s="162">
        <f t="shared" si="8"/>
        <v>0</v>
      </c>
      <c r="BL129" s="14" t="s">
        <v>151</v>
      </c>
      <c r="BM129" s="161" t="s">
        <v>2383</v>
      </c>
    </row>
    <row r="130" spans="1:65" s="2" customFormat="1" ht="24.2" customHeight="1">
      <c r="A130" s="187"/>
      <c r="B130" s="189"/>
      <c r="C130" s="241" t="s">
        <v>401</v>
      </c>
      <c r="D130" s="241" t="s">
        <v>147</v>
      </c>
      <c r="E130" s="242" t="s">
        <v>2384</v>
      </c>
      <c r="F130" s="243" t="s">
        <v>2385</v>
      </c>
      <c r="G130" s="244" t="s">
        <v>269</v>
      </c>
      <c r="H130" s="245">
        <v>0.374</v>
      </c>
      <c r="I130" s="246"/>
      <c r="J130" s="246"/>
      <c r="K130" s="247"/>
      <c r="L130" s="27"/>
      <c r="M130" s="248"/>
      <c r="N130" s="249"/>
      <c r="O130" s="250">
        <v>0.78100000000000003</v>
      </c>
      <c r="P130" s="250">
        <f t="shared" si="0"/>
        <v>0.29209400000000002</v>
      </c>
      <c r="Q130" s="250">
        <v>0</v>
      </c>
      <c r="R130" s="250">
        <f t="shared" si="1"/>
        <v>0</v>
      </c>
      <c r="S130" s="250">
        <v>0</v>
      </c>
      <c r="T130" s="251">
        <f t="shared" si="2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61" t="s">
        <v>151</v>
      </c>
      <c r="AT130" s="161" t="s">
        <v>147</v>
      </c>
      <c r="AU130" s="161" t="s">
        <v>78</v>
      </c>
      <c r="AY130" s="14" t="s">
        <v>145</v>
      </c>
      <c r="BE130" s="162">
        <f t="shared" si="3"/>
        <v>0</v>
      </c>
      <c r="BF130" s="162">
        <f t="shared" si="4"/>
        <v>0</v>
      </c>
      <c r="BG130" s="162">
        <f t="shared" si="5"/>
        <v>0</v>
      </c>
      <c r="BH130" s="162">
        <f t="shared" si="6"/>
        <v>0</v>
      </c>
      <c r="BI130" s="162">
        <f t="shared" si="7"/>
        <v>0</v>
      </c>
      <c r="BJ130" s="14" t="s">
        <v>78</v>
      </c>
      <c r="BK130" s="162">
        <f t="shared" si="8"/>
        <v>0</v>
      </c>
      <c r="BL130" s="14" t="s">
        <v>151</v>
      </c>
      <c r="BM130" s="161" t="s">
        <v>2386</v>
      </c>
    </row>
    <row r="131" spans="1:65" s="2" customFormat="1" ht="24.2" customHeight="1">
      <c r="A131" s="187"/>
      <c r="B131" s="189"/>
      <c r="C131" s="241" t="s">
        <v>407</v>
      </c>
      <c r="D131" s="241" t="s">
        <v>147</v>
      </c>
      <c r="E131" s="242" t="s">
        <v>2387</v>
      </c>
      <c r="F131" s="243" t="s">
        <v>2388</v>
      </c>
      <c r="G131" s="244" t="s">
        <v>269</v>
      </c>
      <c r="H131" s="245">
        <v>2.2200000000000002</v>
      </c>
      <c r="I131" s="246"/>
      <c r="J131" s="246"/>
      <c r="K131" s="247"/>
      <c r="L131" s="27"/>
      <c r="M131" s="248"/>
      <c r="N131" s="249"/>
      <c r="O131" s="250">
        <v>3.1E-2</v>
      </c>
      <c r="P131" s="250">
        <f t="shared" si="0"/>
        <v>6.8820000000000006E-2</v>
      </c>
      <c r="Q131" s="250">
        <v>0</v>
      </c>
      <c r="R131" s="250">
        <f t="shared" si="1"/>
        <v>0</v>
      </c>
      <c r="S131" s="250">
        <v>0</v>
      </c>
      <c r="T131" s="251">
        <f t="shared" si="2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61" t="s">
        <v>210</v>
      </c>
      <c r="AT131" s="161" t="s">
        <v>147</v>
      </c>
      <c r="AU131" s="161" t="s">
        <v>78</v>
      </c>
      <c r="AY131" s="14" t="s">
        <v>145</v>
      </c>
      <c r="BE131" s="162">
        <f t="shared" si="3"/>
        <v>0</v>
      </c>
      <c r="BF131" s="162">
        <f t="shared" si="4"/>
        <v>0</v>
      </c>
      <c r="BG131" s="162">
        <f t="shared" si="5"/>
        <v>0</v>
      </c>
      <c r="BH131" s="162">
        <f t="shared" si="6"/>
        <v>0</v>
      </c>
      <c r="BI131" s="162">
        <f t="shared" si="7"/>
        <v>0</v>
      </c>
      <c r="BJ131" s="14" t="s">
        <v>78</v>
      </c>
      <c r="BK131" s="162">
        <f t="shared" si="8"/>
        <v>0</v>
      </c>
      <c r="BL131" s="14" t="s">
        <v>210</v>
      </c>
      <c r="BM131" s="161" t="s">
        <v>2389</v>
      </c>
    </row>
    <row r="132" spans="1:65" s="12" customFormat="1" ht="25.9" customHeight="1">
      <c r="B132" s="230"/>
      <c r="C132" s="231"/>
      <c r="D132" s="232" t="s">
        <v>68</v>
      </c>
      <c r="E132" s="233" t="s">
        <v>299</v>
      </c>
      <c r="F132" s="233" t="s">
        <v>300</v>
      </c>
      <c r="G132" s="231"/>
      <c r="H132" s="231"/>
      <c r="I132" s="231"/>
      <c r="J132" s="234"/>
      <c r="K132" s="231"/>
      <c r="L132" s="137"/>
      <c r="M132" s="235"/>
      <c r="N132" s="236"/>
      <c r="O132" s="236"/>
      <c r="P132" s="237">
        <f>P133+P138+P139</f>
        <v>27.173750000000002</v>
      </c>
      <c r="Q132" s="236"/>
      <c r="R132" s="237">
        <f>R133+R138+R139</f>
        <v>6.0419999999999995E-2</v>
      </c>
      <c r="S132" s="236"/>
      <c r="T132" s="238">
        <f>T133+T138+T139</f>
        <v>0.1515</v>
      </c>
      <c r="AR132" s="138" t="s">
        <v>78</v>
      </c>
      <c r="AT132" s="145" t="s">
        <v>68</v>
      </c>
      <c r="AU132" s="145" t="s">
        <v>69</v>
      </c>
      <c r="AY132" s="138" t="s">
        <v>145</v>
      </c>
      <c r="BK132" s="146">
        <f>BK133+BK138+BK139</f>
        <v>0</v>
      </c>
    </row>
    <row r="133" spans="1:65" s="12" customFormat="1" ht="22.9" customHeight="1">
      <c r="B133" s="230"/>
      <c r="C133" s="231"/>
      <c r="D133" s="232" t="s">
        <v>68</v>
      </c>
      <c r="E133" s="239" t="s">
        <v>732</v>
      </c>
      <c r="F133" s="239" t="s">
        <v>733</v>
      </c>
      <c r="G133" s="231"/>
      <c r="H133" s="231"/>
      <c r="I133" s="231"/>
      <c r="J133" s="240"/>
      <c r="K133" s="231"/>
      <c r="L133" s="137"/>
      <c r="M133" s="235"/>
      <c r="N133" s="236"/>
      <c r="O133" s="236"/>
      <c r="P133" s="237">
        <f>SUM(P134:P137)</f>
        <v>6.3082000000000003</v>
      </c>
      <c r="Q133" s="236"/>
      <c r="R133" s="237">
        <f>SUM(R134:R137)</f>
        <v>2.5349999999999998E-2</v>
      </c>
      <c r="S133" s="236"/>
      <c r="T133" s="238">
        <f>SUM(T134:T137)</f>
        <v>0</v>
      </c>
      <c r="AR133" s="138" t="s">
        <v>78</v>
      </c>
      <c r="AT133" s="145" t="s">
        <v>68</v>
      </c>
      <c r="AU133" s="145" t="s">
        <v>75</v>
      </c>
      <c r="AY133" s="138" t="s">
        <v>145</v>
      </c>
      <c r="BK133" s="146">
        <f>SUM(BK134:BK137)</f>
        <v>0</v>
      </c>
    </row>
    <row r="134" spans="1:65" s="2" customFormat="1" ht="37.9" customHeight="1">
      <c r="A134" s="187"/>
      <c r="B134" s="189"/>
      <c r="C134" s="241" t="s">
        <v>358</v>
      </c>
      <c r="D134" s="241" t="s">
        <v>147</v>
      </c>
      <c r="E134" s="242" t="s">
        <v>2390</v>
      </c>
      <c r="F134" s="243" t="s">
        <v>2391</v>
      </c>
      <c r="G134" s="244" t="s">
        <v>187</v>
      </c>
      <c r="H134" s="245">
        <v>10</v>
      </c>
      <c r="I134" s="246"/>
      <c r="J134" s="246"/>
      <c r="K134" s="247"/>
      <c r="L134" s="27"/>
      <c r="M134" s="248"/>
      <c r="N134" s="249"/>
      <c r="O134" s="250">
        <v>0.3</v>
      </c>
      <c r="P134" s="250">
        <f>O134*H134</f>
        <v>3</v>
      </c>
      <c r="Q134" s="250">
        <v>1E-4</v>
      </c>
      <c r="R134" s="250">
        <f>Q134*H134</f>
        <v>1E-3</v>
      </c>
      <c r="S134" s="250">
        <v>0</v>
      </c>
      <c r="T134" s="251">
        <f>S134*H134</f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61" t="s">
        <v>210</v>
      </c>
      <c r="AT134" s="161" t="s">
        <v>147</v>
      </c>
      <c r="AU134" s="161" t="s">
        <v>78</v>
      </c>
      <c r="AY134" s="14" t="s">
        <v>145</v>
      </c>
      <c r="BE134" s="162">
        <f>IF(N134="základná",J134,0)</f>
        <v>0</v>
      </c>
      <c r="BF134" s="162">
        <f>IF(N134="znížená",J134,0)</f>
        <v>0</v>
      </c>
      <c r="BG134" s="162">
        <f>IF(N134="zákl. prenesená",J134,0)</f>
        <v>0</v>
      </c>
      <c r="BH134" s="162">
        <f>IF(N134="zníž. prenesená",J134,0)</f>
        <v>0</v>
      </c>
      <c r="BI134" s="162">
        <f>IF(N134="nulová",J134,0)</f>
        <v>0</v>
      </c>
      <c r="BJ134" s="14" t="s">
        <v>78</v>
      </c>
      <c r="BK134" s="162">
        <f>ROUND(I134*H134,2)</f>
        <v>0</v>
      </c>
      <c r="BL134" s="14" t="s">
        <v>210</v>
      </c>
      <c r="BM134" s="161" t="s">
        <v>2392</v>
      </c>
    </row>
    <row r="135" spans="1:65" s="2" customFormat="1" ht="37.9" customHeight="1">
      <c r="A135" s="187"/>
      <c r="B135" s="189"/>
      <c r="C135" s="252" t="s">
        <v>362</v>
      </c>
      <c r="D135" s="252" t="s">
        <v>425</v>
      </c>
      <c r="E135" s="253" t="s">
        <v>2393</v>
      </c>
      <c r="F135" s="254" t="s">
        <v>2394</v>
      </c>
      <c r="G135" s="255" t="s">
        <v>200</v>
      </c>
      <c r="H135" s="256">
        <v>5</v>
      </c>
      <c r="I135" s="257"/>
      <c r="J135" s="257"/>
      <c r="K135" s="258"/>
      <c r="L135" s="174"/>
      <c r="M135" s="259"/>
      <c r="N135" s="260"/>
      <c r="O135" s="250">
        <v>0</v>
      </c>
      <c r="P135" s="250">
        <f>O135*H135</f>
        <v>0</v>
      </c>
      <c r="Q135" s="250">
        <v>5.2999999999999998E-4</v>
      </c>
      <c r="R135" s="250">
        <f>Q135*H135</f>
        <v>2.65E-3</v>
      </c>
      <c r="S135" s="250">
        <v>0</v>
      </c>
      <c r="T135" s="251">
        <f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61" t="s">
        <v>275</v>
      </c>
      <c r="AT135" s="161" t="s">
        <v>425</v>
      </c>
      <c r="AU135" s="161" t="s">
        <v>78</v>
      </c>
      <c r="AY135" s="14" t="s">
        <v>145</v>
      </c>
      <c r="BE135" s="162">
        <f>IF(N135="základná",J135,0)</f>
        <v>0</v>
      </c>
      <c r="BF135" s="162">
        <f>IF(N135="znížená",J135,0)</f>
        <v>0</v>
      </c>
      <c r="BG135" s="162">
        <f>IF(N135="zákl. prenesená",J135,0)</f>
        <v>0</v>
      </c>
      <c r="BH135" s="162">
        <f>IF(N135="zníž. prenesená",J135,0)</f>
        <v>0</v>
      </c>
      <c r="BI135" s="162">
        <f>IF(N135="nulová",J135,0)</f>
        <v>0</v>
      </c>
      <c r="BJ135" s="14" t="s">
        <v>78</v>
      </c>
      <c r="BK135" s="162">
        <f>ROUND(I135*H135,2)</f>
        <v>0</v>
      </c>
      <c r="BL135" s="14" t="s">
        <v>210</v>
      </c>
      <c r="BM135" s="161" t="s">
        <v>2395</v>
      </c>
    </row>
    <row r="136" spans="1:65" s="2" customFormat="1" ht="37.9" customHeight="1">
      <c r="A136" s="187"/>
      <c r="B136" s="189"/>
      <c r="C136" s="241" t="s">
        <v>380</v>
      </c>
      <c r="D136" s="241" t="s">
        <v>147</v>
      </c>
      <c r="E136" s="242" t="s">
        <v>2396</v>
      </c>
      <c r="F136" s="243" t="s">
        <v>2397</v>
      </c>
      <c r="G136" s="244" t="s">
        <v>150</v>
      </c>
      <c r="H136" s="245">
        <v>10</v>
      </c>
      <c r="I136" s="246"/>
      <c r="J136" s="246"/>
      <c r="K136" s="247"/>
      <c r="L136" s="27"/>
      <c r="M136" s="248"/>
      <c r="N136" s="249"/>
      <c r="O136" s="250">
        <v>0.33082</v>
      </c>
      <c r="P136" s="250">
        <f>O136*H136</f>
        <v>3.3082000000000003</v>
      </c>
      <c r="Q136" s="250">
        <v>6.7000000000000002E-4</v>
      </c>
      <c r="R136" s="250">
        <f>Q136*H136</f>
        <v>6.7000000000000002E-3</v>
      </c>
      <c r="S136" s="250">
        <v>0</v>
      </c>
      <c r="T136" s="251">
        <f>S136*H136</f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61" t="s">
        <v>210</v>
      </c>
      <c r="AT136" s="161" t="s">
        <v>147</v>
      </c>
      <c r="AU136" s="161" t="s">
        <v>78</v>
      </c>
      <c r="AY136" s="14" t="s">
        <v>145</v>
      </c>
      <c r="BE136" s="162">
        <f>IF(N136="základná",J136,0)</f>
        <v>0</v>
      </c>
      <c r="BF136" s="162">
        <f>IF(N136="znížená",J136,0)</f>
        <v>0</v>
      </c>
      <c r="BG136" s="162">
        <f>IF(N136="zákl. prenesená",J136,0)</f>
        <v>0</v>
      </c>
      <c r="BH136" s="162">
        <f>IF(N136="zníž. prenesená",J136,0)</f>
        <v>0</v>
      </c>
      <c r="BI136" s="162">
        <f>IF(N136="nulová",J136,0)</f>
        <v>0</v>
      </c>
      <c r="BJ136" s="14" t="s">
        <v>78</v>
      </c>
      <c r="BK136" s="162">
        <f>ROUND(I136*H136,2)</f>
        <v>0</v>
      </c>
      <c r="BL136" s="14" t="s">
        <v>210</v>
      </c>
      <c r="BM136" s="161" t="s">
        <v>2398</v>
      </c>
    </row>
    <row r="137" spans="1:65" s="2" customFormat="1" ht="37.9" customHeight="1">
      <c r="A137" s="187"/>
      <c r="B137" s="189"/>
      <c r="C137" s="252" t="s">
        <v>376</v>
      </c>
      <c r="D137" s="252" t="s">
        <v>425</v>
      </c>
      <c r="E137" s="253" t="s">
        <v>2399</v>
      </c>
      <c r="F137" s="254" t="s">
        <v>2400</v>
      </c>
      <c r="G137" s="255" t="s">
        <v>150</v>
      </c>
      <c r="H137" s="256">
        <v>10</v>
      </c>
      <c r="I137" s="257"/>
      <c r="J137" s="257"/>
      <c r="K137" s="258"/>
      <c r="L137" s="174"/>
      <c r="M137" s="259"/>
      <c r="N137" s="260"/>
      <c r="O137" s="250">
        <v>0</v>
      </c>
      <c r="P137" s="250">
        <f>O137*H137</f>
        <v>0</v>
      </c>
      <c r="Q137" s="250">
        <v>1.5E-3</v>
      </c>
      <c r="R137" s="250">
        <f>Q137*H137</f>
        <v>1.4999999999999999E-2</v>
      </c>
      <c r="S137" s="250">
        <v>0</v>
      </c>
      <c r="T137" s="251">
        <f>S137*H137</f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61" t="s">
        <v>275</v>
      </c>
      <c r="AT137" s="161" t="s">
        <v>425</v>
      </c>
      <c r="AU137" s="161" t="s">
        <v>78</v>
      </c>
      <c r="AY137" s="14" t="s">
        <v>145</v>
      </c>
      <c r="BE137" s="162">
        <f>IF(N137="základná",J137,0)</f>
        <v>0</v>
      </c>
      <c r="BF137" s="162">
        <f>IF(N137="znížená",J137,0)</f>
        <v>0</v>
      </c>
      <c r="BG137" s="162">
        <f>IF(N137="zákl. prenesená",J137,0)</f>
        <v>0</v>
      </c>
      <c r="BH137" s="162">
        <f>IF(N137="zníž. prenesená",J137,0)</f>
        <v>0</v>
      </c>
      <c r="BI137" s="162">
        <f>IF(N137="nulová",J137,0)</f>
        <v>0</v>
      </c>
      <c r="BJ137" s="14" t="s">
        <v>78</v>
      </c>
      <c r="BK137" s="162">
        <f>ROUND(I137*H137,2)</f>
        <v>0</v>
      </c>
      <c r="BL137" s="14" t="s">
        <v>210</v>
      </c>
      <c r="BM137" s="161" t="s">
        <v>2401</v>
      </c>
    </row>
    <row r="138" spans="1:65" s="12" customFormat="1" ht="22.9" customHeight="1">
      <c r="B138" s="230"/>
      <c r="C138" s="231"/>
      <c r="D138" s="232" t="s">
        <v>68</v>
      </c>
      <c r="E138" s="239" t="s">
        <v>315</v>
      </c>
      <c r="F138" s="239" t="s">
        <v>316</v>
      </c>
      <c r="G138" s="231"/>
      <c r="H138" s="231"/>
      <c r="I138" s="231"/>
      <c r="J138" s="240"/>
      <c r="K138" s="231"/>
      <c r="L138" s="137"/>
      <c r="M138" s="235"/>
      <c r="N138" s="236"/>
      <c r="O138" s="236"/>
      <c r="P138" s="237">
        <v>0</v>
      </c>
      <c r="Q138" s="236"/>
      <c r="R138" s="237">
        <v>0</v>
      </c>
      <c r="S138" s="236"/>
      <c r="T138" s="238">
        <v>0</v>
      </c>
      <c r="AR138" s="138" t="s">
        <v>78</v>
      </c>
      <c r="AT138" s="145" t="s">
        <v>68</v>
      </c>
      <c r="AU138" s="145" t="s">
        <v>75</v>
      </c>
      <c r="AY138" s="138" t="s">
        <v>145</v>
      </c>
      <c r="BK138" s="146">
        <v>0</v>
      </c>
    </row>
    <row r="139" spans="1:65" s="12" customFormat="1" ht="22.9" customHeight="1">
      <c r="B139" s="230"/>
      <c r="C139" s="231"/>
      <c r="D139" s="232" t="s">
        <v>68</v>
      </c>
      <c r="E139" s="239" t="s">
        <v>399</v>
      </c>
      <c r="F139" s="239" t="s">
        <v>400</v>
      </c>
      <c r="G139" s="231"/>
      <c r="H139" s="231"/>
      <c r="I139" s="231"/>
      <c r="J139" s="240"/>
      <c r="K139" s="231"/>
      <c r="L139" s="137"/>
      <c r="M139" s="235"/>
      <c r="N139" s="236"/>
      <c r="O139" s="236"/>
      <c r="P139" s="237">
        <f>SUM(P140:P181)</f>
        <v>20.865550000000002</v>
      </c>
      <c r="Q139" s="236"/>
      <c r="R139" s="237">
        <f>SUM(R140:R181)</f>
        <v>3.5069999999999997E-2</v>
      </c>
      <c r="S139" s="236"/>
      <c r="T139" s="238">
        <f>SUM(T140:T181)</f>
        <v>0.1515</v>
      </c>
      <c r="AR139" s="138" t="s">
        <v>78</v>
      </c>
      <c r="AT139" s="145" t="s">
        <v>68</v>
      </c>
      <c r="AU139" s="145" t="s">
        <v>75</v>
      </c>
      <c r="AY139" s="138" t="s">
        <v>145</v>
      </c>
      <c r="BK139" s="146">
        <f>SUM(BK140:BK181)</f>
        <v>0</v>
      </c>
    </row>
    <row r="140" spans="1:65" s="2" customFormat="1" ht="24.2" customHeight="1">
      <c r="A140" s="187"/>
      <c r="B140" s="189"/>
      <c r="C140" s="241" t="s">
        <v>165</v>
      </c>
      <c r="D140" s="241" t="s">
        <v>147</v>
      </c>
      <c r="E140" s="242" t="s">
        <v>2402</v>
      </c>
      <c r="F140" s="243" t="s">
        <v>2403</v>
      </c>
      <c r="G140" s="244" t="s">
        <v>200</v>
      </c>
      <c r="H140" s="245">
        <v>7</v>
      </c>
      <c r="I140" s="246"/>
      <c r="J140" s="246"/>
      <c r="K140" s="247"/>
      <c r="L140" s="27"/>
      <c r="M140" s="248"/>
      <c r="N140" s="249"/>
      <c r="O140" s="250">
        <v>0.35199999999999998</v>
      </c>
      <c r="P140" s="250">
        <f t="shared" ref="P140:P181" si="9">O140*H140</f>
        <v>2.464</v>
      </c>
      <c r="Q140" s="250">
        <v>0</v>
      </c>
      <c r="R140" s="250">
        <f t="shared" ref="R140:R181" si="10">Q140*H140</f>
        <v>0</v>
      </c>
      <c r="S140" s="250">
        <v>0</v>
      </c>
      <c r="T140" s="251">
        <f t="shared" ref="T140:T181" si="11">S140*H140</f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61" t="s">
        <v>210</v>
      </c>
      <c r="AT140" s="161" t="s">
        <v>147</v>
      </c>
      <c r="AU140" s="161" t="s">
        <v>78</v>
      </c>
      <c r="AY140" s="14" t="s">
        <v>145</v>
      </c>
      <c r="BE140" s="162">
        <f t="shared" ref="BE140:BE181" si="12">IF(N140="základná",J140,0)</f>
        <v>0</v>
      </c>
      <c r="BF140" s="162">
        <f t="shared" ref="BF140:BF181" si="13">IF(N140="znížená",J140,0)</f>
        <v>0</v>
      </c>
      <c r="BG140" s="162">
        <f t="shared" ref="BG140:BG181" si="14">IF(N140="zákl. prenesená",J140,0)</f>
        <v>0</v>
      </c>
      <c r="BH140" s="162">
        <f t="shared" ref="BH140:BH181" si="15">IF(N140="zníž. prenesená",J140,0)</f>
        <v>0</v>
      </c>
      <c r="BI140" s="162">
        <f t="shared" ref="BI140:BI181" si="16">IF(N140="nulová",J140,0)</f>
        <v>0</v>
      </c>
      <c r="BJ140" s="14" t="s">
        <v>78</v>
      </c>
      <c r="BK140" s="162">
        <f t="shared" ref="BK140:BK181" si="17">ROUND(I140*H140,2)</f>
        <v>0</v>
      </c>
      <c r="BL140" s="14" t="s">
        <v>210</v>
      </c>
      <c r="BM140" s="161" t="s">
        <v>2404</v>
      </c>
    </row>
    <row r="141" spans="1:65" s="2" customFormat="1" ht="24.2" customHeight="1">
      <c r="A141" s="187"/>
      <c r="B141" s="189"/>
      <c r="C141" s="252" t="s">
        <v>169</v>
      </c>
      <c r="D141" s="252" t="s">
        <v>425</v>
      </c>
      <c r="E141" s="253" t="s">
        <v>2405</v>
      </c>
      <c r="F141" s="254" t="s">
        <v>3054</v>
      </c>
      <c r="G141" s="255" t="s">
        <v>200</v>
      </c>
      <c r="H141" s="256">
        <v>7</v>
      </c>
      <c r="I141" s="257"/>
      <c r="J141" s="257"/>
      <c r="K141" s="258"/>
      <c r="L141" s="174"/>
      <c r="M141" s="259"/>
      <c r="N141" s="260"/>
      <c r="O141" s="250">
        <v>0</v>
      </c>
      <c r="P141" s="250">
        <f t="shared" si="9"/>
        <v>0</v>
      </c>
      <c r="Q141" s="250">
        <v>4.4000000000000002E-4</v>
      </c>
      <c r="R141" s="250">
        <f t="shared" si="10"/>
        <v>3.0800000000000003E-3</v>
      </c>
      <c r="S141" s="250">
        <v>0</v>
      </c>
      <c r="T141" s="251">
        <f t="shared" si="11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61" t="s">
        <v>275</v>
      </c>
      <c r="AT141" s="161" t="s">
        <v>425</v>
      </c>
      <c r="AU141" s="161" t="s">
        <v>78</v>
      </c>
      <c r="AY141" s="14" t="s">
        <v>145</v>
      </c>
      <c r="BE141" s="162">
        <f t="shared" si="12"/>
        <v>0</v>
      </c>
      <c r="BF141" s="162">
        <f t="shared" si="13"/>
        <v>0</v>
      </c>
      <c r="BG141" s="162">
        <f t="shared" si="14"/>
        <v>0</v>
      </c>
      <c r="BH141" s="162">
        <f t="shared" si="15"/>
        <v>0</v>
      </c>
      <c r="BI141" s="162">
        <f t="shared" si="16"/>
        <v>0</v>
      </c>
      <c r="BJ141" s="14" t="s">
        <v>78</v>
      </c>
      <c r="BK141" s="162">
        <f t="shared" si="17"/>
        <v>0</v>
      </c>
      <c r="BL141" s="14" t="s">
        <v>210</v>
      </c>
      <c r="BM141" s="161" t="s">
        <v>2406</v>
      </c>
    </row>
    <row r="142" spans="1:65" s="2" customFormat="1" ht="24.2" customHeight="1">
      <c r="A142" s="187"/>
      <c r="B142" s="189"/>
      <c r="C142" s="241" t="s">
        <v>233</v>
      </c>
      <c r="D142" s="241" t="s">
        <v>147</v>
      </c>
      <c r="E142" s="242" t="s">
        <v>2407</v>
      </c>
      <c r="F142" s="243" t="s">
        <v>2408</v>
      </c>
      <c r="G142" s="244" t="s">
        <v>200</v>
      </c>
      <c r="H142" s="245">
        <v>1</v>
      </c>
      <c r="I142" s="246"/>
      <c r="J142" s="246"/>
      <c r="K142" s="247"/>
      <c r="L142" s="27"/>
      <c r="M142" s="248"/>
      <c r="N142" s="249"/>
      <c r="O142" s="250">
        <v>0.39800000000000002</v>
      </c>
      <c r="P142" s="250">
        <f t="shared" si="9"/>
        <v>0.39800000000000002</v>
      </c>
      <c r="Q142" s="250">
        <v>0</v>
      </c>
      <c r="R142" s="250">
        <f t="shared" si="10"/>
        <v>0</v>
      </c>
      <c r="S142" s="250">
        <v>0</v>
      </c>
      <c r="T142" s="251">
        <f t="shared" si="11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61" t="s">
        <v>210</v>
      </c>
      <c r="AT142" s="161" t="s">
        <v>147</v>
      </c>
      <c r="AU142" s="161" t="s">
        <v>78</v>
      </c>
      <c r="AY142" s="14" t="s">
        <v>145</v>
      </c>
      <c r="BE142" s="162">
        <f t="shared" si="12"/>
        <v>0</v>
      </c>
      <c r="BF142" s="162">
        <f t="shared" si="13"/>
        <v>0</v>
      </c>
      <c r="BG142" s="162">
        <f t="shared" si="14"/>
        <v>0</v>
      </c>
      <c r="BH142" s="162">
        <f t="shared" si="15"/>
        <v>0</v>
      </c>
      <c r="BI142" s="162">
        <f t="shared" si="16"/>
        <v>0</v>
      </c>
      <c r="BJ142" s="14" t="s">
        <v>78</v>
      </c>
      <c r="BK142" s="162">
        <f t="shared" si="17"/>
        <v>0</v>
      </c>
      <c r="BL142" s="14" t="s">
        <v>210</v>
      </c>
      <c r="BM142" s="161" t="s">
        <v>2409</v>
      </c>
    </row>
    <row r="143" spans="1:65" s="2" customFormat="1" ht="24.2" customHeight="1">
      <c r="A143" s="187"/>
      <c r="B143" s="189"/>
      <c r="C143" s="252" t="s">
        <v>238</v>
      </c>
      <c r="D143" s="252" t="s">
        <v>425</v>
      </c>
      <c r="E143" s="253" t="s">
        <v>2410</v>
      </c>
      <c r="F143" s="254" t="s">
        <v>3052</v>
      </c>
      <c r="G143" s="255" t="s">
        <v>200</v>
      </c>
      <c r="H143" s="256">
        <v>1</v>
      </c>
      <c r="I143" s="257"/>
      <c r="J143" s="257"/>
      <c r="K143" s="258"/>
      <c r="L143" s="174"/>
      <c r="M143" s="259"/>
      <c r="N143" s="260"/>
      <c r="O143" s="250">
        <v>0</v>
      </c>
      <c r="P143" s="250">
        <f t="shared" si="9"/>
        <v>0</v>
      </c>
      <c r="Q143" s="250">
        <v>8.0000000000000004E-4</v>
      </c>
      <c r="R143" s="250">
        <f t="shared" si="10"/>
        <v>8.0000000000000004E-4</v>
      </c>
      <c r="S143" s="250">
        <v>0</v>
      </c>
      <c r="T143" s="251">
        <f t="shared" si="11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61" t="s">
        <v>275</v>
      </c>
      <c r="AT143" s="161" t="s">
        <v>425</v>
      </c>
      <c r="AU143" s="161" t="s">
        <v>78</v>
      </c>
      <c r="AY143" s="14" t="s">
        <v>145</v>
      </c>
      <c r="BE143" s="162">
        <f t="shared" si="12"/>
        <v>0</v>
      </c>
      <c r="BF143" s="162">
        <f t="shared" si="13"/>
        <v>0</v>
      </c>
      <c r="BG143" s="162">
        <f t="shared" si="14"/>
        <v>0</v>
      </c>
      <c r="BH143" s="162">
        <f t="shared" si="15"/>
        <v>0</v>
      </c>
      <c r="BI143" s="162">
        <f t="shared" si="16"/>
        <v>0</v>
      </c>
      <c r="BJ143" s="14" t="s">
        <v>78</v>
      </c>
      <c r="BK143" s="162">
        <f t="shared" si="17"/>
        <v>0</v>
      </c>
      <c r="BL143" s="14" t="s">
        <v>210</v>
      </c>
      <c r="BM143" s="161" t="s">
        <v>2411</v>
      </c>
    </row>
    <row r="144" spans="1:65" s="2" customFormat="1" ht="24.2" customHeight="1">
      <c r="A144" s="187"/>
      <c r="B144" s="189"/>
      <c r="C144" s="241" t="s">
        <v>242</v>
      </c>
      <c r="D144" s="241" t="s">
        <v>147</v>
      </c>
      <c r="E144" s="242" t="s">
        <v>2412</v>
      </c>
      <c r="F144" s="243" t="s">
        <v>2413</v>
      </c>
      <c r="G144" s="244" t="s">
        <v>200</v>
      </c>
      <c r="H144" s="245">
        <v>2</v>
      </c>
      <c r="I144" s="246"/>
      <c r="J144" s="246"/>
      <c r="K144" s="247"/>
      <c r="L144" s="27"/>
      <c r="M144" s="248"/>
      <c r="N144" s="249"/>
      <c r="O144" s="250">
        <v>0.92700000000000005</v>
      </c>
      <c r="P144" s="250">
        <f t="shared" si="9"/>
        <v>1.8540000000000001</v>
      </c>
      <c r="Q144" s="250">
        <v>0</v>
      </c>
      <c r="R144" s="250">
        <f t="shared" si="10"/>
        <v>0</v>
      </c>
      <c r="S144" s="250">
        <v>0</v>
      </c>
      <c r="T144" s="251">
        <f t="shared" si="11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61" t="s">
        <v>210</v>
      </c>
      <c r="AT144" s="161" t="s">
        <v>147</v>
      </c>
      <c r="AU144" s="161" t="s">
        <v>78</v>
      </c>
      <c r="AY144" s="14" t="s">
        <v>145</v>
      </c>
      <c r="BE144" s="162">
        <f t="shared" si="12"/>
        <v>0</v>
      </c>
      <c r="BF144" s="162">
        <f t="shared" si="13"/>
        <v>0</v>
      </c>
      <c r="BG144" s="162">
        <f t="shared" si="14"/>
        <v>0</v>
      </c>
      <c r="BH144" s="162">
        <f t="shared" si="15"/>
        <v>0</v>
      </c>
      <c r="BI144" s="162">
        <f t="shared" si="16"/>
        <v>0</v>
      </c>
      <c r="BJ144" s="14" t="s">
        <v>78</v>
      </c>
      <c r="BK144" s="162">
        <f t="shared" si="17"/>
        <v>0</v>
      </c>
      <c r="BL144" s="14" t="s">
        <v>210</v>
      </c>
      <c r="BM144" s="161" t="s">
        <v>2414</v>
      </c>
    </row>
    <row r="145" spans="1:65" s="2" customFormat="1" ht="21.75" customHeight="1">
      <c r="A145" s="187"/>
      <c r="B145" s="189"/>
      <c r="C145" s="252" t="s">
        <v>246</v>
      </c>
      <c r="D145" s="252" t="s">
        <v>425</v>
      </c>
      <c r="E145" s="253" t="s">
        <v>2415</v>
      </c>
      <c r="F145" s="254" t="s">
        <v>3053</v>
      </c>
      <c r="G145" s="255" t="s">
        <v>200</v>
      </c>
      <c r="H145" s="256">
        <v>2</v>
      </c>
      <c r="I145" s="257"/>
      <c r="J145" s="257"/>
      <c r="K145" s="258"/>
      <c r="L145" s="174"/>
      <c r="M145" s="259"/>
      <c r="N145" s="260"/>
      <c r="O145" s="250">
        <v>0</v>
      </c>
      <c r="P145" s="250">
        <f t="shared" si="9"/>
        <v>0</v>
      </c>
      <c r="Q145" s="250">
        <v>0</v>
      </c>
      <c r="R145" s="250">
        <f t="shared" si="10"/>
        <v>0</v>
      </c>
      <c r="S145" s="250">
        <v>0</v>
      </c>
      <c r="T145" s="251">
        <f t="shared" si="11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61" t="s">
        <v>275</v>
      </c>
      <c r="AT145" s="161" t="s">
        <v>425</v>
      </c>
      <c r="AU145" s="161" t="s">
        <v>78</v>
      </c>
      <c r="AY145" s="14" t="s">
        <v>145</v>
      </c>
      <c r="BE145" s="162">
        <f t="shared" si="12"/>
        <v>0</v>
      </c>
      <c r="BF145" s="162">
        <f t="shared" si="13"/>
        <v>0</v>
      </c>
      <c r="BG145" s="162">
        <f t="shared" si="14"/>
        <v>0</v>
      </c>
      <c r="BH145" s="162">
        <f t="shared" si="15"/>
        <v>0</v>
      </c>
      <c r="BI145" s="162">
        <f t="shared" si="16"/>
        <v>0</v>
      </c>
      <c r="BJ145" s="14" t="s">
        <v>78</v>
      </c>
      <c r="BK145" s="162">
        <f t="shared" si="17"/>
        <v>0</v>
      </c>
      <c r="BL145" s="14" t="s">
        <v>210</v>
      </c>
      <c r="BM145" s="161" t="s">
        <v>2416</v>
      </c>
    </row>
    <row r="146" spans="1:65" s="2" customFormat="1" ht="16.5" customHeight="1">
      <c r="A146" s="187"/>
      <c r="B146" s="189"/>
      <c r="C146" s="241" t="s">
        <v>173</v>
      </c>
      <c r="D146" s="241" t="s">
        <v>147</v>
      </c>
      <c r="E146" s="242" t="s">
        <v>2417</v>
      </c>
      <c r="F146" s="243" t="s">
        <v>2418</v>
      </c>
      <c r="G146" s="244" t="s">
        <v>187</v>
      </c>
      <c r="H146" s="245">
        <v>6</v>
      </c>
      <c r="I146" s="246"/>
      <c r="J146" s="246"/>
      <c r="K146" s="247"/>
      <c r="L146" s="27"/>
      <c r="M146" s="248"/>
      <c r="N146" s="249"/>
      <c r="O146" s="250">
        <v>0.17799999999999999</v>
      </c>
      <c r="P146" s="250">
        <f t="shared" si="9"/>
        <v>1.0680000000000001</v>
      </c>
      <c r="Q146" s="250">
        <v>0</v>
      </c>
      <c r="R146" s="250">
        <f t="shared" si="10"/>
        <v>0</v>
      </c>
      <c r="S146" s="250">
        <v>0</v>
      </c>
      <c r="T146" s="251">
        <f t="shared" si="11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61" t="s">
        <v>210</v>
      </c>
      <c r="AT146" s="161" t="s">
        <v>147</v>
      </c>
      <c r="AU146" s="161" t="s">
        <v>78</v>
      </c>
      <c r="AY146" s="14" t="s">
        <v>145</v>
      </c>
      <c r="BE146" s="162">
        <f t="shared" si="12"/>
        <v>0</v>
      </c>
      <c r="BF146" s="162">
        <f t="shared" si="13"/>
        <v>0</v>
      </c>
      <c r="BG146" s="162">
        <f t="shared" si="14"/>
        <v>0</v>
      </c>
      <c r="BH146" s="162">
        <f t="shared" si="15"/>
        <v>0</v>
      </c>
      <c r="BI146" s="162">
        <f t="shared" si="16"/>
        <v>0</v>
      </c>
      <c r="BJ146" s="14" t="s">
        <v>78</v>
      </c>
      <c r="BK146" s="162">
        <f t="shared" si="17"/>
        <v>0</v>
      </c>
      <c r="BL146" s="14" t="s">
        <v>210</v>
      </c>
      <c r="BM146" s="161" t="s">
        <v>2419</v>
      </c>
    </row>
    <row r="147" spans="1:65" s="2" customFormat="1" ht="16.5" customHeight="1">
      <c r="A147" s="187"/>
      <c r="B147" s="189"/>
      <c r="C147" s="252" t="s">
        <v>177</v>
      </c>
      <c r="D147" s="252" t="s">
        <v>425</v>
      </c>
      <c r="E147" s="253" t="s">
        <v>2420</v>
      </c>
      <c r="F147" s="254" t="s">
        <v>2421</v>
      </c>
      <c r="G147" s="255" t="s">
        <v>187</v>
      </c>
      <c r="H147" s="256">
        <v>6</v>
      </c>
      <c r="I147" s="257"/>
      <c r="J147" s="257"/>
      <c r="K147" s="258"/>
      <c r="L147" s="174"/>
      <c r="M147" s="259"/>
      <c r="N147" s="260"/>
      <c r="O147" s="250">
        <v>0</v>
      </c>
      <c r="P147" s="250">
        <f t="shared" si="9"/>
        <v>0</v>
      </c>
      <c r="Q147" s="250">
        <v>5.2999999999999998E-4</v>
      </c>
      <c r="R147" s="250">
        <f t="shared" si="10"/>
        <v>3.1799999999999997E-3</v>
      </c>
      <c r="S147" s="250">
        <v>0</v>
      </c>
      <c r="T147" s="251">
        <f t="shared" si="11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61" t="s">
        <v>275</v>
      </c>
      <c r="AT147" s="161" t="s">
        <v>425</v>
      </c>
      <c r="AU147" s="161" t="s">
        <v>78</v>
      </c>
      <c r="AY147" s="14" t="s">
        <v>145</v>
      </c>
      <c r="BE147" s="162">
        <f t="shared" si="12"/>
        <v>0</v>
      </c>
      <c r="BF147" s="162">
        <f t="shared" si="13"/>
        <v>0</v>
      </c>
      <c r="BG147" s="162">
        <f t="shared" si="14"/>
        <v>0</v>
      </c>
      <c r="BH147" s="162">
        <f t="shared" si="15"/>
        <v>0</v>
      </c>
      <c r="BI147" s="162">
        <f t="shared" si="16"/>
        <v>0</v>
      </c>
      <c r="BJ147" s="14" t="s">
        <v>78</v>
      </c>
      <c r="BK147" s="162">
        <f t="shared" si="17"/>
        <v>0</v>
      </c>
      <c r="BL147" s="14" t="s">
        <v>210</v>
      </c>
      <c r="BM147" s="161" t="s">
        <v>2422</v>
      </c>
    </row>
    <row r="148" spans="1:65" s="2" customFormat="1" ht="16.5" customHeight="1">
      <c r="A148" s="187"/>
      <c r="B148" s="189"/>
      <c r="C148" s="241" t="s">
        <v>156</v>
      </c>
      <c r="D148" s="241" t="s">
        <v>147</v>
      </c>
      <c r="E148" s="242" t="s">
        <v>2423</v>
      </c>
      <c r="F148" s="243" t="s">
        <v>2424</v>
      </c>
      <c r="G148" s="244" t="s">
        <v>187</v>
      </c>
      <c r="H148" s="245">
        <v>3</v>
      </c>
      <c r="I148" s="246"/>
      <c r="J148" s="246"/>
      <c r="K148" s="247"/>
      <c r="L148" s="27"/>
      <c r="M148" s="248"/>
      <c r="N148" s="249"/>
      <c r="O148" s="250">
        <v>0.192</v>
      </c>
      <c r="P148" s="250">
        <f t="shared" si="9"/>
        <v>0.57600000000000007</v>
      </c>
      <c r="Q148" s="250">
        <v>0</v>
      </c>
      <c r="R148" s="250">
        <f t="shared" si="10"/>
        <v>0</v>
      </c>
      <c r="S148" s="250">
        <v>0</v>
      </c>
      <c r="T148" s="251">
        <f t="shared" si="11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61" t="s">
        <v>210</v>
      </c>
      <c r="AT148" s="161" t="s">
        <v>147</v>
      </c>
      <c r="AU148" s="161" t="s">
        <v>78</v>
      </c>
      <c r="AY148" s="14" t="s">
        <v>145</v>
      </c>
      <c r="BE148" s="162">
        <f t="shared" si="12"/>
        <v>0</v>
      </c>
      <c r="BF148" s="162">
        <f t="shared" si="13"/>
        <v>0</v>
      </c>
      <c r="BG148" s="162">
        <f t="shared" si="14"/>
        <v>0</v>
      </c>
      <c r="BH148" s="162">
        <f t="shared" si="15"/>
        <v>0</v>
      </c>
      <c r="BI148" s="162">
        <f t="shared" si="16"/>
        <v>0</v>
      </c>
      <c r="BJ148" s="14" t="s">
        <v>78</v>
      </c>
      <c r="BK148" s="162">
        <f t="shared" si="17"/>
        <v>0</v>
      </c>
      <c r="BL148" s="14" t="s">
        <v>210</v>
      </c>
      <c r="BM148" s="161" t="s">
        <v>2425</v>
      </c>
    </row>
    <row r="149" spans="1:65" s="2" customFormat="1" ht="16.5" customHeight="1">
      <c r="A149" s="187"/>
      <c r="B149" s="189"/>
      <c r="C149" s="252" t="s">
        <v>184</v>
      </c>
      <c r="D149" s="252" t="s">
        <v>425</v>
      </c>
      <c r="E149" s="253" t="s">
        <v>2426</v>
      </c>
      <c r="F149" s="254" t="s">
        <v>2427</v>
      </c>
      <c r="G149" s="255" t="s">
        <v>187</v>
      </c>
      <c r="H149" s="256">
        <v>3</v>
      </c>
      <c r="I149" s="257"/>
      <c r="J149" s="257"/>
      <c r="K149" s="258"/>
      <c r="L149" s="174"/>
      <c r="M149" s="259"/>
      <c r="N149" s="260"/>
      <c r="O149" s="250">
        <v>0</v>
      </c>
      <c r="P149" s="250">
        <f t="shared" si="9"/>
        <v>0</v>
      </c>
      <c r="Q149" s="250">
        <v>6.9999999999999999E-4</v>
      </c>
      <c r="R149" s="250">
        <f t="shared" si="10"/>
        <v>2.0999999999999999E-3</v>
      </c>
      <c r="S149" s="250">
        <v>0</v>
      </c>
      <c r="T149" s="251">
        <f t="shared" si="11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61" t="s">
        <v>275</v>
      </c>
      <c r="AT149" s="161" t="s">
        <v>425</v>
      </c>
      <c r="AU149" s="161" t="s">
        <v>78</v>
      </c>
      <c r="AY149" s="14" t="s">
        <v>145</v>
      </c>
      <c r="BE149" s="162">
        <f t="shared" si="12"/>
        <v>0</v>
      </c>
      <c r="BF149" s="162">
        <f t="shared" si="13"/>
        <v>0</v>
      </c>
      <c r="BG149" s="162">
        <f t="shared" si="14"/>
        <v>0</v>
      </c>
      <c r="BH149" s="162">
        <f t="shared" si="15"/>
        <v>0</v>
      </c>
      <c r="BI149" s="162">
        <f t="shared" si="16"/>
        <v>0</v>
      </c>
      <c r="BJ149" s="14" t="s">
        <v>78</v>
      </c>
      <c r="BK149" s="162">
        <f t="shared" si="17"/>
        <v>0</v>
      </c>
      <c r="BL149" s="14" t="s">
        <v>210</v>
      </c>
      <c r="BM149" s="161" t="s">
        <v>2428</v>
      </c>
    </row>
    <row r="150" spans="1:65" s="2" customFormat="1" ht="16.5" customHeight="1">
      <c r="A150" s="187"/>
      <c r="B150" s="189"/>
      <c r="C150" s="241" t="s">
        <v>321</v>
      </c>
      <c r="D150" s="241" t="s">
        <v>147</v>
      </c>
      <c r="E150" s="242" t="s">
        <v>2429</v>
      </c>
      <c r="F150" s="243" t="s">
        <v>2430</v>
      </c>
      <c r="G150" s="244" t="s">
        <v>187</v>
      </c>
      <c r="H150" s="245">
        <v>12</v>
      </c>
      <c r="I150" s="246"/>
      <c r="J150" s="246"/>
      <c r="K150" s="247"/>
      <c r="L150" s="27"/>
      <c r="M150" s="248"/>
      <c r="N150" s="249"/>
      <c r="O150" s="250">
        <v>0.214</v>
      </c>
      <c r="P150" s="250">
        <f t="shared" si="9"/>
        <v>2.5680000000000001</v>
      </c>
      <c r="Q150" s="250">
        <v>0</v>
      </c>
      <c r="R150" s="250">
        <f t="shared" si="10"/>
        <v>0</v>
      </c>
      <c r="S150" s="250">
        <v>0</v>
      </c>
      <c r="T150" s="251">
        <f t="shared" si="11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61" t="s">
        <v>210</v>
      </c>
      <c r="AT150" s="161" t="s">
        <v>147</v>
      </c>
      <c r="AU150" s="161" t="s">
        <v>78</v>
      </c>
      <c r="AY150" s="14" t="s">
        <v>145</v>
      </c>
      <c r="BE150" s="162">
        <f t="shared" si="12"/>
        <v>0</v>
      </c>
      <c r="BF150" s="162">
        <f t="shared" si="13"/>
        <v>0</v>
      </c>
      <c r="BG150" s="162">
        <f t="shared" si="14"/>
        <v>0</v>
      </c>
      <c r="BH150" s="162">
        <f t="shared" si="15"/>
        <v>0</v>
      </c>
      <c r="BI150" s="162">
        <f t="shared" si="16"/>
        <v>0</v>
      </c>
      <c r="BJ150" s="14" t="s">
        <v>78</v>
      </c>
      <c r="BK150" s="162">
        <f t="shared" si="17"/>
        <v>0</v>
      </c>
      <c r="BL150" s="14" t="s">
        <v>210</v>
      </c>
      <c r="BM150" s="161" t="s">
        <v>2431</v>
      </c>
    </row>
    <row r="151" spans="1:65" s="2" customFormat="1" ht="16.5" customHeight="1">
      <c r="A151" s="187"/>
      <c r="B151" s="189"/>
      <c r="C151" s="252" t="s">
        <v>327</v>
      </c>
      <c r="D151" s="252" t="s">
        <v>425</v>
      </c>
      <c r="E151" s="253" t="s">
        <v>2432</v>
      </c>
      <c r="F151" s="254" t="s">
        <v>2433</v>
      </c>
      <c r="G151" s="255" t="s">
        <v>187</v>
      </c>
      <c r="H151" s="256">
        <v>12</v>
      </c>
      <c r="I151" s="257"/>
      <c r="J151" s="257"/>
      <c r="K151" s="258"/>
      <c r="L151" s="174"/>
      <c r="M151" s="259"/>
      <c r="N151" s="260"/>
      <c r="O151" s="250">
        <v>0</v>
      </c>
      <c r="P151" s="250">
        <f t="shared" si="9"/>
        <v>0</v>
      </c>
      <c r="Q151" s="250">
        <v>8.9999999999999998E-4</v>
      </c>
      <c r="R151" s="250">
        <f t="shared" si="10"/>
        <v>1.0800000000000001E-2</v>
      </c>
      <c r="S151" s="250">
        <v>0</v>
      </c>
      <c r="T151" s="251">
        <f t="shared" si="11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61" t="s">
        <v>275</v>
      </c>
      <c r="AT151" s="161" t="s">
        <v>425</v>
      </c>
      <c r="AU151" s="161" t="s">
        <v>78</v>
      </c>
      <c r="AY151" s="14" t="s">
        <v>145</v>
      </c>
      <c r="BE151" s="162">
        <f t="shared" si="12"/>
        <v>0</v>
      </c>
      <c r="BF151" s="162">
        <f t="shared" si="13"/>
        <v>0</v>
      </c>
      <c r="BG151" s="162">
        <f t="shared" si="14"/>
        <v>0</v>
      </c>
      <c r="BH151" s="162">
        <f t="shared" si="15"/>
        <v>0</v>
      </c>
      <c r="BI151" s="162">
        <f t="shared" si="16"/>
        <v>0</v>
      </c>
      <c r="BJ151" s="14" t="s">
        <v>78</v>
      </c>
      <c r="BK151" s="162">
        <f t="shared" si="17"/>
        <v>0</v>
      </c>
      <c r="BL151" s="14" t="s">
        <v>210</v>
      </c>
      <c r="BM151" s="161" t="s">
        <v>2434</v>
      </c>
    </row>
    <row r="152" spans="1:65" s="2" customFormat="1" ht="16.5" customHeight="1">
      <c r="A152" s="187"/>
      <c r="B152" s="189"/>
      <c r="C152" s="252" t="s">
        <v>411</v>
      </c>
      <c r="D152" s="252" t="s">
        <v>425</v>
      </c>
      <c r="E152" s="253" t="s">
        <v>2435</v>
      </c>
      <c r="F152" s="254" t="s">
        <v>2436</v>
      </c>
      <c r="G152" s="255" t="s">
        <v>200</v>
      </c>
      <c r="H152" s="256">
        <v>2</v>
      </c>
      <c r="I152" s="257"/>
      <c r="J152" s="257"/>
      <c r="K152" s="258"/>
      <c r="L152" s="174"/>
      <c r="M152" s="259"/>
      <c r="N152" s="260"/>
      <c r="O152" s="250">
        <v>0</v>
      </c>
      <c r="P152" s="250">
        <f t="shared" si="9"/>
        <v>0</v>
      </c>
      <c r="Q152" s="250">
        <v>0</v>
      </c>
      <c r="R152" s="250">
        <f t="shared" si="10"/>
        <v>0</v>
      </c>
      <c r="S152" s="250">
        <v>0</v>
      </c>
      <c r="T152" s="251">
        <f t="shared" si="11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61" t="s">
        <v>275</v>
      </c>
      <c r="AT152" s="161" t="s">
        <v>425</v>
      </c>
      <c r="AU152" s="161" t="s">
        <v>78</v>
      </c>
      <c r="AY152" s="14" t="s">
        <v>145</v>
      </c>
      <c r="BE152" s="162">
        <f t="shared" si="12"/>
        <v>0</v>
      </c>
      <c r="BF152" s="162">
        <f t="shared" si="13"/>
        <v>0</v>
      </c>
      <c r="BG152" s="162">
        <f t="shared" si="14"/>
        <v>0</v>
      </c>
      <c r="BH152" s="162">
        <f t="shared" si="15"/>
        <v>0</v>
      </c>
      <c r="BI152" s="162">
        <f t="shared" si="16"/>
        <v>0</v>
      </c>
      <c r="BJ152" s="14" t="s">
        <v>78</v>
      </c>
      <c r="BK152" s="162">
        <f t="shared" si="17"/>
        <v>0</v>
      </c>
      <c r="BL152" s="14" t="s">
        <v>210</v>
      </c>
      <c r="BM152" s="161" t="s">
        <v>2437</v>
      </c>
    </row>
    <row r="153" spans="1:65" s="2" customFormat="1" ht="21.75" customHeight="1">
      <c r="A153" s="187"/>
      <c r="B153" s="189"/>
      <c r="C153" s="241" t="s">
        <v>189</v>
      </c>
      <c r="D153" s="241" t="s">
        <v>147</v>
      </c>
      <c r="E153" s="242" t="s">
        <v>2438</v>
      </c>
      <c r="F153" s="243" t="s">
        <v>2439</v>
      </c>
      <c r="G153" s="244" t="s">
        <v>187</v>
      </c>
      <c r="H153" s="245">
        <v>4</v>
      </c>
      <c r="I153" s="246"/>
      <c r="J153" s="246"/>
      <c r="K153" s="247"/>
      <c r="L153" s="27"/>
      <c r="M153" s="248"/>
      <c r="N153" s="249"/>
      <c r="O153" s="250">
        <v>0.17599999999999999</v>
      </c>
      <c r="P153" s="250">
        <f t="shared" si="9"/>
        <v>0.70399999999999996</v>
      </c>
      <c r="Q153" s="250">
        <v>0</v>
      </c>
      <c r="R153" s="250">
        <f t="shared" si="10"/>
        <v>0</v>
      </c>
      <c r="S153" s="250">
        <v>0</v>
      </c>
      <c r="T153" s="251">
        <f t="shared" si="11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61" t="s">
        <v>210</v>
      </c>
      <c r="AT153" s="161" t="s">
        <v>147</v>
      </c>
      <c r="AU153" s="161" t="s">
        <v>78</v>
      </c>
      <c r="AY153" s="14" t="s">
        <v>145</v>
      </c>
      <c r="BE153" s="162">
        <f t="shared" si="12"/>
        <v>0</v>
      </c>
      <c r="BF153" s="162">
        <f t="shared" si="13"/>
        <v>0</v>
      </c>
      <c r="BG153" s="162">
        <f t="shared" si="14"/>
        <v>0</v>
      </c>
      <c r="BH153" s="162">
        <f t="shared" si="15"/>
        <v>0</v>
      </c>
      <c r="BI153" s="162">
        <f t="shared" si="16"/>
        <v>0</v>
      </c>
      <c r="BJ153" s="14" t="s">
        <v>78</v>
      </c>
      <c r="BK153" s="162">
        <f t="shared" si="17"/>
        <v>0</v>
      </c>
      <c r="BL153" s="14" t="s">
        <v>210</v>
      </c>
      <c r="BM153" s="161" t="s">
        <v>2440</v>
      </c>
    </row>
    <row r="154" spans="1:65" s="2" customFormat="1" ht="24.2" customHeight="1">
      <c r="A154" s="187"/>
      <c r="B154" s="189"/>
      <c r="C154" s="252" t="s">
        <v>193</v>
      </c>
      <c r="D154" s="252" t="s">
        <v>425</v>
      </c>
      <c r="E154" s="253" t="s">
        <v>2441</v>
      </c>
      <c r="F154" s="254" t="s">
        <v>2442</v>
      </c>
      <c r="G154" s="255" t="s">
        <v>187</v>
      </c>
      <c r="H154" s="256">
        <v>3</v>
      </c>
      <c r="I154" s="257"/>
      <c r="J154" s="257"/>
      <c r="K154" s="258"/>
      <c r="L154" s="174"/>
      <c r="M154" s="259"/>
      <c r="N154" s="260"/>
      <c r="O154" s="250">
        <v>0</v>
      </c>
      <c r="P154" s="250">
        <f t="shared" si="9"/>
        <v>0</v>
      </c>
      <c r="Q154" s="250">
        <v>6.0000000000000002E-5</v>
      </c>
      <c r="R154" s="250">
        <f t="shared" si="10"/>
        <v>1.8000000000000001E-4</v>
      </c>
      <c r="S154" s="250">
        <v>0</v>
      </c>
      <c r="T154" s="251">
        <f t="shared" si="11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61" t="s">
        <v>275</v>
      </c>
      <c r="AT154" s="161" t="s">
        <v>425</v>
      </c>
      <c r="AU154" s="161" t="s">
        <v>78</v>
      </c>
      <c r="AY154" s="14" t="s">
        <v>145</v>
      </c>
      <c r="BE154" s="162">
        <f t="shared" si="12"/>
        <v>0</v>
      </c>
      <c r="BF154" s="162">
        <f t="shared" si="13"/>
        <v>0</v>
      </c>
      <c r="BG154" s="162">
        <f t="shared" si="14"/>
        <v>0</v>
      </c>
      <c r="BH154" s="162">
        <f t="shared" si="15"/>
        <v>0</v>
      </c>
      <c r="BI154" s="162">
        <f t="shared" si="16"/>
        <v>0</v>
      </c>
      <c r="BJ154" s="14" t="s">
        <v>78</v>
      </c>
      <c r="BK154" s="162">
        <f t="shared" si="17"/>
        <v>0</v>
      </c>
      <c r="BL154" s="14" t="s">
        <v>210</v>
      </c>
      <c r="BM154" s="161" t="s">
        <v>2443</v>
      </c>
    </row>
    <row r="155" spans="1:65" s="2" customFormat="1" ht="24.2" customHeight="1">
      <c r="A155" s="187"/>
      <c r="B155" s="189"/>
      <c r="C155" s="252" t="s">
        <v>250</v>
      </c>
      <c r="D155" s="252" t="s">
        <v>425</v>
      </c>
      <c r="E155" s="253" t="s">
        <v>2444</v>
      </c>
      <c r="F155" s="254" t="s">
        <v>2445</v>
      </c>
      <c r="G155" s="255" t="s">
        <v>187</v>
      </c>
      <c r="H155" s="256">
        <v>1</v>
      </c>
      <c r="I155" s="257"/>
      <c r="J155" s="257"/>
      <c r="K155" s="258"/>
      <c r="L155" s="174"/>
      <c r="M155" s="259"/>
      <c r="N155" s="260"/>
      <c r="O155" s="250">
        <v>0</v>
      </c>
      <c r="P155" s="250">
        <f t="shared" si="9"/>
        <v>0</v>
      </c>
      <c r="Q155" s="250">
        <v>6.0000000000000002E-5</v>
      </c>
      <c r="R155" s="250">
        <f t="shared" si="10"/>
        <v>6.0000000000000002E-5</v>
      </c>
      <c r="S155" s="250">
        <v>0</v>
      </c>
      <c r="T155" s="251">
        <f t="shared" si="11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61" t="s">
        <v>275</v>
      </c>
      <c r="AT155" s="161" t="s">
        <v>425</v>
      </c>
      <c r="AU155" s="161" t="s">
        <v>78</v>
      </c>
      <c r="AY155" s="14" t="s">
        <v>145</v>
      </c>
      <c r="BE155" s="162">
        <f t="shared" si="12"/>
        <v>0</v>
      </c>
      <c r="BF155" s="162">
        <f t="shared" si="13"/>
        <v>0</v>
      </c>
      <c r="BG155" s="162">
        <f t="shared" si="14"/>
        <v>0</v>
      </c>
      <c r="BH155" s="162">
        <f t="shared" si="15"/>
        <v>0</v>
      </c>
      <c r="BI155" s="162">
        <f t="shared" si="16"/>
        <v>0</v>
      </c>
      <c r="BJ155" s="14" t="s">
        <v>78</v>
      </c>
      <c r="BK155" s="162">
        <f t="shared" si="17"/>
        <v>0</v>
      </c>
      <c r="BL155" s="14" t="s">
        <v>210</v>
      </c>
      <c r="BM155" s="161" t="s">
        <v>2446</v>
      </c>
    </row>
    <row r="156" spans="1:65" s="2" customFormat="1" ht="21.75" customHeight="1">
      <c r="A156" s="187"/>
      <c r="B156" s="189"/>
      <c r="C156" s="241" t="s">
        <v>271</v>
      </c>
      <c r="D156" s="241" t="s">
        <v>147</v>
      </c>
      <c r="E156" s="242" t="s">
        <v>2447</v>
      </c>
      <c r="F156" s="243" t="s">
        <v>2448</v>
      </c>
      <c r="G156" s="244" t="s">
        <v>200</v>
      </c>
      <c r="H156" s="245">
        <v>3</v>
      </c>
      <c r="I156" s="246"/>
      <c r="J156" s="246"/>
      <c r="K156" s="247"/>
      <c r="L156" s="27"/>
      <c r="M156" s="248"/>
      <c r="N156" s="249"/>
      <c r="O156" s="250">
        <v>0.33700000000000002</v>
      </c>
      <c r="P156" s="250">
        <f t="shared" si="9"/>
        <v>1.0110000000000001</v>
      </c>
      <c r="Q156" s="250">
        <v>0</v>
      </c>
      <c r="R156" s="250">
        <f t="shared" si="10"/>
        <v>0</v>
      </c>
      <c r="S156" s="250">
        <v>0</v>
      </c>
      <c r="T156" s="251">
        <f t="shared" si="11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61" t="s">
        <v>210</v>
      </c>
      <c r="AT156" s="161" t="s">
        <v>147</v>
      </c>
      <c r="AU156" s="161" t="s">
        <v>78</v>
      </c>
      <c r="AY156" s="14" t="s">
        <v>145</v>
      </c>
      <c r="BE156" s="162">
        <f t="shared" si="12"/>
        <v>0</v>
      </c>
      <c r="BF156" s="162">
        <f t="shared" si="13"/>
        <v>0</v>
      </c>
      <c r="BG156" s="162">
        <f t="shared" si="14"/>
        <v>0</v>
      </c>
      <c r="BH156" s="162">
        <f t="shared" si="15"/>
        <v>0</v>
      </c>
      <c r="BI156" s="162">
        <f t="shared" si="16"/>
        <v>0</v>
      </c>
      <c r="BJ156" s="14" t="s">
        <v>78</v>
      </c>
      <c r="BK156" s="162">
        <f t="shared" si="17"/>
        <v>0</v>
      </c>
      <c r="BL156" s="14" t="s">
        <v>210</v>
      </c>
      <c r="BM156" s="161" t="s">
        <v>2449</v>
      </c>
    </row>
    <row r="157" spans="1:65" s="2" customFormat="1" ht="16.5" customHeight="1">
      <c r="A157" s="187"/>
      <c r="B157" s="189"/>
      <c r="C157" s="252" t="s">
        <v>275</v>
      </c>
      <c r="D157" s="252" t="s">
        <v>425</v>
      </c>
      <c r="E157" s="253" t="s">
        <v>2450</v>
      </c>
      <c r="F157" s="254" t="s">
        <v>2451</v>
      </c>
      <c r="G157" s="255" t="s">
        <v>200</v>
      </c>
      <c r="H157" s="256">
        <v>3</v>
      </c>
      <c r="I157" s="257"/>
      <c r="J157" s="257"/>
      <c r="K157" s="258"/>
      <c r="L157" s="174"/>
      <c r="M157" s="259"/>
      <c r="N157" s="260"/>
      <c r="O157" s="250">
        <v>0</v>
      </c>
      <c r="P157" s="250">
        <f t="shared" si="9"/>
        <v>0</v>
      </c>
      <c r="Q157" s="250">
        <v>1.1999999999999999E-3</v>
      </c>
      <c r="R157" s="250">
        <f t="shared" si="10"/>
        <v>3.5999999999999999E-3</v>
      </c>
      <c r="S157" s="250">
        <v>0</v>
      </c>
      <c r="T157" s="251">
        <f t="shared" si="11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61" t="s">
        <v>275</v>
      </c>
      <c r="AT157" s="161" t="s">
        <v>425</v>
      </c>
      <c r="AU157" s="161" t="s">
        <v>78</v>
      </c>
      <c r="AY157" s="14" t="s">
        <v>145</v>
      </c>
      <c r="BE157" s="162">
        <f t="shared" si="12"/>
        <v>0</v>
      </c>
      <c r="BF157" s="162">
        <f t="shared" si="13"/>
        <v>0</v>
      </c>
      <c r="BG157" s="162">
        <f t="shared" si="14"/>
        <v>0</v>
      </c>
      <c r="BH157" s="162">
        <f t="shared" si="15"/>
        <v>0</v>
      </c>
      <c r="BI157" s="162">
        <f t="shared" si="16"/>
        <v>0</v>
      </c>
      <c r="BJ157" s="14" t="s">
        <v>78</v>
      </c>
      <c r="BK157" s="162">
        <f t="shared" si="17"/>
        <v>0</v>
      </c>
      <c r="BL157" s="14" t="s">
        <v>210</v>
      </c>
      <c r="BM157" s="161" t="s">
        <v>2452</v>
      </c>
    </row>
    <row r="158" spans="1:65" s="2" customFormat="1" ht="16.5" customHeight="1">
      <c r="A158" s="187"/>
      <c r="B158" s="189"/>
      <c r="C158" s="241" t="s">
        <v>279</v>
      </c>
      <c r="D158" s="241" t="s">
        <v>147</v>
      </c>
      <c r="E158" s="242" t="s">
        <v>2453</v>
      </c>
      <c r="F158" s="243" t="s">
        <v>2454</v>
      </c>
      <c r="G158" s="244" t="s">
        <v>200</v>
      </c>
      <c r="H158" s="245">
        <v>2</v>
      </c>
      <c r="I158" s="246"/>
      <c r="J158" s="246"/>
      <c r="K158" s="247"/>
      <c r="L158" s="27"/>
      <c r="M158" s="248"/>
      <c r="N158" s="249"/>
      <c r="O158" s="250">
        <v>0.221</v>
      </c>
      <c r="P158" s="250">
        <f t="shared" si="9"/>
        <v>0.442</v>
      </c>
      <c r="Q158" s="250">
        <v>0</v>
      </c>
      <c r="R158" s="250">
        <f t="shared" si="10"/>
        <v>0</v>
      </c>
      <c r="S158" s="250">
        <v>0</v>
      </c>
      <c r="T158" s="251">
        <f t="shared" si="11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61" t="s">
        <v>210</v>
      </c>
      <c r="AT158" s="161" t="s">
        <v>147</v>
      </c>
      <c r="AU158" s="161" t="s">
        <v>78</v>
      </c>
      <c r="AY158" s="14" t="s">
        <v>145</v>
      </c>
      <c r="BE158" s="162">
        <f t="shared" si="12"/>
        <v>0</v>
      </c>
      <c r="BF158" s="162">
        <f t="shared" si="13"/>
        <v>0</v>
      </c>
      <c r="BG158" s="162">
        <f t="shared" si="14"/>
        <v>0</v>
      </c>
      <c r="BH158" s="162">
        <f t="shared" si="15"/>
        <v>0</v>
      </c>
      <c r="BI158" s="162">
        <f t="shared" si="16"/>
        <v>0</v>
      </c>
      <c r="BJ158" s="14" t="s">
        <v>78</v>
      </c>
      <c r="BK158" s="162">
        <f t="shared" si="17"/>
        <v>0</v>
      </c>
      <c r="BL158" s="14" t="s">
        <v>210</v>
      </c>
      <c r="BM158" s="161" t="s">
        <v>2455</v>
      </c>
    </row>
    <row r="159" spans="1:65" s="2" customFormat="1" ht="16.5" customHeight="1">
      <c r="A159" s="187"/>
      <c r="B159" s="189"/>
      <c r="C159" s="252" t="s">
        <v>283</v>
      </c>
      <c r="D159" s="252" t="s">
        <v>425</v>
      </c>
      <c r="E159" s="253" t="s">
        <v>2456</v>
      </c>
      <c r="F159" s="254" t="s">
        <v>2457</v>
      </c>
      <c r="G159" s="255" t="s">
        <v>200</v>
      </c>
      <c r="H159" s="256">
        <v>2</v>
      </c>
      <c r="I159" s="257"/>
      <c r="J159" s="257"/>
      <c r="K159" s="258"/>
      <c r="L159" s="174"/>
      <c r="M159" s="259"/>
      <c r="N159" s="260"/>
      <c r="O159" s="250">
        <v>0</v>
      </c>
      <c r="P159" s="250">
        <f t="shared" si="9"/>
        <v>0</v>
      </c>
      <c r="Q159" s="250">
        <v>2.0000000000000001E-4</v>
      </c>
      <c r="R159" s="250">
        <f t="shared" si="10"/>
        <v>4.0000000000000002E-4</v>
      </c>
      <c r="S159" s="250">
        <v>0</v>
      </c>
      <c r="T159" s="251">
        <f t="shared" si="11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61" t="s">
        <v>275</v>
      </c>
      <c r="AT159" s="161" t="s">
        <v>425</v>
      </c>
      <c r="AU159" s="161" t="s">
        <v>78</v>
      </c>
      <c r="AY159" s="14" t="s">
        <v>145</v>
      </c>
      <c r="BE159" s="162">
        <f t="shared" si="12"/>
        <v>0</v>
      </c>
      <c r="BF159" s="162">
        <f t="shared" si="13"/>
        <v>0</v>
      </c>
      <c r="BG159" s="162">
        <f t="shared" si="14"/>
        <v>0</v>
      </c>
      <c r="BH159" s="162">
        <f t="shared" si="15"/>
        <v>0</v>
      </c>
      <c r="BI159" s="162">
        <f t="shared" si="16"/>
        <v>0</v>
      </c>
      <c r="BJ159" s="14" t="s">
        <v>78</v>
      </c>
      <c r="BK159" s="162">
        <f t="shared" si="17"/>
        <v>0</v>
      </c>
      <c r="BL159" s="14" t="s">
        <v>210</v>
      </c>
      <c r="BM159" s="161" t="s">
        <v>2458</v>
      </c>
    </row>
    <row r="160" spans="1:65" s="2" customFormat="1" ht="24.2" customHeight="1">
      <c r="A160" s="187"/>
      <c r="B160" s="189"/>
      <c r="C160" s="241" t="s">
        <v>262</v>
      </c>
      <c r="D160" s="241" t="s">
        <v>147</v>
      </c>
      <c r="E160" s="242" t="s">
        <v>2459</v>
      </c>
      <c r="F160" s="243" t="s">
        <v>2460</v>
      </c>
      <c r="G160" s="244" t="s">
        <v>200</v>
      </c>
      <c r="H160" s="245">
        <v>1</v>
      </c>
      <c r="I160" s="246"/>
      <c r="J160" s="246"/>
      <c r="K160" s="247"/>
      <c r="L160" s="27"/>
      <c r="M160" s="248"/>
      <c r="N160" s="249"/>
      <c r="O160" s="250">
        <v>0.24399999999999999</v>
      </c>
      <c r="P160" s="250">
        <f t="shared" si="9"/>
        <v>0.24399999999999999</v>
      </c>
      <c r="Q160" s="250">
        <v>0</v>
      </c>
      <c r="R160" s="250">
        <f t="shared" si="10"/>
        <v>0</v>
      </c>
      <c r="S160" s="250">
        <v>0</v>
      </c>
      <c r="T160" s="251">
        <f t="shared" si="11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61" t="s">
        <v>210</v>
      </c>
      <c r="AT160" s="161" t="s">
        <v>147</v>
      </c>
      <c r="AU160" s="161" t="s">
        <v>78</v>
      </c>
      <c r="AY160" s="14" t="s">
        <v>145</v>
      </c>
      <c r="BE160" s="162">
        <f t="shared" si="12"/>
        <v>0</v>
      </c>
      <c r="BF160" s="162">
        <f t="shared" si="13"/>
        <v>0</v>
      </c>
      <c r="BG160" s="162">
        <f t="shared" si="14"/>
        <v>0</v>
      </c>
      <c r="BH160" s="162">
        <f t="shared" si="15"/>
        <v>0</v>
      </c>
      <c r="BI160" s="162">
        <f t="shared" si="16"/>
        <v>0</v>
      </c>
      <c r="BJ160" s="14" t="s">
        <v>78</v>
      </c>
      <c r="BK160" s="162">
        <f t="shared" si="17"/>
        <v>0</v>
      </c>
      <c r="BL160" s="14" t="s">
        <v>210</v>
      </c>
      <c r="BM160" s="161" t="s">
        <v>2461</v>
      </c>
    </row>
    <row r="161" spans="1:65" s="2" customFormat="1" ht="21.75" customHeight="1">
      <c r="A161" s="187"/>
      <c r="B161" s="189"/>
      <c r="C161" s="252" t="s">
        <v>266</v>
      </c>
      <c r="D161" s="252" t="s">
        <v>425</v>
      </c>
      <c r="E161" s="253" t="s">
        <v>2462</v>
      </c>
      <c r="F161" s="254" t="s">
        <v>2463</v>
      </c>
      <c r="G161" s="255" t="s">
        <v>200</v>
      </c>
      <c r="H161" s="256">
        <v>1</v>
      </c>
      <c r="I161" s="257"/>
      <c r="J161" s="257"/>
      <c r="K161" s="258"/>
      <c r="L161" s="174"/>
      <c r="M161" s="259"/>
      <c r="N161" s="260"/>
      <c r="O161" s="250">
        <v>0</v>
      </c>
      <c r="P161" s="250">
        <f t="shared" si="9"/>
        <v>0</v>
      </c>
      <c r="Q161" s="250">
        <v>2.0000000000000001E-4</v>
      </c>
      <c r="R161" s="250">
        <f t="shared" si="10"/>
        <v>2.0000000000000001E-4</v>
      </c>
      <c r="S161" s="250">
        <v>0</v>
      </c>
      <c r="T161" s="251">
        <f t="shared" si="11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61" t="s">
        <v>275</v>
      </c>
      <c r="AT161" s="161" t="s">
        <v>425</v>
      </c>
      <c r="AU161" s="161" t="s">
        <v>78</v>
      </c>
      <c r="AY161" s="14" t="s">
        <v>145</v>
      </c>
      <c r="BE161" s="162">
        <f t="shared" si="12"/>
        <v>0</v>
      </c>
      <c r="BF161" s="162">
        <f t="shared" si="13"/>
        <v>0</v>
      </c>
      <c r="BG161" s="162">
        <f t="shared" si="14"/>
        <v>0</v>
      </c>
      <c r="BH161" s="162">
        <f t="shared" si="15"/>
        <v>0</v>
      </c>
      <c r="BI161" s="162">
        <f t="shared" si="16"/>
        <v>0</v>
      </c>
      <c r="BJ161" s="14" t="s">
        <v>78</v>
      </c>
      <c r="BK161" s="162">
        <f t="shared" si="17"/>
        <v>0</v>
      </c>
      <c r="BL161" s="14" t="s">
        <v>210</v>
      </c>
      <c r="BM161" s="161" t="s">
        <v>2464</v>
      </c>
    </row>
    <row r="162" spans="1:65" s="2" customFormat="1" ht="24.2" customHeight="1">
      <c r="A162" s="187"/>
      <c r="B162" s="189"/>
      <c r="C162" s="241" t="s">
        <v>197</v>
      </c>
      <c r="D162" s="241" t="s">
        <v>147</v>
      </c>
      <c r="E162" s="242" t="s">
        <v>2465</v>
      </c>
      <c r="F162" s="243" t="s">
        <v>2466</v>
      </c>
      <c r="G162" s="244" t="s">
        <v>200</v>
      </c>
      <c r="H162" s="245">
        <v>1</v>
      </c>
      <c r="I162" s="246"/>
      <c r="J162" s="246"/>
      <c r="K162" s="247"/>
      <c r="L162" s="27"/>
      <c r="M162" s="248"/>
      <c r="N162" s="249"/>
      <c r="O162" s="250">
        <v>0.214</v>
      </c>
      <c r="P162" s="250">
        <f t="shared" si="9"/>
        <v>0.214</v>
      </c>
      <c r="Q162" s="250">
        <v>0</v>
      </c>
      <c r="R162" s="250">
        <f t="shared" si="10"/>
        <v>0</v>
      </c>
      <c r="S162" s="250">
        <v>0</v>
      </c>
      <c r="T162" s="251">
        <f t="shared" si="11"/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61" t="s">
        <v>210</v>
      </c>
      <c r="AT162" s="161" t="s">
        <v>147</v>
      </c>
      <c r="AU162" s="161" t="s">
        <v>78</v>
      </c>
      <c r="AY162" s="14" t="s">
        <v>145</v>
      </c>
      <c r="BE162" s="162">
        <f t="shared" si="12"/>
        <v>0</v>
      </c>
      <c r="BF162" s="162">
        <f t="shared" si="13"/>
        <v>0</v>
      </c>
      <c r="BG162" s="162">
        <f t="shared" si="14"/>
        <v>0</v>
      </c>
      <c r="BH162" s="162">
        <f t="shared" si="15"/>
        <v>0</v>
      </c>
      <c r="BI162" s="162">
        <f t="shared" si="16"/>
        <v>0</v>
      </c>
      <c r="BJ162" s="14" t="s">
        <v>78</v>
      </c>
      <c r="BK162" s="162">
        <f t="shared" si="17"/>
        <v>0</v>
      </c>
      <c r="BL162" s="14" t="s">
        <v>210</v>
      </c>
      <c r="BM162" s="161" t="s">
        <v>2467</v>
      </c>
    </row>
    <row r="163" spans="1:65" s="2" customFormat="1" ht="21.75" customHeight="1">
      <c r="A163" s="187"/>
      <c r="B163" s="189"/>
      <c r="C163" s="252" t="s">
        <v>202</v>
      </c>
      <c r="D163" s="252" t="s">
        <v>425</v>
      </c>
      <c r="E163" s="253" t="s">
        <v>2468</v>
      </c>
      <c r="F163" s="254" t="s">
        <v>2469</v>
      </c>
      <c r="G163" s="255" t="s">
        <v>200</v>
      </c>
      <c r="H163" s="256">
        <v>1</v>
      </c>
      <c r="I163" s="257"/>
      <c r="J163" s="257"/>
      <c r="K163" s="258"/>
      <c r="L163" s="174"/>
      <c r="M163" s="259"/>
      <c r="N163" s="260"/>
      <c r="O163" s="250">
        <v>0</v>
      </c>
      <c r="P163" s="250">
        <f t="shared" si="9"/>
        <v>0</v>
      </c>
      <c r="Q163" s="250">
        <v>1E-3</v>
      </c>
      <c r="R163" s="250">
        <f t="shared" si="10"/>
        <v>1E-3</v>
      </c>
      <c r="S163" s="250">
        <v>0</v>
      </c>
      <c r="T163" s="251">
        <f t="shared" si="11"/>
        <v>0</v>
      </c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61" t="s">
        <v>275</v>
      </c>
      <c r="AT163" s="161" t="s">
        <v>425</v>
      </c>
      <c r="AU163" s="161" t="s">
        <v>78</v>
      </c>
      <c r="AY163" s="14" t="s">
        <v>145</v>
      </c>
      <c r="BE163" s="162">
        <f t="shared" si="12"/>
        <v>0</v>
      </c>
      <c r="BF163" s="162">
        <f t="shared" si="13"/>
        <v>0</v>
      </c>
      <c r="BG163" s="162">
        <f t="shared" si="14"/>
        <v>0</v>
      </c>
      <c r="BH163" s="162">
        <f t="shared" si="15"/>
        <v>0</v>
      </c>
      <c r="BI163" s="162">
        <f t="shared" si="16"/>
        <v>0</v>
      </c>
      <c r="BJ163" s="14" t="s">
        <v>78</v>
      </c>
      <c r="BK163" s="162">
        <f t="shared" si="17"/>
        <v>0</v>
      </c>
      <c r="BL163" s="14" t="s">
        <v>210</v>
      </c>
      <c r="BM163" s="161" t="s">
        <v>2470</v>
      </c>
    </row>
    <row r="164" spans="1:65" s="2" customFormat="1" ht="24.2" customHeight="1">
      <c r="A164" s="187"/>
      <c r="B164" s="189"/>
      <c r="C164" s="241" t="s">
        <v>254</v>
      </c>
      <c r="D164" s="241" t="s">
        <v>147</v>
      </c>
      <c r="E164" s="242" t="s">
        <v>2471</v>
      </c>
      <c r="F164" s="243" t="s">
        <v>2472</v>
      </c>
      <c r="G164" s="244" t="s">
        <v>200</v>
      </c>
      <c r="H164" s="245">
        <v>1</v>
      </c>
      <c r="I164" s="246"/>
      <c r="J164" s="246"/>
      <c r="K164" s="247"/>
      <c r="L164" s="27"/>
      <c r="M164" s="248"/>
      <c r="N164" s="249"/>
      <c r="O164" s="250">
        <v>0.247</v>
      </c>
      <c r="P164" s="250">
        <f t="shared" si="9"/>
        <v>0.247</v>
      </c>
      <c r="Q164" s="250">
        <v>0</v>
      </c>
      <c r="R164" s="250">
        <f t="shared" si="10"/>
        <v>0</v>
      </c>
      <c r="S164" s="250">
        <v>0</v>
      </c>
      <c r="T164" s="251">
        <f t="shared" si="11"/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61" t="s">
        <v>210</v>
      </c>
      <c r="AT164" s="161" t="s">
        <v>147</v>
      </c>
      <c r="AU164" s="161" t="s">
        <v>78</v>
      </c>
      <c r="AY164" s="14" t="s">
        <v>145</v>
      </c>
      <c r="BE164" s="162">
        <f t="shared" si="12"/>
        <v>0</v>
      </c>
      <c r="BF164" s="162">
        <f t="shared" si="13"/>
        <v>0</v>
      </c>
      <c r="BG164" s="162">
        <f t="shared" si="14"/>
        <v>0</v>
      </c>
      <c r="BH164" s="162">
        <f t="shared" si="15"/>
        <v>0</v>
      </c>
      <c r="BI164" s="162">
        <f t="shared" si="16"/>
        <v>0</v>
      </c>
      <c r="BJ164" s="14" t="s">
        <v>78</v>
      </c>
      <c r="BK164" s="162">
        <f t="shared" si="17"/>
        <v>0</v>
      </c>
      <c r="BL164" s="14" t="s">
        <v>210</v>
      </c>
      <c r="BM164" s="161" t="s">
        <v>2473</v>
      </c>
    </row>
    <row r="165" spans="1:65" s="2" customFormat="1" ht="21.75" customHeight="1">
      <c r="A165" s="187"/>
      <c r="B165" s="189"/>
      <c r="C165" s="252" t="s">
        <v>258</v>
      </c>
      <c r="D165" s="252" t="s">
        <v>425</v>
      </c>
      <c r="E165" s="253" t="s">
        <v>2474</v>
      </c>
      <c r="F165" s="254" t="s">
        <v>2475</v>
      </c>
      <c r="G165" s="255" t="s">
        <v>200</v>
      </c>
      <c r="H165" s="256">
        <v>1</v>
      </c>
      <c r="I165" s="257"/>
      <c r="J165" s="257"/>
      <c r="K165" s="258"/>
      <c r="L165" s="174"/>
      <c r="M165" s="259"/>
      <c r="N165" s="260"/>
      <c r="O165" s="250">
        <v>0</v>
      </c>
      <c r="P165" s="250">
        <f t="shared" si="9"/>
        <v>0</v>
      </c>
      <c r="Q165" s="250">
        <v>1.1999999999999999E-3</v>
      </c>
      <c r="R165" s="250">
        <f t="shared" si="10"/>
        <v>1.1999999999999999E-3</v>
      </c>
      <c r="S165" s="250">
        <v>0</v>
      </c>
      <c r="T165" s="251">
        <f t="shared" si="11"/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61" t="s">
        <v>275</v>
      </c>
      <c r="AT165" s="161" t="s">
        <v>425</v>
      </c>
      <c r="AU165" s="161" t="s">
        <v>78</v>
      </c>
      <c r="AY165" s="14" t="s">
        <v>145</v>
      </c>
      <c r="BE165" s="162">
        <f t="shared" si="12"/>
        <v>0</v>
      </c>
      <c r="BF165" s="162">
        <f t="shared" si="13"/>
        <v>0</v>
      </c>
      <c r="BG165" s="162">
        <f t="shared" si="14"/>
        <v>0</v>
      </c>
      <c r="BH165" s="162">
        <f t="shared" si="15"/>
        <v>0</v>
      </c>
      <c r="BI165" s="162">
        <f t="shared" si="16"/>
        <v>0</v>
      </c>
      <c r="BJ165" s="14" t="s">
        <v>78</v>
      </c>
      <c r="BK165" s="162">
        <f t="shared" si="17"/>
        <v>0</v>
      </c>
      <c r="BL165" s="14" t="s">
        <v>210</v>
      </c>
      <c r="BM165" s="161" t="s">
        <v>2476</v>
      </c>
    </row>
    <row r="166" spans="1:65" s="2" customFormat="1" ht="24.2" customHeight="1">
      <c r="A166" s="187"/>
      <c r="B166" s="189"/>
      <c r="C166" s="241" t="s">
        <v>303</v>
      </c>
      <c r="D166" s="241" t="s">
        <v>147</v>
      </c>
      <c r="E166" s="242" t="s">
        <v>2477</v>
      </c>
      <c r="F166" s="243" t="s">
        <v>2478</v>
      </c>
      <c r="G166" s="244" t="s">
        <v>200</v>
      </c>
      <c r="H166" s="245">
        <v>1</v>
      </c>
      <c r="I166" s="246"/>
      <c r="J166" s="246"/>
      <c r="K166" s="247"/>
      <c r="L166" s="27"/>
      <c r="M166" s="248"/>
      <c r="N166" s="249"/>
      <c r="O166" s="250">
        <v>0.21199999999999999</v>
      </c>
      <c r="P166" s="250">
        <f t="shared" si="9"/>
        <v>0.21199999999999999</v>
      </c>
      <c r="Q166" s="250">
        <v>0</v>
      </c>
      <c r="R166" s="250">
        <f t="shared" si="10"/>
        <v>0</v>
      </c>
      <c r="S166" s="250">
        <v>0</v>
      </c>
      <c r="T166" s="251">
        <f t="shared" si="11"/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61" t="s">
        <v>210</v>
      </c>
      <c r="AT166" s="161" t="s">
        <v>147</v>
      </c>
      <c r="AU166" s="161" t="s">
        <v>78</v>
      </c>
      <c r="AY166" s="14" t="s">
        <v>145</v>
      </c>
      <c r="BE166" s="162">
        <f t="shared" si="12"/>
        <v>0</v>
      </c>
      <c r="BF166" s="162">
        <f t="shared" si="13"/>
        <v>0</v>
      </c>
      <c r="BG166" s="162">
        <f t="shared" si="14"/>
        <v>0</v>
      </c>
      <c r="BH166" s="162">
        <f t="shared" si="15"/>
        <v>0</v>
      </c>
      <c r="BI166" s="162">
        <f t="shared" si="16"/>
        <v>0</v>
      </c>
      <c r="BJ166" s="14" t="s">
        <v>78</v>
      </c>
      <c r="BK166" s="162">
        <f t="shared" si="17"/>
        <v>0</v>
      </c>
      <c r="BL166" s="14" t="s">
        <v>210</v>
      </c>
      <c r="BM166" s="161" t="s">
        <v>2479</v>
      </c>
    </row>
    <row r="167" spans="1:65" s="2" customFormat="1" ht="24.2" customHeight="1">
      <c r="A167" s="187"/>
      <c r="B167" s="189"/>
      <c r="C167" s="252" t="s">
        <v>307</v>
      </c>
      <c r="D167" s="252" t="s">
        <v>425</v>
      </c>
      <c r="E167" s="253" t="s">
        <v>2480</v>
      </c>
      <c r="F167" s="254" t="s">
        <v>2481</v>
      </c>
      <c r="G167" s="255" t="s">
        <v>200</v>
      </c>
      <c r="H167" s="256">
        <v>1</v>
      </c>
      <c r="I167" s="257"/>
      <c r="J167" s="257"/>
      <c r="K167" s="258"/>
      <c r="L167" s="174"/>
      <c r="M167" s="259"/>
      <c r="N167" s="260"/>
      <c r="O167" s="250">
        <v>0</v>
      </c>
      <c r="P167" s="250">
        <f t="shared" si="9"/>
        <v>0</v>
      </c>
      <c r="Q167" s="250">
        <v>1E-4</v>
      </c>
      <c r="R167" s="250">
        <f t="shared" si="10"/>
        <v>1E-4</v>
      </c>
      <c r="S167" s="250">
        <v>0</v>
      </c>
      <c r="T167" s="251">
        <f t="shared" si="11"/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61" t="s">
        <v>275</v>
      </c>
      <c r="AT167" s="161" t="s">
        <v>425</v>
      </c>
      <c r="AU167" s="161" t="s">
        <v>78</v>
      </c>
      <c r="AY167" s="14" t="s">
        <v>145</v>
      </c>
      <c r="BE167" s="162">
        <f t="shared" si="12"/>
        <v>0</v>
      </c>
      <c r="BF167" s="162">
        <f t="shared" si="13"/>
        <v>0</v>
      </c>
      <c r="BG167" s="162">
        <f t="shared" si="14"/>
        <v>0</v>
      </c>
      <c r="BH167" s="162">
        <f t="shared" si="15"/>
        <v>0</v>
      </c>
      <c r="BI167" s="162">
        <f t="shared" si="16"/>
        <v>0</v>
      </c>
      <c r="BJ167" s="14" t="s">
        <v>78</v>
      </c>
      <c r="BK167" s="162">
        <f t="shared" si="17"/>
        <v>0</v>
      </c>
      <c r="BL167" s="14" t="s">
        <v>210</v>
      </c>
      <c r="BM167" s="161" t="s">
        <v>2482</v>
      </c>
    </row>
    <row r="168" spans="1:65" s="2" customFormat="1" ht="24.2" customHeight="1">
      <c r="A168" s="187"/>
      <c r="B168" s="189"/>
      <c r="C168" s="241" t="s">
        <v>287</v>
      </c>
      <c r="D168" s="241" t="s">
        <v>147</v>
      </c>
      <c r="E168" s="242" t="s">
        <v>2483</v>
      </c>
      <c r="F168" s="243" t="s">
        <v>2484</v>
      </c>
      <c r="G168" s="244" t="s">
        <v>200</v>
      </c>
      <c r="H168" s="245">
        <v>7</v>
      </c>
      <c r="I168" s="246"/>
      <c r="J168" s="246"/>
      <c r="K168" s="247"/>
      <c r="L168" s="27"/>
      <c r="M168" s="248"/>
      <c r="N168" s="249"/>
      <c r="O168" s="250">
        <v>0.26400000000000001</v>
      </c>
      <c r="P168" s="250">
        <f t="shared" si="9"/>
        <v>1.8480000000000001</v>
      </c>
      <c r="Q168" s="250">
        <v>0</v>
      </c>
      <c r="R168" s="250">
        <f t="shared" si="10"/>
        <v>0</v>
      </c>
      <c r="S168" s="250">
        <v>0</v>
      </c>
      <c r="T168" s="251">
        <f t="shared" si="11"/>
        <v>0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61" t="s">
        <v>210</v>
      </c>
      <c r="AT168" s="161" t="s">
        <v>147</v>
      </c>
      <c r="AU168" s="161" t="s">
        <v>78</v>
      </c>
      <c r="AY168" s="14" t="s">
        <v>145</v>
      </c>
      <c r="BE168" s="162">
        <f t="shared" si="12"/>
        <v>0</v>
      </c>
      <c r="BF168" s="162">
        <f t="shared" si="13"/>
        <v>0</v>
      </c>
      <c r="BG168" s="162">
        <f t="shared" si="14"/>
        <v>0</v>
      </c>
      <c r="BH168" s="162">
        <f t="shared" si="15"/>
        <v>0</v>
      </c>
      <c r="BI168" s="162">
        <f t="shared" si="16"/>
        <v>0</v>
      </c>
      <c r="BJ168" s="14" t="s">
        <v>78</v>
      </c>
      <c r="BK168" s="162">
        <f t="shared" si="17"/>
        <v>0</v>
      </c>
      <c r="BL168" s="14" t="s">
        <v>210</v>
      </c>
      <c r="BM168" s="161" t="s">
        <v>2485</v>
      </c>
    </row>
    <row r="169" spans="1:65" s="2" customFormat="1" ht="24.2" customHeight="1">
      <c r="A169" s="187"/>
      <c r="B169" s="189"/>
      <c r="C169" s="252" t="s">
        <v>291</v>
      </c>
      <c r="D169" s="252" t="s">
        <v>425</v>
      </c>
      <c r="E169" s="253" t="s">
        <v>2486</v>
      </c>
      <c r="F169" s="254" t="s">
        <v>2487</v>
      </c>
      <c r="G169" s="255" t="s">
        <v>200</v>
      </c>
      <c r="H169" s="256">
        <v>1</v>
      </c>
      <c r="I169" s="257"/>
      <c r="J169" s="257"/>
      <c r="K169" s="258"/>
      <c r="L169" s="174"/>
      <c r="M169" s="259"/>
      <c r="N169" s="260"/>
      <c r="O169" s="250">
        <v>0</v>
      </c>
      <c r="P169" s="250">
        <f t="shared" si="9"/>
        <v>0</v>
      </c>
      <c r="Q169" s="250">
        <v>1E-4</v>
      </c>
      <c r="R169" s="250">
        <f t="shared" si="10"/>
        <v>1E-4</v>
      </c>
      <c r="S169" s="250">
        <v>0</v>
      </c>
      <c r="T169" s="251">
        <f t="shared" si="11"/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61" t="s">
        <v>275</v>
      </c>
      <c r="AT169" s="161" t="s">
        <v>425</v>
      </c>
      <c r="AU169" s="161" t="s">
        <v>78</v>
      </c>
      <c r="AY169" s="14" t="s">
        <v>145</v>
      </c>
      <c r="BE169" s="162">
        <f t="shared" si="12"/>
        <v>0</v>
      </c>
      <c r="BF169" s="162">
        <f t="shared" si="13"/>
        <v>0</v>
      </c>
      <c r="BG169" s="162">
        <f t="shared" si="14"/>
        <v>0</v>
      </c>
      <c r="BH169" s="162">
        <f t="shared" si="15"/>
        <v>0</v>
      </c>
      <c r="BI169" s="162">
        <f t="shared" si="16"/>
        <v>0</v>
      </c>
      <c r="BJ169" s="14" t="s">
        <v>78</v>
      </c>
      <c r="BK169" s="162">
        <f t="shared" si="17"/>
        <v>0</v>
      </c>
      <c r="BL169" s="14" t="s">
        <v>210</v>
      </c>
      <c r="BM169" s="161" t="s">
        <v>2488</v>
      </c>
    </row>
    <row r="170" spans="1:65" s="2" customFormat="1" ht="24.2" customHeight="1">
      <c r="A170" s="187"/>
      <c r="B170" s="189"/>
      <c r="C170" s="252" t="s">
        <v>295</v>
      </c>
      <c r="D170" s="252" t="s">
        <v>425</v>
      </c>
      <c r="E170" s="253" t="s">
        <v>2489</v>
      </c>
      <c r="F170" s="254" t="s">
        <v>2490</v>
      </c>
      <c r="G170" s="255" t="s">
        <v>200</v>
      </c>
      <c r="H170" s="256">
        <v>6</v>
      </c>
      <c r="I170" s="257"/>
      <c r="J170" s="257"/>
      <c r="K170" s="258"/>
      <c r="L170" s="174"/>
      <c r="M170" s="259"/>
      <c r="N170" s="260"/>
      <c r="O170" s="250">
        <v>0</v>
      </c>
      <c r="P170" s="250">
        <f t="shared" si="9"/>
        <v>0</v>
      </c>
      <c r="Q170" s="250">
        <v>2.0000000000000001E-4</v>
      </c>
      <c r="R170" s="250">
        <f t="shared" si="10"/>
        <v>1.2000000000000001E-3</v>
      </c>
      <c r="S170" s="250">
        <v>0</v>
      </c>
      <c r="T170" s="251">
        <f t="shared" si="11"/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61" t="s">
        <v>275</v>
      </c>
      <c r="AT170" s="161" t="s">
        <v>425</v>
      </c>
      <c r="AU170" s="161" t="s">
        <v>78</v>
      </c>
      <c r="AY170" s="14" t="s">
        <v>145</v>
      </c>
      <c r="BE170" s="162">
        <f t="shared" si="12"/>
        <v>0</v>
      </c>
      <c r="BF170" s="162">
        <f t="shared" si="13"/>
        <v>0</v>
      </c>
      <c r="BG170" s="162">
        <f t="shared" si="14"/>
        <v>0</v>
      </c>
      <c r="BH170" s="162">
        <f t="shared" si="15"/>
        <v>0</v>
      </c>
      <c r="BI170" s="162">
        <f t="shared" si="16"/>
        <v>0</v>
      </c>
      <c r="BJ170" s="14" t="s">
        <v>78</v>
      </c>
      <c r="BK170" s="162">
        <f t="shared" si="17"/>
        <v>0</v>
      </c>
      <c r="BL170" s="14" t="s">
        <v>210</v>
      </c>
      <c r="BM170" s="161" t="s">
        <v>2491</v>
      </c>
    </row>
    <row r="171" spans="1:65" s="2" customFormat="1" ht="21.75" customHeight="1">
      <c r="A171" s="187"/>
      <c r="B171" s="189"/>
      <c r="C171" s="241" t="s">
        <v>348</v>
      </c>
      <c r="D171" s="241" t="s">
        <v>147</v>
      </c>
      <c r="E171" s="242" t="s">
        <v>2492</v>
      </c>
      <c r="F171" s="243" t="s">
        <v>2493</v>
      </c>
      <c r="G171" s="244" t="s">
        <v>200</v>
      </c>
      <c r="H171" s="245">
        <v>2</v>
      </c>
      <c r="I171" s="246"/>
      <c r="J171" s="246"/>
      <c r="K171" s="247"/>
      <c r="L171" s="27"/>
      <c r="M171" s="248"/>
      <c r="N171" s="249"/>
      <c r="O171" s="250">
        <v>0.42799999999999999</v>
      </c>
      <c r="P171" s="250">
        <f t="shared" si="9"/>
        <v>0.85599999999999998</v>
      </c>
      <c r="Q171" s="250">
        <v>0</v>
      </c>
      <c r="R171" s="250">
        <f t="shared" si="10"/>
        <v>0</v>
      </c>
      <c r="S171" s="250">
        <v>0</v>
      </c>
      <c r="T171" s="251">
        <f t="shared" si="11"/>
        <v>0</v>
      </c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61" t="s">
        <v>210</v>
      </c>
      <c r="AT171" s="161" t="s">
        <v>147</v>
      </c>
      <c r="AU171" s="161" t="s">
        <v>78</v>
      </c>
      <c r="AY171" s="14" t="s">
        <v>145</v>
      </c>
      <c r="BE171" s="162">
        <f t="shared" si="12"/>
        <v>0</v>
      </c>
      <c r="BF171" s="162">
        <f t="shared" si="13"/>
        <v>0</v>
      </c>
      <c r="BG171" s="162">
        <f t="shared" si="14"/>
        <v>0</v>
      </c>
      <c r="BH171" s="162">
        <f t="shared" si="15"/>
        <v>0</v>
      </c>
      <c r="BI171" s="162">
        <f t="shared" si="16"/>
        <v>0</v>
      </c>
      <c r="BJ171" s="14" t="s">
        <v>78</v>
      </c>
      <c r="BK171" s="162">
        <f t="shared" si="17"/>
        <v>0</v>
      </c>
      <c r="BL171" s="14" t="s">
        <v>210</v>
      </c>
      <c r="BM171" s="161" t="s">
        <v>2494</v>
      </c>
    </row>
    <row r="172" spans="1:65" s="2" customFormat="1" ht="16.5" customHeight="1">
      <c r="A172" s="187"/>
      <c r="B172" s="189"/>
      <c r="C172" s="252" t="s">
        <v>352</v>
      </c>
      <c r="D172" s="252" t="s">
        <v>425</v>
      </c>
      <c r="E172" s="253" t="s">
        <v>2495</v>
      </c>
      <c r="F172" s="254" t="s">
        <v>2496</v>
      </c>
      <c r="G172" s="255" t="s">
        <v>200</v>
      </c>
      <c r="H172" s="256">
        <v>2</v>
      </c>
      <c r="I172" s="257"/>
      <c r="J172" s="257"/>
      <c r="K172" s="258"/>
      <c r="L172" s="174"/>
      <c r="M172" s="259"/>
      <c r="N172" s="260"/>
      <c r="O172" s="250">
        <v>0</v>
      </c>
      <c r="P172" s="250">
        <f t="shared" si="9"/>
        <v>0</v>
      </c>
      <c r="Q172" s="250">
        <v>2.3999999999999998E-3</v>
      </c>
      <c r="R172" s="250">
        <f t="shared" si="10"/>
        <v>4.7999999999999996E-3</v>
      </c>
      <c r="S172" s="250">
        <v>0</v>
      </c>
      <c r="T172" s="251">
        <f t="shared" si="11"/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61" t="s">
        <v>275</v>
      </c>
      <c r="AT172" s="161" t="s">
        <v>425</v>
      </c>
      <c r="AU172" s="161" t="s">
        <v>78</v>
      </c>
      <c r="AY172" s="14" t="s">
        <v>145</v>
      </c>
      <c r="BE172" s="162">
        <f t="shared" si="12"/>
        <v>0</v>
      </c>
      <c r="BF172" s="162">
        <f t="shared" si="13"/>
        <v>0</v>
      </c>
      <c r="BG172" s="162">
        <f t="shared" si="14"/>
        <v>0</v>
      </c>
      <c r="BH172" s="162">
        <f t="shared" si="15"/>
        <v>0</v>
      </c>
      <c r="BI172" s="162">
        <f t="shared" si="16"/>
        <v>0</v>
      </c>
      <c r="BJ172" s="14" t="s">
        <v>78</v>
      </c>
      <c r="BK172" s="162">
        <f t="shared" si="17"/>
        <v>0</v>
      </c>
      <c r="BL172" s="14" t="s">
        <v>210</v>
      </c>
      <c r="BM172" s="161" t="s">
        <v>2497</v>
      </c>
    </row>
    <row r="173" spans="1:65" s="2" customFormat="1" ht="21.75" customHeight="1">
      <c r="A173" s="187"/>
      <c r="B173" s="189"/>
      <c r="C173" s="241" t="s">
        <v>206</v>
      </c>
      <c r="D173" s="241" t="s">
        <v>147</v>
      </c>
      <c r="E173" s="242" t="s">
        <v>2498</v>
      </c>
      <c r="F173" s="243" t="s">
        <v>2499</v>
      </c>
      <c r="G173" s="244" t="s">
        <v>200</v>
      </c>
      <c r="H173" s="245">
        <v>1</v>
      </c>
      <c r="I173" s="246"/>
      <c r="J173" s="246"/>
      <c r="K173" s="247"/>
      <c r="L173" s="27"/>
      <c r="M173" s="248"/>
      <c r="N173" s="249"/>
      <c r="O173" s="250">
        <v>0.32700000000000001</v>
      </c>
      <c r="P173" s="250">
        <f t="shared" si="9"/>
        <v>0.32700000000000001</v>
      </c>
      <c r="Q173" s="250">
        <v>0</v>
      </c>
      <c r="R173" s="250">
        <f t="shared" si="10"/>
        <v>0</v>
      </c>
      <c r="S173" s="250">
        <v>0</v>
      </c>
      <c r="T173" s="251">
        <f t="shared" si="11"/>
        <v>0</v>
      </c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R173" s="161" t="s">
        <v>210</v>
      </c>
      <c r="AT173" s="161" t="s">
        <v>147</v>
      </c>
      <c r="AU173" s="161" t="s">
        <v>78</v>
      </c>
      <c r="AY173" s="14" t="s">
        <v>145</v>
      </c>
      <c r="BE173" s="162">
        <f t="shared" si="12"/>
        <v>0</v>
      </c>
      <c r="BF173" s="162">
        <f t="shared" si="13"/>
        <v>0</v>
      </c>
      <c r="BG173" s="162">
        <f t="shared" si="14"/>
        <v>0</v>
      </c>
      <c r="BH173" s="162">
        <f t="shared" si="15"/>
        <v>0</v>
      </c>
      <c r="BI173" s="162">
        <f t="shared" si="16"/>
        <v>0</v>
      </c>
      <c r="BJ173" s="14" t="s">
        <v>78</v>
      </c>
      <c r="BK173" s="162">
        <f t="shared" si="17"/>
        <v>0</v>
      </c>
      <c r="BL173" s="14" t="s">
        <v>210</v>
      </c>
      <c r="BM173" s="161" t="s">
        <v>2500</v>
      </c>
    </row>
    <row r="174" spans="1:65" s="2" customFormat="1" ht="16.5" customHeight="1">
      <c r="A174" s="187"/>
      <c r="B174" s="189"/>
      <c r="C174" s="252" t="s">
        <v>210</v>
      </c>
      <c r="D174" s="252" t="s">
        <v>425</v>
      </c>
      <c r="E174" s="253" t="s">
        <v>2501</v>
      </c>
      <c r="F174" s="254" t="s">
        <v>2502</v>
      </c>
      <c r="G174" s="255" t="s">
        <v>200</v>
      </c>
      <c r="H174" s="256">
        <v>1</v>
      </c>
      <c r="I174" s="257"/>
      <c r="J174" s="257"/>
      <c r="K174" s="258"/>
      <c r="L174" s="174"/>
      <c r="M174" s="259"/>
      <c r="N174" s="260"/>
      <c r="O174" s="250">
        <v>0</v>
      </c>
      <c r="P174" s="250">
        <f t="shared" si="9"/>
        <v>0</v>
      </c>
      <c r="Q174" s="250">
        <v>3.0000000000000001E-5</v>
      </c>
      <c r="R174" s="250">
        <f t="shared" si="10"/>
        <v>3.0000000000000001E-5</v>
      </c>
      <c r="S174" s="250">
        <v>0</v>
      </c>
      <c r="T174" s="251">
        <f t="shared" si="11"/>
        <v>0</v>
      </c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R174" s="161" t="s">
        <v>275</v>
      </c>
      <c r="AT174" s="161" t="s">
        <v>425</v>
      </c>
      <c r="AU174" s="161" t="s">
        <v>78</v>
      </c>
      <c r="AY174" s="14" t="s">
        <v>145</v>
      </c>
      <c r="BE174" s="162">
        <f t="shared" si="12"/>
        <v>0</v>
      </c>
      <c r="BF174" s="162">
        <f t="shared" si="13"/>
        <v>0</v>
      </c>
      <c r="BG174" s="162">
        <f t="shared" si="14"/>
        <v>0</v>
      </c>
      <c r="BH174" s="162">
        <f t="shared" si="15"/>
        <v>0</v>
      </c>
      <c r="BI174" s="162">
        <f t="shared" si="16"/>
        <v>0</v>
      </c>
      <c r="BJ174" s="14" t="s">
        <v>78</v>
      </c>
      <c r="BK174" s="162">
        <f t="shared" si="17"/>
        <v>0</v>
      </c>
      <c r="BL174" s="14" t="s">
        <v>210</v>
      </c>
      <c r="BM174" s="161" t="s">
        <v>2503</v>
      </c>
    </row>
    <row r="175" spans="1:65" s="2" customFormat="1" ht="21.75" customHeight="1">
      <c r="A175" s="187"/>
      <c r="B175" s="189"/>
      <c r="C175" s="241" t="s">
        <v>311</v>
      </c>
      <c r="D175" s="241" t="s">
        <v>147</v>
      </c>
      <c r="E175" s="242" t="s">
        <v>2504</v>
      </c>
      <c r="F175" s="243" t="s">
        <v>2505</v>
      </c>
      <c r="G175" s="244" t="s">
        <v>200</v>
      </c>
      <c r="H175" s="245">
        <v>1</v>
      </c>
      <c r="I175" s="246"/>
      <c r="J175" s="246"/>
      <c r="K175" s="247"/>
      <c r="L175" s="27"/>
      <c r="M175" s="248"/>
      <c r="N175" s="249"/>
      <c r="O175" s="250">
        <v>0.377</v>
      </c>
      <c r="P175" s="250">
        <f t="shared" si="9"/>
        <v>0.377</v>
      </c>
      <c r="Q175" s="250">
        <v>0</v>
      </c>
      <c r="R175" s="250">
        <f t="shared" si="10"/>
        <v>0</v>
      </c>
      <c r="S175" s="250">
        <v>0</v>
      </c>
      <c r="T175" s="251">
        <f t="shared" si="11"/>
        <v>0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61" t="s">
        <v>210</v>
      </c>
      <c r="AT175" s="161" t="s">
        <v>147</v>
      </c>
      <c r="AU175" s="161" t="s">
        <v>78</v>
      </c>
      <c r="AY175" s="14" t="s">
        <v>145</v>
      </c>
      <c r="BE175" s="162">
        <f t="shared" si="12"/>
        <v>0</v>
      </c>
      <c r="BF175" s="162">
        <f t="shared" si="13"/>
        <v>0</v>
      </c>
      <c r="BG175" s="162">
        <f t="shared" si="14"/>
        <v>0</v>
      </c>
      <c r="BH175" s="162">
        <f t="shared" si="15"/>
        <v>0</v>
      </c>
      <c r="BI175" s="162">
        <f t="shared" si="16"/>
        <v>0</v>
      </c>
      <c r="BJ175" s="14" t="s">
        <v>78</v>
      </c>
      <c r="BK175" s="162">
        <f t="shared" si="17"/>
        <v>0</v>
      </c>
      <c r="BL175" s="14" t="s">
        <v>210</v>
      </c>
      <c r="BM175" s="161" t="s">
        <v>2506</v>
      </c>
    </row>
    <row r="176" spans="1:65" s="2" customFormat="1" ht="16.5" customHeight="1">
      <c r="A176" s="187"/>
      <c r="B176" s="189"/>
      <c r="C176" s="252" t="s">
        <v>317</v>
      </c>
      <c r="D176" s="252" t="s">
        <v>425</v>
      </c>
      <c r="E176" s="253" t="s">
        <v>2507</v>
      </c>
      <c r="F176" s="254" t="s">
        <v>2508</v>
      </c>
      <c r="G176" s="255" t="s">
        <v>200</v>
      </c>
      <c r="H176" s="256">
        <v>1</v>
      </c>
      <c r="I176" s="257"/>
      <c r="J176" s="257"/>
      <c r="K176" s="258"/>
      <c r="L176" s="174"/>
      <c r="M176" s="259"/>
      <c r="N176" s="260"/>
      <c r="O176" s="250">
        <v>0</v>
      </c>
      <c r="P176" s="250">
        <f t="shared" si="9"/>
        <v>0</v>
      </c>
      <c r="Q176" s="250">
        <v>4.0000000000000003E-5</v>
      </c>
      <c r="R176" s="250">
        <f t="shared" si="10"/>
        <v>4.0000000000000003E-5</v>
      </c>
      <c r="S176" s="250">
        <v>0</v>
      </c>
      <c r="T176" s="251">
        <f t="shared" si="11"/>
        <v>0</v>
      </c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R176" s="161" t="s">
        <v>275</v>
      </c>
      <c r="AT176" s="161" t="s">
        <v>425</v>
      </c>
      <c r="AU176" s="161" t="s">
        <v>78</v>
      </c>
      <c r="AY176" s="14" t="s">
        <v>145</v>
      </c>
      <c r="BE176" s="162">
        <f t="shared" si="12"/>
        <v>0</v>
      </c>
      <c r="BF176" s="162">
        <f t="shared" si="13"/>
        <v>0</v>
      </c>
      <c r="BG176" s="162">
        <f t="shared" si="14"/>
        <v>0</v>
      </c>
      <c r="BH176" s="162">
        <f t="shared" si="15"/>
        <v>0</v>
      </c>
      <c r="BI176" s="162">
        <f t="shared" si="16"/>
        <v>0</v>
      </c>
      <c r="BJ176" s="14" t="s">
        <v>78</v>
      </c>
      <c r="BK176" s="162">
        <f t="shared" si="17"/>
        <v>0</v>
      </c>
      <c r="BL176" s="14" t="s">
        <v>210</v>
      </c>
      <c r="BM176" s="161" t="s">
        <v>2509</v>
      </c>
    </row>
    <row r="177" spans="1:65" s="2" customFormat="1" ht="24.2" customHeight="1">
      <c r="A177" s="187"/>
      <c r="B177" s="189"/>
      <c r="C177" s="241" t="s">
        <v>332</v>
      </c>
      <c r="D177" s="241" t="s">
        <v>147</v>
      </c>
      <c r="E177" s="242" t="s">
        <v>2510</v>
      </c>
      <c r="F177" s="243" t="s">
        <v>2511</v>
      </c>
      <c r="G177" s="244" t="s">
        <v>397</v>
      </c>
      <c r="H177" s="245">
        <v>50</v>
      </c>
      <c r="I177" s="246"/>
      <c r="J177" s="246"/>
      <c r="K177" s="247"/>
      <c r="L177" s="27"/>
      <c r="M177" s="248"/>
      <c r="N177" s="249"/>
      <c r="O177" s="250">
        <v>8.2000000000000003E-2</v>
      </c>
      <c r="P177" s="250">
        <f t="shared" si="9"/>
        <v>4.1000000000000005</v>
      </c>
      <c r="Q177" s="250">
        <v>0</v>
      </c>
      <c r="R177" s="250">
        <f t="shared" si="10"/>
        <v>0</v>
      </c>
      <c r="S177" s="250">
        <v>0</v>
      </c>
      <c r="T177" s="251">
        <f t="shared" si="11"/>
        <v>0</v>
      </c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R177" s="161" t="s">
        <v>210</v>
      </c>
      <c r="AT177" s="161" t="s">
        <v>147</v>
      </c>
      <c r="AU177" s="161" t="s">
        <v>78</v>
      </c>
      <c r="AY177" s="14" t="s">
        <v>145</v>
      </c>
      <c r="BE177" s="162">
        <f t="shared" si="12"/>
        <v>0</v>
      </c>
      <c r="BF177" s="162">
        <f t="shared" si="13"/>
        <v>0</v>
      </c>
      <c r="BG177" s="162">
        <f t="shared" si="14"/>
        <v>0</v>
      </c>
      <c r="BH177" s="162">
        <f t="shared" si="15"/>
        <v>0</v>
      </c>
      <c r="BI177" s="162">
        <f t="shared" si="16"/>
        <v>0</v>
      </c>
      <c r="BJ177" s="14" t="s">
        <v>78</v>
      </c>
      <c r="BK177" s="162">
        <f t="shared" si="17"/>
        <v>0</v>
      </c>
      <c r="BL177" s="14" t="s">
        <v>210</v>
      </c>
      <c r="BM177" s="161" t="s">
        <v>2512</v>
      </c>
    </row>
    <row r="178" spans="1:65" s="2" customFormat="1" ht="16.5" customHeight="1">
      <c r="A178" s="187"/>
      <c r="B178" s="189"/>
      <c r="C178" s="252" t="s">
        <v>336</v>
      </c>
      <c r="D178" s="252" t="s">
        <v>425</v>
      </c>
      <c r="E178" s="253" t="s">
        <v>2513</v>
      </c>
      <c r="F178" s="254" t="s">
        <v>3055</v>
      </c>
      <c r="G178" s="255" t="s">
        <v>200</v>
      </c>
      <c r="H178" s="256">
        <v>20</v>
      </c>
      <c r="I178" s="257"/>
      <c r="J178" s="257"/>
      <c r="K178" s="258"/>
      <c r="L178" s="174"/>
      <c r="M178" s="259"/>
      <c r="N178" s="260"/>
      <c r="O178" s="250">
        <v>0</v>
      </c>
      <c r="P178" s="250">
        <f t="shared" si="9"/>
        <v>0</v>
      </c>
      <c r="Q178" s="250">
        <v>1.1E-4</v>
      </c>
      <c r="R178" s="250">
        <f t="shared" si="10"/>
        <v>2.2000000000000001E-3</v>
      </c>
      <c r="S178" s="250">
        <v>0</v>
      </c>
      <c r="T178" s="251">
        <f t="shared" si="11"/>
        <v>0</v>
      </c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R178" s="161" t="s">
        <v>275</v>
      </c>
      <c r="AT178" s="161" t="s">
        <v>425</v>
      </c>
      <c r="AU178" s="161" t="s">
        <v>78</v>
      </c>
      <c r="AY178" s="14" t="s">
        <v>145</v>
      </c>
      <c r="BE178" s="162">
        <f t="shared" si="12"/>
        <v>0</v>
      </c>
      <c r="BF178" s="162">
        <f t="shared" si="13"/>
        <v>0</v>
      </c>
      <c r="BG178" s="162">
        <f t="shared" si="14"/>
        <v>0</v>
      </c>
      <c r="BH178" s="162">
        <f t="shared" si="15"/>
        <v>0</v>
      </c>
      <c r="BI178" s="162">
        <f t="shared" si="16"/>
        <v>0</v>
      </c>
      <c r="BJ178" s="14" t="s">
        <v>78</v>
      </c>
      <c r="BK178" s="162">
        <f t="shared" si="17"/>
        <v>0</v>
      </c>
      <c r="BL178" s="14" t="s">
        <v>210</v>
      </c>
      <c r="BM178" s="161" t="s">
        <v>2514</v>
      </c>
    </row>
    <row r="179" spans="1:65" s="2" customFormat="1" ht="24.2" customHeight="1">
      <c r="A179" s="187"/>
      <c r="B179" s="189"/>
      <c r="C179" s="241" t="s">
        <v>417</v>
      </c>
      <c r="D179" s="241" t="s">
        <v>147</v>
      </c>
      <c r="E179" s="242" t="s">
        <v>2515</v>
      </c>
      <c r="F179" s="243" t="s">
        <v>2516</v>
      </c>
      <c r="G179" s="244" t="s">
        <v>150</v>
      </c>
      <c r="H179" s="245">
        <v>15</v>
      </c>
      <c r="I179" s="246"/>
      <c r="J179" s="246"/>
      <c r="K179" s="247"/>
      <c r="L179" s="27"/>
      <c r="M179" s="248"/>
      <c r="N179" s="249"/>
      <c r="O179" s="250">
        <v>9.0370000000000006E-2</v>
      </c>
      <c r="P179" s="250">
        <f t="shared" si="9"/>
        <v>1.35555</v>
      </c>
      <c r="Q179" s="250">
        <v>0</v>
      </c>
      <c r="R179" s="250">
        <f t="shared" si="10"/>
        <v>0</v>
      </c>
      <c r="S179" s="250">
        <v>1.01E-2</v>
      </c>
      <c r="T179" s="251">
        <f t="shared" si="11"/>
        <v>0.1515</v>
      </c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R179" s="161" t="s">
        <v>210</v>
      </c>
      <c r="AT179" s="161" t="s">
        <v>147</v>
      </c>
      <c r="AU179" s="161" t="s">
        <v>78</v>
      </c>
      <c r="AY179" s="14" t="s">
        <v>145</v>
      </c>
      <c r="BE179" s="162">
        <f t="shared" si="12"/>
        <v>0</v>
      </c>
      <c r="BF179" s="162">
        <f t="shared" si="13"/>
        <v>0</v>
      </c>
      <c r="BG179" s="162">
        <f t="shared" si="14"/>
        <v>0</v>
      </c>
      <c r="BH179" s="162">
        <f t="shared" si="15"/>
        <v>0</v>
      </c>
      <c r="BI179" s="162">
        <f t="shared" si="16"/>
        <v>0</v>
      </c>
      <c r="BJ179" s="14" t="s">
        <v>78</v>
      </c>
      <c r="BK179" s="162">
        <f t="shared" si="17"/>
        <v>0</v>
      </c>
      <c r="BL179" s="14" t="s">
        <v>210</v>
      </c>
      <c r="BM179" s="161" t="s">
        <v>2517</v>
      </c>
    </row>
    <row r="180" spans="1:65" s="2" customFormat="1" ht="33" customHeight="1">
      <c r="A180" s="187"/>
      <c r="B180" s="189"/>
      <c r="C180" s="241" t="s">
        <v>340</v>
      </c>
      <c r="D180" s="241" t="s">
        <v>147</v>
      </c>
      <c r="E180" s="242" t="s">
        <v>1004</v>
      </c>
      <c r="F180" s="243" t="s">
        <v>1005</v>
      </c>
      <c r="G180" s="244" t="s">
        <v>1006</v>
      </c>
      <c r="H180" s="245">
        <v>100</v>
      </c>
      <c r="I180" s="246"/>
      <c r="J180" s="246"/>
      <c r="K180" s="247"/>
      <c r="L180" s="27"/>
      <c r="M180" s="248"/>
      <c r="N180" s="249"/>
      <c r="O180" s="250">
        <v>0</v>
      </c>
      <c r="P180" s="250">
        <f t="shared" si="9"/>
        <v>0</v>
      </c>
      <c r="Q180" s="250">
        <v>0</v>
      </c>
      <c r="R180" s="250">
        <f t="shared" si="10"/>
        <v>0</v>
      </c>
      <c r="S180" s="250">
        <v>0</v>
      </c>
      <c r="T180" s="251">
        <f t="shared" si="11"/>
        <v>0</v>
      </c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R180" s="161" t="s">
        <v>210</v>
      </c>
      <c r="AT180" s="161" t="s">
        <v>147</v>
      </c>
      <c r="AU180" s="161" t="s">
        <v>78</v>
      </c>
      <c r="AY180" s="14" t="s">
        <v>145</v>
      </c>
      <c r="BE180" s="162">
        <f t="shared" si="12"/>
        <v>0</v>
      </c>
      <c r="BF180" s="162">
        <f t="shared" si="13"/>
        <v>0</v>
      </c>
      <c r="BG180" s="162">
        <f t="shared" si="14"/>
        <v>0</v>
      </c>
      <c r="BH180" s="162">
        <f t="shared" si="15"/>
        <v>0</v>
      </c>
      <c r="BI180" s="162">
        <f t="shared" si="16"/>
        <v>0</v>
      </c>
      <c r="BJ180" s="14" t="s">
        <v>78</v>
      </c>
      <c r="BK180" s="162">
        <f t="shared" si="17"/>
        <v>0</v>
      </c>
      <c r="BL180" s="14" t="s">
        <v>210</v>
      </c>
      <c r="BM180" s="161" t="s">
        <v>2518</v>
      </c>
    </row>
    <row r="181" spans="1:65" s="2" customFormat="1" ht="37.9" customHeight="1">
      <c r="A181" s="187"/>
      <c r="B181" s="189"/>
      <c r="C181" s="241" t="s">
        <v>344</v>
      </c>
      <c r="D181" s="241" t="s">
        <v>147</v>
      </c>
      <c r="E181" s="242" t="s">
        <v>2519</v>
      </c>
      <c r="F181" s="243" t="s">
        <v>2520</v>
      </c>
      <c r="G181" s="244" t="s">
        <v>1006</v>
      </c>
      <c r="H181" s="245">
        <v>100</v>
      </c>
      <c r="I181" s="246"/>
      <c r="J181" s="246"/>
      <c r="K181" s="247"/>
      <c r="L181" s="27"/>
      <c r="M181" s="248"/>
      <c r="N181" s="249"/>
      <c r="O181" s="250">
        <v>0</v>
      </c>
      <c r="P181" s="250">
        <f t="shared" si="9"/>
        <v>0</v>
      </c>
      <c r="Q181" s="250">
        <v>0</v>
      </c>
      <c r="R181" s="250">
        <f t="shared" si="10"/>
        <v>0</v>
      </c>
      <c r="S181" s="250">
        <v>0</v>
      </c>
      <c r="T181" s="251">
        <f t="shared" si="11"/>
        <v>0</v>
      </c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R181" s="161" t="s">
        <v>210</v>
      </c>
      <c r="AT181" s="161" t="s">
        <v>147</v>
      </c>
      <c r="AU181" s="161" t="s">
        <v>78</v>
      </c>
      <c r="AY181" s="14" t="s">
        <v>145</v>
      </c>
      <c r="BE181" s="162">
        <f t="shared" si="12"/>
        <v>0</v>
      </c>
      <c r="BF181" s="162">
        <f t="shared" si="13"/>
        <v>0</v>
      </c>
      <c r="BG181" s="162">
        <f t="shared" si="14"/>
        <v>0</v>
      </c>
      <c r="BH181" s="162">
        <f t="shared" si="15"/>
        <v>0</v>
      </c>
      <c r="BI181" s="162">
        <f t="shared" si="16"/>
        <v>0</v>
      </c>
      <c r="BJ181" s="14" t="s">
        <v>78</v>
      </c>
      <c r="BK181" s="162">
        <f t="shared" si="17"/>
        <v>0</v>
      </c>
      <c r="BL181" s="14" t="s">
        <v>210</v>
      </c>
      <c r="BM181" s="161" t="s">
        <v>2521</v>
      </c>
    </row>
    <row r="182" spans="1:65" s="12" customFormat="1" ht="25.9" customHeight="1">
      <c r="B182" s="230"/>
      <c r="C182" s="231"/>
      <c r="D182" s="232" t="s">
        <v>68</v>
      </c>
      <c r="E182" s="233" t="s">
        <v>441</v>
      </c>
      <c r="F182" s="233" t="s">
        <v>442</v>
      </c>
      <c r="G182" s="231"/>
      <c r="H182" s="231"/>
      <c r="I182" s="231"/>
      <c r="J182" s="234"/>
      <c r="K182" s="231"/>
      <c r="L182" s="137"/>
      <c r="M182" s="235"/>
      <c r="N182" s="236"/>
      <c r="O182" s="236"/>
      <c r="P182" s="237">
        <f>SUM(P183:P186)</f>
        <v>0</v>
      </c>
      <c r="Q182" s="236"/>
      <c r="R182" s="237">
        <f>SUM(R183:R186)</f>
        <v>0</v>
      </c>
      <c r="S182" s="236"/>
      <c r="T182" s="238">
        <f>SUM(T183:T186)</f>
        <v>0</v>
      </c>
      <c r="AR182" s="138" t="s">
        <v>151</v>
      </c>
      <c r="AT182" s="145" t="s">
        <v>68</v>
      </c>
      <c r="AU182" s="145" t="s">
        <v>69</v>
      </c>
      <c r="AY182" s="138" t="s">
        <v>145</v>
      </c>
      <c r="BK182" s="146">
        <f>SUM(BK183:BK186)</f>
        <v>0</v>
      </c>
    </row>
    <row r="183" spans="1:65" s="2" customFormat="1" ht="33" customHeight="1">
      <c r="A183" s="187"/>
      <c r="B183" s="189"/>
      <c r="C183" s="241" t="s">
        <v>214</v>
      </c>
      <c r="D183" s="241" t="s">
        <v>147</v>
      </c>
      <c r="E183" s="242" t="s">
        <v>2284</v>
      </c>
      <c r="F183" s="243" t="s">
        <v>445</v>
      </c>
      <c r="G183" s="244" t="s">
        <v>446</v>
      </c>
      <c r="H183" s="245">
        <v>12</v>
      </c>
      <c r="I183" s="246"/>
      <c r="J183" s="246"/>
      <c r="K183" s="247"/>
      <c r="L183" s="27"/>
      <c r="M183" s="248"/>
      <c r="N183" s="249"/>
      <c r="O183" s="250">
        <v>0</v>
      </c>
      <c r="P183" s="250">
        <f>O183*H183</f>
        <v>0</v>
      </c>
      <c r="Q183" s="250">
        <v>0</v>
      </c>
      <c r="R183" s="250">
        <f>Q183*H183</f>
        <v>0</v>
      </c>
      <c r="S183" s="250">
        <v>0</v>
      </c>
      <c r="T183" s="251">
        <f>S183*H183</f>
        <v>0</v>
      </c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R183" s="161" t="s">
        <v>447</v>
      </c>
      <c r="AT183" s="161" t="s">
        <v>147</v>
      </c>
      <c r="AU183" s="161" t="s">
        <v>75</v>
      </c>
      <c r="AY183" s="14" t="s">
        <v>145</v>
      </c>
      <c r="BE183" s="162">
        <f>IF(N183="základná",J183,0)</f>
        <v>0</v>
      </c>
      <c r="BF183" s="162">
        <f>IF(N183="znížená",J183,0)</f>
        <v>0</v>
      </c>
      <c r="BG183" s="162">
        <f>IF(N183="zákl. prenesená",J183,0)</f>
        <v>0</v>
      </c>
      <c r="BH183" s="162">
        <f>IF(N183="zníž. prenesená",J183,0)</f>
        <v>0</v>
      </c>
      <c r="BI183" s="162">
        <f>IF(N183="nulová",J183,0)</f>
        <v>0</v>
      </c>
      <c r="BJ183" s="14" t="s">
        <v>78</v>
      </c>
      <c r="BK183" s="162">
        <f>ROUND(I183*H183,2)</f>
        <v>0</v>
      </c>
      <c r="BL183" s="14" t="s">
        <v>447</v>
      </c>
      <c r="BM183" s="161" t="s">
        <v>2522</v>
      </c>
    </row>
    <row r="184" spans="1:65" s="2" customFormat="1" ht="24.2" customHeight="1">
      <c r="A184" s="187"/>
      <c r="B184" s="189"/>
      <c r="C184" s="241" t="s">
        <v>218</v>
      </c>
      <c r="D184" s="241" t="s">
        <v>147</v>
      </c>
      <c r="E184" s="242" t="s">
        <v>2286</v>
      </c>
      <c r="F184" s="243" t="s">
        <v>2287</v>
      </c>
      <c r="G184" s="244" t="s">
        <v>200</v>
      </c>
      <c r="H184" s="245">
        <v>1</v>
      </c>
      <c r="I184" s="246"/>
      <c r="J184" s="246"/>
      <c r="K184" s="247"/>
      <c r="L184" s="27"/>
      <c r="M184" s="248"/>
      <c r="N184" s="249"/>
      <c r="O184" s="250">
        <v>0</v>
      </c>
      <c r="P184" s="250">
        <f>O184*H184</f>
        <v>0</v>
      </c>
      <c r="Q184" s="250">
        <v>0</v>
      </c>
      <c r="R184" s="250">
        <f>Q184*H184</f>
        <v>0</v>
      </c>
      <c r="S184" s="250">
        <v>0</v>
      </c>
      <c r="T184" s="251">
        <f>S184*H184</f>
        <v>0</v>
      </c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R184" s="161" t="s">
        <v>447</v>
      </c>
      <c r="AT184" s="161" t="s">
        <v>147</v>
      </c>
      <c r="AU184" s="161" t="s">
        <v>75</v>
      </c>
      <c r="AY184" s="14" t="s">
        <v>145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4" t="s">
        <v>78</v>
      </c>
      <c r="BK184" s="162">
        <f>ROUND(I184*H184,2)</f>
        <v>0</v>
      </c>
      <c r="BL184" s="14" t="s">
        <v>447</v>
      </c>
      <c r="BM184" s="161" t="s">
        <v>2523</v>
      </c>
    </row>
    <row r="185" spans="1:65" s="2" customFormat="1" ht="16.5" customHeight="1">
      <c r="A185" s="187"/>
      <c r="B185" s="189"/>
      <c r="C185" s="241" t="s">
        <v>222</v>
      </c>
      <c r="D185" s="241" t="s">
        <v>147</v>
      </c>
      <c r="E185" s="242" t="s">
        <v>1633</v>
      </c>
      <c r="F185" s="243" t="s">
        <v>2289</v>
      </c>
      <c r="G185" s="244" t="s">
        <v>200</v>
      </c>
      <c r="H185" s="245">
        <v>1</v>
      </c>
      <c r="I185" s="246"/>
      <c r="J185" s="246"/>
      <c r="K185" s="247"/>
      <c r="L185" s="27"/>
      <c r="M185" s="248"/>
      <c r="N185" s="249"/>
      <c r="O185" s="250">
        <v>0</v>
      </c>
      <c r="P185" s="250">
        <f>O185*H185</f>
        <v>0</v>
      </c>
      <c r="Q185" s="250">
        <v>0</v>
      </c>
      <c r="R185" s="250">
        <f>Q185*H185</f>
        <v>0</v>
      </c>
      <c r="S185" s="250">
        <v>0</v>
      </c>
      <c r="T185" s="251">
        <f>S185*H185</f>
        <v>0</v>
      </c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R185" s="161" t="s">
        <v>447</v>
      </c>
      <c r="AT185" s="161" t="s">
        <v>147</v>
      </c>
      <c r="AU185" s="161" t="s">
        <v>75</v>
      </c>
      <c r="AY185" s="14" t="s">
        <v>145</v>
      </c>
      <c r="BE185" s="162">
        <f>IF(N185="základná",J185,0)</f>
        <v>0</v>
      </c>
      <c r="BF185" s="162">
        <f>IF(N185="znížená",J185,0)</f>
        <v>0</v>
      </c>
      <c r="BG185" s="162">
        <f>IF(N185="zákl. prenesená",J185,0)</f>
        <v>0</v>
      </c>
      <c r="BH185" s="162">
        <f>IF(N185="zníž. prenesená",J185,0)</f>
        <v>0</v>
      </c>
      <c r="BI185" s="162">
        <f>IF(N185="nulová",J185,0)</f>
        <v>0</v>
      </c>
      <c r="BJ185" s="14" t="s">
        <v>78</v>
      </c>
      <c r="BK185" s="162">
        <f>ROUND(I185*H185,2)</f>
        <v>0</v>
      </c>
      <c r="BL185" s="14" t="s">
        <v>447</v>
      </c>
      <c r="BM185" s="161" t="s">
        <v>2524</v>
      </c>
    </row>
    <row r="186" spans="1:65" s="2" customFormat="1" ht="16.5" customHeight="1">
      <c r="A186" s="187"/>
      <c r="B186" s="189"/>
      <c r="C186" s="241" t="s">
        <v>7</v>
      </c>
      <c r="D186" s="241" t="s">
        <v>147</v>
      </c>
      <c r="E186" s="242" t="s">
        <v>1640</v>
      </c>
      <c r="F186" s="243" t="s">
        <v>2291</v>
      </c>
      <c r="G186" s="244" t="s">
        <v>446</v>
      </c>
      <c r="H186" s="245">
        <v>4</v>
      </c>
      <c r="I186" s="246"/>
      <c r="J186" s="246"/>
      <c r="K186" s="247"/>
      <c r="L186" s="27"/>
      <c r="M186" s="261"/>
      <c r="N186" s="262"/>
      <c r="O186" s="263">
        <v>0</v>
      </c>
      <c r="P186" s="263">
        <f>O186*H186</f>
        <v>0</v>
      </c>
      <c r="Q186" s="263">
        <v>0</v>
      </c>
      <c r="R186" s="263">
        <f>Q186*H186</f>
        <v>0</v>
      </c>
      <c r="S186" s="263">
        <v>0</v>
      </c>
      <c r="T186" s="264">
        <f>S186*H186</f>
        <v>0</v>
      </c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R186" s="161" t="s">
        <v>447</v>
      </c>
      <c r="AT186" s="161" t="s">
        <v>147</v>
      </c>
      <c r="AU186" s="161" t="s">
        <v>75</v>
      </c>
      <c r="AY186" s="14" t="s">
        <v>145</v>
      </c>
      <c r="BE186" s="162">
        <f>IF(N186="základná",J186,0)</f>
        <v>0</v>
      </c>
      <c r="BF186" s="162">
        <f>IF(N186="znížená",J186,0)</f>
        <v>0</v>
      </c>
      <c r="BG186" s="162">
        <f>IF(N186="zákl. prenesená",J186,0)</f>
        <v>0</v>
      </c>
      <c r="BH186" s="162">
        <f>IF(N186="zníž. prenesená",J186,0)</f>
        <v>0</v>
      </c>
      <c r="BI186" s="162">
        <f>IF(N186="nulová",J186,0)</f>
        <v>0</v>
      </c>
      <c r="BJ186" s="14" t="s">
        <v>78</v>
      </c>
      <c r="BK186" s="162">
        <f>ROUND(I186*H186,2)</f>
        <v>0</v>
      </c>
      <c r="BL186" s="14" t="s">
        <v>447</v>
      </c>
      <c r="BM186" s="161" t="s">
        <v>2525</v>
      </c>
    </row>
    <row r="187" spans="1:65" s="2" customFormat="1" ht="6.95" customHeight="1">
      <c r="A187" s="187"/>
      <c r="B187" s="211"/>
      <c r="C187" s="212"/>
      <c r="D187" s="212"/>
      <c r="E187" s="212"/>
      <c r="F187" s="212"/>
      <c r="G187" s="212"/>
      <c r="H187" s="212"/>
      <c r="I187" s="212"/>
      <c r="J187" s="212"/>
      <c r="K187" s="212"/>
      <c r="L187" s="27"/>
      <c r="M187" s="187"/>
      <c r="O187" s="187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</row>
  </sheetData>
  <sheetProtection formatColumns="0" formatRows="0" autoFilter="0"/>
  <autoFilter ref="C122:K186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6"/>
  <sheetViews>
    <sheetView showGridLines="0" workbookViewId="0">
      <selection activeCell="W126" sqref="W126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2526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tr">
        <f>'[1]Rekapitulácia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187"/>
      <c r="B8" s="27"/>
      <c r="C8" s="187"/>
      <c r="D8" s="185" t="s">
        <v>105</v>
      </c>
      <c r="E8" s="187"/>
      <c r="F8" s="327" t="s">
        <v>3011</v>
      </c>
      <c r="G8" s="187"/>
      <c r="H8" s="327"/>
      <c r="I8" s="187"/>
      <c r="J8" s="187"/>
      <c r="K8" s="187"/>
      <c r="L8" s="39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380" t="s">
        <v>3050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77" t="s">
        <v>1</v>
      </c>
      <c r="G11" s="187"/>
      <c r="H11" s="187"/>
      <c r="I11" s="185" t="s">
        <v>16</v>
      </c>
      <c r="J11" s="177" t="s">
        <v>1</v>
      </c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77" t="s">
        <v>1490</v>
      </c>
      <c r="G12" s="187"/>
      <c r="H12" s="187"/>
      <c r="I12" s="185" t="s">
        <v>19</v>
      </c>
      <c r="J12" s="183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20</v>
      </c>
      <c r="E14" s="187"/>
      <c r="F14" s="187"/>
      <c r="G14" s="187"/>
      <c r="H14" s="187"/>
      <c r="I14" s="185" t="s">
        <v>21</v>
      </c>
      <c r="J14" s="177" t="s">
        <v>1</v>
      </c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77" t="s">
        <v>1491</v>
      </c>
      <c r="F15" s="187"/>
      <c r="G15" s="187"/>
      <c r="H15" s="187"/>
      <c r="I15" s="185" t="s">
        <v>23</v>
      </c>
      <c r="J15" s="177" t="s">
        <v>1</v>
      </c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24</v>
      </c>
      <c r="E17" s="187"/>
      <c r="F17" s="187"/>
      <c r="G17" s="187"/>
      <c r="H17" s="187"/>
      <c r="I17" s="185" t="s">
        <v>21</v>
      </c>
      <c r="J17" s="177" t="s">
        <v>1</v>
      </c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177" t="s">
        <v>1489</v>
      </c>
      <c r="F18" s="187"/>
      <c r="G18" s="187"/>
      <c r="H18" s="187"/>
      <c r="I18" s="185" t="s">
        <v>23</v>
      </c>
      <c r="J18" s="177" t="s">
        <v>1</v>
      </c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25</v>
      </c>
      <c r="E20" s="187"/>
      <c r="F20" s="187"/>
      <c r="G20" s="187"/>
      <c r="H20" s="187"/>
      <c r="I20" s="185" t="s">
        <v>21</v>
      </c>
      <c r="J20" s="177" t="s">
        <v>1</v>
      </c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77"/>
      <c r="F21" s="187"/>
      <c r="G21" s="187"/>
      <c r="H21" s="187"/>
      <c r="I21" s="185" t="s">
        <v>23</v>
      </c>
      <c r="J21" s="177" t="s">
        <v>1</v>
      </c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27</v>
      </c>
      <c r="E23" s="187"/>
      <c r="F23" s="187"/>
      <c r="G23" s="187"/>
      <c r="H23" s="187"/>
      <c r="I23" s="185" t="s">
        <v>21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77"/>
      <c r="F24" s="187"/>
      <c r="G24" s="187"/>
      <c r="H24" s="187"/>
      <c r="I24" s="185" t="s">
        <v>23</v>
      </c>
      <c r="J24" s="177" t="s">
        <v>1</v>
      </c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28</v>
      </c>
      <c r="E26" s="187"/>
      <c r="F26" s="187"/>
      <c r="G26" s="187"/>
      <c r="H26" s="187"/>
      <c r="I26" s="187"/>
      <c r="J26" s="187"/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3"/>
      <c r="E29" s="63"/>
      <c r="F29" s="63"/>
      <c r="G29" s="63"/>
      <c r="H29" s="63"/>
      <c r="I29" s="63"/>
      <c r="J29" s="63"/>
      <c r="K29" s="63"/>
      <c r="L29" s="39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101" t="s">
        <v>29</v>
      </c>
      <c r="E30" s="187"/>
      <c r="F30" s="187"/>
      <c r="G30" s="187"/>
      <c r="H30" s="187"/>
      <c r="I30" s="187"/>
      <c r="J30" s="184"/>
      <c r="K30" s="187"/>
      <c r="L30" s="39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1" t="s">
        <v>31</v>
      </c>
      <c r="G32" s="187"/>
      <c r="H32" s="187"/>
      <c r="I32" s="181" t="s">
        <v>30</v>
      </c>
      <c r="J32" s="181" t="s">
        <v>32</v>
      </c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33</v>
      </c>
      <c r="E33" s="32" t="s">
        <v>34</v>
      </c>
      <c r="F33" s="102">
        <f>ROUND((SUM(BE117:BE135)),  2)</f>
        <v>0</v>
      </c>
      <c r="G33" s="103"/>
      <c r="H33" s="103"/>
      <c r="I33" s="104">
        <v>0.2</v>
      </c>
      <c r="J33" s="102">
        <f>ROUND(((SUM(BE117:BE135))*I33),  2)</f>
        <v>0</v>
      </c>
      <c r="K33" s="187"/>
      <c r="L33" s="39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32" t="s">
        <v>35</v>
      </c>
      <c r="F34" s="105"/>
      <c r="G34" s="187"/>
      <c r="H34" s="187"/>
      <c r="I34" s="106">
        <v>0.2</v>
      </c>
      <c r="J34" s="105"/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36</v>
      </c>
      <c r="F35" s="105">
        <f>ROUND((SUM(BG117:BG135)),  2)</f>
        <v>0</v>
      </c>
      <c r="G35" s="187"/>
      <c r="H35" s="187"/>
      <c r="I35" s="106">
        <v>0.2</v>
      </c>
      <c r="J35" s="105">
        <f>0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37</v>
      </c>
      <c r="F36" s="105">
        <f>ROUND((SUM(BH117:BH135)),  2)</f>
        <v>0</v>
      </c>
      <c r="G36" s="187"/>
      <c r="H36" s="187"/>
      <c r="I36" s="106">
        <v>0.2</v>
      </c>
      <c r="J36" s="105">
        <f>0</f>
        <v>0</v>
      </c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32" t="s">
        <v>38</v>
      </c>
      <c r="F37" s="102">
        <f>ROUND((SUM(BI117:BI135)),  2)</f>
        <v>0</v>
      </c>
      <c r="G37" s="103"/>
      <c r="H37" s="103"/>
      <c r="I37" s="104">
        <v>0</v>
      </c>
      <c r="J37" s="102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189"/>
      <c r="C82" s="190" t="s">
        <v>110</v>
      </c>
      <c r="D82" s="191"/>
      <c r="E82" s="191"/>
      <c r="F82" s="191"/>
      <c r="G82" s="191"/>
      <c r="H82" s="191"/>
      <c r="I82" s="191"/>
      <c r="J82" s="191"/>
      <c r="K82" s="191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189"/>
      <c r="C83" s="191"/>
      <c r="D83" s="191"/>
      <c r="E83" s="191"/>
      <c r="F83" s="191"/>
      <c r="G83" s="191"/>
      <c r="H83" s="191"/>
      <c r="I83" s="191"/>
      <c r="J83" s="191"/>
      <c r="K83" s="191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189"/>
      <c r="C84" s="192" t="s">
        <v>13</v>
      </c>
      <c r="D84" s="191"/>
      <c r="E84" s="191"/>
      <c r="F84" s="191"/>
      <c r="G84" s="191"/>
      <c r="H84" s="191"/>
      <c r="I84" s="191"/>
      <c r="J84" s="191"/>
      <c r="K84" s="191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189"/>
      <c r="C85" s="191"/>
      <c r="D85" s="191"/>
      <c r="E85" s="394" t="str">
        <f>E7</f>
        <v>Ružomberok OO PZ, Zateplenie objektu</v>
      </c>
      <c r="F85" s="395"/>
      <c r="G85" s="395"/>
      <c r="H85" s="395"/>
      <c r="I85" s="191"/>
      <c r="J85" s="191"/>
      <c r="K85" s="191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189"/>
      <c r="C86" s="192" t="s">
        <v>105</v>
      </c>
      <c r="D86" s="191"/>
      <c r="E86" s="328" t="s">
        <v>3011</v>
      </c>
      <c r="F86" s="191"/>
      <c r="G86" s="191"/>
      <c r="H86" s="328"/>
      <c r="I86" s="191"/>
      <c r="J86" s="191"/>
      <c r="K86" s="191"/>
      <c r="L86" s="39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189"/>
      <c r="C87" s="191"/>
      <c r="D87" s="191"/>
      <c r="E87" s="396" t="str">
        <f>E9</f>
        <v>B.05 ZTI</v>
      </c>
      <c r="F87" s="397"/>
      <c r="G87" s="397"/>
      <c r="H87" s="397"/>
      <c r="I87" s="191"/>
      <c r="J87" s="191"/>
      <c r="K87" s="191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189"/>
      <c r="C88" s="191"/>
      <c r="D88" s="191"/>
      <c r="E88" s="191"/>
      <c r="F88" s="191"/>
      <c r="G88" s="191"/>
      <c r="H88" s="191"/>
      <c r="I88" s="191"/>
      <c r="J88" s="191"/>
      <c r="K88" s="191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189"/>
      <c r="C89" s="192" t="s">
        <v>17</v>
      </c>
      <c r="D89" s="191"/>
      <c r="E89" s="191"/>
      <c r="F89" s="193" t="str">
        <f>F12</f>
        <v>Nám. Andreja Hlinku 1875, 034 01 Ružomberok</v>
      </c>
      <c r="G89" s="191"/>
      <c r="H89" s="191"/>
      <c r="I89" s="192" t="s">
        <v>19</v>
      </c>
      <c r="J89" s="194"/>
      <c r="K89" s="191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189"/>
      <c r="C90" s="191"/>
      <c r="D90" s="191"/>
      <c r="E90" s="191"/>
      <c r="F90" s="191"/>
      <c r="G90" s="191"/>
      <c r="H90" s="191"/>
      <c r="I90" s="191"/>
      <c r="J90" s="191"/>
      <c r="K90" s="191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25.7" customHeight="1">
      <c r="A91" s="187"/>
      <c r="B91" s="189"/>
      <c r="C91" s="192" t="s">
        <v>20</v>
      </c>
      <c r="D91" s="191"/>
      <c r="E91" s="191"/>
      <c r="F91" s="193" t="str">
        <f>E15</f>
        <v>MVSR</v>
      </c>
      <c r="G91" s="191"/>
      <c r="H91" s="191"/>
      <c r="I91" s="192" t="s">
        <v>25</v>
      </c>
      <c r="J91" s="195"/>
      <c r="K91" s="191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189"/>
      <c r="C92" s="192" t="s">
        <v>24</v>
      </c>
      <c r="D92" s="191"/>
      <c r="E92" s="191"/>
      <c r="F92" s="193" t="str">
        <f>IF(E18="","",E18)</f>
        <v xml:space="preserve"> </v>
      </c>
      <c r="G92" s="191"/>
      <c r="H92" s="191"/>
      <c r="I92" s="192" t="s">
        <v>27</v>
      </c>
      <c r="J92" s="195"/>
      <c r="K92" s="191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189"/>
      <c r="C93" s="191"/>
      <c r="D93" s="191"/>
      <c r="E93" s="191"/>
      <c r="F93" s="191"/>
      <c r="G93" s="191"/>
      <c r="H93" s="191"/>
      <c r="I93" s="191"/>
      <c r="J93" s="191"/>
      <c r="K93" s="191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189"/>
      <c r="C95" s="191"/>
      <c r="D95" s="191"/>
      <c r="E95" s="191"/>
      <c r="F95" s="191"/>
      <c r="G95" s="191"/>
      <c r="H95" s="191"/>
      <c r="I95" s="191"/>
      <c r="J95" s="191"/>
      <c r="K95" s="191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189"/>
      <c r="C96" s="199" t="s">
        <v>113</v>
      </c>
      <c r="D96" s="191"/>
      <c r="E96" s="191"/>
      <c r="F96" s="191"/>
      <c r="G96" s="191"/>
      <c r="H96" s="191"/>
      <c r="I96" s="191"/>
      <c r="J96" s="200"/>
      <c r="K96" s="191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114</v>
      </c>
    </row>
    <row r="97" spans="1:31" s="9" customFormat="1" ht="24.95" customHeight="1">
      <c r="B97" s="201"/>
      <c r="C97" s="202"/>
      <c r="D97" s="203" t="s">
        <v>2527</v>
      </c>
      <c r="E97" s="204"/>
      <c r="F97" s="204"/>
      <c r="G97" s="204"/>
      <c r="H97" s="204"/>
      <c r="I97" s="204"/>
      <c r="J97" s="205"/>
      <c r="K97" s="202"/>
      <c r="L97" s="118"/>
    </row>
    <row r="98" spans="1:31" s="2" customFormat="1" ht="21.75" customHeight="1">
      <c r="A98" s="187"/>
      <c r="B98" s="189"/>
      <c r="C98" s="191"/>
      <c r="D98" s="191"/>
      <c r="E98" s="191"/>
      <c r="F98" s="191"/>
      <c r="G98" s="191"/>
      <c r="H98" s="191"/>
      <c r="I98" s="191"/>
      <c r="J98" s="191"/>
      <c r="K98" s="191"/>
      <c r="L98" s="39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</row>
    <row r="99" spans="1:31" s="2" customFormat="1" ht="6.95" customHeight="1">
      <c r="A99" s="187"/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39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3" spans="1:31" s="2" customFormat="1" ht="6.95" customHeight="1">
      <c r="A103" s="187"/>
      <c r="B103" s="213"/>
      <c r="C103" s="214"/>
      <c r="D103" s="214"/>
      <c r="E103" s="214"/>
      <c r="F103" s="214"/>
      <c r="G103" s="214"/>
      <c r="H103" s="214"/>
      <c r="I103" s="214"/>
      <c r="J103" s="214"/>
      <c r="K103" s="214"/>
      <c r="L103" s="39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4" spans="1:31" s="2" customFormat="1" ht="24.95" customHeight="1">
      <c r="A104" s="187"/>
      <c r="B104" s="189"/>
      <c r="C104" s="190" t="s">
        <v>131</v>
      </c>
      <c r="D104" s="191"/>
      <c r="E104" s="191"/>
      <c r="F104" s="191"/>
      <c r="G104" s="191"/>
      <c r="H104" s="191"/>
      <c r="I104" s="191"/>
      <c r="J104" s="191"/>
      <c r="K104" s="191"/>
      <c r="L104" s="39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5" spans="1:31" s="2" customFormat="1" ht="6.95" customHeight="1">
      <c r="A105" s="187"/>
      <c r="B105" s="189"/>
      <c r="C105" s="191"/>
      <c r="D105" s="191"/>
      <c r="E105" s="191"/>
      <c r="F105" s="191"/>
      <c r="G105" s="191"/>
      <c r="H105" s="191"/>
      <c r="I105" s="191"/>
      <c r="J105" s="191"/>
      <c r="K105" s="191"/>
      <c r="L105" s="39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</row>
    <row r="106" spans="1:31" s="2" customFormat="1" ht="12" customHeight="1">
      <c r="A106" s="187"/>
      <c r="B106" s="189"/>
      <c r="C106" s="192" t="s">
        <v>13</v>
      </c>
      <c r="D106" s="191"/>
      <c r="E106" s="191"/>
      <c r="F106" s="191"/>
      <c r="G106" s="191"/>
      <c r="H106" s="191"/>
      <c r="I106" s="191"/>
      <c r="J106" s="191"/>
      <c r="K106" s="191"/>
      <c r="L106" s="39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07" spans="1:31" s="2" customFormat="1" ht="16.5" customHeight="1">
      <c r="A107" s="187"/>
      <c r="B107" s="189"/>
      <c r="C107" s="191"/>
      <c r="D107" s="191"/>
      <c r="E107" s="394" t="str">
        <f>E7</f>
        <v>Ružomberok OO PZ, Zateplenie objektu</v>
      </c>
      <c r="F107" s="395"/>
      <c r="G107" s="395"/>
      <c r="H107" s="395"/>
      <c r="I107" s="191"/>
      <c r="J107" s="191"/>
      <c r="K107" s="191"/>
      <c r="L107" s="39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08" spans="1:31" s="2" customFormat="1" ht="12" customHeight="1">
      <c r="A108" s="187"/>
      <c r="B108" s="189"/>
      <c r="C108" s="192" t="s">
        <v>105</v>
      </c>
      <c r="D108" s="191"/>
      <c r="E108" s="328" t="s">
        <v>3011</v>
      </c>
      <c r="F108" s="191"/>
      <c r="G108" s="191"/>
      <c r="H108" s="328"/>
      <c r="I108" s="191"/>
      <c r="J108" s="191"/>
      <c r="K108" s="191"/>
      <c r="L108" s="39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16.5" customHeight="1">
      <c r="A109" s="187"/>
      <c r="B109" s="189"/>
      <c r="C109" s="191"/>
      <c r="D109" s="191"/>
      <c r="E109" s="396" t="str">
        <f>E9</f>
        <v>B.05 ZTI</v>
      </c>
      <c r="F109" s="397"/>
      <c r="G109" s="397"/>
      <c r="H109" s="397"/>
      <c r="I109" s="191"/>
      <c r="J109" s="191"/>
      <c r="K109" s="191"/>
      <c r="L109" s="39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6.95" customHeight="1">
      <c r="A110" s="187"/>
      <c r="B110" s="189"/>
      <c r="C110" s="191"/>
      <c r="D110" s="191"/>
      <c r="E110" s="191"/>
      <c r="F110" s="191"/>
      <c r="G110" s="191"/>
      <c r="H110" s="191"/>
      <c r="I110" s="191"/>
      <c r="J110" s="191"/>
      <c r="K110" s="191"/>
      <c r="L110" s="39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2" customHeight="1">
      <c r="A111" s="187"/>
      <c r="B111" s="189"/>
      <c r="C111" s="192" t="s">
        <v>17</v>
      </c>
      <c r="D111" s="191"/>
      <c r="E111" s="191"/>
      <c r="F111" s="193" t="str">
        <f>F12</f>
        <v>Nám. Andreja Hlinku 1875, 034 01 Ružomberok</v>
      </c>
      <c r="G111" s="191"/>
      <c r="H111" s="191"/>
      <c r="I111" s="192" t="s">
        <v>19</v>
      </c>
      <c r="J111" s="194"/>
      <c r="K111" s="191"/>
      <c r="L111" s="39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6.95" customHeight="1">
      <c r="A112" s="187"/>
      <c r="B112" s="189"/>
      <c r="C112" s="191"/>
      <c r="D112" s="191"/>
      <c r="E112" s="191"/>
      <c r="F112" s="191"/>
      <c r="G112" s="191"/>
      <c r="H112" s="191"/>
      <c r="I112" s="191"/>
      <c r="J112" s="191"/>
      <c r="K112" s="191"/>
      <c r="L112" s="39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25.7" customHeight="1">
      <c r="A113" s="187"/>
      <c r="B113" s="189"/>
      <c r="C113" s="192" t="s">
        <v>20</v>
      </c>
      <c r="D113" s="191"/>
      <c r="E113" s="191"/>
      <c r="F113" s="193" t="str">
        <f>E15</f>
        <v>MVSR</v>
      </c>
      <c r="G113" s="191"/>
      <c r="H113" s="191"/>
      <c r="I113" s="192" t="s">
        <v>25</v>
      </c>
      <c r="J113" s="195"/>
      <c r="K113" s="191"/>
      <c r="L113" s="39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5.2" customHeight="1">
      <c r="A114" s="187"/>
      <c r="B114" s="189"/>
      <c r="C114" s="192" t="s">
        <v>24</v>
      </c>
      <c r="D114" s="191"/>
      <c r="E114" s="191"/>
      <c r="F114" s="193" t="str">
        <f>IF(E18="","",E18)</f>
        <v xml:space="preserve"> </v>
      </c>
      <c r="G114" s="191"/>
      <c r="H114" s="191"/>
      <c r="I114" s="192" t="s">
        <v>27</v>
      </c>
      <c r="J114" s="195"/>
      <c r="K114" s="191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0.35" customHeight="1">
      <c r="A115" s="187"/>
      <c r="B115" s="189"/>
      <c r="C115" s="191"/>
      <c r="D115" s="191"/>
      <c r="E115" s="191"/>
      <c r="F115" s="191"/>
      <c r="G115" s="191"/>
      <c r="H115" s="191"/>
      <c r="I115" s="191"/>
      <c r="J115" s="191"/>
      <c r="K115" s="191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11" customFormat="1" ht="29.25" customHeight="1">
      <c r="A116" s="126"/>
      <c r="B116" s="215"/>
      <c r="C116" s="216" t="s">
        <v>132</v>
      </c>
      <c r="D116" s="217" t="s">
        <v>54</v>
      </c>
      <c r="E116" s="217" t="s">
        <v>50</v>
      </c>
      <c r="F116" s="217" t="s">
        <v>51</v>
      </c>
      <c r="G116" s="217" t="s">
        <v>133</v>
      </c>
      <c r="H116" s="217" t="s">
        <v>134</v>
      </c>
      <c r="I116" s="217" t="s">
        <v>135</v>
      </c>
      <c r="J116" s="218" t="s">
        <v>112</v>
      </c>
      <c r="K116" s="219" t="s">
        <v>136</v>
      </c>
      <c r="L116" s="132"/>
      <c r="M116" s="220"/>
      <c r="N116" s="221"/>
      <c r="O116" s="221" t="s">
        <v>137</v>
      </c>
      <c r="P116" s="221" t="s">
        <v>138</v>
      </c>
      <c r="Q116" s="221" t="s">
        <v>139</v>
      </c>
      <c r="R116" s="221" t="s">
        <v>140</v>
      </c>
      <c r="S116" s="221" t="s">
        <v>141</v>
      </c>
      <c r="T116" s="222" t="s">
        <v>142</v>
      </c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</row>
    <row r="117" spans="1:65" s="2" customFormat="1" ht="22.9" customHeight="1">
      <c r="A117" s="187"/>
      <c r="B117" s="189"/>
      <c r="C117" s="223" t="s">
        <v>113</v>
      </c>
      <c r="D117" s="191"/>
      <c r="E117" s="191"/>
      <c r="F117" s="191"/>
      <c r="G117" s="191"/>
      <c r="H117" s="191"/>
      <c r="I117" s="191"/>
      <c r="J117" s="224"/>
      <c r="K117" s="191"/>
      <c r="L117" s="27"/>
      <c r="M117" s="225"/>
      <c r="N117" s="226"/>
      <c r="O117" s="227"/>
      <c r="P117" s="228" t="e">
        <f>#REF!+#REF!+P118</f>
        <v>#REF!</v>
      </c>
      <c r="Q117" s="227"/>
      <c r="R117" s="228" t="e">
        <f>#REF!+#REF!+R118</f>
        <v>#REF!</v>
      </c>
      <c r="S117" s="227"/>
      <c r="T117" s="229" t="e">
        <f>#REF!+#REF!+T118</f>
        <v>#REF!</v>
      </c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T117" s="14" t="s">
        <v>68</v>
      </c>
      <c r="AU117" s="14" t="s">
        <v>114</v>
      </c>
      <c r="BK117" s="136" t="e">
        <f>#REF!+#REF!+BK118</f>
        <v>#REF!</v>
      </c>
    </row>
    <row r="118" spans="1:65" s="12" customFormat="1" ht="25.9" customHeight="1">
      <c r="B118" s="230"/>
      <c r="C118" s="231"/>
      <c r="D118" s="232" t="s">
        <v>68</v>
      </c>
      <c r="E118" s="233" t="s">
        <v>325</v>
      </c>
      <c r="F118" s="233" t="s">
        <v>326</v>
      </c>
      <c r="G118" s="231"/>
      <c r="H118" s="231"/>
      <c r="I118" s="231"/>
      <c r="J118" s="234"/>
      <c r="K118" s="231"/>
      <c r="L118" s="137"/>
      <c r="M118" s="235"/>
      <c r="N118" s="236"/>
      <c r="O118" s="236"/>
      <c r="P118" s="237">
        <f>SUM(P119:P135)</f>
        <v>10.330720000000001</v>
      </c>
      <c r="Q118" s="236"/>
      <c r="R118" s="237">
        <f>SUM(R119:R135)</f>
        <v>5.0219999999999994E-2</v>
      </c>
      <c r="S118" s="236"/>
      <c r="T118" s="238">
        <f>SUM(T119:T135)</f>
        <v>1.933E-2</v>
      </c>
      <c r="AR118" s="138" t="s">
        <v>78</v>
      </c>
      <c r="AT118" s="145" t="s">
        <v>68</v>
      </c>
      <c r="AU118" s="145" t="s">
        <v>69</v>
      </c>
      <c r="AY118" s="138" t="s">
        <v>145</v>
      </c>
      <c r="BK118" s="146">
        <f>SUM(BK119:BK135)</f>
        <v>0</v>
      </c>
    </row>
    <row r="119" spans="1:65" s="2" customFormat="1" ht="16.5" customHeight="1">
      <c r="A119" s="187"/>
      <c r="B119" s="189"/>
      <c r="C119" s="241" t="s">
        <v>2528</v>
      </c>
      <c r="D119" s="241" t="s">
        <v>147</v>
      </c>
      <c r="E119" s="242" t="s">
        <v>2529</v>
      </c>
      <c r="F119" s="243" t="s">
        <v>2530</v>
      </c>
      <c r="G119" s="244" t="s">
        <v>330</v>
      </c>
      <c r="H119" s="245">
        <v>1</v>
      </c>
      <c r="I119" s="246"/>
      <c r="J119" s="246"/>
      <c r="K119" s="247"/>
      <c r="L119" s="27"/>
      <c r="M119" s="248"/>
      <c r="N119" s="249"/>
      <c r="O119" s="250">
        <v>0.51800000000000002</v>
      </c>
      <c r="P119" s="250">
        <f t="shared" ref="P119:P135" si="0">O119*H119</f>
        <v>0.51800000000000002</v>
      </c>
      <c r="Q119" s="250">
        <v>0</v>
      </c>
      <c r="R119" s="250">
        <f t="shared" ref="R119:R135" si="1">Q119*H119</f>
        <v>0</v>
      </c>
      <c r="S119" s="250">
        <v>1.933E-2</v>
      </c>
      <c r="T119" s="251">
        <f t="shared" ref="T119:T135" si="2">S119*H119</f>
        <v>1.933E-2</v>
      </c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R119" s="161" t="s">
        <v>210</v>
      </c>
      <c r="AT119" s="161" t="s">
        <v>147</v>
      </c>
      <c r="AU119" s="161" t="s">
        <v>75</v>
      </c>
      <c r="AY119" s="14" t="s">
        <v>145</v>
      </c>
      <c r="BE119" s="162">
        <f t="shared" ref="BE119:BE135" si="3">IF(N119="základná",J119,0)</f>
        <v>0</v>
      </c>
      <c r="BF119" s="162">
        <f t="shared" ref="BF119:BF135" si="4">IF(N119="znížená",J119,0)</f>
        <v>0</v>
      </c>
      <c r="BG119" s="162">
        <f t="shared" ref="BG119:BG135" si="5">IF(N119="zákl. prenesená",J119,0)</f>
        <v>0</v>
      </c>
      <c r="BH119" s="162">
        <f t="shared" ref="BH119:BH135" si="6">IF(N119="zníž. prenesená",J119,0)</f>
        <v>0</v>
      </c>
      <c r="BI119" s="162">
        <f t="shared" ref="BI119:BI135" si="7">IF(N119="nulová",J119,0)</f>
        <v>0</v>
      </c>
      <c r="BJ119" s="14" t="s">
        <v>78</v>
      </c>
      <c r="BK119" s="162">
        <f t="shared" ref="BK119:BK135" si="8">ROUND(I119*H119,2)</f>
        <v>0</v>
      </c>
      <c r="BL119" s="14" t="s">
        <v>210</v>
      </c>
      <c r="BM119" s="161" t="s">
        <v>2531</v>
      </c>
    </row>
    <row r="120" spans="1:65" s="2" customFormat="1" ht="24.2" customHeight="1">
      <c r="A120" s="187"/>
      <c r="B120" s="189"/>
      <c r="C120" s="241" t="s">
        <v>206</v>
      </c>
      <c r="D120" s="241" t="s">
        <v>147</v>
      </c>
      <c r="E120" s="242" t="s">
        <v>2532</v>
      </c>
      <c r="F120" s="243" t="s">
        <v>2533</v>
      </c>
      <c r="G120" s="244" t="s">
        <v>200</v>
      </c>
      <c r="H120" s="245">
        <v>2</v>
      </c>
      <c r="I120" s="246"/>
      <c r="J120" s="246"/>
      <c r="K120" s="247"/>
      <c r="L120" s="27"/>
      <c r="M120" s="248"/>
      <c r="N120" s="249"/>
      <c r="O120" s="250">
        <v>0.16500000000000001</v>
      </c>
      <c r="P120" s="250">
        <f t="shared" si="0"/>
        <v>0.33</v>
      </c>
      <c r="Q120" s="250">
        <v>0</v>
      </c>
      <c r="R120" s="250">
        <f t="shared" si="1"/>
        <v>0</v>
      </c>
      <c r="S120" s="250">
        <v>0</v>
      </c>
      <c r="T120" s="251">
        <f t="shared" si="2"/>
        <v>0</v>
      </c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R120" s="161" t="s">
        <v>210</v>
      </c>
      <c r="AT120" s="161" t="s">
        <v>147</v>
      </c>
      <c r="AU120" s="161" t="s">
        <v>75</v>
      </c>
      <c r="AY120" s="14" t="s">
        <v>145</v>
      </c>
      <c r="BE120" s="162">
        <f t="shared" si="3"/>
        <v>0</v>
      </c>
      <c r="BF120" s="162">
        <f t="shared" si="4"/>
        <v>0</v>
      </c>
      <c r="BG120" s="162">
        <f t="shared" si="5"/>
        <v>0</v>
      </c>
      <c r="BH120" s="162">
        <f t="shared" si="6"/>
        <v>0</v>
      </c>
      <c r="BI120" s="162">
        <f t="shared" si="7"/>
        <v>0</v>
      </c>
      <c r="BJ120" s="14" t="s">
        <v>78</v>
      </c>
      <c r="BK120" s="162">
        <f t="shared" si="8"/>
        <v>0</v>
      </c>
      <c r="BL120" s="14" t="s">
        <v>210</v>
      </c>
      <c r="BM120" s="161" t="s">
        <v>2534</v>
      </c>
    </row>
    <row r="121" spans="1:65" s="2" customFormat="1" ht="16.5" customHeight="1">
      <c r="A121" s="187"/>
      <c r="B121" s="189"/>
      <c r="C121" s="241" t="s">
        <v>2535</v>
      </c>
      <c r="D121" s="241" t="s">
        <v>147</v>
      </c>
      <c r="E121" s="242" t="s">
        <v>2536</v>
      </c>
      <c r="F121" s="243" t="s">
        <v>2537</v>
      </c>
      <c r="G121" s="244" t="s">
        <v>200</v>
      </c>
      <c r="H121" s="245">
        <v>1</v>
      </c>
      <c r="I121" s="246"/>
      <c r="J121" s="246"/>
      <c r="K121" s="247"/>
      <c r="L121" s="27"/>
      <c r="M121" s="248"/>
      <c r="N121" s="249"/>
      <c r="O121" s="250">
        <v>1.36172</v>
      </c>
      <c r="P121" s="250">
        <f t="shared" si="0"/>
        <v>1.36172</v>
      </c>
      <c r="Q121" s="250">
        <v>1.0000000000000001E-5</v>
      </c>
      <c r="R121" s="250">
        <f t="shared" si="1"/>
        <v>1.0000000000000001E-5</v>
      </c>
      <c r="S121" s="250">
        <v>0</v>
      </c>
      <c r="T121" s="251">
        <f t="shared" si="2"/>
        <v>0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R121" s="161" t="s">
        <v>210</v>
      </c>
      <c r="AT121" s="161" t="s">
        <v>147</v>
      </c>
      <c r="AU121" s="161" t="s">
        <v>75</v>
      </c>
      <c r="AY121" s="14" t="s">
        <v>145</v>
      </c>
      <c r="BE121" s="162">
        <f t="shared" si="3"/>
        <v>0</v>
      </c>
      <c r="BF121" s="162">
        <f t="shared" si="4"/>
        <v>0</v>
      </c>
      <c r="BG121" s="162">
        <f t="shared" si="5"/>
        <v>0</v>
      </c>
      <c r="BH121" s="162">
        <f t="shared" si="6"/>
        <v>0</v>
      </c>
      <c r="BI121" s="162">
        <f t="shared" si="7"/>
        <v>0</v>
      </c>
      <c r="BJ121" s="14" t="s">
        <v>78</v>
      </c>
      <c r="BK121" s="162">
        <f t="shared" si="8"/>
        <v>0</v>
      </c>
      <c r="BL121" s="14" t="s">
        <v>210</v>
      </c>
      <c r="BM121" s="161" t="s">
        <v>2538</v>
      </c>
    </row>
    <row r="122" spans="1:65" s="2" customFormat="1" ht="16.5" customHeight="1">
      <c r="A122" s="187"/>
      <c r="B122" s="189"/>
      <c r="C122" s="252" t="s">
        <v>2539</v>
      </c>
      <c r="D122" s="252" t="s">
        <v>425</v>
      </c>
      <c r="E122" s="253" t="s">
        <v>2540</v>
      </c>
      <c r="F122" s="254" t="s">
        <v>2541</v>
      </c>
      <c r="G122" s="255" t="s">
        <v>200</v>
      </c>
      <c r="H122" s="256">
        <v>1</v>
      </c>
      <c r="I122" s="257"/>
      <c r="J122" s="257"/>
      <c r="K122" s="258"/>
      <c r="L122" s="174"/>
      <c r="M122" s="259"/>
      <c r="N122" s="260"/>
      <c r="O122" s="250">
        <v>0</v>
      </c>
      <c r="P122" s="250">
        <f t="shared" si="0"/>
        <v>0</v>
      </c>
      <c r="Q122" s="250">
        <v>0</v>
      </c>
      <c r="R122" s="250">
        <f t="shared" si="1"/>
        <v>0</v>
      </c>
      <c r="S122" s="250">
        <v>0</v>
      </c>
      <c r="T122" s="251">
        <f t="shared" si="2"/>
        <v>0</v>
      </c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R122" s="161" t="s">
        <v>275</v>
      </c>
      <c r="AT122" s="161" t="s">
        <v>425</v>
      </c>
      <c r="AU122" s="161" t="s">
        <v>75</v>
      </c>
      <c r="AY122" s="14" t="s">
        <v>145</v>
      </c>
      <c r="BE122" s="162">
        <f t="shared" si="3"/>
        <v>0</v>
      </c>
      <c r="BF122" s="162">
        <f t="shared" si="4"/>
        <v>0</v>
      </c>
      <c r="BG122" s="162">
        <f t="shared" si="5"/>
        <v>0</v>
      </c>
      <c r="BH122" s="162">
        <f t="shared" si="6"/>
        <v>0</v>
      </c>
      <c r="BI122" s="162">
        <f t="shared" si="7"/>
        <v>0</v>
      </c>
      <c r="BJ122" s="14" t="s">
        <v>78</v>
      </c>
      <c r="BK122" s="162">
        <f t="shared" si="8"/>
        <v>0</v>
      </c>
      <c r="BL122" s="14" t="s">
        <v>210</v>
      </c>
      <c r="BM122" s="161" t="s">
        <v>2542</v>
      </c>
    </row>
    <row r="123" spans="1:65" s="2" customFormat="1" ht="24.2" customHeight="1">
      <c r="A123" s="187"/>
      <c r="B123" s="189"/>
      <c r="C123" s="241" t="s">
        <v>2032</v>
      </c>
      <c r="D123" s="241" t="s">
        <v>147</v>
      </c>
      <c r="E123" s="242" t="s">
        <v>2543</v>
      </c>
      <c r="F123" s="243" t="s">
        <v>2544</v>
      </c>
      <c r="G123" s="244" t="s">
        <v>200</v>
      </c>
      <c r="H123" s="245">
        <v>1</v>
      </c>
      <c r="I123" s="246"/>
      <c r="J123" s="246"/>
      <c r="K123" s="247"/>
      <c r="L123" s="27"/>
      <c r="M123" s="248"/>
      <c r="N123" s="249"/>
      <c r="O123" s="250">
        <v>1.20068</v>
      </c>
      <c r="P123" s="250">
        <f t="shared" si="0"/>
        <v>1.20068</v>
      </c>
      <c r="Q123" s="250">
        <v>2.3E-3</v>
      </c>
      <c r="R123" s="250">
        <f t="shared" si="1"/>
        <v>2.3E-3</v>
      </c>
      <c r="S123" s="250">
        <v>0</v>
      </c>
      <c r="T123" s="251">
        <f t="shared" si="2"/>
        <v>0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R123" s="161" t="s">
        <v>210</v>
      </c>
      <c r="AT123" s="161" t="s">
        <v>147</v>
      </c>
      <c r="AU123" s="161" t="s">
        <v>75</v>
      </c>
      <c r="AY123" s="14" t="s">
        <v>145</v>
      </c>
      <c r="BE123" s="162">
        <f t="shared" si="3"/>
        <v>0</v>
      </c>
      <c r="BF123" s="162">
        <f t="shared" si="4"/>
        <v>0</v>
      </c>
      <c r="BG123" s="162">
        <f t="shared" si="5"/>
        <v>0</v>
      </c>
      <c r="BH123" s="162">
        <f t="shared" si="6"/>
        <v>0</v>
      </c>
      <c r="BI123" s="162">
        <f t="shared" si="7"/>
        <v>0</v>
      </c>
      <c r="BJ123" s="14" t="s">
        <v>78</v>
      </c>
      <c r="BK123" s="162">
        <f t="shared" si="8"/>
        <v>0</v>
      </c>
      <c r="BL123" s="14" t="s">
        <v>210</v>
      </c>
      <c r="BM123" s="161" t="s">
        <v>2545</v>
      </c>
    </row>
    <row r="124" spans="1:65" s="2" customFormat="1" ht="16.5" customHeight="1">
      <c r="A124" s="187"/>
      <c r="B124" s="189"/>
      <c r="C124" s="252" t="s">
        <v>2546</v>
      </c>
      <c r="D124" s="252" t="s">
        <v>425</v>
      </c>
      <c r="E124" s="253" t="s">
        <v>2547</v>
      </c>
      <c r="F124" s="254" t="s">
        <v>2548</v>
      </c>
      <c r="G124" s="255" t="s">
        <v>200</v>
      </c>
      <c r="H124" s="256">
        <v>1</v>
      </c>
      <c r="I124" s="257"/>
      <c r="J124" s="257"/>
      <c r="K124" s="258"/>
      <c r="L124" s="174"/>
      <c r="M124" s="259"/>
      <c r="N124" s="260"/>
      <c r="O124" s="250">
        <v>0</v>
      </c>
      <c r="P124" s="250">
        <f t="shared" si="0"/>
        <v>0</v>
      </c>
      <c r="Q124" s="250">
        <v>1.41E-2</v>
      </c>
      <c r="R124" s="250">
        <f t="shared" si="1"/>
        <v>1.41E-2</v>
      </c>
      <c r="S124" s="250">
        <v>0</v>
      </c>
      <c r="T124" s="251">
        <f t="shared" si="2"/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61" t="s">
        <v>275</v>
      </c>
      <c r="AT124" s="161" t="s">
        <v>425</v>
      </c>
      <c r="AU124" s="161" t="s">
        <v>75</v>
      </c>
      <c r="AY124" s="14" t="s">
        <v>145</v>
      </c>
      <c r="BE124" s="162">
        <f t="shared" si="3"/>
        <v>0</v>
      </c>
      <c r="BF124" s="162">
        <f t="shared" si="4"/>
        <v>0</v>
      </c>
      <c r="BG124" s="162">
        <f t="shared" si="5"/>
        <v>0</v>
      </c>
      <c r="BH124" s="162">
        <f t="shared" si="6"/>
        <v>0</v>
      </c>
      <c r="BI124" s="162">
        <f t="shared" si="7"/>
        <v>0</v>
      </c>
      <c r="BJ124" s="14" t="s">
        <v>78</v>
      </c>
      <c r="BK124" s="162">
        <f t="shared" si="8"/>
        <v>0</v>
      </c>
      <c r="BL124" s="14" t="s">
        <v>210</v>
      </c>
      <c r="BM124" s="161" t="s">
        <v>2549</v>
      </c>
    </row>
    <row r="125" spans="1:65" s="2" customFormat="1" ht="21.75" customHeight="1">
      <c r="A125" s="187"/>
      <c r="B125" s="189"/>
      <c r="C125" s="252" t="s">
        <v>2550</v>
      </c>
      <c r="D125" s="252" t="s">
        <v>425</v>
      </c>
      <c r="E125" s="253" t="s">
        <v>2551</v>
      </c>
      <c r="F125" s="254" t="s">
        <v>2552</v>
      </c>
      <c r="G125" s="255" t="s">
        <v>200</v>
      </c>
      <c r="H125" s="256">
        <v>2</v>
      </c>
      <c r="I125" s="257"/>
      <c r="J125" s="257"/>
      <c r="K125" s="258"/>
      <c r="L125" s="174"/>
      <c r="M125" s="259"/>
      <c r="N125" s="260"/>
      <c r="O125" s="250">
        <v>0</v>
      </c>
      <c r="P125" s="250">
        <f t="shared" si="0"/>
        <v>0</v>
      </c>
      <c r="Q125" s="250">
        <v>7.3999999999999999E-4</v>
      </c>
      <c r="R125" s="250">
        <f t="shared" si="1"/>
        <v>1.48E-3</v>
      </c>
      <c r="S125" s="250">
        <v>0</v>
      </c>
      <c r="T125" s="251">
        <f t="shared" si="2"/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61" t="s">
        <v>275</v>
      </c>
      <c r="AT125" s="161" t="s">
        <v>425</v>
      </c>
      <c r="AU125" s="161" t="s">
        <v>75</v>
      </c>
      <c r="AY125" s="14" t="s">
        <v>145</v>
      </c>
      <c r="BE125" s="162">
        <f t="shared" si="3"/>
        <v>0</v>
      </c>
      <c r="BF125" s="162">
        <f t="shared" si="4"/>
        <v>0</v>
      </c>
      <c r="BG125" s="162">
        <f t="shared" si="5"/>
        <v>0</v>
      </c>
      <c r="BH125" s="162">
        <f t="shared" si="6"/>
        <v>0</v>
      </c>
      <c r="BI125" s="162">
        <f t="shared" si="7"/>
        <v>0</v>
      </c>
      <c r="BJ125" s="14" t="s">
        <v>78</v>
      </c>
      <c r="BK125" s="162">
        <f t="shared" si="8"/>
        <v>0</v>
      </c>
      <c r="BL125" s="14" t="s">
        <v>210</v>
      </c>
      <c r="BM125" s="161" t="s">
        <v>2553</v>
      </c>
    </row>
    <row r="126" spans="1:65" s="2" customFormat="1" ht="33" customHeight="1">
      <c r="A126" s="187"/>
      <c r="B126" s="189"/>
      <c r="C126" s="241" t="s">
        <v>2554</v>
      </c>
      <c r="D126" s="241" t="s">
        <v>147</v>
      </c>
      <c r="E126" s="242" t="s">
        <v>2555</v>
      </c>
      <c r="F126" s="243" t="s">
        <v>2556</v>
      </c>
      <c r="G126" s="244" t="s">
        <v>200</v>
      </c>
      <c r="H126" s="245">
        <v>2</v>
      </c>
      <c r="I126" s="246"/>
      <c r="J126" s="246"/>
      <c r="K126" s="247"/>
      <c r="L126" s="27"/>
      <c r="M126" s="248"/>
      <c r="N126" s="249"/>
      <c r="O126" s="250">
        <v>0.53107000000000004</v>
      </c>
      <c r="P126" s="250">
        <f t="shared" si="0"/>
        <v>1.0621400000000001</v>
      </c>
      <c r="Q126" s="250">
        <v>1E-4</v>
      </c>
      <c r="R126" s="250">
        <f t="shared" si="1"/>
        <v>2.0000000000000001E-4</v>
      </c>
      <c r="S126" s="250">
        <v>0</v>
      </c>
      <c r="T126" s="251">
        <f t="shared" si="2"/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61" t="s">
        <v>210</v>
      </c>
      <c r="AT126" s="161" t="s">
        <v>147</v>
      </c>
      <c r="AU126" s="161" t="s">
        <v>75</v>
      </c>
      <c r="AY126" s="14" t="s">
        <v>145</v>
      </c>
      <c r="BE126" s="162">
        <f t="shared" si="3"/>
        <v>0</v>
      </c>
      <c r="BF126" s="162">
        <f t="shared" si="4"/>
        <v>0</v>
      </c>
      <c r="BG126" s="162">
        <f t="shared" si="5"/>
        <v>0</v>
      </c>
      <c r="BH126" s="162">
        <f t="shared" si="6"/>
        <v>0</v>
      </c>
      <c r="BI126" s="162">
        <f t="shared" si="7"/>
        <v>0</v>
      </c>
      <c r="BJ126" s="14" t="s">
        <v>78</v>
      </c>
      <c r="BK126" s="162">
        <f t="shared" si="8"/>
        <v>0</v>
      </c>
      <c r="BL126" s="14" t="s">
        <v>210</v>
      </c>
      <c r="BM126" s="161" t="s">
        <v>2557</v>
      </c>
    </row>
    <row r="127" spans="1:65" s="2" customFormat="1" ht="36.75" customHeight="1">
      <c r="A127" s="187"/>
      <c r="B127" s="189"/>
      <c r="C127" s="252" t="s">
        <v>2558</v>
      </c>
      <c r="D127" s="252" t="s">
        <v>425</v>
      </c>
      <c r="E127" s="253" t="s">
        <v>2559</v>
      </c>
      <c r="F127" s="254" t="s">
        <v>3143</v>
      </c>
      <c r="G127" s="255" t="s">
        <v>200</v>
      </c>
      <c r="H127" s="256">
        <v>2</v>
      </c>
      <c r="I127" s="257"/>
      <c r="J127" s="257"/>
      <c r="K127" s="258"/>
      <c r="L127" s="174"/>
      <c r="M127" s="259"/>
      <c r="N127" s="260"/>
      <c r="O127" s="250">
        <v>0</v>
      </c>
      <c r="P127" s="250">
        <f t="shared" si="0"/>
        <v>0</v>
      </c>
      <c r="Q127" s="250">
        <v>2E-3</v>
      </c>
      <c r="R127" s="250">
        <f t="shared" si="1"/>
        <v>4.0000000000000001E-3</v>
      </c>
      <c r="S127" s="250">
        <v>0</v>
      </c>
      <c r="T127" s="251">
        <f t="shared" si="2"/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61" t="s">
        <v>275</v>
      </c>
      <c r="AT127" s="161" t="s">
        <v>425</v>
      </c>
      <c r="AU127" s="161" t="s">
        <v>75</v>
      </c>
      <c r="AY127" s="14" t="s">
        <v>145</v>
      </c>
      <c r="BE127" s="162">
        <f t="shared" si="3"/>
        <v>0</v>
      </c>
      <c r="BF127" s="162">
        <f t="shared" si="4"/>
        <v>0</v>
      </c>
      <c r="BG127" s="162">
        <f t="shared" si="5"/>
        <v>0</v>
      </c>
      <c r="BH127" s="162">
        <f t="shared" si="6"/>
        <v>0</v>
      </c>
      <c r="BI127" s="162">
        <f t="shared" si="7"/>
        <v>0</v>
      </c>
      <c r="BJ127" s="14" t="s">
        <v>78</v>
      </c>
      <c r="BK127" s="162">
        <f t="shared" si="8"/>
        <v>0</v>
      </c>
      <c r="BL127" s="14" t="s">
        <v>210</v>
      </c>
      <c r="BM127" s="161" t="s">
        <v>2560</v>
      </c>
    </row>
    <row r="128" spans="1:65" s="2" customFormat="1" ht="24.2" customHeight="1">
      <c r="A128" s="187"/>
      <c r="B128" s="189"/>
      <c r="C128" s="241" t="s">
        <v>2561</v>
      </c>
      <c r="D128" s="241" t="s">
        <v>147</v>
      </c>
      <c r="E128" s="242" t="s">
        <v>2562</v>
      </c>
      <c r="F128" s="243" t="s">
        <v>2563</v>
      </c>
      <c r="G128" s="244" t="s">
        <v>200</v>
      </c>
      <c r="H128" s="245">
        <v>2</v>
      </c>
      <c r="I128" s="246"/>
      <c r="J128" s="246"/>
      <c r="K128" s="247"/>
      <c r="L128" s="27"/>
      <c r="M128" s="248"/>
      <c r="N128" s="249"/>
      <c r="O128" s="250">
        <v>0.19900000000000001</v>
      </c>
      <c r="P128" s="250">
        <f t="shared" si="0"/>
        <v>0.39800000000000002</v>
      </c>
      <c r="Q128" s="250">
        <v>0</v>
      </c>
      <c r="R128" s="250">
        <f t="shared" si="1"/>
        <v>0</v>
      </c>
      <c r="S128" s="250">
        <v>0</v>
      </c>
      <c r="T128" s="251">
        <f t="shared" si="2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61" t="s">
        <v>210</v>
      </c>
      <c r="AT128" s="161" t="s">
        <v>147</v>
      </c>
      <c r="AU128" s="161" t="s">
        <v>75</v>
      </c>
      <c r="AY128" s="14" t="s">
        <v>145</v>
      </c>
      <c r="BE128" s="162">
        <f t="shared" si="3"/>
        <v>0</v>
      </c>
      <c r="BF128" s="162">
        <f t="shared" si="4"/>
        <v>0</v>
      </c>
      <c r="BG128" s="162">
        <f t="shared" si="5"/>
        <v>0</v>
      </c>
      <c r="BH128" s="162">
        <f t="shared" si="6"/>
        <v>0</v>
      </c>
      <c r="BI128" s="162">
        <f t="shared" si="7"/>
        <v>0</v>
      </c>
      <c r="BJ128" s="14" t="s">
        <v>78</v>
      </c>
      <c r="BK128" s="162">
        <f t="shared" si="8"/>
        <v>0</v>
      </c>
      <c r="BL128" s="14" t="s">
        <v>210</v>
      </c>
      <c r="BM128" s="161" t="s">
        <v>2564</v>
      </c>
    </row>
    <row r="129" spans="1:65" s="2" customFormat="1" ht="24.2" customHeight="1">
      <c r="A129" s="187"/>
      <c r="B129" s="189"/>
      <c r="C129" s="241" t="s">
        <v>2565</v>
      </c>
      <c r="D129" s="241" t="s">
        <v>147</v>
      </c>
      <c r="E129" s="242" t="s">
        <v>2566</v>
      </c>
      <c r="F129" s="243" t="s">
        <v>2567</v>
      </c>
      <c r="G129" s="244" t="s">
        <v>200</v>
      </c>
      <c r="H129" s="245">
        <v>2</v>
      </c>
      <c r="I129" s="246"/>
      <c r="J129" s="246"/>
      <c r="K129" s="247"/>
      <c r="L129" s="27"/>
      <c r="M129" s="248"/>
      <c r="N129" s="249"/>
      <c r="O129" s="250">
        <v>2.3590200000000001</v>
      </c>
      <c r="P129" s="250">
        <f t="shared" si="0"/>
        <v>4.7180400000000002</v>
      </c>
      <c r="Q129" s="250">
        <v>4.8000000000000001E-4</v>
      </c>
      <c r="R129" s="250">
        <f t="shared" si="1"/>
        <v>9.6000000000000002E-4</v>
      </c>
      <c r="S129" s="250">
        <v>0</v>
      </c>
      <c r="T129" s="251">
        <f t="shared" si="2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61" t="s">
        <v>210</v>
      </c>
      <c r="AT129" s="161" t="s">
        <v>147</v>
      </c>
      <c r="AU129" s="161" t="s">
        <v>75</v>
      </c>
      <c r="AY129" s="14" t="s">
        <v>145</v>
      </c>
      <c r="BE129" s="162">
        <f t="shared" si="3"/>
        <v>0</v>
      </c>
      <c r="BF129" s="162">
        <f t="shared" si="4"/>
        <v>0</v>
      </c>
      <c r="BG129" s="162">
        <f t="shared" si="5"/>
        <v>0</v>
      </c>
      <c r="BH129" s="162">
        <f t="shared" si="6"/>
        <v>0</v>
      </c>
      <c r="BI129" s="162">
        <f t="shared" si="7"/>
        <v>0</v>
      </c>
      <c r="BJ129" s="14" t="s">
        <v>78</v>
      </c>
      <c r="BK129" s="162">
        <f t="shared" si="8"/>
        <v>0</v>
      </c>
      <c r="BL129" s="14" t="s">
        <v>210</v>
      </c>
      <c r="BM129" s="161" t="s">
        <v>2568</v>
      </c>
    </row>
    <row r="130" spans="1:65" s="2" customFormat="1" ht="24.2" customHeight="1">
      <c r="A130" s="187"/>
      <c r="B130" s="189"/>
      <c r="C130" s="252" t="s">
        <v>2569</v>
      </c>
      <c r="D130" s="252" t="s">
        <v>425</v>
      </c>
      <c r="E130" s="253" t="s">
        <v>2570</v>
      </c>
      <c r="F130" s="254" t="s">
        <v>2571</v>
      </c>
      <c r="G130" s="255" t="s">
        <v>200</v>
      </c>
      <c r="H130" s="256">
        <v>2</v>
      </c>
      <c r="I130" s="257"/>
      <c r="J130" s="257"/>
      <c r="K130" s="258"/>
      <c r="L130" s="174"/>
      <c r="M130" s="259"/>
      <c r="N130" s="260"/>
      <c r="O130" s="250">
        <v>0</v>
      </c>
      <c r="P130" s="250">
        <f t="shared" si="0"/>
        <v>0</v>
      </c>
      <c r="Q130" s="250">
        <v>1.2E-2</v>
      </c>
      <c r="R130" s="250">
        <f t="shared" si="1"/>
        <v>2.4E-2</v>
      </c>
      <c r="S130" s="250">
        <v>0</v>
      </c>
      <c r="T130" s="251">
        <f t="shared" si="2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61" t="s">
        <v>275</v>
      </c>
      <c r="AT130" s="161" t="s">
        <v>425</v>
      </c>
      <c r="AU130" s="161" t="s">
        <v>75</v>
      </c>
      <c r="AY130" s="14" t="s">
        <v>145</v>
      </c>
      <c r="BE130" s="162">
        <f t="shared" si="3"/>
        <v>0</v>
      </c>
      <c r="BF130" s="162">
        <f t="shared" si="4"/>
        <v>0</v>
      </c>
      <c r="BG130" s="162">
        <f t="shared" si="5"/>
        <v>0</v>
      </c>
      <c r="BH130" s="162">
        <f t="shared" si="6"/>
        <v>0</v>
      </c>
      <c r="BI130" s="162">
        <f t="shared" si="7"/>
        <v>0</v>
      </c>
      <c r="BJ130" s="14" t="s">
        <v>78</v>
      </c>
      <c r="BK130" s="162">
        <f t="shared" si="8"/>
        <v>0</v>
      </c>
      <c r="BL130" s="14" t="s">
        <v>210</v>
      </c>
      <c r="BM130" s="161" t="s">
        <v>2572</v>
      </c>
    </row>
    <row r="131" spans="1:65" s="2" customFormat="1" ht="21.75" customHeight="1">
      <c r="A131" s="187"/>
      <c r="B131" s="189"/>
      <c r="C131" s="241" t="s">
        <v>2573</v>
      </c>
      <c r="D131" s="241" t="s">
        <v>147</v>
      </c>
      <c r="E131" s="242" t="s">
        <v>2574</v>
      </c>
      <c r="F131" s="243" t="s">
        <v>2575</v>
      </c>
      <c r="G131" s="244" t="s">
        <v>200</v>
      </c>
      <c r="H131" s="245">
        <v>2</v>
      </c>
      <c r="I131" s="246"/>
      <c r="J131" s="246"/>
      <c r="K131" s="247"/>
      <c r="L131" s="27"/>
      <c r="M131" s="248"/>
      <c r="N131" s="249"/>
      <c r="O131" s="250">
        <v>0.20075000000000001</v>
      </c>
      <c r="P131" s="250">
        <f t="shared" si="0"/>
        <v>0.40150000000000002</v>
      </c>
      <c r="Q131" s="250">
        <v>0</v>
      </c>
      <c r="R131" s="250">
        <f t="shared" si="1"/>
        <v>0</v>
      </c>
      <c r="S131" s="250">
        <v>0</v>
      </c>
      <c r="T131" s="251">
        <f t="shared" si="2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61" t="s">
        <v>210</v>
      </c>
      <c r="AT131" s="161" t="s">
        <v>147</v>
      </c>
      <c r="AU131" s="161" t="s">
        <v>75</v>
      </c>
      <c r="AY131" s="14" t="s">
        <v>145</v>
      </c>
      <c r="BE131" s="162">
        <f t="shared" si="3"/>
        <v>0</v>
      </c>
      <c r="BF131" s="162">
        <f t="shared" si="4"/>
        <v>0</v>
      </c>
      <c r="BG131" s="162">
        <f t="shared" si="5"/>
        <v>0</v>
      </c>
      <c r="BH131" s="162">
        <f t="shared" si="6"/>
        <v>0</v>
      </c>
      <c r="BI131" s="162">
        <f t="shared" si="7"/>
        <v>0</v>
      </c>
      <c r="BJ131" s="14" t="s">
        <v>78</v>
      </c>
      <c r="BK131" s="162">
        <f t="shared" si="8"/>
        <v>0</v>
      </c>
      <c r="BL131" s="14" t="s">
        <v>210</v>
      </c>
      <c r="BM131" s="161" t="s">
        <v>2576</v>
      </c>
    </row>
    <row r="132" spans="1:65" s="2" customFormat="1" ht="42" customHeight="1">
      <c r="A132" s="187"/>
      <c r="B132" s="189"/>
      <c r="C132" s="252" t="s">
        <v>2577</v>
      </c>
      <c r="D132" s="252" t="s">
        <v>425</v>
      </c>
      <c r="E132" s="253" t="s">
        <v>2578</v>
      </c>
      <c r="F132" s="254" t="s">
        <v>3142</v>
      </c>
      <c r="G132" s="255" t="s">
        <v>200</v>
      </c>
      <c r="H132" s="256">
        <v>2</v>
      </c>
      <c r="I132" s="257"/>
      <c r="J132" s="257"/>
      <c r="K132" s="258"/>
      <c r="L132" s="174"/>
      <c r="M132" s="259"/>
      <c r="N132" s="260"/>
      <c r="O132" s="250">
        <v>0</v>
      </c>
      <c r="P132" s="250">
        <f t="shared" si="0"/>
        <v>0</v>
      </c>
      <c r="Q132" s="250">
        <v>1.4E-3</v>
      </c>
      <c r="R132" s="250">
        <f t="shared" si="1"/>
        <v>2.8E-3</v>
      </c>
      <c r="S132" s="250">
        <v>0</v>
      </c>
      <c r="T132" s="251">
        <f t="shared" si="2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61" t="s">
        <v>275</v>
      </c>
      <c r="AT132" s="161" t="s">
        <v>425</v>
      </c>
      <c r="AU132" s="161" t="s">
        <v>75</v>
      </c>
      <c r="AY132" s="14" t="s">
        <v>145</v>
      </c>
      <c r="BE132" s="162">
        <f t="shared" si="3"/>
        <v>0</v>
      </c>
      <c r="BF132" s="162">
        <f t="shared" si="4"/>
        <v>0</v>
      </c>
      <c r="BG132" s="162">
        <f t="shared" si="5"/>
        <v>0</v>
      </c>
      <c r="BH132" s="162">
        <f t="shared" si="6"/>
        <v>0</v>
      </c>
      <c r="BI132" s="162">
        <f t="shared" si="7"/>
        <v>0</v>
      </c>
      <c r="BJ132" s="14" t="s">
        <v>78</v>
      </c>
      <c r="BK132" s="162">
        <f t="shared" si="8"/>
        <v>0</v>
      </c>
      <c r="BL132" s="14" t="s">
        <v>210</v>
      </c>
      <c r="BM132" s="161" t="s">
        <v>2579</v>
      </c>
    </row>
    <row r="133" spans="1:65" s="2" customFormat="1" ht="24.2" customHeight="1">
      <c r="A133" s="187"/>
      <c r="B133" s="189"/>
      <c r="C133" s="241" t="s">
        <v>2580</v>
      </c>
      <c r="D133" s="241" t="s">
        <v>147</v>
      </c>
      <c r="E133" s="242" t="s">
        <v>2581</v>
      </c>
      <c r="F133" s="243" t="s">
        <v>2582</v>
      </c>
      <c r="G133" s="244" t="s">
        <v>200</v>
      </c>
      <c r="H133" s="245">
        <v>1</v>
      </c>
      <c r="I133" s="246"/>
      <c r="J133" s="246"/>
      <c r="K133" s="247"/>
      <c r="L133" s="27"/>
      <c r="M133" s="248"/>
      <c r="N133" s="249"/>
      <c r="O133" s="250">
        <v>0.34064</v>
      </c>
      <c r="P133" s="250">
        <f t="shared" si="0"/>
        <v>0.34064</v>
      </c>
      <c r="Q133" s="250">
        <v>0</v>
      </c>
      <c r="R133" s="250">
        <f t="shared" si="1"/>
        <v>0</v>
      </c>
      <c r="S133" s="250">
        <v>0</v>
      </c>
      <c r="T133" s="251">
        <f t="shared" si="2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61" t="s">
        <v>210</v>
      </c>
      <c r="AT133" s="161" t="s">
        <v>147</v>
      </c>
      <c r="AU133" s="161" t="s">
        <v>75</v>
      </c>
      <c r="AY133" s="14" t="s">
        <v>145</v>
      </c>
      <c r="BE133" s="162">
        <f t="shared" si="3"/>
        <v>0</v>
      </c>
      <c r="BF133" s="162">
        <f t="shared" si="4"/>
        <v>0</v>
      </c>
      <c r="BG133" s="162">
        <f t="shared" si="5"/>
        <v>0</v>
      </c>
      <c r="BH133" s="162">
        <f t="shared" si="6"/>
        <v>0</v>
      </c>
      <c r="BI133" s="162">
        <f t="shared" si="7"/>
        <v>0</v>
      </c>
      <c r="BJ133" s="14" t="s">
        <v>78</v>
      </c>
      <c r="BK133" s="162">
        <f t="shared" si="8"/>
        <v>0</v>
      </c>
      <c r="BL133" s="14" t="s">
        <v>210</v>
      </c>
      <c r="BM133" s="161" t="s">
        <v>2583</v>
      </c>
    </row>
    <row r="134" spans="1:65" s="2" customFormat="1" ht="24.2" customHeight="1">
      <c r="A134" s="187"/>
      <c r="B134" s="189"/>
      <c r="C134" s="252" t="s">
        <v>2584</v>
      </c>
      <c r="D134" s="252" t="s">
        <v>425</v>
      </c>
      <c r="E134" s="253" t="s">
        <v>2585</v>
      </c>
      <c r="F134" s="254" t="s">
        <v>2586</v>
      </c>
      <c r="G134" s="255" t="s">
        <v>200</v>
      </c>
      <c r="H134" s="256">
        <v>1</v>
      </c>
      <c r="I134" s="257"/>
      <c r="J134" s="257"/>
      <c r="K134" s="258"/>
      <c r="L134" s="174"/>
      <c r="M134" s="259"/>
      <c r="N134" s="260"/>
      <c r="O134" s="250">
        <v>0</v>
      </c>
      <c r="P134" s="250">
        <f t="shared" si="0"/>
        <v>0</v>
      </c>
      <c r="Q134" s="250">
        <v>2.7999999999999998E-4</v>
      </c>
      <c r="R134" s="250">
        <f t="shared" si="1"/>
        <v>2.7999999999999998E-4</v>
      </c>
      <c r="S134" s="250">
        <v>0</v>
      </c>
      <c r="T134" s="251">
        <f t="shared" si="2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61" t="s">
        <v>275</v>
      </c>
      <c r="AT134" s="161" t="s">
        <v>425</v>
      </c>
      <c r="AU134" s="161" t="s">
        <v>75</v>
      </c>
      <c r="AY134" s="14" t="s">
        <v>145</v>
      </c>
      <c r="BE134" s="162">
        <f t="shared" si="3"/>
        <v>0</v>
      </c>
      <c r="BF134" s="162">
        <f t="shared" si="4"/>
        <v>0</v>
      </c>
      <c r="BG134" s="162">
        <f t="shared" si="5"/>
        <v>0</v>
      </c>
      <c r="BH134" s="162">
        <f t="shared" si="6"/>
        <v>0</v>
      </c>
      <c r="BI134" s="162">
        <f t="shared" si="7"/>
        <v>0</v>
      </c>
      <c r="BJ134" s="14" t="s">
        <v>78</v>
      </c>
      <c r="BK134" s="162">
        <f t="shared" si="8"/>
        <v>0</v>
      </c>
      <c r="BL134" s="14" t="s">
        <v>210</v>
      </c>
      <c r="BM134" s="161" t="s">
        <v>2587</v>
      </c>
    </row>
    <row r="135" spans="1:65" s="2" customFormat="1" ht="24.2" customHeight="1">
      <c r="A135" s="187"/>
      <c r="B135" s="189"/>
      <c r="C135" s="252" t="s">
        <v>2588</v>
      </c>
      <c r="D135" s="252" t="s">
        <v>425</v>
      </c>
      <c r="E135" s="253" t="s">
        <v>2589</v>
      </c>
      <c r="F135" s="254" t="s">
        <v>2590</v>
      </c>
      <c r="G135" s="255" t="s">
        <v>187</v>
      </c>
      <c r="H135" s="256">
        <v>1</v>
      </c>
      <c r="I135" s="257"/>
      <c r="J135" s="257"/>
      <c r="K135" s="258"/>
      <c r="L135" s="174"/>
      <c r="M135" s="265"/>
      <c r="N135" s="266"/>
      <c r="O135" s="263">
        <v>0</v>
      </c>
      <c r="P135" s="263">
        <f t="shared" si="0"/>
        <v>0</v>
      </c>
      <c r="Q135" s="263">
        <v>9.0000000000000006E-5</v>
      </c>
      <c r="R135" s="263">
        <f t="shared" si="1"/>
        <v>9.0000000000000006E-5</v>
      </c>
      <c r="S135" s="263">
        <v>0</v>
      </c>
      <c r="T135" s="264">
        <f t="shared" si="2"/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61" t="s">
        <v>275</v>
      </c>
      <c r="AT135" s="161" t="s">
        <v>425</v>
      </c>
      <c r="AU135" s="161" t="s">
        <v>75</v>
      </c>
      <c r="AY135" s="14" t="s">
        <v>145</v>
      </c>
      <c r="BE135" s="162">
        <f t="shared" si="3"/>
        <v>0</v>
      </c>
      <c r="BF135" s="162">
        <f t="shared" si="4"/>
        <v>0</v>
      </c>
      <c r="BG135" s="162">
        <f t="shared" si="5"/>
        <v>0</v>
      </c>
      <c r="BH135" s="162">
        <f t="shared" si="6"/>
        <v>0</v>
      </c>
      <c r="BI135" s="162">
        <f t="shared" si="7"/>
        <v>0</v>
      </c>
      <c r="BJ135" s="14" t="s">
        <v>78</v>
      </c>
      <c r="BK135" s="162">
        <f t="shared" si="8"/>
        <v>0</v>
      </c>
      <c r="BL135" s="14" t="s">
        <v>210</v>
      </c>
      <c r="BM135" s="161" t="s">
        <v>2591</v>
      </c>
    </row>
    <row r="136" spans="1:65" s="2" customFormat="1" ht="6.95" customHeight="1">
      <c r="A136" s="187"/>
      <c r="B136" s="211"/>
      <c r="C136" s="212"/>
      <c r="D136" s="212"/>
      <c r="E136" s="212"/>
      <c r="F136" s="212"/>
      <c r="G136" s="212"/>
      <c r="H136" s="212"/>
      <c r="I136" s="212"/>
      <c r="J136" s="212"/>
      <c r="K136" s="212"/>
      <c r="L136" s="27"/>
      <c r="M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</row>
  </sheetData>
  <sheetProtection formatColumns="0" formatRows="0" autoFilter="0"/>
  <autoFilter ref="C116:K135"/>
  <mergeCells count="8">
    <mergeCell ref="E107:H107"/>
    <mergeCell ref="E109:H109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5"/>
  <sheetViews>
    <sheetView showGridLines="0" workbookViewId="0">
      <selection activeCell="E28" sqref="E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ht="12.75">
      <c r="B8" s="17"/>
      <c r="D8" s="23" t="s">
        <v>105</v>
      </c>
      <c r="L8" s="17"/>
    </row>
    <row r="9" spans="1:46" s="1" customFormat="1" ht="16.5" customHeight="1">
      <c r="B9" s="17"/>
      <c r="E9" s="388" t="s">
        <v>2997</v>
      </c>
      <c r="F9" s="350"/>
      <c r="G9" s="350"/>
      <c r="H9" s="350"/>
      <c r="L9" s="17"/>
    </row>
    <row r="10" spans="1:46" s="1" customFormat="1" ht="12" customHeight="1">
      <c r="B10" s="17"/>
      <c r="D10" s="23" t="s">
        <v>107</v>
      </c>
      <c r="L10" s="17"/>
    </row>
    <row r="11" spans="1:46" s="2" customFormat="1" ht="16.5" customHeight="1">
      <c r="A11" s="26"/>
      <c r="B11" s="27"/>
      <c r="C11" s="26"/>
      <c r="D11" s="26"/>
      <c r="E11" s="386" t="s">
        <v>2996</v>
      </c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109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380" t="s">
        <v>3001</v>
      </c>
      <c r="F13" s="387"/>
      <c r="G13" s="387"/>
      <c r="H13" s="387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20</v>
      </c>
      <c r="E18" s="26"/>
      <c r="F18" s="26"/>
      <c r="G18" s="26"/>
      <c r="H18" s="26"/>
      <c r="I18" s="23" t="s">
        <v>21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22</v>
      </c>
      <c r="F19" s="26"/>
      <c r="G19" s="26"/>
      <c r="H19" s="26"/>
      <c r="I19" s="23" t="s">
        <v>23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24</v>
      </c>
      <c r="E21" s="26"/>
      <c r="F21" s="26"/>
      <c r="G21" s="26"/>
      <c r="H21" s="26"/>
      <c r="I21" s="23" t="s">
        <v>21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23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25</v>
      </c>
      <c r="E24" s="26"/>
      <c r="F24" s="26"/>
      <c r="G24" s="26"/>
      <c r="H24" s="26"/>
      <c r="I24" s="23" t="s">
        <v>21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/>
      <c r="F25" s="26"/>
      <c r="G25" s="26"/>
      <c r="H25" s="26"/>
      <c r="I25" s="23" t="s">
        <v>23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21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/>
      <c r="F28" s="26"/>
      <c r="G28" s="26"/>
      <c r="H28" s="26"/>
      <c r="I28" s="23" t="s">
        <v>23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28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23.25" customHeight="1">
      <c r="A31" s="98"/>
      <c r="B31" s="99"/>
      <c r="C31" s="98"/>
      <c r="D31" s="98"/>
      <c r="E31" s="363"/>
      <c r="F31" s="363"/>
      <c r="G31" s="363"/>
      <c r="H31" s="363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101" t="s">
        <v>29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31</v>
      </c>
      <c r="G36" s="26"/>
      <c r="H36" s="26"/>
      <c r="I36" s="30" t="s">
        <v>30</v>
      </c>
      <c r="J36" s="30" t="s">
        <v>32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7" t="s">
        <v>33</v>
      </c>
      <c r="E37" s="32" t="s">
        <v>34</v>
      </c>
      <c r="F37" s="102">
        <f>ROUND((SUM(BE132:BE174)),  2)</f>
        <v>0</v>
      </c>
      <c r="G37" s="103"/>
      <c r="H37" s="103"/>
      <c r="I37" s="104">
        <v>0.2</v>
      </c>
      <c r="J37" s="102">
        <f>ROUND(((SUM(BE132:BE174))*I37),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32" t="s">
        <v>35</v>
      </c>
      <c r="F38" s="105"/>
      <c r="G38" s="26"/>
      <c r="H38" s="26"/>
      <c r="I38" s="106">
        <v>0.2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36</v>
      </c>
      <c r="F39" s="105">
        <f>ROUND((SUM(BG132:BG174)),  2)</f>
        <v>0</v>
      </c>
      <c r="G39" s="26"/>
      <c r="H39" s="26"/>
      <c r="I39" s="106">
        <v>0.2</v>
      </c>
      <c r="J39" s="105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37</v>
      </c>
      <c r="F40" s="105">
        <f>ROUND((SUM(BH132:BH174)),  2)</f>
        <v>0</v>
      </c>
      <c r="G40" s="26"/>
      <c r="H40" s="26"/>
      <c r="I40" s="106">
        <v>0.2</v>
      </c>
      <c r="J40" s="105">
        <f>0</f>
        <v>0</v>
      </c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32" t="s">
        <v>38</v>
      </c>
      <c r="F41" s="102">
        <f>ROUND((SUM(BI132:BI174)),  2)</f>
        <v>0</v>
      </c>
      <c r="G41" s="103"/>
      <c r="H41" s="103"/>
      <c r="I41" s="104">
        <v>0</v>
      </c>
      <c r="J41" s="102">
        <f>0</f>
        <v>0</v>
      </c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7"/>
      <c r="D43" s="108" t="s">
        <v>39</v>
      </c>
      <c r="E43" s="57"/>
      <c r="F43" s="57"/>
      <c r="G43" s="109" t="s">
        <v>40</v>
      </c>
      <c r="H43" s="110" t="s">
        <v>41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1" customFormat="1" ht="16.5" customHeight="1">
      <c r="B87" s="17"/>
      <c r="E87" s="388" t="s">
        <v>2997</v>
      </c>
      <c r="F87" s="350"/>
      <c r="G87" s="350"/>
      <c r="H87" s="350"/>
      <c r="L87" s="17"/>
    </row>
    <row r="88" spans="1:31" s="1" customFormat="1" ht="12" customHeight="1">
      <c r="B88" s="17"/>
      <c r="C88" s="23" t="s">
        <v>107</v>
      </c>
      <c r="L88" s="17"/>
    </row>
    <row r="89" spans="1:31" s="2" customFormat="1" ht="16.5" customHeight="1">
      <c r="A89" s="26"/>
      <c r="B89" s="27"/>
      <c r="C89" s="26"/>
      <c r="D89" s="26"/>
      <c r="E89" s="386" t="s">
        <v>2996</v>
      </c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109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380" t="s">
        <v>3001</v>
      </c>
      <c r="F91" s="387"/>
      <c r="G91" s="387"/>
      <c r="H91" s="387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p.č.1108;1109, k.ú. Ružomberok</v>
      </c>
      <c r="G93" s="26"/>
      <c r="H93" s="26"/>
      <c r="I93" s="23" t="s">
        <v>19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>
      <c r="A95" s="26"/>
      <c r="B95" s="27"/>
      <c r="C95" s="23" t="s">
        <v>20</v>
      </c>
      <c r="D95" s="26"/>
      <c r="E95" s="26"/>
      <c r="F95" s="21" t="str">
        <f>E19</f>
        <v>Ministerstvo vnútra SR</v>
      </c>
      <c r="G95" s="26"/>
      <c r="H95" s="26"/>
      <c r="I95" s="23" t="s">
        <v>25</v>
      </c>
      <c r="J95" s="24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24</v>
      </c>
      <c r="D96" s="26"/>
      <c r="E96" s="26"/>
      <c r="F96" s="21"/>
      <c r="G96" s="26"/>
      <c r="H96" s="26"/>
      <c r="I96" s="23" t="s">
        <v>27</v>
      </c>
      <c r="J96" s="24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15" t="s">
        <v>111</v>
      </c>
      <c r="D98" s="107"/>
      <c r="E98" s="107"/>
      <c r="F98" s="107"/>
      <c r="G98" s="107"/>
      <c r="H98" s="107"/>
      <c r="I98" s="107"/>
      <c r="J98" s="116" t="s">
        <v>112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7" t="s">
        <v>113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114</v>
      </c>
    </row>
    <row r="101" spans="1:47" s="9" customFormat="1" ht="24.95" customHeight="1">
      <c r="B101" s="118"/>
      <c r="D101" s="119" t="s">
        <v>115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449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>
      <c r="B103" s="122"/>
      <c r="D103" s="123" t="s">
        <v>450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>
      <c r="B104" s="122"/>
      <c r="D104" s="123" t="s">
        <v>451</v>
      </c>
      <c r="E104" s="124"/>
      <c r="F104" s="124"/>
      <c r="G104" s="124"/>
      <c r="H104" s="124"/>
      <c r="I104" s="124"/>
      <c r="J104" s="125"/>
      <c r="L104" s="122"/>
    </row>
    <row r="105" spans="1:47" s="9" customFormat="1" ht="24.95" customHeight="1">
      <c r="B105" s="118"/>
      <c r="D105" s="119" t="s">
        <v>118</v>
      </c>
      <c r="E105" s="120"/>
      <c r="F105" s="120"/>
      <c r="G105" s="120"/>
      <c r="H105" s="120"/>
      <c r="I105" s="120"/>
      <c r="J105" s="121"/>
      <c r="L105" s="118"/>
    </row>
    <row r="106" spans="1:47" s="10" customFormat="1" ht="19.899999999999999" customHeight="1">
      <c r="B106" s="122"/>
      <c r="D106" s="123" t="s">
        <v>119</v>
      </c>
      <c r="E106" s="124"/>
      <c r="F106" s="124"/>
      <c r="G106" s="124"/>
      <c r="H106" s="124"/>
      <c r="I106" s="124"/>
      <c r="J106" s="125"/>
      <c r="L106" s="122"/>
    </row>
    <row r="107" spans="1:47" s="10" customFormat="1" ht="19.899999999999999" customHeight="1">
      <c r="B107" s="122"/>
      <c r="D107" s="123" t="s">
        <v>658</v>
      </c>
      <c r="E107" s="124"/>
      <c r="F107" s="124"/>
      <c r="G107" s="124"/>
      <c r="H107" s="124"/>
      <c r="I107" s="124"/>
      <c r="J107" s="125"/>
      <c r="L107" s="122"/>
    </row>
    <row r="108" spans="1:47" s="9" customFormat="1" ht="24.95" customHeight="1">
      <c r="B108" s="118"/>
      <c r="D108" s="119" t="s">
        <v>659</v>
      </c>
      <c r="E108" s="120"/>
      <c r="F108" s="120"/>
      <c r="G108" s="120"/>
      <c r="H108" s="120"/>
      <c r="I108" s="120"/>
      <c r="J108" s="121"/>
      <c r="L108" s="118"/>
    </row>
    <row r="109" spans="1:47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6.95" customHeight="1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31" s="2" customFormat="1" ht="6.95" customHeight="1">
      <c r="A114" s="2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4.95" customHeight="1">
      <c r="A115" s="26"/>
      <c r="B115" s="27"/>
      <c r="C115" s="18" t="s">
        <v>131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12" customHeight="1">
      <c r="A117" s="26"/>
      <c r="B117" s="27"/>
      <c r="C117" s="23" t="s">
        <v>13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26.25" customHeight="1">
      <c r="A118" s="26"/>
      <c r="B118" s="27"/>
      <c r="C118" s="26"/>
      <c r="D118" s="26"/>
      <c r="E118" s="388" t="str">
        <f>E7</f>
        <v>Ružomberok OO PZ, zateplenie objektu, Nám.A. Hlinku 1875 Ružomberok</v>
      </c>
      <c r="F118" s="389"/>
      <c r="G118" s="389"/>
      <c r="H118" s="389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1" customFormat="1" ht="12" customHeight="1">
      <c r="B119" s="17"/>
      <c r="C119" s="23" t="s">
        <v>105</v>
      </c>
      <c r="L119" s="17"/>
    </row>
    <row r="120" spans="1:31" s="1" customFormat="1" ht="16.5" customHeight="1">
      <c r="B120" s="17"/>
      <c r="E120" s="388" t="s">
        <v>2997</v>
      </c>
      <c r="F120" s="350"/>
      <c r="G120" s="350"/>
      <c r="H120" s="350"/>
      <c r="L120" s="17"/>
    </row>
    <row r="121" spans="1:31" s="1" customFormat="1" ht="12" customHeight="1">
      <c r="B121" s="17"/>
      <c r="C121" s="23" t="s">
        <v>107</v>
      </c>
      <c r="L121" s="17"/>
    </row>
    <row r="122" spans="1:31" s="2" customFormat="1" ht="16.5" customHeight="1">
      <c r="A122" s="26"/>
      <c r="B122" s="27"/>
      <c r="C122" s="26"/>
      <c r="D122" s="26"/>
      <c r="E122" s="386" t="s">
        <v>2996</v>
      </c>
      <c r="F122" s="387"/>
      <c r="G122" s="387"/>
      <c r="H122" s="387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109</v>
      </c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6.5" customHeight="1">
      <c r="A124" s="26"/>
      <c r="B124" s="27"/>
      <c r="C124" s="26"/>
      <c r="D124" s="26"/>
      <c r="E124" s="380" t="s">
        <v>3001</v>
      </c>
      <c r="F124" s="387"/>
      <c r="G124" s="387"/>
      <c r="H124" s="387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>
      <c r="A126" s="26"/>
      <c r="B126" s="27"/>
      <c r="C126" s="23" t="s">
        <v>17</v>
      </c>
      <c r="D126" s="26"/>
      <c r="E126" s="26"/>
      <c r="F126" s="21" t="str">
        <f>F16</f>
        <v>p.č.1108;1109, k.ú. Ružomberok</v>
      </c>
      <c r="G126" s="26"/>
      <c r="H126" s="26"/>
      <c r="I126" s="23" t="s">
        <v>19</v>
      </c>
      <c r="J126" s="52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25.7" customHeight="1">
      <c r="A128" s="26"/>
      <c r="B128" s="27"/>
      <c r="C128" s="23" t="s">
        <v>20</v>
      </c>
      <c r="D128" s="26"/>
      <c r="E128" s="26"/>
      <c r="F128" s="21" t="str">
        <f>E19</f>
        <v>Ministerstvo vnútra SR</v>
      </c>
      <c r="G128" s="26"/>
      <c r="H128" s="26"/>
      <c r="I128" s="23" t="s">
        <v>25</v>
      </c>
      <c r="J128" s="24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>
      <c r="A129" s="26"/>
      <c r="B129" s="27"/>
      <c r="C129" s="23" t="s">
        <v>24</v>
      </c>
      <c r="D129" s="26"/>
      <c r="E129" s="26"/>
      <c r="F129" s="21"/>
      <c r="G129" s="26"/>
      <c r="H129" s="26"/>
      <c r="I129" s="23" t="s">
        <v>27</v>
      </c>
      <c r="J129" s="24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0.3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11" customFormat="1" ht="29.25" customHeight="1">
      <c r="A131" s="126"/>
      <c r="B131" s="127"/>
      <c r="C131" s="128" t="s">
        <v>132</v>
      </c>
      <c r="D131" s="129" t="s">
        <v>54</v>
      </c>
      <c r="E131" s="129" t="s">
        <v>50</v>
      </c>
      <c r="F131" s="129" t="s">
        <v>51</v>
      </c>
      <c r="G131" s="129" t="s">
        <v>133</v>
      </c>
      <c r="H131" s="129" t="s">
        <v>134</v>
      </c>
      <c r="I131" s="129" t="s">
        <v>135</v>
      </c>
      <c r="J131" s="130" t="s">
        <v>112</v>
      </c>
      <c r="K131" s="131" t="s">
        <v>136</v>
      </c>
      <c r="L131" s="132"/>
      <c r="M131" s="59" t="s">
        <v>1</v>
      </c>
      <c r="N131" s="60" t="s">
        <v>33</v>
      </c>
      <c r="O131" s="60" t="s">
        <v>137</v>
      </c>
      <c r="P131" s="60" t="s">
        <v>138</v>
      </c>
      <c r="Q131" s="60" t="s">
        <v>139</v>
      </c>
      <c r="R131" s="60" t="s">
        <v>140</v>
      </c>
      <c r="S131" s="60" t="s">
        <v>141</v>
      </c>
      <c r="T131" s="61" t="s">
        <v>142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9" customHeight="1">
      <c r="A132" s="26"/>
      <c r="B132" s="27"/>
      <c r="C132" s="66" t="s">
        <v>113</v>
      </c>
      <c r="D132" s="26"/>
      <c r="E132" s="26"/>
      <c r="F132" s="26"/>
      <c r="G132" s="26"/>
      <c r="H132" s="26"/>
      <c r="I132" s="26"/>
      <c r="J132" s="133"/>
      <c r="K132" s="26"/>
      <c r="L132" s="27"/>
      <c r="M132" s="62"/>
      <c r="N132" s="53"/>
      <c r="O132" s="63"/>
      <c r="P132" s="134">
        <f>P133+P140+P173</f>
        <v>148.81617982</v>
      </c>
      <c r="Q132" s="63"/>
      <c r="R132" s="134">
        <f>R133+R140+R173</f>
        <v>1.9149535399999995</v>
      </c>
      <c r="S132" s="63"/>
      <c r="T132" s="135">
        <f>T133+T140+T173</f>
        <v>0.21384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68</v>
      </c>
      <c r="AU132" s="14" t="s">
        <v>114</v>
      </c>
      <c r="BK132" s="136">
        <f>BK133+BK140+BK173</f>
        <v>0</v>
      </c>
    </row>
    <row r="133" spans="1:65" s="12" customFormat="1" ht="25.9" customHeight="1">
      <c r="B133" s="137"/>
      <c r="D133" s="138" t="s">
        <v>68</v>
      </c>
      <c r="E133" s="139" t="s">
        <v>143</v>
      </c>
      <c r="F133" s="139" t="s">
        <v>144</v>
      </c>
      <c r="J133" s="140"/>
      <c r="L133" s="137"/>
      <c r="M133" s="141"/>
      <c r="N133" s="142"/>
      <c r="O133" s="142"/>
      <c r="P133" s="143">
        <f>P134+P136+P138</f>
        <v>5.74308336</v>
      </c>
      <c r="Q133" s="142"/>
      <c r="R133" s="143">
        <f>R134+R136+R138</f>
        <v>1.0502371199999998</v>
      </c>
      <c r="S133" s="142"/>
      <c r="T133" s="144">
        <f>T134+T136+T138</f>
        <v>0</v>
      </c>
      <c r="AR133" s="138" t="s">
        <v>75</v>
      </c>
      <c r="AT133" s="145" t="s">
        <v>68</v>
      </c>
      <c r="AU133" s="145" t="s">
        <v>69</v>
      </c>
      <c r="AY133" s="138" t="s">
        <v>145</v>
      </c>
      <c r="BK133" s="146">
        <f>BK134+BK136+BK138</f>
        <v>0</v>
      </c>
    </row>
    <row r="134" spans="1:65" s="12" customFormat="1" ht="22.9" customHeight="1">
      <c r="B134" s="137"/>
      <c r="D134" s="138" t="s">
        <v>68</v>
      </c>
      <c r="E134" s="147" t="s">
        <v>82</v>
      </c>
      <c r="F134" s="147" t="s">
        <v>453</v>
      </c>
      <c r="J134" s="148"/>
      <c r="L134" s="137"/>
      <c r="M134" s="141"/>
      <c r="N134" s="142"/>
      <c r="O134" s="142"/>
      <c r="P134" s="143">
        <f>P135</f>
        <v>2.5665753599999999</v>
      </c>
      <c r="Q134" s="142"/>
      <c r="R134" s="143">
        <f>R135</f>
        <v>0.94643711999999991</v>
      </c>
      <c r="S134" s="142"/>
      <c r="T134" s="144">
        <f>T135</f>
        <v>0</v>
      </c>
      <c r="AR134" s="138" t="s">
        <v>75</v>
      </c>
      <c r="AT134" s="145" t="s">
        <v>68</v>
      </c>
      <c r="AU134" s="145" t="s">
        <v>75</v>
      </c>
      <c r="AY134" s="138" t="s">
        <v>145</v>
      </c>
      <c r="BK134" s="146">
        <f>BK135</f>
        <v>0</v>
      </c>
    </row>
    <row r="135" spans="1:65" s="2" customFormat="1" ht="37.9" customHeight="1">
      <c r="A135" s="26"/>
      <c r="B135" s="149"/>
      <c r="C135" s="150" t="s">
        <v>75</v>
      </c>
      <c r="D135" s="150" t="s">
        <v>147</v>
      </c>
      <c r="E135" s="151" t="s">
        <v>660</v>
      </c>
      <c r="F135" s="152" t="s">
        <v>661</v>
      </c>
      <c r="G135" s="153" t="s">
        <v>160</v>
      </c>
      <c r="H135" s="154">
        <v>1.1519999999999999</v>
      </c>
      <c r="I135" s="155"/>
      <c r="J135" s="155"/>
      <c r="K135" s="156"/>
      <c r="L135" s="27"/>
      <c r="M135" s="157" t="s">
        <v>1</v>
      </c>
      <c r="N135" s="158" t="s">
        <v>35</v>
      </c>
      <c r="O135" s="159">
        <v>2.2279300000000002</v>
      </c>
      <c r="P135" s="159">
        <f>O135*H135</f>
        <v>2.5665753599999999</v>
      </c>
      <c r="Q135" s="159">
        <v>0.82155999999999996</v>
      </c>
      <c r="R135" s="159">
        <f>Q135*H135</f>
        <v>0.94643711999999991</v>
      </c>
      <c r="S135" s="159">
        <v>0</v>
      </c>
      <c r="T135" s="160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151</v>
      </c>
      <c r="AT135" s="161" t="s">
        <v>147</v>
      </c>
      <c r="AU135" s="161" t="s">
        <v>78</v>
      </c>
      <c r="AY135" s="14" t="s">
        <v>145</v>
      </c>
      <c r="BE135" s="162">
        <f>IF(N135="základná",J135,0)</f>
        <v>0</v>
      </c>
      <c r="BF135" s="162">
        <f>IF(N135="znížená",J135,0)</f>
        <v>0</v>
      </c>
      <c r="BG135" s="162">
        <f>IF(N135="zákl. prenesená",J135,0)</f>
        <v>0</v>
      </c>
      <c r="BH135" s="162">
        <f>IF(N135="zníž. prenesená",J135,0)</f>
        <v>0</v>
      </c>
      <c r="BI135" s="162">
        <f>IF(N135="nulová",J135,0)</f>
        <v>0</v>
      </c>
      <c r="BJ135" s="14" t="s">
        <v>78</v>
      </c>
      <c r="BK135" s="162">
        <f>ROUND(I135*H135,2)</f>
        <v>0</v>
      </c>
      <c r="BL135" s="14" t="s">
        <v>151</v>
      </c>
      <c r="BM135" s="161" t="s">
        <v>662</v>
      </c>
    </row>
    <row r="136" spans="1:65" s="12" customFormat="1" ht="22.9" customHeight="1">
      <c r="B136" s="137"/>
      <c r="D136" s="138" t="s">
        <v>68</v>
      </c>
      <c r="E136" s="147" t="s">
        <v>169</v>
      </c>
      <c r="F136" s="147" t="s">
        <v>490</v>
      </c>
      <c r="J136" s="148"/>
      <c r="L136" s="137"/>
      <c r="M136" s="141"/>
      <c r="N136" s="142"/>
      <c r="O136" s="142"/>
      <c r="P136" s="143">
        <f>P137</f>
        <v>0.59035799999999994</v>
      </c>
      <c r="Q136" s="142"/>
      <c r="R136" s="143">
        <f>R137</f>
        <v>0.10379999999999999</v>
      </c>
      <c r="S136" s="142"/>
      <c r="T136" s="144">
        <f>T137</f>
        <v>0</v>
      </c>
      <c r="AR136" s="138" t="s">
        <v>75</v>
      </c>
      <c r="AT136" s="145" t="s">
        <v>68</v>
      </c>
      <c r="AU136" s="145" t="s">
        <v>75</v>
      </c>
      <c r="AY136" s="138" t="s">
        <v>145</v>
      </c>
      <c r="BK136" s="146">
        <f>BK137</f>
        <v>0</v>
      </c>
    </row>
    <row r="137" spans="1:65" s="2" customFormat="1" ht="24.2" customHeight="1">
      <c r="A137" s="26"/>
      <c r="B137" s="149"/>
      <c r="C137" s="150" t="s">
        <v>78</v>
      </c>
      <c r="D137" s="150" t="s">
        <v>147</v>
      </c>
      <c r="E137" s="151" t="s">
        <v>663</v>
      </c>
      <c r="F137" s="152" t="s">
        <v>664</v>
      </c>
      <c r="G137" s="153" t="s">
        <v>160</v>
      </c>
      <c r="H137" s="154">
        <v>0.15</v>
      </c>
      <c r="I137" s="155"/>
      <c r="J137" s="155"/>
      <c r="K137" s="156"/>
      <c r="L137" s="27"/>
      <c r="M137" s="157" t="s">
        <v>1</v>
      </c>
      <c r="N137" s="158" t="s">
        <v>35</v>
      </c>
      <c r="O137" s="159">
        <v>3.9357199999999999</v>
      </c>
      <c r="P137" s="159">
        <f>O137*H137</f>
        <v>0.59035799999999994</v>
      </c>
      <c r="Q137" s="159">
        <v>0.69199999999999995</v>
      </c>
      <c r="R137" s="159">
        <f>Q137*H137</f>
        <v>0.10379999999999999</v>
      </c>
      <c r="S137" s="159">
        <v>0</v>
      </c>
      <c r="T137" s="160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151</v>
      </c>
      <c r="AT137" s="161" t="s">
        <v>147</v>
      </c>
      <c r="AU137" s="161" t="s">
        <v>78</v>
      </c>
      <c r="AY137" s="14" t="s">
        <v>145</v>
      </c>
      <c r="BE137" s="162">
        <f>IF(N137="základná",J137,0)</f>
        <v>0</v>
      </c>
      <c r="BF137" s="162">
        <f>IF(N137="znížená",J137,0)</f>
        <v>0</v>
      </c>
      <c r="BG137" s="162">
        <f>IF(N137="zákl. prenesená",J137,0)</f>
        <v>0</v>
      </c>
      <c r="BH137" s="162">
        <f>IF(N137="zníž. prenesená",J137,0)</f>
        <v>0</v>
      </c>
      <c r="BI137" s="162">
        <f>IF(N137="nulová",J137,0)</f>
        <v>0</v>
      </c>
      <c r="BJ137" s="14" t="s">
        <v>78</v>
      </c>
      <c r="BK137" s="162">
        <f>ROUND(I137*H137,2)</f>
        <v>0</v>
      </c>
      <c r="BL137" s="14" t="s">
        <v>151</v>
      </c>
      <c r="BM137" s="161" t="s">
        <v>665</v>
      </c>
    </row>
    <row r="138" spans="1:65" s="12" customFormat="1" ht="22.9" customHeight="1">
      <c r="B138" s="137"/>
      <c r="D138" s="138" t="s">
        <v>68</v>
      </c>
      <c r="E138" s="147" t="s">
        <v>509</v>
      </c>
      <c r="F138" s="147" t="s">
        <v>510</v>
      </c>
      <c r="J138" s="148"/>
      <c r="L138" s="137"/>
      <c r="M138" s="141"/>
      <c r="N138" s="142"/>
      <c r="O138" s="142"/>
      <c r="P138" s="143">
        <f>P139</f>
        <v>2.5861500000000004</v>
      </c>
      <c r="Q138" s="142"/>
      <c r="R138" s="143">
        <f>R139</f>
        <v>0</v>
      </c>
      <c r="S138" s="142"/>
      <c r="T138" s="144">
        <f>T139</f>
        <v>0</v>
      </c>
      <c r="AR138" s="138" t="s">
        <v>75</v>
      </c>
      <c r="AT138" s="145" t="s">
        <v>68</v>
      </c>
      <c r="AU138" s="145" t="s">
        <v>75</v>
      </c>
      <c r="AY138" s="138" t="s">
        <v>145</v>
      </c>
      <c r="BK138" s="146">
        <f>BK139</f>
        <v>0</v>
      </c>
    </row>
    <row r="139" spans="1:65" s="2" customFormat="1" ht="24.2" customHeight="1">
      <c r="A139" s="26"/>
      <c r="B139" s="149"/>
      <c r="C139" s="150" t="s">
        <v>82</v>
      </c>
      <c r="D139" s="150" t="s">
        <v>147</v>
      </c>
      <c r="E139" s="151" t="s">
        <v>511</v>
      </c>
      <c r="F139" s="152" t="s">
        <v>512</v>
      </c>
      <c r="G139" s="153" t="s">
        <v>269</v>
      </c>
      <c r="H139" s="154">
        <v>1.05</v>
      </c>
      <c r="I139" s="155"/>
      <c r="J139" s="155"/>
      <c r="K139" s="156"/>
      <c r="L139" s="27"/>
      <c r="M139" s="157" t="s">
        <v>1</v>
      </c>
      <c r="N139" s="158" t="s">
        <v>35</v>
      </c>
      <c r="O139" s="159">
        <v>2.4630000000000001</v>
      </c>
      <c r="P139" s="159">
        <f>O139*H139</f>
        <v>2.5861500000000004</v>
      </c>
      <c r="Q139" s="159">
        <v>0</v>
      </c>
      <c r="R139" s="159">
        <f>Q139*H139</f>
        <v>0</v>
      </c>
      <c r="S139" s="159">
        <v>0</v>
      </c>
      <c r="T139" s="160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151</v>
      </c>
      <c r="AT139" s="161" t="s">
        <v>147</v>
      </c>
      <c r="AU139" s="161" t="s">
        <v>78</v>
      </c>
      <c r="AY139" s="14" t="s">
        <v>145</v>
      </c>
      <c r="BE139" s="162">
        <f>IF(N139="základná",J139,0)</f>
        <v>0</v>
      </c>
      <c r="BF139" s="162">
        <f>IF(N139="znížená",J139,0)</f>
        <v>0</v>
      </c>
      <c r="BG139" s="162">
        <f>IF(N139="zákl. prenesená",J139,0)</f>
        <v>0</v>
      </c>
      <c r="BH139" s="162">
        <f>IF(N139="zníž. prenesená",J139,0)</f>
        <v>0</v>
      </c>
      <c r="BI139" s="162">
        <f>IF(N139="nulová",J139,0)</f>
        <v>0</v>
      </c>
      <c r="BJ139" s="14" t="s">
        <v>78</v>
      </c>
      <c r="BK139" s="162">
        <f>ROUND(I139*H139,2)</f>
        <v>0</v>
      </c>
      <c r="BL139" s="14" t="s">
        <v>151</v>
      </c>
      <c r="BM139" s="161" t="s">
        <v>666</v>
      </c>
    </row>
    <row r="140" spans="1:65" s="12" customFormat="1" ht="25.9" customHeight="1">
      <c r="B140" s="137"/>
      <c r="D140" s="138" t="s">
        <v>68</v>
      </c>
      <c r="E140" s="139" t="s">
        <v>299</v>
      </c>
      <c r="F140" s="139" t="s">
        <v>300</v>
      </c>
      <c r="J140" s="140"/>
      <c r="L140" s="137"/>
      <c r="M140" s="141"/>
      <c r="N140" s="142"/>
      <c r="O140" s="142"/>
      <c r="P140" s="143">
        <f>P141+P165</f>
        <v>143.07309645999999</v>
      </c>
      <c r="Q140" s="142"/>
      <c r="R140" s="143">
        <f>R141+R165</f>
        <v>0.86471641999999982</v>
      </c>
      <c r="S140" s="142"/>
      <c r="T140" s="144">
        <f>T141+T165</f>
        <v>0.21384</v>
      </c>
      <c r="AR140" s="138" t="s">
        <v>78</v>
      </c>
      <c r="AT140" s="145" t="s">
        <v>68</v>
      </c>
      <c r="AU140" s="145" t="s">
        <v>69</v>
      </c>
      <c r="AY140" s="138" t="s">
        <v>145</v>
      </c>
      <c r="BK140" s="146">
        <f>BK141+BK165</f>
        <v>0</v>
      </c>
    </row>
    <row r="141" spans="1:65" s="12" customFormat="1" ht="22.9" customHeight="1">
      <c r="B141" s="137"/>
      <c r="D141" s="138" t="s">
        <v>68</v>
      </c>
      <c r="E141" s="147" t="s">
        <v>301</v>
      </c>
      <c r="F141" s="147" t="s">
        <v>302</v>
      </c>
      <c r="J141" s="148"/>
      <c r="L141" s="137"/>
      <c r="M141" s="141"/>
      <c r="N141" s="142"/>
      <c r="O141" s="142"/>
      <c r="P141" s="143">
        <f>SUM(P142:P164)</f>
        <v>104.84204089999999</v>
      </c>
      <c r="Q141" s="142"/>
      <c r="R141" s="143">
        <f>SUM(R142:R164)</f>
        <v>0.53244501999999982</v>
      </c>
      <c r="S141" s="142"/>
      <c r="T141" s="144">
        <f>SUM(T142:T164)</f>
        <v>0.21384</v>
      </c>
      <c r="AR141" s="138" t="s">
        <v>78</v>
      </c>
      <c r="AT141" s="145" t="s">
        <v>68</v>
      </c>
      <c r="AU141" s="145" t="s">
        <v>75</v>
      </c>
      <c r="AY141" s="138" t="s">
        <v>145</v>
      </c>
      <c r="BK141" s="146">
        <f>SUM(BK142:BK164)</f>
        <v>0</v>
      </c>
    </row>
    <row r="142" spans="1:65" s="2" customFormat="1" ht="24.2" customHeight="1">
      <c r="A142" s="26"/>
      <c r="B142" s="149"/>
      <c r="C142" s="150" t="s">
        <v>151</v>
      </c>
      <c r="D142" s="150" t="s">
        <v>147</v>
      </c>
      <c r="E142" s="151" t="s">
        <v>312</v>
      </c>
      <c r="F142" s="152" t="s">
        <v>313</v>
      </c>
      <c r="G142" s="153" t="s">
        <v>150</v>
      </c>
      <c r="H142" s="154">
        <v>106.92</v>
      </c>
      <c r="I142" s="155"/>
      <c r="J142" s="155"/>
      <c r="K142" s="156"/>
      <c r="L142" s="27"/>
      <c r="M142" s="157" t="s">
        <v>1</v>
      </c>
      <c r="N142" s="158" t="s">
        <v>35</v>
      </c>
      <c r="O142" s="159">
        <v>3.2000000000000001E-2</v>
      </c>
      <c r="P142" s="159">
        <f t="shared" ref="P142:P164" si="0">O142*H142</f>
        <v>3.42144</v>
      </c>
      <c r="Q142" s="159">
        <v>0</v>
      </c>
      <c r="R142" s="159">
        <f t="shared" ref="R142:R164" si="1">Q142*H142</f>
        <v>0</v>
      </c>
      <c r="S142" s="159">
        <v>2E-3</v>
      </c>
      <c r="T142" s="160">
        <f t="shared" ref="T142:T164" si="2">S142*H142</f>
        <v>0.21384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210</v>
      </c>
      <c r="AT142" s="161" t="s">
        <v>147</v>
      </c>
      <c r="AU142" s="161" t="s">
        <v>78</v>
      </c>
      <c r="AY142" s="14" t="s">
        <v>145</v>
      </c>
      <c r="BE142" s="162">
        <f t="shared" ref="BE142:BE164" si="3">IF(N142="základná",J142,0)</f>
        <v>0</v>
      </c>
      <c r="BF142" s="162">
        <f t="shared" ref="BF142:BF164" si="4">IF(N142="znížená",J142,0)</f>
        <v>0</v>
      </c>
      <c r="BG142" s="162">
        <f t="shared" ref="BG142:BG164" si="5">IF(N142="zákl. prenesená",J142,0)</f>
        <v>0</v>
      </c>
      <c r="BH142" s="162">
        <f t="shared" ref="BH142:BH164" si="6">IF(N142="zníž. prenesená",J142,0)</f>
        <v>0</v>
      </c>
      <c r="BI142" s="162">
        <f t="shared" ref="BI142:BI164" si="7">IF(N142="nulová",J142,0)</f>
        <v>0</v>
      </c>
      <c r="BJ142" s="14" t="s">
        <v>78</v>
      </c>
      <c r="BK142" s="162">
        <f t="shared" ref="BK142:BK164" si="8">ROUND(I142*H142,2)</f>
        <v>0</v>
      </c>
      <c r="BL142" s="14" t="s">
        <v>210</v>
      </c>
      <c r="BM142" s="161" t="s">
        <v>667</v>
      </c>
    </row>
    <row r="143" spans="1:65" s="2" customFormat="1" ht="21.75" customHeight="1">
      <c r="A143" s="26"/>
      <c r="B143" s="149"/>
      <c r="C143" s="150" t="s">
        <v>165</v>
      </c>
      <c r="D143" s="150" t="s">
        <v>147</v>
      </c>
      <c r="E143" s="151" t="s">
        <v>668</v>
      </c>
      <c r="F143" s="152" t="s">
        <v>669</v>
      </c>
      <c r="G143" s="153" t="s">
        <v>150</v>
      </c>
      <c r="H143" s="154">
        <v>106.92</v>
      </c>
      <c r="I143" s="155"/>
      <c r="J143" s="155"/>
      <c r="K143" s="156"/>
      <c r="L143" s="27"/>
      <c r="M143" s="157" t="s">
        <v>1</v>
      </c>
      <c r="N143" s="158" t="s">
        <v>35</v>
      </c>
      <c r="O143" s="159">
        <v>4.002E-2</v>
      </c>
      <c r="P143" s="159">
        <f t="shared" si="0"/>
        <v>4.2789384000000004</v>
      </c>
      <c r="Q143" s="159">
        <v>0</v>
      </c>
      <c r="R143" s="159">
        <f t="shared" si="1"/>
        <v>0</v>
      </c>
      <c r="S143" s="159">
        <v>0</v>
      </c>
      <c r="T143" s="160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210</v>
      </c>
      <c r="AT143" s="161" t="s">
        <v>147</v>
      </c>
      <c r="AU143" s="161" t="s">
        <v>78</v>
      </c>
      <c r="AY143" s="14" t="s">
        <v>145</v>
      </c>
      <c r="BE143" s="162">
        <f t="shared" si="3"/>
        <v>0</v>
      </c>
      <c r="BF143" s="162">
        <f t="shared" si="4"/>
        <v>0</v>
      </c>
      <c r="BG143" s="162">
        <f t="shared" si="5"/>
        <v>0</v>
      </c>
      <c r="BH143" s="162">
        <f t="shared" si="6"/>
        <v>0</v>
      </c>
      <c r="BI143" s="162">
        <f t="shared" si="7"/>
        <v>0</v>
      </c>
      <c r="BJ143" s="14" t="s">
        <v>78</v>
      </c>
      <c r="BK143" s="162">
        <f t="shared" si="8"/>
        <v>0</v>
      </c>
      <c r="BL143" s="14" t="s">
        <v>210</v>
      </c>
      <c r="BM143" s="161" t="s">
        <v>670</v>
      </c>
    </row>
    <row r="144" spans="1:65" s="2" customFormat="1" ht="24.2" customHeight="1">
      <c r="A144" s="26"/>
      <c r="B144" s="149"/>
      <c r="C144" s="167" t="s">
        <v>169</v>
      </c>
      <c r="D144" s="167" t="s">
        <v>425</v>
      </c>
      <c r="E144" s="168" t="s">
        <v>671</v>
      </c>
      <c r="F144" s="169" t="s">
        <v>672</v>
      </c>
      <c r="G144" s="170" t="s">
        <v>150</v>
      </c>
      <c r="H144" s="171">
        <v>122.958</v>
      </c>
      <c r="I144" s="172"/>
      <c r="J144" s="172"/>
      <c r="K144" s="173"/>
      <c r="L144" s="174"/>
      <c r="M144" s="175" t="s">
        <v>1</v>
      </c>
      <c r="N144" s="176" t="s">
        <v>35</v>
      </c>
      <c r="O144" s="159">
        <v>0</v>
      </c>
      <c r="P144" s="159">
        <f t="shared" si="0"/>
        <v>0</v>
      </c>
      <c r="Q144" s="159">
        <v>1.9000000000000001E-4</v>
      </c>
      <c r="R144" s="159">
        <f t="shared" si="1"/>
        <v>2.3362020000000001E-2</v>
      </c>
      <c r="S144" s="159">
        <v>0</v>
      </c>
      <c r="T144" s="160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275</v>
      </c>
      <c r="AT144" s="161" t="s">
        <v>425</v>
      </c>
      <c r="AU144" s="161" t="s">
        <v>78</v>
      </c>
      <c r="AY144" s="14" t="s">
        <v>145</v>
      </c>
      <c r="BE144" s="162">
        <f t="shared" si="3"/>
        <v>0</v>
      </c>
      <c r="BF144" s="162">
        <f t="shared" si="4"/>
        <v>0</v>
      </c>
      <c r="BG144" s="162">
        <f t="shared" si="5"/>
        <v>0</v>
      </c>
      <c r="BH144" s="162">
        <f t="shared" si="6"/>
        <v>0</v>
      </c>
      <c r="BI144" s="162">
        <f t="shared" si="7"/>
        <v>0</v>
      </c>
      <c r="BJ144" s="14" t="s">
        <v>78</v>
      </c>
      <c r="BK144" s="162">
        <f t="shared" si="8"/>
        <v>0</v>
      </c>
      <c r="BL144" s="14" t="s">
        <v>210</v>
      </c>
      <c r="BM144" s="161" t="s">
        <v>673</v>
      </c>
    </row>
    <row r="145" spans="1:65" s="2" customFormat="1" ht="37.9" customHeight="1">
      <c r="A145" s="26"/>
      <c r="B145" s="149"/>
      <c r="C145" s="150" t="s">
        <v>173</v>
      </c>
      <c r="D145" s="150" t="s">
        <v>147</v>
      </c>
      <c r="E145" s="151" t="s">
        <v>674</v>
      </c>
      <c r="F145" s="152" t="s">
        <v>675</v>
      </c>
      <c r="G145" s="153" t="s">
        <v>187</v>
      </c>
      <c r="H145" s="154">
        <v>26.8</v>
      </c>
      <c r="I145" s="155"/>
      <c r="J145" s="155"/>
      <c r="K145" s="156"/>
      <c r="L145" s="27"/>
      <c r="M145" s="157" t="s">
        <v>1</v>
      </c>
      <c r="N145" s="158" t="s">
        <v>35</v>
      </c>
      <c r="O145" s="159">
        <v>0.46836</v>
      </c>
      <c r="P145" s="159">
        <f t="shared" si="0"/>
        <v>12.552048000000001</v>
      </c>
      <c r="Q145" s="159">
        <v>3.0000000000000001E-5</v>
      </c>
      <c r="R145" s="159">
        <f t="shared" si="1"/>
        <v>8.0400000000000003E-4</v>
      </c>
      <c r="S145" s="159">
        <v>0</v>
      </c>
      <c r="T145" s="160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210</v>
      </c>
      <c r="AT145" s="161" t="s">
        <v>147</v>
      </c>
      <c r="AU145" s="161" t="s">
        <v>78</v>
      </c>
      <c r="AY145" s="14" t="s">
        <v>145</v>
      </c>
      <c r="BE145" s="162">
        <f t="shared" si="3"/>
        <v>0</v>
      </c>
      <c r="BF145" s="162">
        <f t="shared" si="4"/>
        <v>0</v>
      </c>
      <c r="BG145" s="162">
        <f t="shared" si="5"/>
        <v>0</v>
      </c>
      <c r="BH145" s="162">
        <f t="shared" si="6"/>
        <v>0</v>
      </c>
      <c r="BI145" s="162">
        <f t="shared" si="7"/>
        <v>0</v>
      </c>
      <c r="BJ145" s="14" t="s">
        <v>78</v>
      </c>
      <c r="BK145" s="162">
        <f t="shared" si="8"/>
        <v>0</v>
      </c>
      <c r="BL145" s="14" t="s">
        <v>210</v>
      </c>
      <c r="BM145" s="161" t="s">
        <v>676</v>
      </c>
    </row>
    <row r="146" spans="1:65" s="2" customFormat="1" ht="16.5" customHeight="1">
      <c r="A146" s="26"/>
      <c r="B146" s="149"/>
      <c r="C146" s="167" t="s">
        <v>177</v>
      </c>
      <c r="D146" s="167" t="s">
        <v>425</v>
      </c>
      <c r="E146" s="168" t="s">
        <v>677</v>
      </c>
      <c r="F146" s="169" t="s">
        <v>678</v>
      </c>
      <c r="G146" s="170" t="s">
        <v>150</v>
      </c>
      <c r="H146" s="171">
        <v>16.616</v>
      </c>
      <c r="I146" s="172"/>
      <c r="J146" s="172"/>
      <c r="K146" s="173"/>
      <c r="L146" s="174"/>
      <c r="M146" s="175" t="s">
        <v>1</v>
      </c>
      <c r="N146" s="176" t="s">
        <v>35</v>
      </c>
      <c r="O146" s="159">
        <v>0</v>
      </c>
      <c r="P146" s="159">
        <f t="shared" si="0"/>
        <v>0</v>
      </c>
      <c r="Q146" s="159">
        <v>9.6799999999999994E-3</v>
      </c>
      <c r="R146" s="159">
        <f t="shared" si="1"/>
        <v>0.16084287999999999</v>
      </c>
      <c r="S146" s="159">
        <v>0</v>
      </c>
      <c r="T146" s="160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275</v>
      </c>
      <c r="AT146" s="161" t="s">
        <v>425</v>
      </c>
      <c r="AU146" s="161" t="s">
        <v>78</v>
      </c>
      <c r="AY146" s="14" t="s">
        <v>145</v>
      </c>
      <c r="BE146" s="162">
        <f t="shared" si="3"/>
        <v>0</v>
      </c>
      <c r="BF146" s="162">
        <f t="shared" si="4"/>
        <v>0</v>
      </c>
      <c r="BG146" s="162">
        <f t="shared" si="5"/>
        <v>0</v>
      </c>
      <c r="BH146" s="162">
        <f t="shared" si="6"/>
        <v>0</v>
      </c>
      <c r="BI146" s="162">
        <f t="shared" si="7"/>
        <v>0</v>
      </c>
      <c r="BJ146" s="14" t="s">
        <v>78</v>
      </c>
      <c r="BK146" s="162">
        <f t="shared" si="8"/>
        <v>0</v>
      </c>
      <c r="BL146" s="14" t="s">
        <v>210</v>
      </c>
      <c r="BM146" s="161" t="s">
        <v>679</v>
      </c>
    </row>
    <row r="147" spans="1:65" s="2" customFormat="1" ht="37.9" customHeight="1">
      <c r="A147" s="26"/>
      <c r="B147" s="149"/>
      <c r="C147" s="150" t="s">
        <v>156</v>
      </c>
      <c r="D147" s="150" t="s">
        <v>147</v>
      </c>
      <c r="E147" s="151" t="s">
        <v>680</v>
      </c>
      <c r="F147" s="152" t="s">
        <v>681</v>
      </c>
      <c r="G147" s="153" t="s">
        <v>187</v>
      </c>
      <c r="H147" s="154">
        <v>37.4</v>
      </c>
      <c r="I147" s="155"/>
      <c r="J147" s="155"/>
      <c r="K147" s="156"/>
      <c r="L147" s="27"/>
      <c r="M147" s="157" t="s">
        <v>1</v>
      </c>
      <c r="N147" s="158" t="s">
        <v>35</v>
      </c>
      <c r="O147" s="159">
        <v>0.35561999999999999</v>
      </c>
      <c r="P147" s="159">
        <f t="shared" si="0"/>
        <v>13.300187999999999</v>
      </c>
      <c r="Q147" s="159">
        <v>3.6000000000000002E-4</v>
      </c>
      <c r="R147" s="159">
        <f t="shared" si="1"/>
        <v>1.3464E-2</v>
      </c>
      <c r="S147" s="159">
        <v>0</v>
      </c>
      <c r="T147" s="160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210</v>
      </c>
      <c r="AT147" s="161" t="s">
        <v>147</v>
      </c>
      <c r="AU147" s="161" t="s">
        <v>78</v>
      </c>
      <c r="AY147" s="14" t="s">
        <v>145</v>
      </c>
      <c r="BE147" s="162">
        <f t="shared" si="3"/>
        <v>0</v>
      </c>
      <c r="BF147" s="162">
        <f t="shared" si="4"/>
        <v>0</v>
      </c>
      <c r="BG147" s="162">
        <f t="shared" si="5"/>
        <v>0</v>
      </c>
      <c r="BH147" s="162">
        <f t="shared" si="6"/>
        <v>0</v>
      </c>
      <c r="BI147" s="162">
        <f t="shared" si="7"/>
        <v>0</v>
      </c>
      <c r="BJ147" s="14" t="s">
        <v>78</v>
      </c>
      <c r="BK147" s="162">
        <f t="shared" si="8"/>
        <v>0</v>
      </c>
      <c r="BL147" s="14" t="s">
        <v>210</v>
      </c>
      <c r="BM147" s="161" t="s">
        <v>682</v>
      </c>
    </row>
    <row r="148" spans="1:65" s="2" customFormat="1" ht="37.9" customHeight="1">
      <c r="A148" s="26"/>
      <c r="B148" s="149"/>
      <c r="C148" s="150" t="s">
        <v>184</v>
      </c>
      <c r="D148" s="150" t="s">
        <v>147</v>
      </c>
      <c r="E148" s="151" t="s">
        <v>683</v>
      </c>
      <c r="F148" s="152" t="s">
        <v>684</v>
      </c>
      <c r="G148" s="153" t="s">
        <v>187</v>
      </c>
      <c r="H148" s="154">
        <v>24.8</v>
      </c>
      <c r="I148" s="155"/>
      <c r="J148" s="155"/>
      <c r="K148" s="156"/>
      <c r="L148" s="27"/>
      <c r="M148" s="157" t="s">
        <v>1</v>
      </c>
      <c r="N148" s="158" t="s">
        <v>35</v>
      </c>
      <c r="O148" s="159">
        <v>0.35561999999999999</v>
      </c>
      <c r="P148" s="159">
        <f t="shared" si="0"/>
        <v>8.8193760000000001</v>
      </c>
      <c r="Q148" s="159">
        <v>3.6000000000000002E-4</v>
      </c>
      <c r="R148" s="159">
        <f t="shared" si="1"/>
        <v>8.9280000000000002E-3</v>
      </c>
      <c r="S148" s="159">
        <v>0</v>
      </c>
      <c r="T148" s="160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210</v>
      </c>
      <c r="AT148" s="161" t="s">
        <v>147</v>
      </c>
      <c r="AU148" s="161" t="s">
        <v>78</v>
      </c>
      <c r="AY148" s="14" t="s">
        <v>145</v>
      </c>
      <c r="BE148" s="162">
        <f t="shared" si="3"/>
        <v>0</v>
      </c>
      <c r="BF148" s="162">
        <f t="shared" si="4"/>
        <v>0</v>
      </c>
      <c r="BG148" s="162">
        <f t="shared" si="5"/>
        <v>0</v>
      </c>
      <c r="BH148" s="162">
        <f t="shared" si="6"/>
        <v>0</v>
      </c>
      <c r="BI148" s="162">
        <f t="shared" si="7"/>
        <v>0</v>
      </c>
      <c r="BJ148" s="14" t="s">
        <v>78</v>
      </c>
      <c r="BK148" s="162">
        <f t="shared" si="8"/>
        <v>0</v>
      </c>
      <c r="BL148" s="14" t="s">
        <v>210</v>
      </c>
      <c r="BM148" s="161" t="s">
        <v>685</v>
      </c>
    </row>
    <row r="149" spans="1:65" s="2" customFormat="1" ht="37.9" customHeight="1">
      <c r="A149" s="26"/>
      <c r="B149" s="149"/>
      <c r="C149" s="150" t="s">
        <v>189</v>
      </c>
      <c r="D149" s="150" t="s">
        <v>147</v>
      </c>
      <c r="E149" s="151" t="s">
        <v>686</v>
      </c>
      <c r="F149" s="152" t="s">
        <v>687</v>
      </c>
      <c r="G149" s="153" t="s">
        <v>187</v>
      </c>
      <c r="H149" s="154">
        <v>12.6</v>
      </c>
      <c r="I149" s="155"/>
      <c r="J149" s="155"/>
      <c r="K149" s="156"/>
      <c r="L149" s="27"/>
      <c r="M149" s="157" t="s">
        <v>1</v>
      </c>
      <c r="N149" s="158" t="s">
        <v>35</v>
      </c>
      <c r="O149" s="159">
        <v>0.54359999999999997</v>
      </c>
      <c r="P149" s="159">
        <f t="shared" si="0"/>
        <v>6.8493599999999999</v>
      </c>
      <c r="Q149" s="159">
        <v>3.4000000000000002E-4</v>
      </c>
      <c r="R149" s="159">
        <f t="shared" si="1"/>
        <v>4.2840000000000005E-3</v>
      </c>
      <c r="S149" s="159">
        <v>0</v>
      </c>
      <c r="T149" s="160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210</v>
      </c>
      <c r="AT149" s="161" t="s">
        <v>147</v>
      </c>
      <c r="AU149" s="161" t="s">
        <v>78</v>
      </c>
      <c r="AY149" s="14" t="s">
        <v>145</v>
      </c>
      <c r="BE149" s="162">
        <f t="shared" si="3"/>
        <v>0</v>
      </c>
      <c r="BF149" s="162">
        <f t="shared" si="4"/>
        <v>0</v>
      </c>
      <c r="BG149" s="162">
        <f t="shared" si="5"/>
        <v>0</v>
      </c>
      <c r="BH149" s="162">
        <f t="shared" si="6"/>
        <v>0</v>
      </c>
      <c r="BI149" s="162">
        <f t="shared" si="7"/>
        <v>0</v>
      </c>
      <c r="BJ149" s="14" t="s">
        <v>78</v>
      </c>
      <c r="BK149" s="162">
        <f t="shared" si="8"/>
        <v>0</v>
      </c>
      <c r="BL149" s="14" t="s">
        <v>210</v>
      </c>
      <c r="BM149" s="161" t="s">
        <v>688</v>
      </c>
    </row>
    <row r="150" spans="1:65" s="2" customFormat="1" ht="44.25" customHeight="1">
      <c r="A150" s="26"/>
      <c r="B150" s="149"/>
      <c r="C150" s="150" t="s">
        <v>193</v>
      </c>
      <c r="D150" s="150" t="s">
        <v>147</v>
      </c>
      <c r="E150" s="151" t="s">
        <v>689</v>
      </c>
      <c r="F150" s="152" t="s">
        <v>690</v>
      </c>
      <c r="G150" s="153" t="s">
        <v>187</v>
      </c>
      <c r="H150" s="154">
        <v>26.8</v>
      </c>
      <c r="I150" s="155"/>
      <c r="J150" s="155"/>
      <c r="K150" s="156"/>
      <c r="L150" s="27"/>
      <c r="M150" s="157" t="s">
        <v>1</v>
      </c>
      <c r="N150" s="158" t="s">
        <v>35</v>
      </c>
      <c r="O150" s="159">
        <v>0.61153000000000002</v>
      </c>
      <c r="P150" s="159">
        <f t="shared" si="0"/>
        <v>16.389004</v>
      </c>
      <c r="Q150" s="159">
        <v>1.2999999999999999E-3</v>
      </c>
      <c r="R150" s="159">
        <f t="shared" si="1"/>
        <v>3.4839999999999996E-2</v>
      </c>
      <c r="S150" s="159">
        <v>0</v>
      </c>
      <c r="T150" s="160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210</v>
      </c>
      <c r="AT150" s="161" t="s">
        <v>147</v>
      </c>
      <c r="AU150" s="161" t="s">
        <v>78</v>
      </c>
      <c r="AY150" s="14" t="s">
        <v>145</v>
      </c>
      <c r="BE150" s="162">
        <f t="shared" si="3"/>
        <v>0</v>
      </c>
      <c r="BF150" s="162">
        <f t="shared" si="4"/>
        <v>0</v>
      </c>
      <c r="BG150" s="162">
        <f t="shared" si="5"/>
        <v>0</v>
      </c>
      <c r="BH150" s="162">
        <f t="shared" si="6"/>
        <v>0</v>
      </c>
      <c r="BI150" s="162">
        <f t="shared" si="7"/>
        <v>0</v>
      </c>
      <c r="BJ150" s="14" t="s">
        <v>78</v>
      </c>
      <c r="BK150" s="162">
        <f t="shared" si="8"/>
        <v>0</v>
      </c>
      <c r="BL150" s="14" t="s">
        <v>210</v>
      </c>
      <c r="BM150" s="161" t="s">
        <v>691</v>
      </c>
    </row>
    <row r="151" spans="1:65" s="2" customFormat="1" ht="33" customHeight="1">
      <c r="A151" s="26"/>
      <c r="B151" s="149"/>
      <c r="C151" s="150" t="s">
        <v>197</v>
      </c>
      <c r="D151" s="150" t="s">
        <v>147</v>
      </c>
      <c r="E151" s="151" t="s">
        <v>692</v>
      </c>
      <c r="F151" s="152" t="s">
        <v>693</v>
      </c>
      <c r="G151" s="153" t="s">
        <v>150</v>
      </c>
      <c r="H151" s="154">
        <v>102.85</v>
      </c>
      <c r="I151" s="155"/>
      <c r="J151" s="155"/>
      <c r="K151" s="156"/>
      <c r="L151" s="27"/>
      <c r="M151" s="157" t="s">
        <v>1</v>
      </c>
      <c r="N151" s="158" t="s">
        <v>35</v>
      </c>
      <c r="O151" s="159">
        <v>0.31724999999999998</v>
      </c>
      <c r="P151" s="159">
        <f t="shared" si="0"/>
        <v>32.629162499999993</v>
      </c>
      <c r="Q151" s="159">
        <v>0</v>
      </c>
      <c r="R151" s="159">
        <f t="shared" si="1"/>
        <v>0</v>
      </c>
      <c r="S151" s="159">
        <v>0</v>
      </c>
      <c r="T151" s="160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210</v>
      </c>
      <c r="AT151" s="161" t="s">
        <v>147</v>
      </c>
      <c r="AU151" s="161" t="s">
        <v>78</v>
      </c>
      <c r="AY151" s="14" t="s">
        <v>145</v>
      </c>
      <c r="BE151" s="162">
        <f t="shared" si="3"/>
        <v>0</v>
      </c>
      <c r="BF151" s="162">
        <f t="shared" si="4"/>
        <v>0</v>
      </c>
      <c r="BG151" s="162">
        <f t="shared" si="5"/>
        <v>0</v>
      </c>
      <c r="BH151" s="162">
        <f t="shared" si="6"/>
        <v>0</v>
      </c>
      <c r="BI151" s="162">
        <f t="shared" si="7"/>
        <v>0</v>
      </c>
      <c r="BJ151" s="14" t="s">
        <v>78</v>
      </c>
      <c r="BK151" s="162">
        <f t="shared" si="8"/>
        <v>0</v>
      </c>
      <c r="BL151" s="14" t="s">
        <v>210</v>
      </c>
      <c r="BM151" s="161" t="s">
        <v>694</v>
      </c>
    </row>
    <row r="152" spans="1:65" s="2" customFormat="1" ht="16.5" customHeight="1">
      <c r="A152" s="26"/>
      <c r="B152" s="149"/>
      <c r="C152" s="167" t="s">
        <v>202</v>
      </c>
      <c r="D152" s="167" t="s">
        <v>425</v>
      </c>
      <c r="E152" s="168" t="s">
        <v>695</v>
      </c>
      <c r="F152" s="169" t="s">
        <v>696</v>
      </c>
      <c r="G152" s="170" t="s">
        <v>200</v>
      </c>
      <c r="H152" s="171">
        <v>4.1139999999999999</v>
      </c>
      <c r="I152" s="172"/>
      <c r="J152" s="172"/>
      <c r="K152" s="173"/>
      <c r="L152" s="174"/>
      <c r="M152" s="175" t="s">
        <v>1</v>
      </c>
      <c r="N152" s="176" t="s">
        <v>35</v>
      </c>
      <c r="O152" s="159">
        <v>0</v>
      </c>
      <c r="P152" s="159">
        <f t="shared" si="0"/>
        <v>0</v>
      </c>
      <c r="Q152" s="159">
        <v>7.5000000000000002E-4</v>
      </c>
      <c r="R152" s="159">
        <f t="shared" si="1"/>
        <v>3.0855000000000001E-3</v>
      </c>
      <c r="S152" s="159">
        <v>0</v>
      </c>
      <c r="T152" s="160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275</v>
      </c>
      <c r="AT152" s="161" t="s">
        <v>425</v>
      </c>
      <c r="AU152" s="161" t="s">
        <v>78</v>
      </c>
      <c r="AY152" s="14" t="s">
        <v>145</v>
      </c>
      <c r="BE152" s="162">
        <f t="shared" si="3"/>
        <v>0</v>
      </c>
      <c r="BF152" s="162">
        <f t="shared" si="4"/>
        <v>0</v>
      </c>
      <c r="BG152" s="162">
        <f t="shared" si="5"/>
        <v>0</v>
      </c>
      <c r="BH152" s="162">
        <f t="shared" si="6"/>
        <v>0</v>
      </c>
      <c r="BI152" s="162">
        <f t="shared" si="7"/>
        <v>0</v>
      </c>
      <c r="BJ152" s="14" t="s">
        <v>78</v>
      </c>
      <c r="BK152" s="162">
        <f t="shared" si="8"/>
        <v>0</v>
      </c>
      <c r="BL152" s="14" t="s">
        <v>210</v>
      </c>
      <c r="BM152" s="161" t="s">
        <v>697</v>
      </c>
    </row>
    <row r="153" spans="1:65" s="2" customFormat="1" ht="21.75" customHeight="1">
      <c r="A153" s="26"/>
      <c r="B153" s="149"/>
      <c r="C153" s="167" t="s">
        <v>206</v>
      </c>
      <c r="D153" s="167" t="s">
        <v>425</v>
      </c>
      <c r="E153" s="168" t="s">
        <v>698</v>
      </c>
      <c r="F153" s="169" t="s">
        <v>699</v>
      </c>
      <c r="G153" s="170" t="s">
        <v>397</v>
      </c>
      <c r="H153" s="171">
        <v>0.82299999999999995</v>
      </c>
      <c r="I153" s="172"/>
      <c r="J153" s="172"/>
      <c r="K153" s="173"/>
      <c r="L153" s="174"/>
      <c r="M153" s="175" t="s">
        <v>1</v>
      </c>
      <c r="N153" s="176" t="s">
        <v>35</v>
      </c>
      <c r="O153" s="159">
        <v>0</v>
      </c>
      <c r="P153" s="159">
        <f t="shared" si="0"/>
        <v>0</v>
      </c>
      <c r="Q153" s="159">
        <v>1E-3</v>
      </c>
      <c r="R153" s="159">
        <f t="shared" si="1"/>
        <v>8.2299999999999995E-4</v>
      </c>
      <c r="S153" s="159">
        <v>0</v>
      </c>
      <c r="T153" s="160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275</v>
      </c>
      <c r="AT153" s="161" t="s">
        <v>425</v>
      </c>
      <c r="AU153" s="161" t="s">
        <v>78</v>
      </c>
      <c r="AY153" s="14" t="s">
        <v>145</v>
      </c>
      <c r="BE153" s="162">
        <f t="shared" si="3"/>
        <v>0</v>
      </c>
      <c r="BF153" s="162">
        <f t="shared" si="4"/>
        <v>0</v>
      </c>
      <c r="BG153" s="162">
        <f t="shared" si="5"/>
        <v>0</v>
      </c>
      <c r="BH153" s="162">
        <f t="shared" si="6"/>
        <v>0</v>
      </c>
      <c r="BI153" s="162">
        <f t="shared" si="7"/>
        <v>0</v>
      </c>
      <c r="BJ153" s="14" t="s">
        <v>78</v>
      </c>
      <c r="BK153" s="162">
        <f t="shared" si="8"/>
        <v>0</v>
      </c>
      <c r="BL153" s="14" t="s">
        <v>210</v>
      </c>
      <c r="BM153" s="161" t="s">
        <v>700</v>
      </c>
    </row>
    <row r="154" spans="1:65" s="2" customFormat="1" ht="16.5" customHeight="1">
      <c r="A154" s="26"/>
      <c r="B154" s="149"/>
      <c r="C154" s="167" t="s">
        <v>210</v>
      </c>
      <c r="D154" s="167" t="s">
        <v>425</v>
      </c>
      <c r="E154" s="168" t="s">
        <v>701</v>
      </c>
      <c r="F154" s="169" t="s">
        <v>702</v>
      </c>
      <c r="G154" s="170" t="s">
        <v>200</v>
      </c>
      <c r="H154" s="171">
        <v>71.644999999999996</v>
      </c>
      <c r="I154" s="172"/>
      <c r="J154" s="172"/>
      <c r="K154" s="173"/>
      <c r="L154" s="174"/>
      <c r="M154" s="175" t="s">
        <v>1</v>
      </c>
      <c r="N154" s="176" t="s">
        <v>35</v>
      </c>
      <c r="O154" s="159">
        <v>0</v>
      </c>
      <c r="P154" s="159">
        <f t="shared" si="0"/>
        <v>0</v>
      </c>
      <c r="Q154" s="159">
        <v>5.0000000000000001E-4</v>
      </c>
      <c r="R154" s="159">
        <f t="shared" si="1"/>
        <v>3.58225E-2</v>
      </c>
      <c r="S154" s="159">
        <v>0</v>
      </c>
      <c r="T154" s="160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275</v>
      </c>
      <c r="AT154" s="161" t="s">
        <v>425</v>
      </c>
      <c r="AU154" s="161" t="s">
        <v>78</v>
      </c>
      <c r="AY154" s="14" t="s">
        <v>145</v>
      </c>
      <c r="BE154" s="162">
        <f t="shared" si="3"/>
        <v>0</v>
      </c>
      <c r="BF154" s="162">
        <f t="shared" si="4"/>
        <v>0</v>
      </c>
      <c r="BG154" s="162">
        <f t="shared" si="5"/>
        <v>0</v>
      </c>
      <c r="BH154" s="162">
        <f t="shared" si="6"/>
        <v>0</v>
      </c>
      <c r="BI154" s="162">
        <f t="shared" si="7"/>
        <v>0</v>
      </c>
      <c r="BJ154" s="14" t="s">
        <v>78</v>
      </c>
      <c r="BK154" s="162">
        <f t="shared" si="8"/>
        <v>0</v>
      </c>
      <c r="BL154" s="14" t="s">
        <v>210</v>
      </c>
      <c r="BM154" s="161" t="s">
        <v>703</v>
      </c>
    </row>
    <row r="155" spans="1:65" s="2" customFormat="1" ht="24.2" customHeight="1">
      <c r="A155" s="26"/>
      <c r="B155" s="149"/>
      <c r="C155" s="167" t="s">
        <v>214</v>
      </c>
      <c r="D155" s="167" t="s">
        <v>425</v>
      </c>
      <c r="E155" s="168" t="s">
        <v>704</v>
      </c>
      <c r="F155" s="169" t="s">
        <v>705</v>
      </c>
      <c r="G155" s="170" t="s">
        <v>150</v>
      </c>
      <c r="H155" s="171">
        <v>118.27800000000001</v>
      </c>
      <c r="I155" s="172"/>
      <c r="J155" s="172"/>
      <c r="K155" s="173"/>
      <c r="L155" s="174"/>
      <c r="M155" s="175" t="s">
        <v>1</v>
      </c>
      <c r="N155" s="176" t="s">
        <v>35</v>
      </c>
      <c r="O155" s="159">
        <v>0</v>
      </c>
      <c r="P155" s="159">
        <f t="shared" si="0"/>
        <v>0</v>
      </c>
      <c r="Q155" s="159">
        <v>2.0400000000000001E-3</v>
      </c>
      <c r="R155" s="159">
        <f t="shared" si="1"/>
        <v>0.24128712000000002</v>
      </c>
      <c r="S155" s="159">
        <v>0</v>
      </c>
      <c r="T155" s="160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275</v>
      </c>
      <c r="AT155" s="161" t="s">
        <v>425</v>
      </c>
      <c r="AU155" s="161" t="s">
        <v>78</v>
      </c>
      <c r="AY155" s="14" t="s">
        <v>145</v>
      </c>
      <c r="BE155" s="162">
        <f t="shared" si="3"/>
        <v>0</v>
      </c>
      <c r="BF155" s="162">
        <f t="shared" si="4"/>
        <v>0</v>
      </c>
      <c r="BG155" s="162">
        <f t="shared" si="5"/>
        <v>0</v>
      </c>
      <c r="BH155" s="162">
        <f t="shared" si="6"/>
        <v>0</v>
      </c>
      <c r="BI155" s="162">
        <f t="shared" si="7"/>
        <v>0</v>
      </c>
      <c r="BJ155" s="14" t="s">
        <v>78</v>
      </c>
      <c r="BK155" s="162">
        <f t="shared" si="8"/>
        <v>0</v>
      </c>
      <c r="BL155" s="14" t="s">
        <v>210</v>
      </c>
      <c r="BM155" s="161" t="s">
        <v>706</v>
      </c>
    </row>
    <row r="156" spans="1:65" s="2" customFormat="1" ht="24.2" customHeight="1">
      <c r="A156" s="26"/>
      <c r="B156" s="149"/>
      <c r="C156" s="150" t="s">
        <v>218</v>
      </c>
      <c r="D156" s="150" t="s">
        <v>147</v>
      </c>
      <c r="E156" s="151" t="s">
        <v>707</v>
      </c>
      <c r="F156" s="152" t="s">
        <v>708</v>
      </c>
      <c r="G156" s="153" t="s">
        <v>200</v>
      </c>
      <c r="H156" s="154">
        <v>1</v>
      </c>
      <c r="I156" s="155"/>
      <c r="J156" s="155"/>
      <c r="K156" s="156"/>
      <c r="L156" s="27"/>
      <c r="M156" s="157" t="s">
        <v>1</v>
      </c>
      <c r="N156" s="158" t="s">
        <v>35</v>
      </c>
      <c r="O156" s="159">
        <v>0.27128000000000002</v>
      </c>
      <c r="P156" s="159">
        <f t="shared" si="0"/>
        <v>0.27128000000000002</v>
      </c>
      <c r="Q156" s="159">
        <v>6.0000000000000002E-5</v>
      </c>
      <c r="R156" s="159">
        <f t="shared" si="1"/>
        <v>6.0000000000000002E-5</v>
      </c>
      <c r="S156" s="159">
        <v>0</v>
      </c>
      <c r="T156" s="160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210</v>
      </c>
      <c r="AT156" s="161" t="s">
        <v>147</v>
      </c>
      <c r="AU156" s="161" t="s">
        <v>78</v>
      </c>
      <c r="AY156" s="14" t="s">
        <v>145</v>
      </c>
      <c r="BE156" s="162">
        <f t="shared" si="3"/>
        <v>0</v>
      </c>
      <c r="BF156" s="162">
        <f t="shared" si="4"/>
        <v>0</v>
      </c>
      <c r="BG156" s="162">
        <f t="shared" si="5"/>
        <v>0</v>
      </c>
      <c r="BH156" s="162">
        <f t="shared" si="6"/>
        <v>0</v>
      </c>
      <c r="BI156" s="162">
        <f t="shared" si="7"/>
        <v>0</v>
      </c>
      <c r="BJ156" s="14" t="s">
        <v>78</v>
      </c>
      <c r="BK156" s="162">
        <f t="shared" si="8"/>
        <v>0</v>
      </c>
      <c r="BL156" s="14" t="s">
        <v>210</v>
      </c>
      <c r="BM156" s="161" t="s">
        <v>709</v>
      </c>
    </row>
    <row r="157" spans="1:65" s="2" customFormat="1" ht="24.2" customHeight="1">
      <c r="A157" s="26"/>
      <c r="B157" s="149"/>
      <c r="C157" s="167" t="s">
        <v>222</v>
      </c>
      <c r="D157" s="167" t="s">
        <v>425</v>
      </c>
      <c r="E157" s="168" t="s">
        <v>710</v>
      </c>
      <c r="F157" s="169" t="s">
        <v>711</v>
      </c>
      <c r="G157" s="170" t="s">
        <v>200</v>
      </c>
      <c r="H157" s="171">
        <v>1</v>
      </c>
      <c r="I157" s="172"/>
      <c r="J157" s="172"/>
      <c r="K157" s="173"/>
      <c r="L157" s="174"/>
      <c r="M157" s="175" t="s">
        <v>1</v>
      </c>
      <c r="N157" s="176" t="s">
        <v>35</v>
      </c>
      <c r="O157" s="159">
        <v>0</v>
      </c>
      <c r="P157" s="159">
        <f t="shared" si="0"/>
        <v>0</v>
      </c>
      <c r="Q157" s="159">
        <v>1.48E-3</v>
      </c>
      <c r="R157" s="159">
        <f t="shared" si="1"/>
        <v>1.48E-3</v>
      </c>
      <c r="S157" s="159">
        <v>0</v>
      </c>
      <c r="T157" s="160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275</v>
      </c>
      <c r="AT157" s="161" t="s">
        <v>425</v>
      </c>
      <c r="AU157" s="161" t="s">
        <v>78</v>
      </c>
      <c r="AY157" s="14" t="s">
        <v>145</v>
      </c>
      <c r="BE157" s="162">
        <f t="shared" si="3"/>
        <v>0</v>
      </c>
      <c r="BF157" s="162">
        <f t="shared" si="4"/>
        <v>0</v>
      </c>
      <c r="BG157" s="162">
        <f t="shared" si="5"/>
        <v>0</v>
      </c>
      <c r="BH157" s="162">
        <f t="shared" si="6"/>
        <v>0</v>
      </c>
      <c r="BI157" s="162">
        <f t="shared" si="7"/>
        <v>0</v>
      </c>
      <c r="BJ157" s="14" t="s">
        <v>78</v>
      </c>
      <c r="BK157" s="162">
        <f t="shared" si="8"/>
        <v>0</v>
      </c>
      <c r="BL157" s="14" t="s">
        <v>210</v>
      </c>
      <c r="BM157" s="161" t="s">
        <v>712</v>
      </c>
    </row>
    <row r="158" spans="1:65" s="2" customFormat="1" ht="24.2" customHeight="1">
      <c r="A158" s="26"/>
      <c r="B158" s="149"/>
      <c r="C158" s="150" t="s">
        <v>7</v>
      </c>
      <c r="D158" s="150" t="s">
        <v>147</v>
      </c>
      <c r="E158" s="151" t="s">
        <v>713</v>
      </c>
      <c r="F158" s="152" t="s">
        <v>714</v>
      </c>
      <c r="G158" s="153" t="s">
        <v>200</v>
      </c>
      <c r="H158" s="154">
        <v>2</v>
      </c>
      <c r="I158" s="155"/>
      <c r="J158" s="155"/>
      <c r="K158" s="156"/>
      <c r="L158" s="27"/>
      <c r="M158" s="157" t="s">
        <v>1</v>
      </c>
      <c r="N158" s="158" t="s">
        <v>35</v>
      </c>
      <c r="O158" s="159">
        <v>1.4252</v>
      </c>
      <c r="P158" s="159">
        <f t="shared" si="0"/>
        <v>2.8504</v>
      </c>
      <c r="Q158" s="159">
        <v>1.3999999999999999E-4</v>
      </c>
      <c r="R158" s="159">
        <f t="shared" si="1"/>
        <v>2.7999999999999998E-4</v>
      </c>
      <c r="S158" s="159">
        <v>0</v>
      </c>
      <c r="T158" s="160">
        <f t="shared" si="2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210</v>
      </c>
      <c r="AT158" s="161" t="s">
        <v>147</v>
      </c>
      <c r="AU158" s="161" t="s">
        <v>78</v>
      </c>
      <c r="AY158" s="14" t="s">
        <v>145</v>
      </c>
      <c r="BE158" s="162">
        <f t="shared" si="3"/>
        <v>0</v>
      </c>
      <c r="BF158" s="162">
        <f t="shared" si="4"/>
        <v>0</v>
      </c>
      <c r="BG158" s="162">
        <f t="shared" si="5"/>
        <v>0</v>
      </c>
      <c r="BH158" s="162">
        <f t="shared" si="6"/>
        <v>0</v>
      </c>
      <c r="BI158" s="162">
        <f t="shared" si="7"/>
        <v>0</v>
      </c>
      <c r="BJ158" s="14" t="s">
        <v>78</v>
      </c>
      <c r="BK158" s="162">
        <f t="shared" si="8"/>
        <v>0</v>
      </c>
      <c r="BL158" s="14" t="s">
        <v>210</v>
      </c>
      <c r="BM158" s="161" t="s">
        <v>715</v>
      </c>
    </row>
    <row r="159" spans="1:65" s="2" customFormat="1" ht="24.2" customHeight="1">
      <c r="A159" s="26"/>
      <c r="B159" s="149"/>
      <c r="C159" s="167" t="s">
        <v>229</v>
      </c>
      <c r="D159" s="167" t="s">
        <v>425</v>
      </c>
      <c r="E159" s="168" t="s">
        <v>716</v>
      </c>
      <c r="F159" s="169" t="s">
        <v>717</v>
      </c>
      <c r="G159" s="170" t="s">
        <v>150</v>
      </c>
      <c r="H159" s="171">
        <v>0.56999999999999995</v>
      </c>
      <c r="I159" s="172"/>
      <c r="J159" s="172"/>
      <c r="K159" s="173"/>
      <c r="L159" s="174"/>
      <c r="M159" s="175" t="s">
        <v>1</v>
      </c>
      <c r="N159" s="176" t="s">
        <v>35</v>
      </c>
      <c r="O159" s="159">
        <v>0</v>
      </c>
      <c r="P159" s="159">
        <f t="shared" si="0"/>
        <v>0</v>
      </c>
      <c r="Q159" s="159">
        <v>2.2000000000000001E-3</v>
      </c>
      <c r="R159" s="159">
        <f t="shared" si="1"/>
        <v>1.2539999999999999E-3</v>
      </c>
      <c r="S159" s="159">
        <v>0</v>
      </c>
      <c r="T159" s="160">
        <f t="shared" si="2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275</v>
      </c>
      <c r="AT159" s="161" t="s">
        <v>425</v>
      </c>
      <c r="AU159" s="161" t="s">
        <v>78</v>
      </c>
      <c r="AY159" s="14" t="s">
        <v>145</v>
      </c>
      <c r="BE159" s="162">
        <f t="shared" si="3"/>
        <v>0</v>
      </c>
      <c r="BF159" s="162">
        <f t="shared" si="4"/>
        <v>0</v>
      </c>
      <c r="BG159" s="162">
        <f t="shared" si="5"/>
        <v>0</v>
      </c>
      <c r="BH159" s="162">
        <f t="shared" si="6"/>
        <v>0</v>
      </c>
      <c r="BI159" s="162">
        <f t="shared" si="7"/>
        <v>0</v>
      </c>
      <c r="BJ159" s="14" t="s">
        <v>78</v>
      </c>
      <c r="BK159" s="162">
        <f t="shared" si="8"/>
        <v>0</v>
      </c>
      <c r="BL159" s="14" t="s">
        <v>210</v>
      </c>
      <c r="BM159" s="161" t="s">
        <v>718</v>
      </c>
    </row>
    <row r="160" spans="1:65" s="2" customFormat="1" ht="21.75" customHeight="1">
      <c r="A160" s="26"/>
      <c r="B160" s="149"/>
      <c r="C160" s="150" t="s">
        <v>233</v>
      </c>
      <c r="D160" s="150" t="s">
        <v>147</v>
      </c>
      <c r="E160" s="151" t="s">
        <v>719</v>
      </c>
      <c r="F160" s="152" t="s">
        <v>720</v>
      </c>
      <c r="G160" s="153" t="s">
        <v>200</v>
      </c>
      <c r="H160" s="154">
        <v>2</v>
      </c>
      <c r="I160" s="155"/>
      <c r="J160" s="155"/>
      <c r="K160" s="156"/>
      <c r="L160" s="27"/>
      <c r="M160" s="157" t="s">
        <v>1</v>
      </c>
      <c r="N160" s="158" t="s">
        <v>35</v>
      </c>
      <c r="O160" s="159">
        <v>0.2303</v>
      </c>
      <c r="P160" s="159">
        <f t="shared" si="0"/>
        <v>0.46060000000000001</v>
      </c>
      <c r="Q160" s="159">
        <v>1.0000000000000001E-5</v>
      </c>
      <c r="R160" s="159">
        <f t="shared" si="1"/>
        <v>2.0000000000000002E-5</v>
      </c>
      <c r="S160" s="159">
        <v>0</v>
      </c>
      <c r="T160" s="160">
        <f t="shared" si="2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210</v>
      </c>
      <c r="AT160" s="161" t="s">
        <v>147</v>
      </c>
      <c r="AU160" s="161" t="s">
        <v>78</v>
      </c>
      <c r="AY160" s="14" t="s">
        <v>145</v>
      </c>
      <c r="BE160" s="162">
        <f t="shared" si="3"/>
        <v>0</v>
      </c>
      <c r="BF160" s="162">
        <f t="shared" si="4"/>
        <v>0</v>
      </c>
      <c r="BG160" s="162">
        <f t="shared" si="5"/>
        <v>0</v>
      </c>
      <c r="BH160" s="162">
        <f t="shared" si="6"/>
        <v>0</v>
      </c>
      <c r="BI160" s="162">
        <f t="shared" si="7"/>
        <v>0</v>
      </c>
      <c r="BJ160" s="14" t="s">
        <v>78</v>
      </c>
      <c r="BK160" s="162">
        <f t="shared" si="8"/>
        <v>0</v>
      </c>
      <c r="BL160" s="14" t="s">
        <v>210</v>
      </c>
      <c r="BM160" s="161" t="s">
        <v>721</v>
      </c>
    </row>
    <row r="161" spans="1:65" s="2" customFormat="1" ht="21.75" customHeight="1">
      <c r="A161" s="26"/>
      <c r="B161" s="149"/>
      <c r="C161" s="167" t="s">
        <v>238</v>
      </c>
      <c r="D161" s="167" t="s">
        <v>425</v>
      </c>
      <c r="E161" s="168" t="s">
        <v>722</v>
      </c>
      <c r="F161" s="169" t="s">
        <v>723</v>
      </c>
      <c r="G161" s="170" t="s">
        <v>200</v>
      </c>
      <c r="H161" s="171">
        <v>2</v>
      </c>
      <c r="I161" s="172"/>
      <c r="J161" s="172"/>
      <c r="K161" s="173"/>
      <c r="L161" s="174"/>
      <c r="M161" s="175" t="s">
        <v>1</v>
      </c>
      <c r="N161" s="176" t="s">
        <v>35</v>
      </c>
      <c r="O161" s="159">
        <v>0</v>
      </c>
      <c r="P161" s="159">
        <f t="shared" si="0"/>
        <v>0</v>
      </c>
      <c r="Q161" s="159">
        <v>6.0999999999999997E-4</v>
      </c>
      <c r="R161" s="159">
        <f t="shared" si="1"/>
        <v>1.2199999999999999E-3</v>
      </c>
      <c r="S161" s="159">
        <v>0</v>
      </c>
      <c r="T161" s="160">
        <f t="shared" si="2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275</v>
      </c>
      <c r="AT161" s="161" t="s">
        <v>425</v>
      </c>
      <c r="AU161" s="161" t="s">
        <v>78</v>
      </c>
      <c r="AY161" s="14" t="s">
        <v>145</v>
      </c>
      <c r="BE161" s="162">
        <f t="shared" si="3"/>
        <v>0</v>
      </c>
      <c r="BF161" s="162">
        <f t="shared" si="4"/>
        <v>0</v>
      </c>
      <c r="BG161" s="162">
        <f t="shared" si="5"/>
        <v>0</v>
      </c>
      <c r="BH161" s="162">
        <f t="shared" si="6"/>
        <v>0</v>
      </c>
      <c r="BI161" s="162">
        <f t="shared" si="7"/>
        <v>0</v>
      </c>
      <c r="BJ161" s="14" t="s">
        <v>78</v>
      </c>
      <c r="BK161" s="162">
        <f t="shared" si="8"/>
        <v>0</v>
      </c>
      <c r="BL161" s="14" t="s">
        <v>210</v>
      </c>
      <c r="BM161" s="161" t="s">
        <v>724</v>
      </c>
    </row>
    <row r="162" spans="1:65" s="2" customFormat="1" ht="24.2" customHeight="1">
      <c r="A162" s="26"/>
      <c r="B162" s="149"/>
      <c r="C162" s="150" t="s">
        <v>242</v>
      </c>
      <c r="D162" s="150" t="s">
        <v>147</v>
      </c>
      <c r="E162" s="151" t="s">
        <v>725</v>
      </c>
      <c r="F162" s="152" t="s">
        <v>726</v>
      </c>
      <c r="G162" s="153" t="s">
        <v>200</v>
      </c>
      <c r="H162" s="154">
        <v>6</v>
      </c>
      <c r="I162" s="155"/>
      <c r="J162" s="155"/>
      <c r="K162" s="156"/>
      <c r="L162" s="27"/>
      <c r="M162" s="157" t="s">
        <v>1</v>
      </c>
      <c r="N162" s="158" t="s">
        <v>35</v>
      </c>
      <c r="O162" s="159">
        <v>0.35202</v>
      </c>
      <c r="P162" s="159">
        <f t="shared" si="0"/>
        <v>2.11212</v>
      </c>
      <c r="Q162" s="159">
        <v>1.0000000000000001E-5</v>
      </c>
      <c r="R162" s="159">
        <f t="shared" si="1"/>
        <v>6.0000000000000008E-5</v>
      </c>
      <c r="S162" s="159">
        <v>0</v>
      </c>
      <c r="T162" s="160">
        <f t="shared" si="2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210</v>
      </c>
      <c r="AT162" s="161" t="s">
        <v>147</v>
      </c>
      <c r="AU162" s="161" t="s">
        <v>78</v>
      </c>
      <c r="AY162" s="14" t="s">
        <v>145</v>
      </c>
      <c r="BE162" s="162">
        <f t="shared" si="3"/>
        <v>0</v>
      </c>
      <c r="BF162" s="162">
        <f t="shared" si="4"/>
        <v>0</v>
      </c>
      <c r="BG162" s="162">
        <f t="shared" si="5"/>
        <v>0</v>
      </c>
      <c r="BH162" s="162">
        <f t="shared" si="6"/>
        <v>0</v>
      </c>
      <c r="BI162" s="162">
        <f t="shared" si="7"/>
        <v>0</v>
      </c>
      <c r="BJ162" s="14" t="s">
        <v>78</v>
      </c>
      <c r="BK162" s="162">
        <f t="shared" si="8"/>
        <v>0</v>
      </c>
      <c r="BL162" s="14" t="s">
        <v>210</v>
      </c>
      <c r="BM162" s="161" t="s">
        <v>727</v>
      </c>
    </row>
    <row r="163" spans="1:65" s="2" customFormat="1" ht="24.2" customHeight="1">
      <c r="A163" s="26"/>
      <c r="B163" s="149"/>
      <c r="C163" s="167" t="s">
        <v>246</v>
      </c>
      <c r="D163" s="167" t="s">
        <v>425</v>
      </c>
      <c r="E163" s="168" t="s">
        <v>716</v>
      </c>
      <c r="F163" s="169" t="s">
        <v>717</v>
      </c>
      <c r="G163" s="170" t="s">
        <v>150</v>
      </c>
      <c r="H163" s="171">
        <v>0.24</v>
      </c>
      <c r="I163" s="172"/>
      <c r="J163" s="172"/>
      <c r="K163" s="173"/>
      <c r="L163" s="174"/>
      <c r="M163" s="175" t="s">
        <v>1</v>
      </c>
      <c r="N163" s="176" t="s">
        <v>35</v>
      </c>
      <c r="O163" s="159">
        <v>0</v>
      </c>
      <c r="P163" s="159">
        <f t="shared" si="0"/>
        <v>0</v>
      </c>
      <c r="Q163" s="159">
        <v>2.2000000000000001E-3</v>
      </c>
      <c r="R163" s="159">
        <f t="shared" si="1"/>
        <v>5.2800000000000004E-4</v>
      </c>
      <c r="S163" s="159">
        <v>0</v>
      </c>
      <c r="T163" s="160">
        <f t="shared" si="2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275</v>
      </c>
      <c r="AT163" s="161" t="s">
        <v>425</v>
      </c>
      <c r="AU163" s="161" t="s">
        <v>78</v>
      </c>
      <c r="AY163" s="14" t="s">
        <v>145</v>
      </c>
      <c r="BE163" s="162">
        <f t="shared" si="3"/>
        <v>0</v>
      </c>
      <c r="BF163" s="162">
        <f t="shared" si="4"/>
        <v>0</v>
      </c>
      <c r="BG163" s="162">
        <f t="shared" si="5"/>
        <v>0</v>
      </c>
      <c r="BH163" s="162">
        <f t="shared" si="6"/>
        <v>0</v>
      </c>
      <c r="BI163" s="162">
        <f t="shared" si="7"/>
        <v>0</v>
      </c>
      <c r="BJ163" s="14" t="s">
        <v>78</v>
      </c>
      <c r="BK163" s="162">
        <f t="shared" si="8"/>
        <v>0</v>
      </c>
      <c r="BL163" s="14" t="s">
        <v>210</v>
      </c>
      <c r="BM163" s="161" t="s">
        <v>728</v>
      </c>
    </row>
    <row r="164" spans="1:65" s="2" customFormat="1" ht="24.2" customHeight="1">
      <c r="A164" s="26"/>
      <c r="B164" s="149"/>
      <c r="C164" s="150" t="s">
        <v>250</v>
      </c>
      <c r="D164" s="150" t="s">
        <v>147</v>
      </c>
      <c r="E164" s="151" t="s">
        <v>729</v>
      </c>
      <c r="F164" s="152" t="s">
        <v>730</v>
      </c>
      <c r="G164" s="153" t="s">
        <v>269</v>
      </c>
      <c r="H164" s="154">
        <v>0.53200000000000003</v>
      </c>
      <c r="I164" s="155"/>
      <c r="J164" s="155"/>
      <c r="K164" s="156"/>
      <c r="L164" s="27"/>
      <c r="M164" s="157" t="s">
        <v>1</v>
      </c>
      <c r="N164" s="158" t="s">
        <v>35</v>
      </c>
      <c r="O164" s="159">
        <v>1.7070000000000001</v>
      </c>
      <c r="P164" s="159">
        <f t="shared" si="0"/>
        <v>0.90812400000000004</v>
      </c>
      <c r="Q164" s="159">
        <v>0</v>
      </c>
      <c r="R164" s="159">
        <f t="shared" si="1"/>
        <v>0</v>
      </c>
      <c r="S164" s="159">
        <v>0</v>
      </c>
      <c r="T164" s="160">
        <f t="shared" si="2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210</v>
      </c>
      <c r="AT164" s="161" t="s">
        <v>147</v>
      </c>
      <c r="AU164" s="161" t="s">
        <v>78</v>
      </c>
      <c r="AY164" s="14" t="s">
        <v>145</v>
      </c>
      <c r="BE164" s="162">
        <f t="shared" si="3"/>
        <v>0</v>
      </c>
      <c r="BF164" s="162">
        <f t="shared" si="4"/>
        <v>0</v>
      </c>
      <c r="BG164" s="162">
        <f t="shared" si="5"/>
        <v>0</v>
      </c>
      <c r="BH164" s="162">
        <f t="shared" si="6"/>
        <v>0</v>
      </c>
      <c r="BI164" s="162">
        <f t="shared" si="7"/>
        <v>0</v>
      </c>
      <c r="BJ164" s="14" t="s">
        <v>78</v>
      </c>
      <c r="BK164" s="162">
        <f t="shared" si="8"/>
        <v>0</v>
      </c>
      <c r="BL164" s="14" t="s">
        <v>210</v>
      </c>
      <c r="BM164" s="161" t="s">
        <v>731</v>
      </c>
    </row>
    <row r="165" spans="1:65" s="12" customFormat="1" ht="22.9" customHeight="1">
      <c r="B165" s="137"/>
      <c r="D165" s="138" t="s">
        <v>68</v>
      </c>
      <c r="E165" s="147" t="s">
        <v>732</v>
      </c>
      <c r="F165" s="147" t="s">
        <v>733</v>
      </c>
      <c r="J165" s="148"/>
      <c r="L165" s="137"/>
      <c r="M165" s="141"/>
      <c r="N165" s="142"/>
      <c r="O165" s="142"/>
      <c r="P165" s="143">
        <f>SUM(P166:P172)</f>
        <v>38.231055559999994</v>
      </c>
      <c r="Q165" s="142"/>
      <c r="R165" s="143">
        <f>SUM(R166:R172)</f>
        <v>0.33227139999999999</v>
      </c>
      <c r="S165" s="142"/>
      <c r="T165" s="144">
        <f>SUM(T166:T172)</f>
        <v>0</v>
      </c>
      <c r="AR165" s="138" t="s">
        <v>78</v>
      </c>
      <c r="AT165" s="145" t="s">
        <v>68</v>
      </c>
      <c r="AU165" s="145" t="s">
        <v>75</v>
      </c>
      <c r="AY165" s="138" t="s">
        <v>145</v>
      </c>
      <c r="BK165" s="146">
        <f>SUM(BK166:BK172)</f>
        <v>0</v>
      </c>
    </row>
    <row r="166" spans="1:65" s="2" customFormat="1" ht="21.75" customHeight="1">
      <c r="A166" s="26"/>
      <c r="B166" s="149"/>
      <c r="C166" s="150" t="s">
        <v>254</v>
      </c>
      <c r="D166" s="150" t="s">
        <v>147</v>
      </c>
      <c r="E166" s="151" t="s">
        <v>734</v>
      </c>
      <c r="F166" s="152" t="s">
        <v>735</v>
      </c>
      <c r="G166" s="153" t="s">
        <v>150</v>
      </c>
      <c r="H166" s="154">
        <v>29.02</v>
      </c>
      <c r="I166" s="155"/>
      <c r="J166" s="155"/>
      <c r="K166" s="156"/>
      <c r="L166" s="27"/>
      <c r="M166" s="157" t="s">
        <v>1</v>
      </c>
      <c r="N166" s="158" t="s">
        <v>35</v>
      </c>
      <c r="O166" s="159">
        <v>0.27021000000000001</v>
      </c>
      <c r="P166" s="159">
        <f t="shared" ref="P166:P172" si="9">O166*H166</f>
        <v>7.8414941999999996</v>
      </c>
      <c r="Q166" s="159">
        <v>1.2E-4</v>
      </c>
      <c r="R166" s="159">
        <f t="shared" ref="R166:R172" si="10">Q166*H166</f>
        <v>3.4824000000000001E-3</v>
      </c>
      <c r="S166" s="159">
        <v>0</v>
      </c>
      <c r="T166" s="160">
        <f t="shared" ref="T166:T172" si="11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210</v>
      </c>
      <c r="AT166" s="161" t="s">
        <v>147</v>
      </c>
      <c r="AU166" s="161" t="s">
        <v>78</v>
      </c>
      <c r="AY166" s="14" t="s">
        <v>145</v>
      </c>
      <c r="BE166" s="162">
        <f t="shared" ref="BE166:BE172" si="12">IF(N166="základná",J166,0)</f>
        <v>0</v>
      </c>
      <c r="BF166" s="162">
        <f t="shared" ref="BF166:BF172" si="13">IF(N166="znížená",J166,0)</f>
        <v>0</v>
      </c>
      <c r="BG166" s="162">
        <f t="shared" ref="BG166:BG172" si="14">IF(N166="zákl. prenesená",J166,0)</f>
        <v>0</v>
      </c>
      <c r="BH166" s="162">
        <f t="shared" ref="BH166:BH172" si="15">IF(N166="zníž. prenesená",J166,0)</f>
        <v>0</v>
      </c>
      <c r="BI166" s="162">
        <f t="shared" ref="BI166:BI172" si="16">IF(N166="nulová",J166,0)</f>
        <v>0</v>
      </c>
      <c r="BJ166" s="14" t="s">
        <v>78</v>
      </c>
      <c r="BK166" s="162">
        <f t="shared" ref="BK166:BK172" si="17">ROUND(I166*H166,2)</f>
        <v>0</v>
      </c>
      <c r="BL166" s="14" t="s">
        <v>210</v>
      </c>
      <c r="BM166" s="161" t="s">
        <v>736</v>
      </c>
    </row>
    <row r="167" spans="1:65" s="2" customFormat="1" ht="24.2" customHeight="1">
      <c r="A167" s="26"/>
      <c r="B167" s="149"/>
      <c r="C167" s="167" t="s">
        <v>258</v>
      </c>
      <c r="D167" s="167" t="s">
        <v>425</v>
      </c>
      <c r="E167" s="168" t="s">
        <v>737</v>
      </c>
      <c r="F167" s="169" t="s">
        <v>738</v>
      </c>
      <c r="G167" s="170" t="s">
        <v>150</v>
      </c>
      <c r="H167" s="171">
        <v>29.6</v>
      </c>
      <c r="I167" s="172"/>
      <c r="J167" s="172"/>
      <c r="K167" s="173"/>
      <c r="L167" s="174"/>
      <c r="M167" s="175" t="s">
        <v>1</v>
      </c>
      <c r="N167" s="176" t="s">
        <v>35</v>
      </c>
      <c r="O167" s="159">
        <v>0</v>
      </c>
      <c r="P167" s="159">
        <f t="shared" si="9"/>
        <v>0</v>
      </c>
      <c r="Q167" s="159">
        <v>1.5E-3</v>
      </c>
      <c r="R167" s="159">
        <f t="shared" si="10"/>
        <v>4.4400000000000002E-2</v>
      </c>
      <c r="S167" s="159">
        <v>0</v>
      </c>
      <c r="T167" s="160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275</v>
      </c>
      <c r="AT167" s="161" t="s">
        <v>425</v>
      </c>
      <c r="AU167" s="161" t="s">
        <v>78</v>
      </c>
      <c r="AY167" s="14" t="s">
        <v>145</v>
      </c>
      <c r="BE167" s="162">
        <f t="shared" si="12"/>
        <v>0</v>
      </c>
      <c r="BF167" s="162">
        <f t="shared" si="13"/>
        <v>0</v>
      </c>
      <c r="BG167" s="162">
        <f t="shared" si="14"/>
        <v>0</v>
      </c>
      <c r="BH167" s="162">
        <f t="shared" si="15"/>
        <v>0</v>
      </c>
      <c r="BI167" s="162">
        <f t="shared" si="16"/>
        <v>0</v>
      </c>
      <c r="BJ167" s="14" t="s">
        <v>78</v>
      </c>
      <c r="BK167" s="162">
        <f t="shared" si="17"/>
        <v>0</v>
      </c>
      <c r="BL167" s="14" t="s">
        <v>210</v>
      </c>
      <c r="BM167" s="161" t="s">
        <v>739</v>
      </c>
    </row>
    <row r="168" spans="1:65" s="2" customFormat="1" ht="24.2" customHeight="1">
      <c r="A168" s="26"/>
      <c r="B168" s="149"/>
      <c r="C168" s="150" t="s">
        <v>262</v>
      </c>
      <c r="D168" s="150" t="s">
        <v>147</v>
      </c>
      <c r="E168" s="151" t="s">
        <v>740</v>
      </c>
      <c r="F168" s="152" t="s">
        <v>741</v>
      </c>
      <c r="G168" s="153" t="s">
        <v>150</v>
      </c>
      <c r="H168" s="154">
        <v>76.86</v>
      </c>
      <c r="I168" s="155"/>
      <c r="J168" s="155"/>
      <c r="K168" s="156"/>
      <c r="L168" s="27"/>
      <c r="M168" s="157" t="s">
        <v>1</v>
      </c>
      <c r="N168" s="158" t="s">
        <v>35</v>
      </c>
      <c r="O168" s="159">
        <v>0.30048599999999998</v>
      </c>
      <c r="P168" s="159">
        <f t="shared" si="9"/>
        <v>23.095353959999997</v>
      </c>
      <c r="Q168" s="159">
        <v>1.15E-3</v>
      </c>
      <c r="R168" s="159">
        <f t="shared" si="10"/>
        <v>8.8388999999999995E-2</v>
      </c>
      <c r="S168" s="159">
        <v>0</v>
      </c>
      <c r="T168" s="160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210</v>
      </c>
      <c r="AT168" s="161" t="s">
        <v>147</v>
      </c>
      <c r="AU168" s="161" t="s">
        <v>78</v>
      </c>
      <c r="AY168" s="14" t="s">
        <v>145</v>
      </c>
      <c r="BE168" s="162">
        <f t="shared" si="12"/>
        <v>0</v>
      </c>
      <c r="BF168" s="162">
        <f t="shared" si="13"/>
        <v>0</v>
      </c>
      <c r="BG168" s="162">
        <f t="shared" si="14"/>
        <v>0</v>
      </c>
      <c r="BH168" s="162">
        <f t="shared" si="15"/>
        <v>0</v>
      </c>
      <c r="BI168" s="162">
        <f t="shared" si="16"/>
        <v>0</v>
      </c>
      <c r="BJ168" s="14" t="s">
        <v>78</v>
      </c>
      <c r="BK168" s="162">
        <f t="shared" si="17"/>
        <v>0</v>
      </c>
      <c r="BL168" s="14" t="s">
        <v>210</v>
      </c>
      <c r="BM168" s="161" t="s">
        <v>742</v>
      </c>
    </row>
    <row r="169" spans="1:65" s="2" customFormat="1" ht="21.75" customHeight="1">
      <c r="A169" s="26"/>
      <c r="B169" s="149"/>
      <c r="C169" s="167" t="s">
        <v>266</v>
      </c>
      <c r="D169" s="167" t="s">
        <v>425</v>
      </c>
      <c r="E169" s="168" t="s">
        <v>743</v>
      </c>
      <c r="F169" s="169" t="s">
        <v>744</v>
      </c>
      <c r="G169" s="170" t="s">
        <v>150</v>
      </c>
      <c r="H169" s="171">
        <v>78.397000000000006</v>
      </c>
      <c r="I169" s="172"/>
      <c r="J169" s="172"/>
      <c r="K169" s="173"/>
      <c r="L169" s="174"/>
      <c r="M169" s="175" t="s">
        <v>1</v>
      </c>
      <c r="N169" s="176" t="s">
        <v>35</v>
      </c>
      <c r="O169" s="159">
        <v>0</v>
      </c>
      <c r="P169" s="159">
        <f t="shared" si="9"/>
        <v>0</v>
      </c>
      <c r="Q169" s="159">
        <v>0</v>
      </c>
      <c r="R169" s="159">
        <f t="shared" si="10"/>
        <v>0</v>
      </c>
      <c r="S169" s="159">
        <v>0</v>
      </c>
      <c r="T169" s="160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275</v>
      </c>
      <c r="AT169" s="161" t="s">
        <v>425</v>
      </c>
      <c r="AU169" s="161" t="s">
        <v>78</v>
      </c>
      <c r="AY169" s="14" t="s">
        <v>145</v>
      </c>
      <c r="BE169" s="162">
        <f t="shared" si="12"/>
        <v>0</v>
      </c>
      <c r="BF169" s="162">
        <f t="shared" si="13"/>
        <v>0</v>
      </c>
      <c r="BG169" s="162">
        <f t="shared" si="14"/>
        <v>0</v>
      </c>
      <c r="BH169" s="162">
        <f t="shared" si="15"/>
        <v>0</v>
      </c>
      <c r="BI169" s="162">
        <f t="shared" si="16"/>
        <v>0</v>
      </c>
      <c r="BJ169" s="14" t="s">
        <v>78</v>
      </c>
      <c r="BK169" s="162">
        <f t="shared" si="17"/>
        <v>0</v>
      </c>
      <c r="BL169" s="14" t="s">
        <v>210</v>
      </c>
      <c r="BM169" s="161" t="s">
        <v>745</v>
      </c>
    </row>
    <row r="170" spans="1:65" s="2" customFormat="1" ht="33" customHeight="1">
      <c r="A170" s="26"/>
      <c r="B170" s="149"/>
      <c r="C170" s="150" t="s">
        <v>271</v>
      </c>
      <c r="D170" s="150" t="s">
        <v>147</v>
      </c>
      <c r="E170" s="151" t="s">
        <v>746</v>
      </c>
      <c r="F170" s="152" t="s">
        <v>747</v>
      </c>
      <c r="G170" s="153" t="s">
        <v>150</v>
      </c>
      <c r="H170" s="154">
        <v>76.86</v>
      </c>
      <c r="I170" s="155"/>
      <c r="J170" s="155"/>
      <c r="K170" s="156"/>
      <c r="L170" s="27"/>
      <c r="M170" s="157" t="s">
        <v>1</v>
      </c>
      <c r="N170" s="158" t="s">
        <v>35</v>
      </c>
      <c r="O170" s="159">
        <v>8.6190000000000003E-2</v>
      </c>
      <c r="P170" s="159">
        <f t="shared" si="9"/>
        <v>6.6245634000000004</v>
      </c>
      <c r="Q170" s="159">
        <v>0</v>
      </c>
      <c r="R170" s="159">
        <f t="shared" si="10"/>
        <v>0</v>
      </c>
      <c r="S170" s="159">
        <v>0</v>
      </c>
      <c r="T170" s="160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210</v>
      </c>
      <c r="AT170" s="161" t="s">
        <v>147</v>
      </c>
      <c r="AU170" s="161" t="s">
        <v>78</v>
      </c>
      <c r="AY170" s="14" t="s">
        <v>145</v>
      </c>
      <c r="BE170" s="162">
        <f t="shared" si="12"/>
        <v>0</v>
      </c>
      <c r="BF170" s="162">
        <f t="shared" si="13"/>
        <v>0</v>
      </c>
      <c r="BG170" s="162">
        <f t="shared" si="14"/>
        <v>0</v>
      </c>
      <c r="BH170" s="162">
        <f t="shared" si="15"/>
        <v>0</v>
      </c>
      <c r="BI170" s="162">
        <f t="shared" si="16"/>
        <v>0</v>
      </c>
      <c r="BJ170" s="14" t="s">
        <v>78</v>
      </c>
      <c r="BK170" s="162">
        <f t="shared" si="17"/>
        <v>0</v>
      </c>
      <c r="BL170" s="14" t="s">
        <v>210</v>
      </c>
      <c r="BM170" s="161" t="s">
        <v>748</v>
      </c>
    </row>
    <row r="171" spans="1:65" s="2" customFormat="1" ht="37.9" customHeight="1">
      <c r="A171" s="26"/>
      <c r="B171" s="149"/>
      <c r="C171" s="167" t="s">
        <v>275</v>
      </c>
      <c r="D171" s="167" t="s">
        <v>425</v>
      </c>
      <c r="E171" s="168" t="s">
        <v>749</v>
      </c>
      <c r="F171" s="169" t="s">
        <v>750</v>
      </c>
      <c r="G171" s="170" t="s">
        <v>160</v>
      </c>
      <c r="H171" s="171">
        <v>7.84</v>
      </c>
      <c r="I171" s="172"/>
      <c r="J171" s="172"/>
      <c r="K171" s="173"/>
      <c r="L171" s="174"/>
      <c r="M171" s="175" t="s">
        <v>1</v>
      </c>
      <c r="N171" s="176" t="s">
        <v>35</v>
      </c>
      <c r="O171" s="159">
        <v>0</v>
      </c>
      <c r="P171" s="159">
        <f t="shared" si="9"/>
        <v>0</v>
      </c>
      <c r="Q171" s="159">
        <v>2.5000000000000001E-2</v>
      </c>
      <c r="R171" s="159">
        <f t="shared" si="10"/>
        <v>0.19600000000000001</v>
      </c>
      <c r="S171" s="159">
        <v>0</v>
      </c>
      <c r="T171" s="160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275</v>
      </c>
      <c r="AT171" s="161" t="s">
        <v>425</v>
      </c>
      <c r="AU171" s="161" t="s">
        <v>78</v>
      </c>
      <c r="AY171" s="14" t="s">
        <v>145</v>
      </c>
      <c r="BE171" s="162">
        <f t="shared" si="12"/>
        <v>0</v>
      </c>
      <c r="BF171" s="162">
        <f t="shared" si="13"/>
        <v>0</v>
      </c>
      <c r="BG171" s="162">
        <f t="shared" si="14"/>
        <v>0</v>
      </c>
      <c r="BH171" s="162">
        <f t="shared" si="15"/>
        <v>0</v>
      </c>
      <c r="BI171" s="162">
        <f t="shared" si="16"/>
        <v>0</v>
      </c>
      <c r="BJ171" s="14" t="s">
        <v>78</v>
      </c>
      <c r="BK171" s="162">
        <f t="shared" si="17"/>
        <v>0</v>
      </c>
      <c r="BL171" s="14" t="s">
        <v>210</v>
      </c>
      <c r="BM171" s="161" t="s">
        <v>751</v>
      </c>
    </row>
    <row r="172" spans="1:65" s="2" customFormat="1" ht="24.2" customHeight="1">
      <c r="A172" s="26"/>
      <c r="B172" s="149"/>
      <c r="C172" s="150" t="s">
        <v>279</v>
      </c>
      <c r="D172" s="150" t="s">
        <v>147</v>
      </c>
      <c r="E172" s="151" t="s">
        <v>752</v>
      </c>
      <c r="F172" s="152" t="s">
        <v>753</v>
      </c>
      <c r="G172" s="153" t="s">
        <v>269</v>
      </c>
      <c r="H172" s="154">
        <v>0.33200000000000002</v>
      </c>
      <c r="I172" s="155"/>
      <c r="J172" s="155"/>
      <c r="K172" s="156"/>
      <c r="L172" s="27"/>
      <c r="M172" s="157" t="s">
        <v>1</v>
      </c>
      <c r="N172" s="158" t="s">
        <v>35</v>
      </c>
      <c r="O172" s="159">
        <v>2.0169999999999999</v>
      </c>
      <c r="P172" s="159">
        <f t="shared" si="9"/>
        <v>0.66964400000000002</v>
      </c>
      <c r="Q172" s="159">
        <v>0</v>
      </c>
      <c r="R172" s="159">
        <f t="shared" si="10"/>
        <v>0</v>
      </c>
      <c r="S172" s="159">
        <v>0</v>
      </c>
      <c r="T172" s="160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210</v>
      </c>
      <c r="AT172" s="161" t="s">
        <v>147</v>
      </c>
      <c r="AU172" s="161" t="s">
        <v>78</v>
      </c>
      <c r="AY172" s="14" t="s">
        <v>145</v>
      </c>
      <c r="BE172" s="162">
        <f t="shared" si="12"/>
        <v>0</v>
      </c>
      <c r="BF172" s="162">
        <f t="shared" si="13"/>
        <v>0</v>
      </c>
      <c r="BG172" s="162">
        <f t="shared" si="14"/>
        <v>0</v>
      </c>
      <c r="BH172" s="162">
        <f t="shared" si="15"/>
        <v>0</v>
      </c>
      <c r="BI172" s="162">
        <f t="shared" si="16"/>
        <v>0</v>
      </c>
      <c r="BJ172" s="14" t="s">
        <v>78</v>
      </c>
      <c r="BK172" s="162">
        <f t="shared" si="17"/>
        <v>0</v>
      </c>
      <c r="BL172" s="14" t="s">
        <v>210</v>
      </c>
      <c r="BM172" s="161" t="s">
        <v>754</v>
      </c>
    </row>
    <row r="173" spans="1:65" s="12" customFormat="1" ht="25.9" customHeight="1">
      <c r="B173" s="137"/>
      <c r="D173" s="138" t="s">
        <v>68</v>
      </c>
      <c r="E173" s="139" t="s">
        <v>755</v>
      </c>
      <c r="F173" s="139" t="s">
        <v>756</v>
      </c>
      <c r="J173" s="140"/>
      <c r="L173" s="137"/>
      <c r="M173" s="141"/>
      <c r="N173" s="142"/>
      <c r="O173" s="142"/>
      <c r="P173" s="143">
        <f>P174</f>
        <v>0</v>
      </c>
      <c r="Q173" s="142"/>
      <c r="R173" s="143">
        <f>R174</f>
        <v>0</v>
      </c>
      <c r="S173" s="142"/>
      <c r="T173" s="144">
        <f>T174</f>
        <v>0</v>
      </c>
      <c r="AR173" s="138" t="s">
        <v>165</v>
      </c>
      <c r="AT173" s="145" t="s">
        <v>68</v>
      </c>
      <c r="AU173" s="145" t="s">
        <v>69</v>
      </c>
      <c r="AY173" s="138" t="s">
        <v>145</v>
      </c>
      <c r="BK173" s="146">
        <f>BK174</f>
        <v>0</v>
      </c>
    </row>
    <row r="174" spans="1:65" s="2" customFormat="1" ht="24.2" customHeight="1">
      <c r="A174" s="26"/>
      <c r="B174" s="149"/>
      <c r="C174" s="150" t="s">
        <v>283</v>
      </c>
      <c r="D174" s="150" t="s">
        <v>147</v>
      </c>
      <c r="E174" s="151" t="s">
        <v>757</v>
      </c>
      <c r="F174" s="152" t="s">
        <v>758</v>
      </c>
      <c r="G174" s="153" t="s">
        <v>200</v>
      </c>
      <c r="H174" s="154">
        <v>1</v>
      </c>
      <c r="I174" s="155"/>
      <c r="J174" s="155"/>
      <c r="K174" s="156"/>
      <c r="L174" s="27"/>
      <c r="M174" s="163" t="s">
        <v>1</v>
      </c>
      <c r="N174" s="164" t="s">
        <v>35</v>
      </c>
      <c r="O174" s="165">
        <v>0</v>
      </c>
      <c r="P174" s="165">
        <f>O174*H174</f>
        <v>0</v>
      </c>
      <c r="Q174" s="165">
        <v>0</v>
      </c>
      <c r="R174" s="165">
        <f>Q174*H174</f>
        <v>0</v>
      </c>
      <c r="S174" s="165">
        <v>0</v>
      </c>
      <c r="T174" s="166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759</v>
      </c>
      <c r="AT174" s="161" t="s">
        <v>147</v>
      </c>
      <c r="AU174" s="161" t="s">
        <v>75</v>
      </c>
      <c r="AY174" s="14" t="s">
        <v>145</v>
      </c>
      <c r="BE174" s="162">
        <f>IF(N174="základná",J174,0)</f>
        <v>0</v>
      </c>
      <c r="BF174" s="162">
        <f>IF(N174="znížená",J174,0)</f>
        <v>0</v>
      </c>
      <c r="BG174" s="162">
        <f>IF(N174="zákl. prenesená",J174,0)</f>
        <v>0</v>
      </c>
      <c r="BH174" s="162">
        <f>IF(N174="zníž. prenesená",J174,0)</f>
        <v>0</v>
      </c>
      <c r="BI174" s="162">
        <f>IF(N174="nulová",J174,0)</f>
        <v>0</v>
      </c>
      <c r="BJ174" s="14" t="s">
        <v>78</v>
      </c>
      <c r="BK174" s="162">
        <f>ROUND(I174*H174,2)</f>
        <v>0</v>
      </c>
      <c r="BL174" s="14" t="s">
        <v>759</v>
      </c>
      <c r="BM174" s="161" t="s">
        <v>760</v>
      </c>
    </row>
    <row r="175" spans="1:65" s="2" customFormat="1" ht="6.95" customHeight="1">
      <c r="A175" s="26"/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27"/>
      <c r="M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</row>
  </sheetData>
  <autoFilter ref="C131:K174"/>
  <mergeCells count="14">
    <mergeCell ref="E122:H122"/>
    <mergeCell ref="E120:H120"/>
    <mergeCell ref="E124:H124"/>
    <mergeCell ref="L2:V2"/>
    <mergeCell ref="E85:H85"/>
    <mergeCell ref="E89:H89"/>
    <mergeCell ref="E87:H87"/>
    <mergeCell ref="E91:H91"/>
    <mergeCell ref="E118:H118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51"/>
  <sheetViews>
    <sheetView showGridLines="0" workbookViewId="0">
      <selection activeCell="I140" sqref="I140:J25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ht="12.75">
      <c r="B8" s="17"/>
      <c r="D8" s="23" t="s">
        <v>105</v>
      </c>
      <c r="L8" s="17"/>
    </row>
    <row r="9" spans="1:46" s="1" customFormat="1" ht="16.5" customHeight="1">
      <c r="B9" s="17"/>
      <c r="E9" s="388" t="s">
        <v>2997</v>
      </c>
      <c r="F9" s="350"/>
      <c r="G9" s="350"/>
      <c r="H9" s="350"/>
      <c r="L9" s="17"/>
    </row>
    <row r="10" spans="1:46" s="1" customFormat="1" ht="12" customHeight="1">
      <c r="B10" s="17"/>
      <c r="D10" s="23" t="s">
        <v>107</v>
      </c>
      <c r="L10" s="17"/>
    </row>
    <row r="11" spans="1:46" s="2" customFormat="1" ht="16.5" customHeight="1">
      <c r="A11" s="26"/>
      <c r="B11" s="27"/>
      <c r="C11" s="26"/>
      <c r="D11" s="26"/>
      <c r="E11" s="386" t="s">
        <v>2996</v>
      </c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109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380" t="s">
        <v>3002</v>
      </c>
      <c r="F13" s="387"/>
      <c r="G13" s="387"/>
      <c r="H13" s="387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20</v>
      </c>
      <c r="E18" s="26"/>
      <c r="F18" s="26"/>
      <c r="G18" s="26"/>
      <c r="H18" s="26"/>
      <c r="I18" s="23" t="s">
        <v>21</v>
      </c>
      <c r="J18" s="21" t="s">
        <v>1</v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22</v>
      </c>
      <c r="F19" s="26"/>
      <c r="G19" s="26"/>
      <c r="H19" s="26"/>
      <c r="I19" s="23" t="s">
        <v>23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24</v>
      </c>
      <c r="E21" s="26"/>
      <c r="F21" s="26"/>
      <c r="G21" s="26"/>
      <c r="H21" s="26"/>
      <c r="I21" s="23" t="s">
        <v>21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23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25</v>
      </c>
      <c r="E24" s="26"/>
      <c r="F24" s="26"/>
      <c r="G24" s="26"/>
      <c r="H24" s="26"/>
      <c r="I24" s="23" t="s">
        <v>21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/>
      <c r="F25" s="26"/>
      <c r="G25" s="26"/>
      <c r="H25" s="26"/>
      <c r="I25" s="23" t="s">
        <v>23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21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/>
      <c r="F28" s="26"/>
      <c r="G28" s="26"/>
      <c r="H28" s="26"/>
      <c r="I28" s="23" t="s">
        <v>23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28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23.25" customHeight="1">
      <c r="A31" s="98"/>
      <c r="B31" s="99"/>
      <c r="C31" s="98"/>
      <c r="D31" s="98"/>
      <c r="E31" s="363"/>
      <c r="F31" s="363"/>
      <c r="G31" s="363"/>
      <c r="H31" s="363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101" t="s">
        <v>29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31</v>
      </c>
      <c r="G36" s="26"/>
      <c r="H36" s="26"/>
      <c r="I36" s="30" t="s">
        <v>30</v>
      </c>
      <c r="J36" s="30" t="s">
        <v>32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7" t="s">
        <v>33</v>
      </c>
      <c r="E37" s="32" t="s">
        <v>34</v>
      </c>
      <c r="F37" s="102">
        <f>ROUND((SUM(BE140:BE250)),  2)</f>
        <v>0</v>
      </c>
      <c r="G37" s="103"/>
      <c r="H37" s="103"/>
      <c r="I37" s="104">
        <v>0.2</v>
      </c>
      <c r="J37" s="102">
        <f>ROUND(((SUM(BE140:BE250))*I37),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32" t="s">
        <v>35</v>
      </c>
      <c r="F38" s="105"/>
      <c r="G38" s="26"/>
      <c r="H38" s="26"/>
      <c r="I38" s="106">
        <v>0.2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36</v>
      </c>
      <c r="F39" s="105">
        <f>ROUND((SUM(BG140:BG250)),  2)</f>
        <v>0</v>
      </c>
      <c r="G39" s="26"/>
      <c r="H39" s="26"/>
      <c r="I39" s="106">
        <v>0.2</v>
      </c>
      <c r="J39" s="105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37</v>
      </c>
      <c r="F40" s="105">
        <f>ROUND((SUM(BH140:BH250)),  2)</f>
        <v>0</v>
      </c>
      <c r="G40" s="26"/>
      <c r="H40" s="26"/>
      <c r="I40" s="106">
        <v>0.2</v>
      </c>
      <c r="J40" s="105">
        <f>0</f>
        <v>0</v>
      </c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32" t="s">
        <v>38</v>
      </c>
      <c r="F41" s="102">
        <f>ROUND((SUM(BI140:BI250)),  2)</f>
        <v>0</v>
      </c>
      <c r="G41" s="103"/>
      <c r="H41" s="103"/>
      <c r="I41" s="104">
        <v>0</v>
      </c>
      <c r="J41" s="102">
        <f>0</f>
        <v>0</v>
      </c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7"/>
      <c r="D43" s="108" t="s">
        <v>39</v>
      </c>
      <c r="E43" s="57"/>
      <c r="F43" s="57"/>
      <c r="G43" s="109" t="s">
        <v>40</v>
      </c>
      <c r="H43" s="110" t="s">
        <v>41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1" customFormat="1" ht="16.5" customHeight="1">
      <c r="B87" s="17"/>
      <c r="E87" s="388" t="s">
        <v>2997</v>
      </c>
      <c r="F87" s="350"/>
      <c r="G87" s="350"/>
      <c r="H87" s="350"/>
      <c r="L87" s="17"/>
    </row>
    <row r="88" spans="1:31" s="1" customFormat="1" ht="12" customHeight="1">
      <c r="B88" s="17"/>
      <c r="C88" s="23" t="s">
        <v>107</v>
      </c>
      <c r="L88" s="17"/>
    </row>
    <row r="89" spans="1:31" s="2" customFormat="1" ht="16.5" customHeight="1">
      <c r="A89" s="26"/>
      <c r="B89" s="27"/>
      <c r="C89" s="26"/>
      <c r="D89" s="26"/>
      <c r="E89" s="386" t="s">
        <v>2996</v>
      </c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109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380" t="s">
        <v>3002</v>
      </c>
      <c r="F91" s="387"/>
      <c r="G91" s="387"/>
      <c r="H91" s="387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p.č.1108;1109, k.ú. Ružomberok</v>
      </c>
      <c r="G93" s="26"/>
      <c r="H93" s="26"/>
      <c r="I93" s="23" t="s">
        <v>19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>
      <c r="A95" s="26"/>
      <c r="B95" s="27"/>
      <c r="C95" s="23" t="s">
        <v>20</v>
      </c>
      <c r="D95" s="26"/>
      <c r="E95" s="26"/>
      <c r="F95" s="21" t="str">
        <f>E19</f>
        <v>Ministerstvo vnútra SR</v>
      </c>
      <c r="G95" s="26"/>
      <c r="H95" s="26"/>
      <c r="I95" s="23" t="s">
        <v>25</v>
      </c>
      <c r="J95" s="24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24</v>
      </c>
      <c r="D96" s="26"/>
      <c r="E96" s="26"/>
      <c r="F96" s="21"/>
      <c r="G96" s="26"/>
      <c r="H96" s="26"/>
      <c r="I96" s="23" t="s">
        <v>27</v>
      </c>
      <c r="J96" s="24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15" t="s">
        <v>111</v>
      </c>
      <c r="D98" s="107"/>
      <c r="E98" s="107"/>
      <c r="F98" s="107"/>
      <c r="G98" s="107"/>
      <c r="H98" s="107"/>
      <c r="I98" s="107"/>
      <c r="J98" s="116" t="s">
        <v>112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7" t="s">
        <v>113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114</v>
      </c>
    </row>
    <row r="101" spans="1:47" s="9" customFormat="1" ht="24.95" customHeight="1">
      <c r="B101" s="118"/>
      <c r="D101" s="119" t="s">
        <v>115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450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>
      <c r="B103" s="122"/>
      <c r="D103" s="123" t="s">
        <v>117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>
      <c r="B104" s="122"/>
      <c r="D104" s="123" t="s">
        <v>451</v>
      </c>
      <c r="E104" s="124"/>
      <c r="F104" s="124"/>
      <c r="G104" s="124"/>
      <c r="H104" s="124"/>
      <c r="I104" s="124"/>
      <c r="J104" s="125"/>
      <c r="L104" s="122"/>
    </row>
    <row r="105" spans="1:47" s="9" customFormat="1" ht="24.95" customHeight="1">
      <c r="B105" s="118"/>
      <c r="D105" s="119" t="s">
        <v>118</v>
      </c>
      <c r="E105" s="120"/>
      <c r="F105" s="120"/>
      <c r="G105" s="120"/>
      <c r="H105" s="120"/>
      <c r="I105" s="120"/>
      <c r="J105" s="121"/>
      <c r="L105" s="118"/>
    </row>
    <row r="106" spans="1:47" s="10" customFormat="1" ht="19.899999999999999" customHeight="1">
      <c r="B106" s="122"/>
      <c r="D106" s="123" t="s">
        <v>761</v>
      </c>
      <c r="E106" s="124"/>
      <c r="F106" s="124"/>
      <c r="G106" s="124"/>
      <c r="H106" s="124"/>
      <c r="I106" s="124"/>
      <c r="J106" s="125"/>
      <c r="L106" s="122"/>
    </row>
    <row r="107" spans="1:47" s="10" customFormat="1" ht="19.899999999999999" customHeight="1">
      <c r="B107" s="122"/>
      <c r="D107" s="123" t="s">
        <v>119</v>
      </c>
      <c r="E107" s="124"/>
      <c r="F107" s="124"/>
      <c r="G107" s="124"/>
      <c r="H107" s="124"/>
      <c r="I107" s="124"/>
      <c r="J107" s="125"/>
      <c r="L107" s="122"/>
    </row>
    <row r="108" spans="1:47" s="10" customFormat="1" ht="19.899999999999999" customHeight="1">
      <c r="B108" s="122"/>
      <c r="D108" s="123" t="s">
        <v>658</v>
      </c>
      <c r="E108" s="124"/>
      <c r="F108" s="124"/>
      <c r="G108" s="124"/>
      <c r="H108" s="124"/>
      <c r="I108" s="124"/>
      <c r="J108" s="125"/>
      <c r="L108" s="122"/>
    </row>
    <row r="109" spans="1:47" s="10" customFormat="1" ht="19.899999999999999" customHeight="1">
      <c r="B109" s="122"/>
      <c r="D109" s="123" t="s">
        <v>122</v>
      </c>
      <c r="E109" s="124"/>
      <c r="F109" s="124"/>
      <c r="G109" s="124"/>
      <c r="H109" s="124"/>
      <c r="I109" s="124"/>
      <c r="J109" s="125"/>
      <c r="L109" s="122"/>
    </row>
    <row r="110" spans="1:47" s="10" customFormat="1" ht="19.899999999999999" customHeight="1">
      <c r="B110" s="122"/>
      <c r="D110" s="123" t="s">
        <v>124</v>
      </c>
      <c r="E110" s="124"/>
      <c r="F110" s="124"/>
      <c r="G110" s="124"/>
      <c r="H110" s="124"/>
      <c r="I110" s="124"/>
      <c r="J110" s="125"/>
      <c r="L110" s="122"/>
    </row>
    <row r="111" spans="1:47" s="10" customFormat="1" ht="19.899999999999999" customHeight="1">
      <c r="B111" s="122"/>
      <c r="D111" s="123" t="s">
        <v>125</v>
      </c>
      <c r="E111" s="124"/>
      <c r="F111" s="124"/>
      <c r="G111" s="124"/>
      <c r="H111" s="124"/>
      <c r="I111" s="124"/>
      <c r="J111" s="125"/>
      <c r="L111" s="122"/>
    </row>
    <row r="112" spans="1:47" s="10" customFormat="1" ht="19.899999999999999" customHeight="1">
      <c r="B112" s="122"/>
      <c r="D112" s="123" t="s">
        <v>762</v>
      </c>
      <c r="E112" s="124"/>
      <c r="F112" s="124"/>
      <c r="G112" s="124"/>
      <c r="H112" s="124"/>
      <c r="I112" s="124"/>
      <c r="J112" s="125"/>
      <c r="L112" s="122"/>
    </row>
    <row r="113" spans="1:31" s="10" customFormat="1" ht="19.899999999999999" customHeight="1">
      <c r="B113" s="122"/>
      <c r="D113" s="123" t="s">
        <v>763</v>
      </c>
      <c r="E113" s="124"/>
      <c r="F113" s="124"/>
      <c r="G113" s="124"/>
      <c r="H113" s="124"/>
      <c r="I113" s="124"/>
      <c r="J113" s="125"/>
      <c r="L113" s="122"/>
    </row>
    <row r="114" spans="1:31" s="10" customFormat="1" ht="19.899999999999999" customHeight="1">
      <c r="B114" s="122"/>
      <c r="D114" s="123" t="s">
        <v>764</v>
      </c>
      <c r="E114" s="124"/>
      <c r="F114" s="124"/>
      <c r="G114" s="124"/>
      <c r="H114" s="124"/>
      <c r="I114" s="124"/>
      <c r="J114" s="125"/>
      <c r="L114" s="122"/>
    </row>
    <row r="115" spans="1:31" s="9" customFormat="1" ht="24.95" customHeight="1">
      <c r="B115" s="118"/>
      <c r="D115" s="119" t="s">
        <v>130</v>
      </c>
      <c r="E115" s="120"/>
      <c r="F115" s="120"/>
      <c r="G115" s="120"/>
      <c r="H115" s="120"/>
      <c r="I115" s="120"/>
      <c r="J115" s="121"/>
      <c r="L115" s="118"/>
    </row>
    <row r="116" spans="1:31" s="9" customFormat="1" ht="24.95" customHeight="1">
      <c r="B116" s="118"/>
      <c r="D116" s="119" t="s">
        <v>765</v>
      </c>
      <c r="E116" s="120"/>
      <c r="F116" s="120"/>
      <c r="G116" s="120"/>
      <c r="H116" s="120"/>
      <c r="I116" s="120"/>
      <c r="J116" s="121"/>
      <c r="L116" s="118"/>
    </row>
    <row r="117" spans="1:31" s="2" customFormat="1" ht="21.7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>
      <c r="A118" s="26"/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22" spans="1:31" s="2" customFormat="1" ht="6.95" customHeight="1">
      <c r="A122" s="26"/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24.95" customHeight="1">
      <c r="A123" s="26"/>
      <c r="B123" s="27"/>
      <c r="C123" s="18" t="s">
        <v>131</v>
      </c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13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26.25" customHeight="1">
      <c r="A126" s="26"/>
      <c r="B126" s="27"/>
      <c r="C126" s="26"/>
      <c r="D126" s="26"/>
      <c r="E126" s="388" t="str">
        <f>E7</f>
        <v>Ružomberok OO PZ, zateplenie objektu, Nám.A. Hlinku 1875 Ružomberok</v>
      </c>
      <c r="F126" s="389"/>
      <c r="G126" s="389"/>
      <c r="H126" s="389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1" customFormat="1" ht="12" customHeight="1">
      <c r="B127" s="17"/>
      <c r="C127" s="23" t="s">
        <v>105</v>
      </c>
      <c r="L127" s="17"/>
    </row>
    <row r="128" spans="1:31" s="1" customFormat="1" ht="16.5" customHeight="1">
      <c r="B128" s="17"/>
      <c r="E128" s="388" t="s">
        <v>2997</v>
      </c>
      <c r="F128" s="350"/>
      <c r="G128" s="350"/>
      <c r="H128" s="350"/>
      <c r="L128" s="17"/>
    </row>
    <row r="129" spans="1:65" s="1" customFormat="1" ht="12" customHeight="1">
      <c r="B129" s="17"/>
      <c r="C129" s="23" t="s">
        <v>107</v>
      </c>
      <c r="L129" s="17"/>
    </row>
    <row r="130" spans="1:65" s="2" customFormat="1" ht="16.5" customHeight="1">
      <c r="A130" s="26"/>
      <c r="B130" s="27"/>
      <c r="C130" s="26"/>
      <c r="D130" s="26"/>
      <c r="E130" s="386" t="s">
        <v>2996</v>
      </c>
      <c r="F130" s="387"/>
      <c r="G130" s="387"/>
      <c r="H130" s="387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109</v>
      </c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6.5" customHeight="1">
      <c r="A132" s="26"/>
      <c r="B132" s="27"/>
      <c r="C132" s="26"/>
      <c r="D132" s="26"/>
      <c r="E132" s="380" t="s">
        <v>3002</v>
      </c>
      <c r="F132" s="387"/>
      <c r="G132" s="387"/>
      <c r="H132" s="387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6.9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2" customHeight="1">
      <c r="A134" s="26"/>
      <c r="B134" s="27"/>
      <c r="C134" s="23" t="s">
        <v>17</v>
      </c>
      <c r="D134" s="26"/>
      <c r="E134" s="26"/>
      <c r="F134" s="21" t="str">
        <f>F16</f>
        <v>p.č.1108;1109, k.ú. Ružomberok</v>
      </c>
      <c r="G134" s="26"/>
      <c r="H134" s="26"/>
      <c r="I134" s="23" t="s">
        <v>19</v>
      </c>
      <c r="J134" s="52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6.9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2" customFormat="1" ht="25.7" customHeight="1">
      <c r="A136" s="26"/>
      <c r="B136" s="27"/>
      <c r="C136" s="23" t="s">
        <v>20</v>
      </c>
      <c r="D136" s="26"/>
      <c r="E136" s="26"/>
      <c r="F136" s="21" t="str">
        <f>E19</f>
        <v>Ministerstvo vnútra SR</v>
      </c>
      <c r="G136" s="26"/>
      <c r="H136" s="26"/>
      <c r="I136" s="23" t="s">
        <v>25</v>
      </c>
      <c r="J136" s="24"/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5" s="2" customFormat="1" ht="15.2" customHeight="1">
      <c r="A137" s="26"/>
      <c r="B137" s="27"/>
      <c r="C137" s="23" t="s">
        <v>24</v>
      </c>
      <c r="D137" s="26"/>
      <c r="E137" s="26"/>
      <c r="F137" s="21"/>
      <c r="G137" s="26"/>
      <c r="H137" s="26"/>
      <c r="I137" s="23" t="s">
        <v>27</v>
      </c>
      <c r="J137" s="24"/>
      <c r="K137" s="26"/>
      <c r="L137" s="39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65" s="2" customFormat="1" ht="10.35" customHeight="1">
      <c r="A138" s="26"/>
      <c r="B138" s="27"/>
      <c r="C138" s="26"/>
      <c r="D138" s="26"/>
      <c r="E138" s="26"/>
      <c r="F138" s="26"/>
      <c r="G138" s="26"/>
      <c r="H138" s="26"/>
      <c r="I138" s="26"/>
      <c r="J138" s="26"/>
      <c r="K138" s="26"/>
      <c r="L138" s="39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65" s="11" customFormat="1" ht="29.25" customHeight="1">
      <c r="A139" s="126"/>
      <c r="B139" s="127"/>
      <c r="C139" s="128" t="s">
        <v>132</v>
      </c>
      <c r="D139" s="129" t="s">
        <v>54</v>
      </c>
      <c r="E139" s="129" t="s">
        <v>50</v>
      </c>
      <c r="F139" s="129" t="s">
        <v>51</v>
      </c>
      <c r="G139" s="129" t="s">
        <v>133</v>
      </c>
      <c r="H139" s="129" t="s">
        <v>134</v>
      </c>
      <c r="I139" s="129" t="s">
        <v>135</v>
      </c>
      <c r="J139" s="130" t="s">
        <v>112</v>
      </c>
      <c r="K139" s="131" t="s">
        <v>136</v>
      </c>
      <c r="L139" s="132"/>
      <c r="M139" s="59" t="s">
        <v>1</v>
      </c>
      <c r="N139" s="60" t="s">
        <v>33</v>
      </c>
      <c r="O139" s="60" t="s">
        <v>137</v>
      </c>
      <c r="P139" s="60" t="s">
        <v>138</v>
      </c>
      <c r="Q139" s="60" t="s">
        <v>139</v>
      </c>
      <c r="R139" s="60" t="s">
        <v>140</v>
      </c>
      <c r="S139" s="60" t="s">
        <v>141</v>
      </c>
      <c r="T139" s="61" t="s">
        <v>142</v>
      </c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</row>
    <row r="140" spans="1:65" s="2" customFormat="1" ht="22.9" customHeight="1">
      <c r="A140" s="26"/>
      <c r="B140" s="27"/>
      <c r="C140" s="66" t="s">
        <v>113</v>
      </c>
      <c r="D140" s="26"/>
      <c r="E140" s="26"/>
      <c r="F140" s="26"/>
      <c r="G140" s="26"/>
      <c r="H140" s="26"/>
      <c r="I140" s="26"/>
      <c r="J140" s="133"/>
      <c r="K140" s="26"/>
      <c r="L140" s="27"/>
      <c r="M140" s="62"/>
      <c r="N140" s="53"/>
      <c r="O140" s="63"/>
      <c r="P140" s="134">
        <f>P141+P180+P247+P249</f>
        <v>2211.5167156100001</v>
      </c>
      <c r="Q140" s="63"/>
      <c r="R140" s="134">
        <f>R141+R180+R247+R249</f>
        <v>71.171051045500008</v>
      </c>
      <c r="S140" s="63"/>
      <c r="T140" s="135">
        <f>T141+T180+T247+T249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T140" s="14" t="s">
        <v>68</v>
      </c>
      <c r="AU140" s="14" t="s">
        <v>114</v>
      </c>
      <c r="BK140" s="136">
        <f>BK141+BK180+BK247+BK249</f>
        <v>0</v>
      </c>
    </row>
    <row r="141" spans="1:65" s="12" customFormat="1" ht="25.9" customHeight="1">
      <c r="B141" s="137"/>
      <c r="D141" s="138" t="s">
        <v>68</v>
      </c>
      <c r="E141" s="139" t="s">
        <v>143</v>
      </c>
      <c r="F141" s="139" t="s">
        <v>144</v>
      </c>
      <c r="J141" s="140"/>
      <c r="L141" s="137"/>
      <c r="M141" s="141"/>
      <c r="N141" s="142"/>
      <c r="O141" s="142"/>
      <c r="P141" s="143">
        <f>P142+P161+P178</f>
        <v>1854.30546506</v>
      </c>
      <c r="Q141" s="142"/>
      <c r="R141" s="143">
        <f>R142+R161+R178</f>
        <v>57.780510070000005</v>
      </c>
      <c r="S141" s="142"/>
      <c r="T141" s="144">
        <f>T142+T161+T178</f>
        <v>0</v>
      </c>
      <c r="AR141" s="138" t="s">
        <v>75</v>
      </c>
      <c r="AT141" s="145" t="s">
        <v>68</v>
      </c>
      <c r="AU141" s="145" t="s">
        <v>69</v>
      </c>
      <c r="AY141" s="138" t="s">
        <v>145</v>
      </c>
      <c r="BK141" s="146">
        <f>BK142+BK161+BK178</f>
        <v>0</v>
      </c>
    </row>
    <row r="142" spans="1:65" s="12" customFormat="1" ht="22.9" customHeight="1">
      <c r="B142" s="137"/>
      <c r="D142" s="138" t="s">
        <v>68</v>
      </c>
      <c r="E142" s="147" t="s">
        <v>169</v>
      </c>
      <c r="F142" s="147" t="s">
        <v>490</v>
      </c>
      <c r="J142" s="148"/>
      <c r="L142" s="137"/>
      <c r="M142" s="141"/>
      <c r="N142" s="142"/>
      <c r="O142" s="142"/>
      <c r="P142" s="143">
        <f>SUM(P143:P160)</f>
        <v>1377.5926013200001</v>
      </c>
      <c r="Q142" s="142"/>
      <c r="R142" s="143">
        <f>SUM(R143:R160)</f>
        <v>41.879901420000003</v>
      </c>
      <c r="S142" s="142"/>
      <c r="T142" s="144">
        <f>SUM(T143:T160)</f>
        <v>0</v>
      </c>
      <c r="AR142" s="138" t="s">
        <v>75</v>
      </c>
      <c r="AT142" s="145" t="s">
        <v>68</v>
      </c>
      <c r="AU142" s="145" t="s">
        <v>75</v>
      </c>
      <c r="AY142" s="138" t="s">
        <v>145</v>
      </c>
      <c r="BK142" s="146">
        <f>SUM(BK143:BK160)</f>
        <v>0</v>
      </c>
    </row>
    <row r="143" spans="1:65" s="2" customFormat="1" ht="24.2" customHeight="1">
      <c r="A143" s="26"/>
      <c r="B143" s="149"/>
      <c r="C143" s="150" t="s">
        <v>75</v>
      </c>
      <c r="D143" s="150" t="s">
        <v>147</v>
      </c>
      <c r="E143" s="151" t="s">
        <v>766</v>
      </c>
      <c r="F143" s="152" t="s">
        <v>767</v>
      </c>
      <c r="G143" s="153" t="s">
        <v>150</v>
      </c>
      <c r="H143" s="154">
        <v>269.01100000000002</v>
      </c>
      <c r="I143" s="155"/>
      <c r="J143" s="155"/>
      <c r="K143" s="156"/>
      <c r="L143" s="27"/>
      <c r="M143" s="157" t="s">
        <v>1</v>
      </c>
      <c r="N143" s="158" t="s">
        <v>35</v>
      </c>
      <c r="O143" s="159">
        <v>8.2040000000000002E-2</v>
      </c>
      <c r="P143" s="159">
        <f t="shared" ref="P143:P160" si="0">O143*H143</f>
        <v>22.069662440000002</v>
      </c>
      <c r="Q143" s="159">
        <v>1.9000000000000001E-4</v>
      </c>
      <c r="R143" s="159">
        <f t="shared" ref="R143:R160" si="1">Q143*H143</f>
        <v>5.1112090000000006E-2</v>
      </c>
      <c r="S143" s="159">
        <v>0</v>
      </c>
      <c r="T143" s="160">
        <f t="shared" ref="T143:T160" si="2"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151</v>
      </c>
      <c r="AT143" s="161" t="s">
        <v>147</v>
      </c>
      <c r="AU143" s="161" t="s">
        <v>78</v>
      </c>
      <c r="AY143" s="14" t="s">
        <v>145</v>
      </c>
      <c r="BE143" s="162">
        <f t="shared" ref="BE143:BE160" si="3">IF(N143="základná",J143,0)</f>
        <v>0</v>
      </c>
      <c r="BF143" s="162">
        <f t="shared" ref="BF143:BF160" si="4">IF(N143="znížená",J143,0)</f>
        <v>0</v>
      </c>
      <c r="BG143" s="162">
        <f t="shared" ref="BG143:BG160" si="5">IF(N143="zákl. prenesená",J143,0)</f>
        <v>0</v>
      </c>
      <c r="BH143" s="162">
        <f t="shared" ref="BH143:BH160" si="6">IF(N143="zníž. prenesená",J143,0)</f>
        <v>0</v>
      </c>
      <c r="BI143" s="162">
        <f t="shared" ref="BI143:BI160" si="7">IF(N143="nulová",J143,0)</f>
        <v>0</v>
      </c>
      <c r="BJ143" s="14" t="s">
        <v>78</v>
      </c>
      <c r="BK143" s="162">
        <f t="shared" ref="BK143:BK160" si="8">ROUND(I143*H143,2)</f>
        <v>0</v>
      </c>
      <c r="BL143" s="14" t="s">
        <v>151</v>
      </c>
      <c r="BM143" s="161" t="s">
        <v>768</v>
      </c>
    </row>
    <row r="144" spans="1:65" s="2" customFormat="1" ht="37.9" customHeight="1">
      <c r="A144" s="26"/>
      <c r="B144" s="149"/>
      <c r="C144" s="150" t="s">
        <v>78</v>
      </c>
      <c r="D144" s="150" t="s">
        <v>147</v>
      </c>
      <c r="E144" s="151" t="s">
        <v>769</v>
      </c>
      <c r="F144" s="152" t="s">
        <v>770</v>
      </c>
      <c r="G144" s="153" t="s">
        <v>150</v>
      </c>
      <c r="H144" s="154">
        <v>812.58900000000006</v>
      </c>
      <c r="I144" s="155"/>
      <c r="J144" s="155"/>
      <c r="K144" s="156"/>
      <c r="L144" s="27"/>
      <c r="M144" s="157" t="s">
        <v>1</v>
      </c>
      <c r="N144" s="158" t="s">
        <v>35</v>
      </c>
      <c r="O144" s="159">
        <v>0.20954</v>
      </c>
      <c r="P144" s="159">
        <f t="shared" si="0"/>
        <v>170.26989906000003</v>
      </c>
      <c r="Q144" s="159">
        <v>1.146E-2</v>
      </c>
      <c r="R144" s="159">
        <f t="shared" si="1"/>
        <v>9.3122699400000002</v>
      </c>
      <c r="S144" s="159">
        <v>0</v>
      </c>
      <c r="T144" s="160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151</v>
      </c>
      <c r="AT144" s="161" t="s">
        <v>147</v>
      </c>
      <c r="AU144" s="161" t="s">
        <v>78</v>
      </c>
      <c r="AY144" s="14" t="s">
        <v>145</v>
      </c>
      <c r="BE144" s="162">
        <f t="shared" si="3"/>
        <v>0</v>
      </c>
      <c r="BF144" s="162">
        <f t="shared" si="4"/>
        <v>0</v>
      </c>
      <c r="BG144" s="162">
        <f t="shared" si="5"/>
        <v>0</v>
      </c>
      <c r="BH144" s="162">
        <f t="shared" si="6"/>
        <v>0</v>
      </c>
      <c r="BI144" s="162">
        <f t="shared" si="7"/>
        <v>0</v>
      </c>
      <c r="BJ144" s="14" t="s">
        <v>78</v>
      </c>
      <c r="BK144" s="162">
        <f t="shared" si="8"/>
        <v>0</v>
      </c>
      <c r="BL144" s="14" t="s">
        <v>151</v>
      </c>
      <c r="BM144" s="161" t="s">
        <v>771</v>
      </c>
    </row>
    <row r="145" spans="1:65" s="2" customFormat="1" ht="24.2" customHeight="1">
      <c r="A145" s="26"/>
      <c r="B145" s="149"/>
      <c r="C145" s="150" t="s">
        <v>82</v>
      </c>
      <c r="D145" s="150" t="s">
        <v>147</v>
      </c>
      <c r="E145" s="151" t="s">
        <v>772</v>
      </c>
      <c r="F145" s="152" t="s">
        <v>773</v>
      </c>
      <c r="G145" s="153" t="s">
        <v>150</v>
      </c>
      <c r="H145" s="154">
        <v>881.18899999999996</v>
      </c>
      <c r="I145" s="155"/>
      <c r="J145" s="155"/>
      <c r="K145" s="156"/>
      <c r="L145" s="27"/>
      <c r="M145" s="157" t="s">
        <v>1</v>
      </c>
      <c r="N145" s="158" t="s">
        <v>35</v>
      </c>
      <c r="O145" s="159">
        <v>9.2050000000000007E-2</v>
      </c>
      <c r="P145" s="159">
        <f t="shared" si="0"/>
        <v>81.11344745000001</v>
      </c>
      <c r="Q145" s="159">
        <v>2.3000000000000001E-4</v>
      </c>
      <c r="R145" s="159">
        <f t="shared" si="1"/>
        <v>0.20267346999999999</v>
      </c>
      <c r="S145" s="159">
        <v>0</v>
      </c>
      <c r="T145" s="160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151</v>
      </c>
      <c r="AT145" s="161" t="s">
        <v>147</v>
      </c>
      <c r="AU145" s="161" t="s">
        <v>78</v>
      </c>
      <c r="AY145" s="14" t="s">
        <v>145</v>
      </c>
      <c r="BE145" s="162">
        <f t="shared" si="3"/>
        <v>0</v>
      </c>
      <c r="BF145" s="162">
        <f t="shared" si="4"/>
        <v>0</v>
      </c>
      <c r="BG145" s="162">
        <f t="shared" si="5"/>
        <v>0</v>
      </c>
      <c r="BH145" s="162">
        <f t="shared" si="6"/>
        <v>0</v>
      </c>
      <c r="BI145" s="162">
        <f t="shared" si="7"/>
        <v>0</v>
      </c>
      <c r="BJ145" s="14" t="s">
        <v>78</v>
      </c>
      <c r="BK145" s="162">
        <f t="shared" si="8"/>
        <v>0</v>
      </c>
      <c r="BL145" s="14" t="s">
        <v>151</v>
      </c>
      <c r="BM145" s="161" t="s">
        <v>774</v>
      </c>
    </row>
    <row r="146" spans="1:65" s="2" customFormat="1" ht="24.2" customHeight="1">
      <c r="A146" s="26"/>
      <c r="B146" s="149"/>
      <c r="C146" s="150" t="s">
        <v>151</v>
      </c>
      <c r="D146" s="150" t="s">
        <v>147</v>
      </c>
      <c r="E146" s="151" t="s">
        <v>775</v>
      </c>
      <c r="F146" s="152" t="s">
        <v>776</v>
      </c>
      <c r="G146" s="153" t="s">
        <v>150</v>
      </c>
      <c r="H146" s="154">
        <v>810.52499999999998</v>
      </c>
      <c r="I146" s="155"/>
      <c r="J146" s="155"/>
      <c r="K146" s="156"/>
      <c r="L146" s="27"/>
      <c r="M146" s="157" t="s">
        <v>1</v>
      </c>
      <c r="N146" s="158" t="s">
        <v>35</v>
      </c>
      <c r="O146" s="159">
        <v>0.35865999999999998</v>
      </c>
      <c r="P146" s="159">
        <f t="shared" si="0"/>
        <v>290.70289649999995</v>
      </c>
      <c r="Q146" s="159">
        <v>3.2200000000000002E-3</v>
      </c>
      <c r="R146" s="159">
        <f t="shared" si="1"/>
        <v>2.6098905000000001</v>
      </c>
      <c r="S146" s="159">
        <v>0</v>
      </c>
      <c r="T146" s="160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151</v>
      </c>
      <c r="AT146" s="161" t="s">
        <v>147</v>
      </c>
      <c r="AU146" s="161" t="s">
        <v>78</v>
      </c>
      <c r="AY146" s="14" t="s">
        <v>145</v>
      </c>
      <c r="BE146" s="162">
        <f t="shared" si="3"/>
        <v>0</v>
      </c>
      <c r="BF146" s="162">
        <f t="shared" si="4"/>
        <v>0</v>
      </c>
      <c r="BG146" s="162">
        <f t="shared" si="5"/>
        <v>0</v>
      </c>
      <c r="BH146" s="162">
        <f t="shared" si="6"/>
        <v>0</v>
      </c>
      <c r="BI146" s="162">
        <f t="shared" si="7"/>
        <v>0</v>
      </c>
      <c r="BJ146" s="14" t="s">
        <v>78</v>
      </c>
      <c r="BK146" s="162">
        <f t="shared" si="8"/>
        <v>0</v>
      </c>
      <c r="BL146" s="14" t="s">
        <v>151</v>
      </c>
      <c r="BM146" s="161" t="s">
        <v>777</v>
      </c>
    </row>
    <row r="147" spans="1:65" s="2" customFormat="1" ht="24.2" customHeight="1">
      <c r="A147" s="26"/>
      <c r="B147" s="149"/>
      <c r="C147" s="150" t="s">
        <v>165</v>
      </c>
      <c r="D147" s="150" t="s">
        <v>147</v>
      </c>
      <c r="E147" s="151" t="s">
        <v>778</v>
      </c>
      <c r="F147" s="152" t="s">
        <v>779</v>
      </c>
      <c r="G147" s="153" t="s">
        <v>150</v>
      </c>
      <c r="H147" s="154">
        <v>126.331</v>
      </c>
      <c r="I147" s="155"/>
      <c r="J147" s="155"/>
      <c r="K147" s="156"/>
      <c r="L147" s="27"/>
      <c r="M147" s="157" t="s">
        <v>1</v>
      </c>
      <c r="N147" s="158" t="s">
        <v>35</v>
      </c>
      <c r="O147" s="159">
        <v>0.20105999999999999</v>
      </c>
      <c r="P147" s="159">
        <f t="shared" si="0"/>
        <v>25.400110859999998</v>
      </c>
      <c r="Q147" s="159">
        <v>5.1500000000000001E-3</v>
      </c>
      <c r="R147" s="159">
        <f t="shared" si="1"/>
        <v>0.65060465000000001</v>
      </c>
      <c r="S147" s="159">
        <v>0</v>
      </c>
      <c r="T147" s="160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151</v>
      </c>
      <c r="AT147" s="161" t="s">
        <v>147</v>
      </c>
      <c r="AU147" s="161" t="s">
        <v>78</v>
      </c>
      <c r="AY147" s="14" t="s">
        <v>145</v>
      </c>
      <c r="BE147" s="162">
        <f t="shared" si="3"/>
        <v>0</v>
      </c>
      <c r="BF147" s="162">
        <f t="shared" si="4"/>
        <v>0</v>
      </c>
      <c r="BG147" s="162">
        <f t="shared" si="5"/>
        <v>0</v>
      </c>
      <c r="BH147" s="162">
        <f t="shared" si="6"/>
        <v>0</v>
      </c>
      <c r="BI147" s="162">
        <f t="shared" si="7"/>
        <v>0</v>
      </c>
      <c r="BJ147" s="14" t="s">
        <v>78</v>
      </c>
      <c r="BK147" s="162">
        <f t="shared" si="8"/>
        <v>0</v>
      </c>
      <c r="BL147" s="14" t="s">
        <v>151</v>
      </c>
      <c r="BM147" s="161" t="s">
        <v>780</v>
      </c>
    </row>
    <row r="148" spans="1:65" s="2" customFormat="1" ht="37.9" customHeight="1">
      <c r="A148" s="26"/>
      <c r="B148" s="149"/>
      <c r="C148" s="150" t="s">
        <v>169</v>
      </c>
      <c r="D148" s="150" t="s">
        <v>147</v>
      </c>
      <c r="E148" s="151" t="s">
        <v>781</v>
      </c>
      <c r="F148" s="152" t="s">
        <v>782</v>
      </c>
      <c r="G148" s="153" t="s">
        <v>150</v>
      </c>
      <c r="H148" s="154">
        <v>0.27</v>
      </c>
      <c r="I148" s="155"/>
      <c r="J148" s="155"/>
      <c r="K148" s="156"/>
      <c r="L148" s="27"/>
      <c r="M148" s="157" t="s">
        <v>1</v>
      </c>
      <c r="N148" s="158" t="s">
        <v>35</v>
      </c>
      <c r="O148" s="159">
        <v>0.79247999999999996</v>
      </c>
      <c r="P148" s="159">
        <f t="shared" si="0"/>
        <v>0.21396960000000001</v>
      </c>
      <c r="Q148" s="159">
        <v>1.1350000000000001E-2</v>
      </c>
      <c r="R148" s="159">
        <f t="shared" si="1"/>
        <v>3.0645000000000004E-3</v>
      </c>
      <c r="S148" s="159">
        <v>0</v>
      </c>
      <c r="T148" s="160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151</v>
      </c>
      <c r="AT148" s="161" t="s">
        <v>147</v>
      </c>
      <c r="AU148" s="161" t="s">
        <v>78</v>
      </c>
      <c r="AY148" s="14" t="s">
        <v>145</v>
      </c>
      <c r="BE148" s="162">
        <f t="shared" si="3"/>
        <v>0</v>
      </c>
      <c r="BF148" s="162">
        <f t="shared" si="4"/>
        <v>0</v>
      </c>
      <c r="BG148" s="162">
        <f t="shared" si="5"/>
        <v>0</v>
      </c>
      <c r="BH148" s="162">
        <f t="shared" si="6"/>
        <v>0</v>
      </c>
      <c r="BI148" s="162">
        <f t="shared" si="7"/>
        <v>0</v>
      </c>
      <c r="BJ148" s="14" t="s">
        <v>78</v>
      </c>
      <c r="BK148" s="162">
        <f t="shared" si="8"/>
        <v>0</v>
      </c>
      <c r="BL148" s="14" t="s">
        <v>151</v>
      </c>
      <c r="BM148" s="161" t="s">
        <v>783</v>
      </c>
    </row>
    <row r="149" spans="1:65" s="2" customFormat="1" ht="37.9" customHeight="1">
      <c r="A149" s="26"/>
      <c r="B149" s="149"/>
      <c r="C149" s="150" t="s">
        <v>173</v>
      </c>
      <c r="D149" s="150" t="s">
        <v>147</v>
      </c>
      <c r="E149" s="151" t="s">
        <v>784</v>
      </c>
      <c r="F149" s="152" t="s">
        <v>785</v>
      </c>
      <c r="G149" s="153" t="s">
        <v>150</v>
      </c>
      <c r="H149" s="154">
        <v>7.0880000000000001</v>
      </c>
      <c r="I149" s="155"/>
      <c r="J149" s="155"/>
      <c r="K149" s="156"/>
      <c r="L149" s="27"/>
      <c r="M149" s="157" t="s">
        <v>1</v>
      </c>
      <c r="N149" s="158" t="s">
        <v>35</v>
      </c>
      <c r="O149" s="159">
        <v>0.79420999999999997</v>
      </c>
      <c r="P149" s="159">
        <f t="shared" si="0"/>
        <v>5.6293604799999999</v>
      </c>
      <c r="Q149" s="159">
        <v>1.494E-2</v>
      </c>
      <c r="R149" s="159">
        <f t="shared" si="1"/>
        <v>0.10589472</v>
      </c>
      <c r="S149" s="159">
        <v>0</v>
      </c>
      <c r="T149" s="160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151</v>
      </c>
      <c r="AT149" s="161" t="s">
        <v>147</v>
      </c>
      <c r="AU149" s="161" t="s">
        <v>78</v>
      </c>
      <c r="AY149" s="14" t="s">
        <v>145</v>
      </c>
      <c r="BE149" s="162">
        <f t="shared" si="3"/>
        <v>0</v>
      </c>
      <c r="BF149" s="162">
        <f t="shared" si="4"/>
        <v>0</v>
      </c>
      <c r="BG149" s="162">
        <f t="shared" si="5"/>
        <v>0</v>
      </c>
      <c r="BH149" s="162">
        <f t="shared" si="6"/>
        <v>0</v>
      </c>
      <c r="BI149" s="162">
        <f t="shared" si="7"/>
        <v>0</v>
      </c>
      <c r="BJ149" s="14" t="s">
        <v>78</v>
      </c>
      <c r="BK149" s="162">
        <f t="shared" si="8"/>
        <v>0</v>
      </c>
      <c r="BL149" s="14" t="s">
        <v>151</v>
      </c>
      <c r="BM149" s="161" t="s">
        <v>786</v>
      </c>
    </row>
    <row r="150" spans="1:65" s="2" customFormat="1" ht="37.9" customHeight="1">
      <c r="A150" s="26"/>
      <c r="B150" s="149"/>
      <c r="C150" s="150" t="s">
        <v>177</v>
      </c>
      <c r="D150" s="150" t="s">
        <v>147</v>
      </c>
      <c r="E150" s="151" t="s">
        <v>787</v>
      </c>
      <c r="F150" s="152" t="s">
        <v>788</v>
      </c>
      <c r="G150" s="153" t="s">
        <v>150</v>
      </c>
      <c r="H150" s="154">
        <v>110.28400000000001</v>
      </c>
      <c r="I150" s="155"/>
      <c r="J150" s="155"/>
      <c r="K150" s="156"/>
      <c r="L150" s="27"/>
      <c r="M150" s="157" t="s">
        <v>1</v>
      </c>
      <c r="N150" s="158" t="s">
        <v>35</v>
      </c>
      <c r="O150" s="159">
        <v>0.87385000000000002</v>
      </c>
      <c r="P150" s="159">
        <f t="shared" si="0"/>
        <v>96.371673400000006</v>
      </c>
      <c r="Q150" s="159">
        <v>1.626E-2</v>
      </c>
      <c r="R150" s="159">
        <f t="shared" si="1"/>
        <v>1.7932178400000001</v>
      </c>
      <c r="S150" s="159">
        <v>0</v>
      </c>
      <c r="T150" s="160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151</v>
      </c>
      <c r="AT150" s="161" t="s">
        <v>147</v>
      </c>
      <c r="AU150" s="161" t="s">
        <v>78</v>
      </c>
      <c r="AY150" s="14" t="s">
        <v>145</v>
      </c>
      <c r="BE150" s="162">
        <f t="shared" si="3"/>
        <v>0</v>
      </c>
      <c r="BF150" s="162">
        <f t="shared" si="4"/>
        <v>0</v>
      </c>
      <c r="BG150" s="162">
        <f t="shared" si="5"/>
        <v>0</v>
      </c>
      <c r="BH150" s="162">
        <f t="shared" si="6"/>
        <v>0</v>
      </c>
      <c r="BI150" s="162">
        <f t="shared" si="7"/>
        <v>0</v>
      </c>
      <c r="BJ150" s="14" t="s">
        <v>78</v>
      </c>
      <c r="BK150" s="162">
        <f t="shared" si="8"/>
        <v>0</v>
      </c>
      <c r="BL150" s="14" t="s">
        <v>151</v>
      </c>
      <c r="BM150" s="161" t="s">
        <v>789</v>
      </c>
    </row>
    <row r="151" spans="1:65" s="2" customFormat="1" ht="33" customHeight="1">
      <c r="A151" s="26"/>
      <c r="B151" s="149"/>
      <c r="C151" s="150" t="s">
        <v>156</v>
      </c>
      <c r="D151" s="150" t="s">
        <v>147</v>
      </c>
      <c r="E151" s="151" t="s">
        <v>790</v>
      </c>
      <c r="F151" s="152" t="s">
        <v>791</v>
      </c>
      <c r="G151" s="153" t="s">
        <v>150</v>
      </c>
      <c r="H151" s="154">
        <v>3.5</v>
      </c>
      <c r="I151" s="155"/>
      <c r="J151" s="155"/>
      <c r="K151" s="156"/>
      <c r="L151" s="27"/>
      <c r="M151" s="157" t="s">
        <v>1</v>
      </c>
      <c r="N151" s="158" t="s">
        <v>35</v>
      </c>
      <c r="O151" s="159">
        <v>0.91503999999999996</v>
      </c>
      <c r="P151" s="159">
        <f t="shared" si="0"/>
        <v>3.2026399999999997</v>
      </c>
      <c r="Q151" s="159">
        <v>2.0809999999999999E-2</v>
      </c>
      <c r="R151" s="159">
        <f t="shared" si="1"/>
        <v>7.2834999999999997E-2</v>
      </c>
      <c r="S151" s="159">
        <v>0</v>
      </c>
      <c r="T151" s="160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151</v>
      </c>
      <c r="AT151" s="161" t="s">
        <v>147</v>
      </c>
      <c r="AU151" s="161" t="s">
        <v>78</v>
      </c>
      <c r="AY151" s="14" t="s">
        <v>145</v>
      </c>
      <c r="BE151" s="162">
        <f t="shared" si="3"/>
        <v>0</v>
      </c>
      <c r="BF151" s="162">
        <f t="shared" si="4"/>
        <v>0</v>
      </c>
      <c r="BG151" s="162">
        <f t="shared" si="5"/>
        <v>0</v>
      </c>
      <c r="BH151" s="162">
        <f t="shared" si="6"/>
        <v>0</v>
      </c>
      <c r="BI151" s="162">
        <f t="shared" si="7"/>
        <v>0</v>
      </c>
      <c r="BJ151" s="14" t="s">
        <v>78</v>
      </c>
      <c r="BK151" s="162">
        <f t="shared" si="8"/>
        <v>0</v>
      </c>
      <c r="BL151" s="14" t="s">
        <v>151</v>
      </c>
      <c r="BM151" s="161" t="s">
        <v>792</v>
      </c>
    </row>
    <row r="152" spans="1:65" s="2" customFormat="1" ht="33" customHeight="1">
      <c r="A152" s="26"/>
      <c r="B152" s="149"/>
      <c r="C152" s="150" t="s">
        <v>184</v>
      </c>
      <c r="D152" s="150" t="s">
        <v>147</v>
      </c>
      <c r="E152" s="151" t="s">
        <v>793</v>
      </c>
      <c r="F152" s="152" t="s">
        <v>794</v>
      </c>
      <c r="G152" s="153" t="s">
        <v>150</v>
      </c>
      <c r="H152" s="154">
        <v>92.760999999999996</v>
      </c>
      <c r="I152" s="155"/>
      <c r="J152" s="155"/>
      <c r="K152" s="156"/>
      <c r="L152" s="27"/>
      <c r="M152" s="157" t="s">
        <v>1</v>
      </c>
      <c r="N152" s="158" t="s">
        <v>35</v>
      </c>
      <c r="O152" s="159">
        <v>0.91715000000000002</v>
      </c>
      <c r="P152" s="159">
        <f t="shared" si="0"/>
        <v>85.075751150000002</v>
      </c>
      <c r="Q152" s="159">
        <v>2.5170000000000001E-2</v>
      </c>
      <c r="R152" s="159">
        <f t="shared" si="1"/>
        <v>2.33479437</v>
      </c>
      <c r="S152" s="159">
        <v>0</v>
      </c>
      <c r="T152" s="160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151</v>
      </c>
      <c r="AT152" s="161" t="s">
        <v>147</v>
      </c>
      <c r="AU152" s="161" t="s">
        <v>78</v>
      </c>
      <c r="AY152" s="14" t="s">
        <v>145</v>
      </c>
      <c r="BE152" s="162">
        <f t="shared" si="3"/>
        <v>0</v>
      </c>
      <c r="BF152" s="162">
        <f t="shared" si="4"/>
        <v>0</v>
      </c>
      <c r="BG152" s="162">
        <f t="shared" si="5"/>
        <v>0</v>
      </c>
      <c r="BH152" s="162">
        <f t="shared" si="6"/>
        <v>0</v>
      </c>
      <c r="BI152" s="162">
        <f t="shared" si="7"/>
        <v>0</v>
      </c>
      <c r="BJ152" s="14" t="s">
        <v>78</v>
      </c>
      <c r="BK152" s="162">
        <f t="shared" si="8"/>
        <v>0</v>
      </c>
      <c r="BL152" s="14" t="s">
        <v>151</v>
      </c>
      <c r="BM152" s="161" t="s">
        <v>795</v>
      </c>
    </row>
    <row r="153" spans="1:65" s="2" customFormat="1" ht="33" customHeight="1">
      <c r="A153" s="26"/>
      <c r="B153" s="149"/>
      <c r="C153" s="150" t="s">
        <v>189</v>
      </c>
      <c r="D153" s="150" t="s">
        <v>147</v>
      </c>
      <c r="E153" s="151" t="s">
        <v>796</v>
      </c>
      <c r="F153" s="152" t="s">
        <v>797</v>
      </c>
      <c r="G153" s="153" t="s">
        <v>150</v>
      </c>
      <c r="H153" s="154">
        <v>174.74199999999999</v>
      </c>
      <c r="I153" s="155"/>
      <c r="J153" s="155"/>
      <c r="K153" s="156"/>
      <c r="L153" s="27"/>
      <c r="M153" s="157" t="s">
        <v>1</v>
      </c>
      <c r="N153" s="158" t="s">
        <v>35</v>
      </c>
      <c r="O153" s="159">
        <v>0.92183999999999999</v>
      </c>
      <c r="P153" s="159">
        <f t="shared" si="0"/>
        <v>161.08416527999998</v>
      </c>
      <c r="Q153" s="159">
        <v>3.4889999999999997E-2</v>
      </c>
      <c r="R153" s="159">
        <f t="shared" si="1"/>
        <v>6.0967483799999993</v>
      </c>
      <c r="S153" s="159">
        <v>0</v>
      </c>
      <c r="T153" s="160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151</v>
      </c>
      <c r="AT153" s="161" t="s">
        <v>147</v>
      </c>
      <c r="AU153" s="161" t="s">
        <v>78</v>
      </c>
      <c r="AY153" s="14" t="s">
        <v>145</v>
      </c>
      <c r="BE153" s="162">
        <f t="shared" si="3"/>
        <v>0</v>
      </c>
      <c r="BF153" s="162">
        <f t="shared" si="4"/>
        <v>0</v>
      </c>
      <c r="BG153" s="162">
        <f t="shared" si="5"/>
        <v>0</v>
      </c>
      <c r="BH153" s="162">
        <f t="shared" si="6"/>
        <v>0</v>
      </c>
      <c r="BI153" s="162">
        <f t="shared" si="7"/>
        <v>0</v>
      </c>
      <c r="BJ153" s="14" t="s">
        <v>78</v>
      </c>
      <c r="BK153" s="162">
        <f t="shared" si="8"/>
        <v>0</v>
      </c>
      <c r="BL153" s="14" t="s">
        <v>151</v>
      </c>
      <c r="BM153" s="161" t="s">
        <v>798</v>
      </c>
    </row>
    <row r="154" spans="1:65" s="2" customFormat="1" ht="33" customHeight="1">
      <c r="A154" s="26"/>
      <c r="B154" s="149"/>
      <c r="C154" s="150" t="s">
        <v>193</v>
      </c>
      <c r="D154" s="150" t="s">
        <v>147</v>
      </c>
      <c r="E154" s="151" t="s">
        <v>799</v>
      </c>
      <c r="F154" s="152" t="s">
        <v>800</v>
      </c>
      <c r="G154" s="153" t="s">
        <v>150</v>
      </c>
      <c r="H154" s="154">
        <v>418.09399999999999</v>
      </c>
      <c r="I154" s="155"/>
      <c r="J154" s="155"/>
      <c r="K154" s="156"/>
      <c r="L154" s="27"/>
      <c r="M154" s="157" t="s">
        <v>1</v>
      </c>
      <c r="N154" s="158" t="s">
        <v>35</v>
      </c>
      <c r="O154" s="159">
        <v>1.0142</v>
      </c>
      <c r="P154" s="159">
        <f t="shared" si="0"/>
        <v>424.03093480000001</v>
      </c>
      <c r="Q154" s="159">
        <v>3.9780000000000003E-2</v>
      </c>
      <c r="R154" s="159">
        <f t="shared" si="1"/>
        <v>16.63177932</v>
      </c>
      <c r="S154" s="159">
        <v>0</v>
      </c>
      <c r="T154" s="160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151</v>
      </c>
      <c r="AT154" s="161" t="s">
        <v>147</v>
      </c>
      <c r="AU154" s="161" t="s">
        <v>78</v>
      </c>
      <c r="AY154" s="14" t="s">
        <v>145</v>
      </c>
      <c r="BE154" s="162">
        <f t="shared" si="3"/>
        <v>0</v>
      </c>
      <c r="BF154" s="162">
        <f t="shared" si="4"/>
        <v>0</v>
      </c>
      <c r="BG154" s="162">
        <f t="shared" si="5"/>
        <v>0</v>
      </c>
      <c r="BH154" s="162">
        <f t="shared" si="6"/>
        <v>0</v>
      </c>
      <c r="BI154" s="162">
        <f t="shared" si="7"/>
        <v>0</v>
      </c>
      <c r="BJ154" s="14" t="s">
        <v>78</v>
      </c>
      <c r="BK154" s="162">
        <f t="shared" si="8"/>
        <v>0</v>
      </c>
      <c r="BL154" s="14" t="s">
        <v>151</v>
      </c>
      <c r="BM154" s="161" t="s">
        <v>801</v>
      </c>
    </row>
    <row r="155" spans="1:65" s="2" customFormat="1" ht="24.2" customHeight="1">
      <c r="A155" s="26"/>
      <c r="B155" s="149"/>
      <c r="C155" s="150" t="s">
        <v>197</v>
      </c>
      <c r="D155" s="150" t="s">
        <v>147</v>
      </c>
      <c r="E155" s="151" t="s">
        <v>802</v>
      </c>
      <c r="F155" s="152" t="s">
        <v>803</v>
      </c>
      <c r="G155" s="153" t="s">
        <v>150</v>
      </c>
      <c r="H155" s="154">
        <v>6.12</v>
      </c>
      <c r="I155" s="155"/>
      <c r="J155" s="155"/>
      <c r="K155" s="156"/>
      <c r="L155" s="27"/>
      <c r="M155" s="157" t="s">
        <v>1</v>
      </c>
      <c r="N155" s="158" t="s">
        <v>35</v>
      </c>
      <c r="O155" s="159">
        <v>0.79510000000000003</v>
      </c>
      <c r="P155" s="159">
        <f t="shared" si="0"/>
        <v>4.8660120000000004</v>
      </c>
      <c r="Q155" s="159">
        <v>1.678E-2</v>
      </c>
      <c r="R155" s="159">
        <f t="shared" si="1"/>
        <v>0.1026936</v>
      </c>
      <c r="S155" s="159">
        <v>0</v>
      </c>
      <c r="T155" s="160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151</v>
      </c>
      <c r="AT155" s="161" t="s">
        <v>147</v>
      </c>
      <c r="AU155" s="161" t="s">
        <v>78</v>
      </c>
      <c r="AY155" s="14" t="s">
        <v>145</v>
      </c>
      <c r="BE155" s="162">
        <f t="shared" si="3"/>
        <v>0</v>
      </c>
      <c r="BF155" s="162">
        <f t="shared" si="4"/>
        <v>0</v>
      </c>
      <c r="BG155" s="162">
        <f t="shared" si="5"/>
        <v>0</v>
      </c>
      <c r="BH155" s="162">
        <f t="shared" si="6"/>
        <v>0</v>
      </c>
      <c r="BI155" s="162">
        <f t="shared" si="7"/>
        <v>0</v>
      </c>
      <c r="BJ155" s="14" t="s">
        <v>78</v>
      </c>
      <c r="BK155" s="162">
        <f t="shared" si="8"/>
        <v>0</v>
      </c>
      <c r="BL155" s="14" t="s">
        <v>151</v>
      </c>
      <c r="BM155" s="161" t="s">
        <v>804</v>
      </c>
    </row>
    <row r="156" spans="1:65" s="2" customFormat="1" ht="24.2" customHeight="1">
      <c r="A156" s="26"/>
      <c r="B156" s="149"/>
      <c r="C156" s="167" t="s">
        <v>202</v>
      </c>
      <c r="D156" s="167" t="s">
        <v>425</v>
      </c>
      <c r="E156" s="168" t="s">
        <v>805</v>
      </c>
      <c r="F156" s="169" t="s">
        <v>806</v>
      </c>
      <c r="G156" s="170" t="s">
        <v>397</v>
      </c>
      <c r="H156" s="171">
        <v>1762.3779999999999</v>
      </c>
      <c r="I156" s="172"/>
      <c r="J156" s="172"/>
      <c r="K156" s="173"/>
      <c r="L156" s="174"/>
      <c r="M156" s="175" t="s">
        <v>1</v>
      </c>
      <c r="N156" s="176" t="s">
        <v>35</v>
      </c>
      <c r="O156" s="159">
        <v>0</v>
      </c>
      <c r="P156" s="159">
        <f t="shared" si="0"/>
        <v>0</v>
      </c>
      <c r="Q156" s="159">
        <v>1E-3</v>
      </c>
      <c r="R156" s="159">
        <f t="shared" si="1"/>
        <v>1.762378</v>
      </c>
      <c r="S156" s="159">
        <v>0</v>
      </c>
      <c r="T156" s="160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177</v>
      </c>
      <c r="AT156" s="161" t="s">
        <v>425</v>
      </c>
      <c r="AU156" s="161" t="s">
        <v>78</v>
      </c>
      <c r="AY156" s="14" t="s">
        <v>145</v>
      </c>
      <c r="BE156" s="162">
        <f t="shared" si="3"/>
        <v>0</v>
      </c>
      <c r="BF156" s="162">
        <f t="shared" si="4"/>
        <v>0</v>
      </c>
      <c r="BG156" s="162">
        <f t="shared" si="5"/>
        <v>0</v>
      </c>
      <c r="BH156" s="162">
        <f t="shared" si="6"/>
        <v>0</v>
      </c>
      <c r="BI156" s="162">
        <f t="shared" si="7"/>
        <v>0</v>
      </c>
      <c r="BJ156" s="14" t="s">
        <v>78</v>
      </c>
      <c r="BK156" s="162">
        <f t="shared" si="8"/>
        <v>0</v>
      </c>
      <c r="BL156" s="14" t="s">
        <v>151</v>
      </c>
      <c r="BM156" s="161" t="s">
        <v>807</v>
      </c>
    </row>
    <row r="157" spans="1:65" s="2" customFormat="1" ht="33" customHeight="1">
      <c r="A157" s="26"/>
      <c r="B157" s="149"/>
      <c r="C157" s="150" t="s">
        <v>206</v>
      </c>
      <c r="D157" s="150" t="s">
        <v>147</v>
      </c>
      <c r="E157" s="151" t="s">
        <v>808</v>
      </c>
      <c r="F157" s="152" t="s">
        <v>809</v>
      </c>
      <c r="G157" s="153" t="s">
        <v>150</v>
      </c>
      <c r="H157" s="154">
        <v>10.29</v>
      </c>
      <c r="I157" s="155"/>
      <c r="J157" s="155"/>
      <c r="K157" s="156"/>
      <c r="L157" s="27"/>
      <c r="M157" s="157" t="s">
        <v>1</v>
      </c>
      <c r="N157" s="158" t="s">
        <v>35</v>
      </c>
      <c r="O157" s="159">
        <v>0.30975999999999998</v>
      </c>
      <c r="P157" s="159">
        <f t="shared" si="0"/>
        <v>3.1874303999999993</v>
      </c>
      <c r="Q157" s="159">
        <v>9.5274999999999995E-3</v>
      </c>
      <c r="R157" s="159">
        <f t="shared" si="1"/>
        <v>9.8037974999999986E-2</v>
      </c>
      <c r="S157" s="159">
        <v>0</v>
      </c>
      <c r="T157" s="160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151</v>
      </c>
      <c r="AT157" s="161" t="s">
        <v>147</v>
      </c>
      <c r="AU157" s="161" t="s">
        <v>78</v>
      </c>
      <c r="AY157" s="14" t="s">
        <v>145</v>
      </c>
      <c r="BE157" s="162">
        <f t="shared" si="3"/>
        <v>0</v>
      </c>
      <c r="BF157" s="162">
        <f t="shared" si="4"/>
        <v>0</v>
      </c>
      <c r="BG157" s="162">
        <f t="shared" si="5"/>
        <v>0</v>
      </c>
      <c r="BH157" s="162">
        <f t="shared" si="6"/>
        <v>0</v>
      </c>
      <c r="BI157" s="162">
        <f t="shared" si="7"/>
        <v>0</v>
      </c>
      <c r="BJ157" s="14" t="s">
        <v>78</v>
      </c>
      <c r="BK157" s="162">
        <f t="shared" si="8"/>
        <v>0</v>
      </c>
      <c r="BL157" s="14" t="s">
        <v>151</v>
      </c>
      <c r="BM157" s="161" t="s">
        <v>810</v>
      </c>
    </row>
    <row r="158" spans="1:65" s="2" customFormat="1" ht="24.2" customHeight="1">
      <c r="A158" s="26"/>
      <c r="B158" s="149"/>
      <c r="C158" s="150" t="s">
        <v>210</v>
      </c>
      <c r="D158" s="150" t="s">
        <v>147</v>
      </c>
      <c r="E158" s="151" t="s">
        <v>811</v>
      </c>
      <c r="F158" s="152" t="s">
        <v>812</v>
      </c>
      <c r="G158" s="153" t="s">
        <v>150</v>
      </c>
      <c r="H158" s="154">
        <v>10.29</v>
      </c>
      <c r="I158" s="155"/>
      <c r="J158" s="155"/>
      <c r="K158" s="156"/>
      <c r="L158" s="27"/>
      <c r="M158" s="157" t="s">
        <v>1</v>
      </c>
      <c r="N158" s="158" t="s">
        <v>35</v>
      </c>
      <c r="O158" s="159">
        <v>3.3009999999999998E-2</v>
      </c>
      <c r="P158" s="159">
        <f t="shared" si="0"/>
        <v>0.33967289999999994</v>
      </c>
      <c r="Q158" s="159">
        <v>1.54E-4</v>
      </c>
      <c r="R158" s="159">
        <f t="shared" si="1"/>
        <v>1.5846599999999999E-3</v>
      </c>
      <c r="S158" s="159">
        <v>0</v>
      </c>
      <c r="T158" s="160">
        <f t="shared" si="2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151</v>
      </c>
      <c r="AT158" s="161" t="s">
        <v>147</v>
      </c>
      <c r="AU158" s="161" t="s">
        <v>78</v>
      </c>
      <c r="AY158" s="14" t="s">
        <v>145</v>
      </c>
      <c r="BE158" s="162">
        <f t="shared" si="3"/>
        <v>0</v>
      </c>
      <c r="BF158" s="162">
        <f t="shared" si="4"/>
        <v>0</v>
      </c>
      <c r="BG158" s="162">
        <f t="shared" si="5"/>
        <v>0</v>
      </c>
      <c r="BH158" s="162">
        <f t="shared" si="6"/>
        <v>0</v>
      </c>
      <c r="BI158" s="162">
        <f t="shared" si="7"/>
        <v>0</v>
      </c>
      <c r="BJ158" s="14" t="s">
        <v>78</v>
      </c>
      <c r="BK158" s="162">
        <f t="shared" si="8"/>
        <v>0</v>
      </c>
      <c r="BL158" s="14" t="s">
        <v>151</v>
      </c>
      <c r="BM158" s="161" t="s">
        <v>813</v>
      </c>
    </row>
    <row r="159" spans="1:65" s="2" customFormat="1" ht="24.2" customHeight="1">
      <c r="A159" s="26"/>
      <c r="B159" s="149"/>
      <c r="C159" s="150" t="s">
        <v>214</v>
      </c>
      <c r="D159" s="150" t="s">
        <v>147</v>
      </c>
      <c r="E159" s="151" t="s">
        <v>814</v>
      </c>
      <c r="F159" s="152" t="s">
        <v>815</v>
      </c>
      <c r="G159" s="153" t="s">
        <v>187</v>
      </c>
      <c r="H159" s="154">
        <v>17.5</v>
      </c>
      <c r="I159" s="155"/>
      <c r="J159" s="155"/>
      <c r="K159" s="156"/>
      <c r="L159" s="27"/>
      <c r="M159" s="157" t="s">
        <v>1</v>
      </c>
      <c r="N159" s="158" t="s">
        <v>35</v>
      </c>
      <c r="O159" s="159">
        <v>0.14557</v>
      </c>
      <c r="P159" s="159">
        <f t="shared" si="0"/>
        <v>2.5474749999999999</v>
      </c>
      <c r="Q159" s="159">
        <v>2.7980000000000001E-3</v>
      </c>
      <c r="R159" s="159">
        <f t="shared" si="1"/>
        <v>4.8965000000000002E-2</v>
      </c>
      <c r="S159" s="159">
        <v>0</v>
      </c>
      <c r="T159" s="160">
        <f t="shared" si="2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151</v>
      </c>
      <c r="AT159" s="161" t="s">
        <v>147</v>
      </c>
      <c r="AU159" s="161" t="s">
        <v>78</v>
      </c>
      <c r="AY159" s="14" t="s">
        <v>145</v>
      </c>
      <c r="BE159" s="162">
        <f t="shared" si="3"/>
        <v>0</v>
      </c>
      <c r="BF159" s="162">
        <f t="shared" si="4"/>
        <v>0</v>
      </c>
      <c r="BG159" s="162">
        <f t="shared" si="5"/>
        <v>0</v>
      </c>
      <c r="BH159" s="162">
        <f t="shared" si="6"/>
        <v>0</v>
      </c>
      <c r="BI159" s="162">
        <f t="shared" si="7"/>
        <v>0</v>
      </c>
      <c r="BJ159" s="14" t="s">
        <v>78</v>
      </c>
      <c r="BK159" s="162">
        <f t="shared" si="8"/>
        <v>0</v>
      </c>
      <c r="BL159" s="14" t="s">
        <v>151</v>
      </c>
      <c r="BM159" s="161" t="s">
        <v>816</v>
      </c>
    </row>
    <row r="160" spans="1:65" s="2" customFormat="1" ht="24.2" customHeight="1">
      <c r="A160" s="26"/>
      <c r="B160" s="149"/>
      <c r="C160" s="150" t="s">
        <v>218</v>
      </c>
      <c r="D160" s="150" t="s">
        <v>147</v>
      </c>
      <c r="E160" s="151" t="s">
        <v>817</v>
      </c>
      <c r="F160" s="152" t="s">
        <v>818</v>
      </c>
      <c r="G160" s="153" t="s">
        <v>187</v>
      </c>
      <c r="H160" s="154">
        <v>17.5</v>
      </c>
      <c r="I160" s="155"/>
      <c r="J160" s="155"/>
      <c r="K160" s="156"/>
      <c r="L160" s="27"/>
      <c r="M160" s="157" t="s">
        <v>1</v>
      </c>
      <c r="N160" s="158" t="s">
        <v>35</v>
      </c>
      <c r="O160" s="159">
        <v>8.5000000000000006E-2</v>
      </c>
      <c r="P160" s="159">
        <f t="shared" si="0"/>
        <v>1.4875</v>
      </c>
      <c r="Q160" s="159">
        <v>7.7565999999999996E-5</v>
      </c>
      <c r="R160" s="159">
        <f t="shared" si="1"/>
        <v>1.3574049999999999E-3</v>
      </c>
      <c r="S160" s="159">
        <v>0</v>
      </c>
      <c r="T160" s="160">
        <f t="shared" si="2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151</v>
      </c>
      <c r="AT160" s="161" t="s">
        <v>147</v>
      </c>
      <c r="AU160" s="161" t="s">
        <v>78</v>
      </c>
      <c r="AY160" s="14" t="s">
        <v>145</v>
      </c>
      <c r="BE160" s="162">
        <f t="shared" si="3"/>
        <v>0</v>
      </c>
      <c r="BF160" s="162">
        <f t="shared" si="4"/>
        <v>0</v>
      </c>
      <c r="BG160" s="162">
        <f t="shared" si="5"/>
        <v>0</v>
      </c>
      <c r="BH160" s="162">
        <f t="shared" si="6"/>
        <v>0</v>
      </c>
      <c r="BI160" s="162">
        <f t="shared" si="7"/>
        <v>0</v>
      </c>
      <c r="BJ160" s="14" t="s">
        <v>78</v>
      </c>
      <c r="BK160" s="162">
        <f t="shared" si="8"/>
        <v>0</v>
      </c>
      <c r="BL160" s="14" t="s">
        <v>151</v>
      </c>
      <c r="BM160" s="161" t="s">
        <v>819</v>
      </c>
    </row>
    <row r="161" spans="1:65" s="12" customFormat="1" ht="22.9" customHeight="1">
      <c r="B161" s="137"/>
      <c r="D161" s="138" t="s">
        <v>68</v>
      </c>
      <c r="E161" s="147" t="s">
        <v>156</v>
      </c>
      <c r="F161" s="147" t="s">
        <v>157</v>
      </c>
      <c r="J161" s="148"/>
      <c r="L161" s="137"/>
      <c r="M161" s="141"/>
      <c r="N161" s="142"/>
      <c r="O161" s="142"/>
      <c r="P161" s="143">
        <f>SUM(P162:P177)</f>
        <v>334.39826073999996</v>
      </c>
      <c r="Q161" s="142"/>
      <c r="R161" s="143">
        <f>SUM(R162:R177)</f>
        <v>15.900608650000002</v>
      </c>
      <c r="S161" s="142"/>
      <c r="T161" s="144">
        <f>SUM(T162:T177)</f>
        <v>0</v>
      </c>
      <c r="AR161" s="138" t="s">
        <v>75</v>
      </c>
      <c r="AT161" s="145" t="s">
        <v>68</v>
      </c>
      <c r="AU161" s="145" t="s">
        <v>75</v>
      </c>
      <c r="AY161" s="138" t="s">
        <v>145</v>
      </c>
      <c r="BK161" s="146">
        <f>SUM(BK162:BK177)</f>
        <v>0</v>
      </c>
    </row>
    <row r="162" spans="1:65" s="2" customFormat="1" ht="33" customHeight="1">
      <c r="A162" s="26"/>
      <c r="B162" s="149"/>
      <c r="C162" s="150" t="s">
        <v>222</v>
      </c>
      <c r="D162" s="150" t="s">
        <v>147</v>
      </c>
      <c r="E162" s="151" t="s">
        <v>820</v>
      </c>
      <c r="F162" s="152" t="s">
        <v>821</v>
      </c>
      <c r="G162" s="153" t="s">
        <v>150</v>
      </c>
      <c r="H162" s="154">
        <v>730.39400000000001</v>
      </c>
      <c r="I162" s="155"/>
      <c r="J162" s="155"/>
      <c r="K162" s="156"/>
      <c r="L162" s="27"/>
      <c r="M162" s="157" t="s">
        <v>1</v>
      </c>
      <c r="N162" s="158" t="s">
        <v>35</v>
      </c>
      <c r="O162" s="159">
        <v>9.7799999999999998E-2</v>
      </c>
      <c r="P162" s="159">
        <f t="shared" ref="P162:P177" si="9">O162*H162</f>
        <v>71.432533199999995</v>
      </c>
      <c r="Q162" s="159">
        <v>2.0580000000000001E-2</v>
      </c>
      <c r="R162" s="159">
        <f t="shared" ref="R162:R177" si="10">Q162*H162</f>
        <v>15.031508520000001</v>
      </c>
      <c r="S162" s="159">
        <v>0</v>
      </c>
      <c r="T162" s="160">
        <f t="shared" ref="T162:T177" si="11"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151</v>
      </c>
      <c r="AT162" s="161" t="s">
        <v>147</v>
      </c>
      <c r="AU162" s="161" t="s">
        <v>78</v>
      </c>
      <c r="AY162" s="14" t="s">
        <v>145</v>
      </c>
      <c r="BE162" s="162">
        <f t="shared" ref="BE162:BE177" si="12">IF(N162="základná",J162,0)</f>
        <v>0</v>
      </c>
      <c r="BF162" s="162">
        <f t="shared" ref="BF162:BF177" si="13">IF(N162="znížená",J162,0)</f>
        <v>0</v>
      </c>
      <c r="BG162" s="162">
        <f t="shared" ref="BG162:BG177" si="14">IF(N162="zákl. prenesená",J162,0)</f>
        <v>0</v>
      </c>
      <c r="BH162" s="162">
        <f t="shared" ref="BH162:BH177" si="15">IF(N162="zníž. prenesená",J162,0)</f>
        <v>0</v>
      </c>
      <c r="BI162" s="162">
        <f t="shared" ref="BI162:BI177" si="16">IF(N162="nulová",J162,0)</f>
        <v>0</v>
      </c>
      <c r="BJ162" s="14" t="s">
        <v>78</v>
      </c>
      <c r="BK162" s="162">
        <f t="shared" ref="BK162:BK177" si="17">ROUND(I162*H162,2)</f>
        <v>0</v>
      </c>
      <c r="BL162" s="14" t="s">
        <v>151</v>
      </c>
      <c r="BM162" s="161" t="s">
        <v>822</v>
      </c>
    </row>
    <row r="163" spans="1:65" s="2" customFormat="1" ht="37.9" customHeight="1">
      <c r="A163" s="26"/>
      <c r="B163" s="149"/>
      <c r="C163" s="150" t="s">
        <v>7</v>
      </c>
      <c r="D163" s="150" t="s">
        <v>147</v>
      </c>
      <c r="E163" s="151" t="s">
        <v>823</v>
      </c>
      <c r="F163" s="152" t="s">
        <v>824</v>
      </c>
      <c r="G163" s="153" t="s">
        <v>150</v>
      </c>
      <c r="H163" s="154">
        <v>730.39400000000001</v>
      </c>
      <c r="I163" s="155"/>
      <c r="J163" s="155"/>
      <c r="K163" s="156"/>
      <c r="L163" s="27"/>
      <c r="M163" s="157" t="s">
        <v>1</v>
      </c>
      <c r="N163" s="158" t="s">
        <v>35</v>
      </c>
      <c r="O163" s="159">
        <v>8.1000000000000003E-2</v>
      </c>
      <c r="P163" s="159">
        <f t="shared" si="9"/>
        <v>59.161914000000003</v>
      </c>
      <c r="Q163" s="159">
        <v>0</v>
      </c>
      <c r="R163" s="159">
        <f t="shared" si="10"/>
        <v>0</v>
      </c>
      <c r="S163" s="159">
        <v>0</v>
      </c>
      <c r="T163" s="160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151</v>
      </c>
      <c r="AT163" s="161" t="s">
        <v>147</v>
      </c>
      <c r="AU163" s="161" t="s">
        <v>78</v>
      </c>
      <c r="AY163" s="14" t="s">
        <v>145</v>
      </c>
      <c r="BE163" s="162">
        <f t="shared" si="12"/>
        <v>0</v>
      </c>
      <c r="BF163" s="162">
        <f t="shared" si="13"/>
        <v>0</v>
      </c>
      <c r="BG163" s="162">
        <f t="shared" si="14"/>
        <v>0</v>
      </c>
      <c r="BH163" s="162">
        <f t="shared" si="15"/>
        <v>0</v>
      </c>
      <c r="BI163" s="162">
        <f t="shared" si="16"/>
        <v>0</v>
      </c>
      <c r="BJ163" s="14" t="s">
        <v>78</v>
      </c>
      <c r="BK163" s="162">
        <f t="shared" si="17"/>
        <v>0</v>
      </c>
      <c r="BL163" s="14" t="s">
        <v>151</v>
      </c>
      <c r="BM163" s="161" t="s">
        <v>825</v>
      </c>
    </row>
    <row r="164" spans="1:65" s="2" customFormat="1" ht="37.9" customHeight="1">
      <c r="A164" s="26"/>
      <c r="B164" s="149"/>
      <c r="C164" s="150" t="s">
        <v>229</v>
      </c>
      <c r="D164" s="150" t="s">
        <v>147</v>
      </c>
      <c r="E164" s="151" t="s">
        <v>826</v>
      </c>
      <c r="F164" s="152" t="s">
        <v>827</v>
      </c>
      <c r="G164" s="153" t="s">
        <v>150</v>
      </c>
      <c r="H164" s="154">
        <v>5843.152</v>
      </c>
      <c r="I164" s="155"/>
      <c r="J164" s="155"/>
      <c r="K164" s="156"/>
      <c r="L164" s="27"/>
      <c r="M164" s="157" t="s">
        <v>1</v>
      </c>
      <c r="N164" s="158" t="s">
        <v>35</v>
      </c>
      <c r="O164" s="159">
        <v>2E-3</v>
      </c>
      <c r="P164" s="159">
        <f t="shared" si="9"/>
        <v>11.686304</v>
      </c>
      <c r="Q164" s="159">
        <v>0</v>
      </c>
      <c r="R164" s="159">
        <f t="shared" si="10"/>
        <v>0</v>
      </c>
      <c r="S164" s="159">
        <v>0</v>
      </c>
      <c r="T164" s="160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151</v>
      </c>
      <c r="AT164" s="161" t="s">
        <v>147</v>
      </c>
      <c r="AU164" s="161" t="s">
        <v>78</v>
      </c>
      <c r="AY164" s="14" t="s">
        <v>145</v>
      </c>
      <c r="BE164" s="162">
        <f t="shared" si="12"/>
        <v>0</v>
      </c>
      <c r="BF164" s="162">
        <f t="shared" si="13"/>
        <v>0</v>
      </c>
      <c r="BG164" s="162">
        <f t="shared" si="14"/>
        <v>0</v>
      </c>
      <c r="BH164" s="162">
        <f t="shared" si="15"/>
        <v>0</v>
      </c>
      <c r="BI164" s="162">
        <f t="shared" si="16"/>
        <v>0</v>
      </c>
      <c r="BJ164" s="14" t="s">
        <v>78</v>
      </c>
      <c r="BK164" s="162">
        <f t="shared" si="17"/>
        <v>0</v>
      </c>
      <c r="BL164" s="14" t="s">
        <v>151</v>
      </c>
      <c r="BM164" s="161" t="s">
        <v>828</v>
      </c>
    </row>
    <row r="165" spans="1:65" s="2" customFormat="1" ht="16.5" customHeight="1">
      <c r="A165" s="26"/>
      <c r="B165" s="149"/>
      <c r="C165" s="150" t="s">
        <v>233</v>
      </c>
      <c r="D165" s="150" t="s">
        <v>147</v>
      </c>
      <c r="E165" s="151" t="s">
        <v>829</v>
      </c>
      <c r="F165" s="152" t="s">
        <v>830</v>
      </c>
      <c r="G165" s="153" t="s">
        <v>150</v>
      </c>
      <c r="H165" s="154">
        <v>730.39400000000001</v>
      </c>
      <c r="I165" s="155"/>
      <c r="J165" s="155"/>
      <c r="K165" s="156"/>
      <c r="L165" s="27"/>
      <c r="M165" s="157" t="s">
        <v>1</v>
      </c>
      <c r="N165" s="158" t="s">
        <v>35</v>
      </c>
      <c r="O165" s="159">
        <v>4.0129999999999999E-2</v>
      </c>
      <c r="P165" s="159">
        <f t="shared" si="9"/>
        <v>29.310711219999998</v>
      </c>
      <c r="Q165" s="159">
        <v>5.0000000000000002E-5</v>
      </c>
      <c r="R165" s="159">
        <f t="shared" si="10"/>
        <v>3.6519700000000002E-2</v>
      </c>
      <c r="S165" s="159">
        <v>0</v>
      </c>
      <c r="T165" s="160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151</v>
      </c>
      <c r="AT165" s="161" t="s">
        <v>147</v>
      </c>
      <c r="AU165" s="161" t="s">
        <v>78</v>
      </c>
      <c r="AY165" s="14" t="s">
        <v>145</v>
      </c>
      <c r="BE165" s="162">
        <f t="shared" si="12"/>
        <v>0</v>
      </c>
      <c r="BF165" s="162">
        <f t="shared" si="13"/>
        <v>0</v>
      </c>
      <c r="BG165" s="162">
        <f t="shared" si="14"/>
        <v>0</v>
      </c>
      <c r="BH165" s="162">
        <f t="shared" si="15"/>
        <v>0</v>
      </c>
      <c r="BI165" s="162">
        <f t="shared" si="16"/>
        <v>0</v>
      </c>
      <c r="BJ165" s="14" t="s">
        <v>78</v>
      </c>
      <c r="BK165" s="162">
        <f t="shared" si="17"/>
        <v>0</v>
      </c>
      <c r="BL165" s="14" t="s">
        <v>151</v>
      </c>
      <c r="BM165" s="161" t="s">
        <v>831</v>
      </c>
    </row>
    <row r="166" spans="1:65" s="2" customFormat="1" ht="16.5" customHeight="1">
      <c r="A166" s="26"/>
      <c r="B166" s="149"/>
      <c r="C166" s="150" t="s">
        <v>238</v>
      </c>
      <c r="D166" s="150" t="s">
        <v>147</v>
      </c>
      <c r="E166" s="151" t="s">
        <v>832</v>
      </c>
      <c r="F166" s="152" t="s">
        <v>833</v>
      </c>
      <c r="G166" s="153" t="s">
        <v>150</v>
      </c>
      <c r="H166" s="154">
        <v>730.39400000000001</v>
      </c>
      <c r="I166" s="155"/>
      <c r="J166" s="155"/>
      <c r="K166" s="156"/>
      <c r="L166" s="27"/>
      <c r="M166" s="157" t="s">
        <v>1</v>
      </c>
      <c r="N166" s="158" t="s">
        <v>35</v>
      </c>
      <c r="O166" s="159">
        <v>0.04</v>
      </c>
      <c r="P166" s="159">
        <f t="shared" si="9"/>
        <v>29.21576</v>
      </c>
      <c r="Q166" s="159">
        <v>0</v>
      </c>
      <c r="R166" s="159">
        <f t="shared" si="10"/>
        <v>0</v>
      </c>
      <c r="S166" s="159">
        <v>0</v>
      </c>
      <c r="T166" s="160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151</v>
      </c>
      <c r="AT166" s="161" t="s">
        <v>147</v>
      </c>
      <c r="AU166" s="161" t="s">
        <v>78</v>
      </c>
      <c r="AY166" s="14" t="s">
        <v>145</v>
      </c>
      <c r="BE166" s="162">
        <f t="shared" si="12"/>
        <v>0</v>
      </c>
      <c r="BF166" s="162">
        <f t="shared" si="13"/>
        <v>0</v>
      </c>
      <c r="BG166" s="162">
        <f t="shared" si="14"/>
        <v>0</v>
      </c>
      <c r="BH166" s="162">
        <f t="shared" si="15"/>
        <v>0</v>
      </c>
      <c r="BI166" s="162">
        <f t="shared" si="16"/>
        <v>0</v>
      </c>
      <c r="BJ166" s="14" t="s">
        <v>78</v>
      </c>
      <c r="BK166" s="162">
        <f t="shared" si="17"/>
        <v>0</v>
      </c>
      <c r="BL166" s="14" t="s">
        <v>151</v>
      </c>
      <c r="BM166" s="161" t="s">
        <v>834</v>
      </c>
    </row>
    <row r="167" spans="1:65" s="2" customFormat="1" ht="24.2" customHeight="1">
      <c r="A167" s="26"/>
      <c r="B167" s="149"/>
      <c r="C167" s="150" t="s">
        <v>242</v>
      </c>
      <c r="D167" s="150" t="s">
        <v>147</v>
      </c>
      <c r="E167" s="151" t="s">
        <v>835</v>
      </c>
      <c r="F167" s="152" t="s">
        <v>836</v>
      </c>
      <c r="G167" s="153" t="s">
        <v>187</v>
      </c>
      <c r="H167" s="154">
        <v>20.5</v>
      </c>
      <c r="I167" s="155"/>
      <c r="J167" s="155"/>
      <c r="K167" s="156"/>
      <c r="L167" s="27"/>
      <c r="M167" s="157" t="s">
        <v>1</v>
      </c>
      <c r="N167" s="158" t="s">
        <v>35</v>
      </c>
      <c r="O167" s="159">
        <v>0.20100000000000001</v>
      </c>
      <c r="P167" s="159">
        <f t="shared" si="9"/>
        <v>4.1204999999999998</v>
      </c>
      <c r="Q167" s="159">
        <v>3.0286200000000001E-3</v>
      </c>
      <c r="R167" s="159">
        <f t="shared" si="10"/>
        <v>6.2086710000000003E-2</v>
      </c>
      <c r="S167" s="159">
        <v>0</v>
      </c>
      <c r="T167" s="160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151</v>
      </c>
      <c r="AT167" s="161" t="s">
        <v>147</v>
      </c>
      <c r="AU167" s="161" t="s">
        <v>78</v>
      </c>
      <c r="AY167" s="14" t="s">
        <v>145</v>
      </c>
      <c r="BE167" s="162">
        <f t="shared" si="12"/>
        <v>0</v>
      </c>
      <c r="BF167" s="162">
        <f t="shared" si="13"/>
        <v>0</v>
      </c>
      <c r="BG167" s="162">
        <f t="shared" si="14"/>
        <v>0</v>
      </c>
      <c r="BH167" s="162">
        <f t="shared" si="15"/>
        <v>0</v>
      </c>
      <c r="BI167" s="162">
        <f t="shared" si="16"/>
        <v>0</v>
      </c>
      <c r="BJ167" s="14" t="s">
        <v>78</v>
      </c>
      <c r="BK167" s="162">
        <f t="shared" si="17"/>
        <v>0</v>
      </c>
      <c r="BL167" s="14" t="s">
        <v>151</v>
      </c>
      <c r="BM167" s="161" t="s">
        <v>837</v>
      </c>
    </row>
    <row r="168" spans="1:65" s="2" customFormat="1" ht="24.2" customHeight="1">
      <c r="A168" s="26"/>
      <c r="B168" s="149"/>
      <c r="C168" s="150" t="s">
        <v>246</v>
      </c>
      <c r="D168" s="150" t="s">
        <v>147</v>
      </c>
      <c r="E168" s="151" t="s">
        <v>838</v>
      </c>
      <c r="F168" s="152" t="s">
        <v>839</v>
      </c>
      <c r="G168" s="153" t="s">
        <v>187</v>
      </c>
      <c r="H168" s="154">
        <v>20.5</v>
      </c>
      <c r="I168" s="155"/>
      <c r="J168" s="155"/>
      <c r="K168" s="156"/>
      <c r="L168" s="27"/>
      <c r="M168" s="157" t="s">
        <v>1</v>
      </c>
      <c r="N168" s="158" t="s">
        <v>35</v>
      </c>
      <c r="O168" s="159">
        <v>8.0000000000000002E-3</v>
      </c>
      <c r="P168" s="159">
        <f t="shared" si="9"/>
        <v>0.16400000000000001</v>
      </c>
      <c r="Q168" s="159">
        <v>2.4760999999999998E-2</v>
      </c>
      <c r="R168" s="159">
        <f t="shared" si="10"/>
        <v>0.50760050000000001</v>
      </c>
      <c r="S168" s="159">
        <v>0</v>
      </c>
      <c r="T168" s="160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151</v>
      </c>
      <c r="AT168" s="161" t="s">
        <v>147</v>
      </c>
      <c r="AU168" s="161" t="s">
        <v>78</v>
      </c>
      <c r="AY168" s="14" t="s">
        <v>145</v>
      </c>
      <c r="BE168" s="162">
        <f t="shared" si="12"/>
        <v>0</v>
      </c>
      <c r="BF168" s="162">
        <f t="shared" si="13"/>
        <v>0</v>
      </c>
      <c r="BG168" s="162">
        <f t="shared" si="14"/>
        <v>0</v>
      </c>
      <c r="BH168" s="162">
        <f t="shared" si="15"/>
        <v>0</v>
      </c>
      <c r="BI168" s="162">
        <f t="shared" si="16"/>
        <v>0</v>
      </c>
      <c r="BJ168" s="14" t="s">
        <v>78</v>
      </c>
      <c r="BK168" s="162">
        <f t="shared" si="17"/>
        <v>0</v>
      </c>
      <c r="BL168" s="14" t="s">
        <v>151</v>
      </c>
      <c r="BM168" s="161" t="s">
        <v>840</v>
      </c>
    </row>
    <row r="169" spans="1:65" s="2" customFormat="1" ht="24.2" customHeight="1">
      <c r="A169" s="26"/>
      <c r="B169" s="149"/>
      <c r="C169" s="150" t="s">
        <v>250</v>
      </c>
      <c r="D169" s="150" t="s">
        <v>147</v>
      </c>
      <c r="E169" s="151" t="s">
        <v>841</v>
      </c>
      <c r="F169" s="152" t="s">
        <v>842</v>
      </c>
      <c r="G169" s="153" t="s">
        <v>187</v>
      </c>
      <c r="H169" s="154">
        <v>20.5</v>
      </c>
      <c r="I169" s="155"/>
      <c r="J169" s="155"/>
      <c r="K169" s="156"/>
      <c r="L169" s="27"/>
      <c r="M169" s="157" t="s">
        <v>1</v>
      </c>
      <c r="N169" s="158" t="s">
        <v>35</v>
      </c>
      <c r="O169" s="159">
        <v>0.127</v>
      </c>
      <c r="P169" s="159">
        <f t="shared" si="9"/>
        <v>2.6034999999999999</v>
      </c>
      <c r="Q169" s="159">
        <v>0</v>
      </c>
      <c r="R169" s="159">
        <f t="shared" si="10"/>
        <v>0</v>
      </c>
      <c r="S169" s="159">
        <v>0</v>
      </c>
      <c r="T169" s="160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151</v>
      </c>
      <c r="AT169" s="161" t="s">
        <v>147</v>
      </c>
      <c r="AU169" s="161" t="s">
        <v>78</v>
      </c>
      <c r="AY169" s="14" t="s">
        <v>145</v>
      </c>
      <c r="BE169" s="162">
        <f t="shared" si="12"/>
        <v>0</v>
      </c>
      <c r="BF169" s="162">
        <f t="shared" si="13"/>
        <v>0</v>
      </c>
      <c r="BG169" s="162">
        <f t="shared" si="14"/>
        <v>0</v>
      </c>
      <c r="BH169" s="162">
        <f t="shared" si="15"/>
        <v>0</v>
      </c>
      <c r="BI169" s="162">
        <f t="shared" si="16"/>
        <v>0</v>
      </c>
      <c r="BJ169" s="14" t="s">
        <v>78</v>
      </c>
      <c r="BK169" s="162">
        <f t="shared" si="17"/>
        <v>0</v>
      </c>
      <c r="BL169" s="14" t="s">
        <v>151</v>
      </c>
      <c r="BM169" s="161" t="s">
        <v>843</v>
      </c>
    </row>
    <row r="170" spans="1:65" s="2" customFormat="1" ht="16.5" customHeight="1">
      <c r="A170" s="26"/>
      <c r="B170" s="149"/>
      <c r="C170" s="150" t="s">
        <v>254</v>
      </c>
      <c r="D170" s="150" t="s">
        <v>147</v>
      </c>
      <c r="E170" s="151" t="s">
        <v>503</v>
      </c>
      <c r="F170" s="152" t="s">
        <v>504</v>
      </c>
      <c r="G170" s="153" t="s">
        <v>187</v>
      </c>
      <c r="H170" s="154">
        <v>361.89299999999997</v>
      </c>
      <c r="I170" s="155"/>
      <c r="J170" s="155"/>
      <c r="K170" s="156"/>
      <c r="L170" s="27"/>
      <c r="M170" s="157" t="s">
        <v>1</v>
      </c>
      <c r="N170" s="158" t="s">
        <v>35</v>
      </c>
      <c r="O170" s="159">
        <v>9.4109999999999999E-2</v>
      </c>
      <c r="P170" s="159">
        <f t="shared" si="9"/>
        <v>34.057750229999996</v>
      </c>
      <c r="Q170" s="159">
        <v>2.3000000000000001E-4</v>
      </c>
      <c r="R170" s="159">
        <f t="shared" si="10"/>
        <v>8.3235389999999992E-2</v>
      </c>
      <c r="S170" s="159">
        <v>0</v>
      </c>
      <c r="T170" s="160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151</v>
      </c>
      <c r="AT170" s="161" t="s">
        <v>147</v>
      </c>
      <c r="AU170" s="161" t="s">
        <v>78</v>
      </c>
      <c r="AY170" s="14" t="s">
        <v>145</v>
      </c>
      <c r="BE170" s="162">
        <f t="shared" si="12"/>
        <v>0</v>
      </c>
      <c r="BF170" s="162">
        <f t="shared" si="13"/>
        <v>0</v>
      </c>
      <c r="BG170" s="162">
        <f t="shared" si="14"/>
        <v>0</v>
      </c>
      <c r="BH170" s="162">
        <f t="shared" si="15"/>
        <v>0</v>
      </c>
      <c r="BI170" s="162">
        <f t="shared" si="16"/>
        <v>0</v>
      </c>
      <c r="BJ170" s="14" t="s">
        <v>78</v>
      </c>
      <c r="BK170" s="162">
        <f t="shared" si="17"/>
        <v>0</v>
      </c>
      <c r="BL170" s="14" t="s">
        <v>151</v>
      </c>
      <c r="BM170" s="161" t="s">
        <v>844</v>
      </c>
    </row>
    <row r="171" spans="1:65" s="2" customFormat="1" ht="16.5" customHeight="1">
      <c r="A171" s="26"/>
      <c r="B171" s="149"/>
      <c r="C171" s="150" t="s">
        <v>258</v>
      </c>
      <c r="D171" s="150" t="s">
        <v>147</v>
      </c>
      <c r="E171" s="151" t="s">
        <v>845</v>
      </c>
      <c r="F171" s="152" t="s">
        <v>846</v>
      </c>
      <c r="G171" s="153" t="s">
        <v>187</v>
      </c>
      <c r="H171" s="154">
        <v>296.221</v>
      </c>
      <c r="I171" s="155"/>
      <c r="J171" s="155"/>
      <c r="K171" s="156"/>
      <c r="L171" s="27"/>
      <c r="M171" s="157" t="s">
        <v>1</v>
      </c>
      <c r="N171" s="158" t="s">
        <v>35</v>
      </c>
      <c r="O171" s="159">
        <v>9.4130000000000005E-2</v>
      </c>
      <c r="P171" s="159">
        <f t="shared" si="9"/>
        <v>27.883282730000001</v>
      </c>
      <c r="Q171" s="159">
        <v>2.5999999999999998E-4</v>
      </c>
      <c r="R171" s="159">
        <f t="shared" si="10"/>
        <v>7.7017459999999996E-2</v>
      </c>
      <c r="S171" s="159">
        <v>0</v>
      </c>
      <c r="T171" s="160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151</v>
      </c>
      <c r="AT171" s="161" t="s">
        <v>147</v>
      </c>
      <c r="AU171" s="161" t="s">
        <v>78</v>
      </c>
      <c r="AY171" s="14" t="s">
        <v>145</v>
      </c>
      <c r="BE171" s="162">
        <f t="shared" si="12"/>
        <v>0</v>
      </c>
      <c r="BF171" s="162">
        <f t="shared" si="13"/>
        <v>0</v>
      </c>
      <c r="BG171" s="162">
        <f t="shared" si="14"/>
        <v>0</v>
      </c>
      <c r="BH171" s="162">
        <f t="shared" si="15"/>
        <v>0</v>
      </c>
      <c r="BI171" s="162">
        <f t="shared" si="16"/>
        <v>0</v>
      </c>
      <c r="BJ171" s="14" t="s">
        <v>78</v>
      </c>
      <c r="BK171" s="162">
        <f t="shared" si="17"/>
        <v>0</v>
      </c>
      <c r="BL171" s="14" t="s">
        <v>151</v>
      </c>
      <c r="BM171" s="161" t="s">
        <v>847</v>
      </c>
    </row>
    <row r="172" spans="1:65" s="2" customFormat="1" ht="16.5" customHeight="1">
      <c r="A172" s="26"/>
      <c r="B172" s="149"/>
      <c r="C172" s="150" t="s">
        <v>262</v>
      </c>
      <c r="D172" s="150" t="s">
        <v>147</v>
      </c>
      <c r="E172" s="151" t="s">
        <v>848</v>
      </c>
      <c r="F172" s="152" t="s">
        <v>849</v>
      </c>
      <c r="G172" s="153" t="s">
        <v>187</v>
      </c>
      <c r="H172" s="154">
        <v>397.56200000000001</v>
      </c>
      <c r="I172" s="155"/>
      <c r="J172" s="155"/>
      <c r="K172" s="156"/>
      <c r="L172" s="27"/>
      <c r="M172" s="157" t="s">
        <v>1</v>
      </c>
      <c r="N172" s="158" t="s">
        <v>35</v>
      </c>
      <c r="O172" s="159">
        <v>9.4079999999999997E-2</v>
      </c>
      <c r="P172" s="159">
        <f t="shared" si="9"/>
        <v>37.402632959999998</v>
      </c>
      <c r="Q172" s="159">
        <v>1.6000000000000001E-4</v>
      </c>
      <c r="R172" s="159">
        <f t="shared" si="10"/>
        <v>6.360992E-2</v>
      </c>
      <c r="S172" s="159">
        <v>0</v>
      </c>
      <c r="T172" s="160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151</v>
      </c>
      <c r="AT172" s="161" t="s">
        <v>147</v>
      </c>
      <c r="AU172" s="161" t="s">
        <v>78</v>
      </c>
      <c r="AY172" s="14" t="s">
        <v>145</v>
      </c>
      <c r="BE172" s="162">
        <f t="shared" si="12"/>
        <v>0</v>
      </c>
      <c r="BF172" s="162">
        <f t="shared" si="13"/>
        <v>0</v>
      </c>
      <c r="BG172" s="162">
        <f t="shared" si="14"/>
        <v>0</v>
      </c>
      <c r="BH172" s="162">
        <f t="shared" si="15"/>
        <v>0</v>
      </c>
      <c r="BI172" s="162">
        <f t="shared" si="16"/>
        <v>0</v>
      </c>
      <c r="BJ172" s="14" t="s">
        <v>78</v>
      </c>
      <c r="BK172" s="162">
        <f t="shared" si="17"/>
        <v>0</v>
      </c>
      <c r="BL172" s="14" t="s">
        <v>151</v>
      </c>
      <c r="BM172" s="161" t="s">
        <v>850</v>
      </c>
    </row>
    <row r="173" spans="1:65" s="2" customFormat="1" ht="16.5" customHeight="1">
      <c r="A173" s="26"/>
      <c r="B173" s="149"/>
      <c r="C173" s="150" t="s">
        <v>266</v>
      </c>
      <c r="D173" s="150" t="s">
        <v>147</v>
      </c>
      <c r="E173" s="151" t="s">
        <v>506</v>
      </c>
      <c r="F173" s="152" t="s">
        <v>507</v>
      </c>
      <c r="G173" s="153" t="s">
        <v>187</v>
      </c>
      <c r="H173" s="154">
        <v>267.435</v>
      </c>
      <c r="I173" s="155"/>
      <c r="J173" s="155"/>
      <c r="K173" s="156"/>
      <c r="L173" s="27"/>
      <c r="M173" s="157" t="s">
        <v>1</v>
      </c>
      <c r="N173" s="158" t="s">
        <v>35</v>
      </c>
      <c r="O173" s="159">
        <v>9.4039999999999999E-2</v>
      </c>
      <c r="P173" s="159">
        <f t="shared" si="9"/>
        <v>25.149587400000001</v>
      </c>
      <c r="Q173" s="159">
        <v>6.9999999999999994E-5</v>
      </c>
      <c r="R173" s="159">
        <f t="shared" si="10"/>
        <v>1.872045E-2</v>
      </c>
      <c r="S173" s="159">
        <v>0</v>
      </c>
      <c r="T173" s="160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151</v>
      </c>
      <c r="AT173" s="161" t="s">
        <v>147</v>
      </c>
      <c r="AU173" s="161" t="s">
        <v>78</v>
      </c>
      <c r="AY173" s="14" t="s">
        <v>145</v>
      </c>
      <c r="BE173" s="162">
        <f t="shared" si="12"/>
        <v>0</v>
      </c>
      <c r="BF173" s="162">
        <f t="shared" si="13"/>
        <v>0</v>
      </c>
      <c r="BG173" s="162">
        <f t="shared" si="14"/>
        <v>0</v>
      </c>
      <c r="BH173" s="162">
        <f t="shared" si="15"/>
        <v>0</v>
      </c>
      <c r="BI173" s="162">
        <f t="shared" si="16"/>
        <v>0</v>
      </c>
      <c r="BJ173" s="14" t="s">
        <v>78</v>
      </c>
      <c r="BK173" s="162">
        <f t="shared" si="17"/>
        <v>0</v>
      </c>
      <c r="BL173" s="14" t="s">
        <v>151</v>
      </c>
      <c r="BM173" s="161" t="s">
        <v>851</v>
      </c>
    </row>
    <row r="174" spans="1:65" s="2" customFormat="1" ht="16.5" customHeight="1">
      <c r="A174" s="26"/>
      <c r="B174" s="149"/>
      <c r="C174" s="150" t="s">
        <v>271</v>
      </c>
      <c r="D174" s="150" t="s">
        <v>147</v>
      </c>
      <c r="E174" s="151" t="s">
        <v>852</v>
      </c>
      <c r="F174" s="152" t="s">
        <v>853</v>
      </c>
      <c r="G174" s="153" t="s">
        <v>187</v>
      </c>
      <c r="H174" s="154">
        <v>4.5</v>
      </c>
      <c r="I174" s="155"/>
      <c r="J174" s="155"/>
      <c r="K174" s="156"/>
      <c r="L174" s="27"/>
      <c r="M174" s="157" t="s">
        <v>1</v>
      </c>
      <c r="N174" s="158" t="s">
        <v>35</v>
      </c>
      <c r="O174" s="159">
        <v>0.42213000000000001</v>
      </c>
      <c r="P174" s="159">
        <f t="shared" si="9"/>
        <v>1.8995850000000001</v>
      </c>
      <c r="Q174" s="159">
        <v>4.4200000000000003E-3</v>
      </c>
      <c r="R174" s="159">
        <f t="shared" si="10"/>
        <v>1.9890000000000001E-2</v>
      </c>
      <c r="S174" s="159">
        <v>0</v>
      </c>
      <c r="T174" s="160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151</v>
      </c>
      <c r="AT174" s="161" t="s">
        <v>147</v>
      </c>
      <c r="AU174" s="161" t="s">
        <v>78</v>
      </c>
      <c r="AY174" s="14" t="s">
        <v>145</v>
      </c>
      <c r="BE174" s="162">
        <f t="shared" si="12"/>
        <v>0</v>
      </c>
      <c r="BF174" s="162">
        <f t="shared" si="13"/>
        <v>0</v>
      </c>
      <c r="BG174" s="162">
        <f t="shared" si="14"/>
        <v>0</v>
      </c>
      <c r="BH174" s="162">
        <f t="shared" si="15"/>
        <v>0</v>
      </c>
      <c r="BI174" s="162">
        <f t="shared" si="16"/>
        <v>0</v>
      </c>
      <c r="BJ174" s="14" t="s">
        <v>78</v>
      </c>
      <c r="BK174" s="162">
        <f t="shared" si="17"/>
        <v>0</v>
      </c>
      <c r="BL174" s="14" t="s">
        <v>151</v>
      </c>
      <c r="BM174" s="161" t="s">
        <v>854</v>
      </c>
    </row>
    <row r="175" spans="1:65" s="2" customFormat="1" ht="24.2" customHeight="1">
      <c r="A175" s="26"/>
      <c r="B175" s="149"/>
      <c r="C175" s="150" t="s">
        <v>275</v>
      </c>
      <c r="D175" s="150" t="s">
        <v>147</v>
      </c>
      <c r="E175" s="151" t="s">
        <v>855</v>
      </c>
      <c r="F175" s="152" t="s">
        <v>856</v>
      </c>
      <c r="G175" s="153" t="s">
        <v>200</v>
      </c>
      <c r="H175" s="154">
        <v>2</v>
      </c>
      <c r="I175" s="155"/>
      <c r="J175" s="155"/>
      <c r="K175" s="156"/>
      <c r="L175" s="27"/>
      <c r="M175" s="157" t="s">
        <v>1</v>
      </c>
      <c r="N175" s="158" t="s">
        <v>35</v>
      </c>
      <c r="O175" s="159">
        <v>4.4999999999999998E-2</v>
      </c>
      <c r="P175" s="159">
        <f t="shared" si="9"/>
        <v>0.09</v>
      </c>
      <c r="Q175" s="159">
        <v>1.0000000000000001E-5</v>
      </c>
      <c r="R175" s="159">
        <f t="shared" si="10"/>
        <v>2.0000000000000002E-5</v>
      </c>
      <c r="S175" s="159">
        <v>0</v>
      </c>
      <c r="T175" s="160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151</v>
      </c>
      <c r="AT175" s="161" t="s">
        <v>147</v>
      </c>
      <c r="AU175" s="161" t="s">
        <v>78</v>
      </c>
      <c r="AY175" s="14" t="s">
        <v>145</v>
      </c>
      <c r="BE175" s="162">
        <f t="shared" si="12"/>
        <v>0</v>
      </c>
      <c r="BF175" s="162">
        <f t="shared" si="13"/>
        <v>0</v>
      </c>
      <c r="BG175" s="162">
        <f t="shared" si="14"/>
        <v>0</v>
      </c>
      <c r="BH175" s="162">
        <f t="shared" si="15"/>
        <v>0</v>
      </c>
      <c r="BI175" s="162">
        <f t="shared" si="16"/>
        <v>0</v>
      </c>
      <c r="BJ175" s="14" t="s">
        <v>78</v>
      </c>
      <c r="BK175" s="162">
        <f t="shared" si="17"/>
        <v>0</v>
      </c>
      <c r="BL175" s="14" t="s">
        <v>151</v>
      </c>
      <c r="BM175" s="161" t="s">
        <v>857</v>
      </c>
    </row>
    <row r="176" spans="1:65" s="2" customFormat="1" ht="21.75" customHeight="1">
      <c r="A176" s="26"/>
      <c r="B176" s="149"/>
      <c r="C176" s="150" t="s">
        <v>279</v>
      </c>
      <c r="D176" s="150" t="s">
        <v>147</v>
      </c>
      <c r="E176" s="151" t="s">
        <v>858</v>
      </c>
      <c r="F176" s="152" t="s">
        <v>859</v>
      </c>
      <c r="G176" s="153" t="s">
        <v>200</v>
      </c>
      <c r="H176" s="154">
        <v>1</v>
      </c>
      <c r="I176" s="155"/>
      <c r="J176" s="155"/>
      <c r="K176" s="156"/>
      <c r="L176" s="27"/>
      <c r="M176" s="157" t="s">
        <v>1</v>
      </c>
      <c r="N176" s="158" t="s">
        <v>35</v>
      </c>
      <c r="O176" s="159">
        <v>4.002E-2</v>
      </c>
      <c r="P176" s="159">
        <f t="shared" si="9"/>
        <v>4.002E-2</v>
      </c>
      <c r="Q176" s="159">
        <v>4.0000000000000003E-5</v>
      </c>
      <c r="R176" s="159">
        <f t="shared" si="10"/>
        <v>4.0000000000000003E-5</v>
      </c>
      <c r="S176" s="159">
        <v>0</v>
      </c>
      <c r="T176" s="160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151</v>
      </c>
      <c r="AT176" s="161" t="s">
        <v>147</v>
      </c>
      <c r="AU176" s="161" t="s">
        <v>78</v>
      </c>
      <c r="AY176" s="14" t="s">
        <v>145</v>
      </c>
      <c r="BE176" s="162">
        <f t="shared" si="12"/>
        <v>0</v>
      </c>
      <c r="BF176" s="162">
        <f t="shared" si="13"/>
        <v>0</v>
      </c>
      <c r="BG176" s="162">
        <f t="shared" si="14"/>
        <v>0</v>
      </c>
      <c r="BH176" s="162">
        <f t="shared" si="15"/>
        <v>0</v>
      </c>
      <c r="BI176" s="162">
        <f t="shared" si="16"/>
        <v>0</v>
      </c>
      <c r="BJ176" s="14" t="s">
        <v>78</v>
      </c>
      <c r="BK176" s="162">
        <f t="shared" si="17"/>
        <v>0</v>
      </c>
      <c r="BL176" s="14" t="s">
        <v>151</v>
      </c>
      <c r="BM176" s="161" t="s">
        <v>860</v>
      </c>
    </row>
    <row r="177" spans="1:65" s="2" customFormat="1" ht="24.2" customHeight="1">
      <c r="A177" s="26"/>
      <c r="B177" s="149"/>
      <c r="C177" s="150" t="s">
        <v>283</v>
      </c>
      <c r="D177" s="150" t="s">
        <v>147</v>
      </c>
      <c r="E177" s="151" t="s">
        <v>861</v>
      </c>
      <c r="F177" s="152" t="s">
        <v>862</v>
      </c>
      <c r="G177" s="153" t="s">
        <v>187</v>
      </c>
      <c r="H177" s="154">
        <v>4.5</v>
      </c>
      <c r="I177" s="155"/>
      <c r="J177" s="155"/>
      <c r="K177" s="156"/>
      <c r="L177" s="27"/>
      <c r="M177" s="157" t="s">
        <v>1</v>
      </c>
      <c r="N177" s="158" t="s">
        <v>35</v>
      </c>
      <c r="O177" s="159">
        <v>4.0039999999999999E-2</v>
      </c>
      <c r="P177" s="159">
        <f t="shared" si="9"/>
        <v>0.18018000000000001</v>
      </c>
      <c r="Q177" s="159">
        <v>8.0000000000000007E-5</v>
      </c>
      <c r="R177" s="159">
        <f t="shared" si="10"/>
        <v>3.6000000000000002E-4</v>
      </c>
      <c r="S177" s="159">
        <v>0</v>
      </c>
      <c r="T177" s="160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151</v>
      </c>
      <c r="AT177" s="161" t="s">
        <v>147</v>
      </c>
      <c r="AU177" s="161" t="s">
        <v>78</v>
      </c>
      <c r="AY177" s="14" t="s">
        <v>145</v>
      </c>
      <c r="BE177" s="162">
        <f t="shared" si="12"/>
        <v>0</v>
      </c>
      <c r="BF177" s="162">
        <f t="shared" si="13"/>
        <v>0</v>
      </c>
      <c r="BG177" s="162">
        <f t="shared" si="14"/>
        <v>0</v>
      </c>
      <c r="BH177" s="162">
        <f t="shared" si="15"/>
        <v>0</v>
      </c>
      <c r="BI177" s="162">
        <f t="shared" si="16"/>
        <v>0</v>
      </c>
      <c r="BJ177" s="14" t="s">
        <v>78</v>
      </c>
      <c r="BK177" s="162">
        <f t="shared" si="17"/>
        <v>0</v>
      </c>
      <c r="BL177" s="14" t="s">
        <v>151</v>
      </c>
      <c r="BM177" s="161" t="s">
        <v>863</v>
      </c>
    </row>
    <row r="178" spans="1:65" s="12" customFormat="1" ht="22.9" customHeight="1">
      <c r="B178" s="137"/>
      <c r="D178" s="138" t="s">
        <v>68</v>
      </c>
      <c r="E178" s="147" t="s">
        <v>509</v>
      </c>
      <c r="F178" s="147" t="s">
        <v>510</v>
      </c>
      <c r="J178" s="148"/>
      <c r="L178" s="137"/>
      <c r="M178" s="141"/>
      <c r="N178" s="142"/>
      <c r="O178" s="142"/>
      <c r="P178" s="143">
        <f>P179</f>
        <v>142.31460300000001</v>
      </c>
      <c r="Q178" s="142"/>
      <c r="R178" s="143">
        <f>R179</f>
        <v>0</v>
      </c>
      <c r="S178" s="142"/>
      <c r="T178" s="144">
        <f>T179</f>
        <v>0</v>
      </c>
      <c r="AR178" s="138" t="s">
        <v>75</v>
      </c>
      <c r="AT178" s="145" t="s">
        <v>68</v>
      </c>
      <c r="AU178" s="145" t="s">
        <v>75</v>
      </c>
      <c r="AY178" s="138" t="s">
        <v>145</v>
      </c>
      <c r="BK178" s="146">
        <f>BK179</f>
        <v>0</v>
      </c>
    </row>
    <row r="179" spans="1:65" s="2" customFormat="1" ht="24.2" customHeight="1">
      <c r="A179" s="26"/>
      <c r="B179" s="149"/>
      <c r="C179" s="150" t="s">
        <v>287</v>
      </c>
      <c r="D179" s="150" t="s">
        <v>147</v>
      </c>
      <c r="E179" s="151" t="s">
        <v>511</v>
      </c>
      <c r="F179" s="152" t="s">
        <v>512</v>
      </c>
      <c r="G179" s="153" t="s">
        <v>269</v>
      </c>
      <c r="H179" s="154">
        <v>57.780999999999999</v>
      </c>
      <c r="I179" s="155"/>
      <c r="J179" s="155"/>
      <c r="K179" s="156"/>
      <c r="L179" s="27"/>
      <c r="M179" s="157" t="s">
        <v>1</v>
      </c>
      <c r="N179" s="158" t="s">
        <v>35</v>
      </c>
      <c r="O179" s="159">
        <v>2.4630000000000001</v>
      </c>
      <c r="P179" s="159">
        <f>O179*H179</f>
        <v>142.31460300000001</v>
      </c>
      <c r="Q179" s="159">
        <v>0</v>
      </c>
      <c r="R179" s="159">
        <f>Q179*H179</f>
        <v>0</v>
      </c>
      <c r="S179" s="159">
        <v>0</v>
      </c>
      <c r="T179" s="160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151</v>
      </c>
      <c r="AT179" s="161" t="s">
        <v>147</v>
      </c>
      <c r="AU179" s="161" t="s">
        <v>78</v>
      </c>
      <c r="AY179" s="14" t="s">
        <v>145</v>
      </c>
      <c r="BE179" s="162">
        <f>IF(N179="základná",J179,0)</f>
        <v>0</v>
      </c>
      <c r="BF179" s="162">
        <f>IF(N179="znížená",J179,0)</f>
        <v>0</v>
      </c>
      <c r="BG179" s="162">
        <f>IF(N179="zákl. prenesená",J179,0)</f>
        <v>0</v>
      </c>
      <c r="BH179" s="162">
        <f>IF(N179="zníž. prenesená",J179,0)</f>
        <v>0</v>
      </c>
      <c r="BI179" s="162">
        <f>IF(N179="nulová",J179,0)</f>
        <v>0</v>
      </c>
      <c r="BJ179" s="14" t="s">
        <v>78</v>
      </c>
      <c r="BK179" s="162">
        <f>ROUND(I179*H179,2)</f>
        <v>0</v>
      </c>
      <c r="BL179" s="14" t="s">
        <v>151</v>
      </c>
      <c r="BM179" s="161" t="s">
        <v>864</v>
      </c>
    </row>
    <row r="180" spans="1:65" s="12" customFormat="1" ht="25.9" customHeight="1">
      <c r="B180" s="137"/>
      <c r="D180" s="138" t="s">
        <v>68</v>
      </c>
      <c r="E180" s="139" t="s">
        <v>299</v>
      </c>
      <c r="F180" s="139" t="s">
        <v>300</v>
      </c>
      <c r="J180" s="140"/>
      <c r="L180" s="137"/>
      <c r="M180" s="141"/>
      <c r="N180" s="142"/>
      <c r="O180" s="142"/>
      <c r="P180" s="143">
        <f>P181+P187+P191+P195+P203+P224+P231+P238+P242</f>
        <v>341.31125054999995</v>
      </c>
      <c r="Q180" s="142"/>
      <c r="R180" s="143">
        <f>R181+R187+R191+R195+R203+R224+R231+R238+R242</f>
        <v>13.390540975499997</v>
      </c>
      <c r="S180" s="142"/>
      <c r="T180" s="144">
        <f>T181+T187+T191+T195+T203+T224+T231+T238+T242</f>
        <v>0</v>
      </c>
      <c r="AR180" s="138" t="s">
        <v>78</v>
      </c>
      <c r="AT180" s="145" t="s">
        <v>68</v>
      </c>
      <c r="AU180" s="145" t="s">
        <v>69</v>
      </c>
      <c r="AY180" s="138" t="s">
        <v>145</v>
      </c>
      <c r="BK180" s="146">
        <f>BK181+BK187+BK191+BK195+BK203+BK224+BK231+BK238+BK242</f>
        <v>0</v>
      </c>
    </row>
    <row r="181" spans="1:65" s="12" customFormat="1" ht="22.9" customHeight="1">
      <c r="B181" s="137"/>
      <c r="D181" s="138" t="s">
        <v>68</v>
      </c>
      <c r="E181" s="147" t="s">
        <v>865</v>
      </c>
      <c r="F181" s="147" t="s">
        <v>866</v>
      </c>
      <c r="J181" s="148"/>
      <c r="L181" s="137"/>
      <c r="M181" s="141"/>
      <c r="N181" s="142"/>
      <c r="O181" s="142"/>
      <c r="P181" s="143">
        <f>SUM(P182:P186)</f>
        <v>2.4334547500000001</v>
      </c>
      <c r="Q181" s="142"/>
      <c r="R181" s="143">
        <f>SUM(R182:R186)</f>
        <v>3.3461949999999997E-2</v>
      </c>
      <c r="S181" s="142"/>
      <c r="T181" s="144">
        <f>SUM(T182:T186)</f>
        <v>0</v>
      </c>
      <c r="AR181" s="138" t="s">
        <v>78</v>
      </c>
      <c r="AT181" s="145" t="s">
        <v>68</v>
      </c>
      <c r="AU181" s="145" t="s">
        <v>75</v>
      </c>
      <c r="AY181" s="138" t="s">
        <v>145</v>
      </c>
      <c r="BK181" s="146">
        <f>SUM(BK182:BK186)</f>
        <v>0</v>
      </c>
    </row>
    <row r="182" spans="1:65" s="2" customFormat="1" ht="24.2" customHeight="1">
      <c r="A182" s="26"/>
      <c r="B182" s="149"/>
      <c r="C182" s="150" t="s">
        <v>291</v>
      </c>
      <c r="D182" s="150" t="s">
        <v>147</v>
      </c>
      <c r="E182" s="151" t="s">
        <v>867</v>
      </c>
      <c r="F182" s="152" t="s">
        <v>868</v>
      </c>
      <c r="G182" s="153" t="s">
        <v>150</v>
      </c>
      <c r="H182" s="154">
        <v>9.0190000000000001</v>
      </c>
      <c r="I182" s="155"/>
      <c r="J182" s="155"/>
      <c r="K182" s="156"/>
      <c r="L182" s="27"/>
      <c r="M182" s="157" t="s">
        <v>1</v>
      </c>
      <c r="N182" s="158" t="s">
        <v>35</v>
      </c>
      <c r="O182" s="159">
        <v>0.20027</v>
      </c>
      <c r="P182" s="159">
        <f>O182*H182</f>
        <v>1.8062351300000001</v>
      </c>
      <c r="Q182" s="159">
        <v>0</v>
      </c>
      <c r="R182" s="159">
        <f>Q182*H182</f>
        <v>0</v>
      </c>
      <c r="S182" s="159">
        <v>0</v>
      </c>
      <c r="T182" s="16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210</v>
      </c>
      <c r="AT182" s="161" t="s">
        <v>147</v>
      </c>
      <c r="AU182" s="161" t="s">
        <v>78</v>
      </c>
      <c r="AY182" s="14" t="s">
        <v>145</v>
      </c>
      <c r="BE182" s="162">
        <f>IF(N182="základná",J182,0)</f>
        <v>0</v>
      </c>
      <c r="BF182" s="162">
        <f>IF(N182="znížená",J182,0)</f>
        <v>0</v>
      </c>
      <c r="BG182" s="162">
        <f>IF(N182="zákl. prenesená",J182,0)</f>
        <v>0</v>
      </c>
      <c r="BH182" s="162">
        <f>IF(N182="zníž. prenesená",J182,0)</f>
        <v>0</v>
      </c>
      <c r="BI182" s="162">
        <f>IF(N182="nulová",J182,0)</f>
        <v>0</v>
      </c>
      <c r="BJ182" s="14" t="s">
        <v>78</v>
      </c>
      <c r="BK182" s="162">
        <f>ROUND(I182*H182,2)</f>
        <v>0</v>
      </c>
      <c r="BL182" s="14" t="s">
        <v>210</v>
      </c>
      <c r="BM182" s="161" t="s">
        <v>869</v>
      </c>
    </row>
    <row r="183" spans="1:65" s="2" customFormat="1" ht="24.2" customHeight="1">
      <c r="A183" s="26"/>
      <c r="B183" s="149"/>
      <c r="C183" s="150" t="s">
        <v>295</v>
      </c>
      <c r="D183" s="150" t="s">
        <v>147</v>
      </c>
      <c r="E183" s="151" t="s">
        <v>870</v>
      </c>
      <c r="F183" s="152" t="s">
        <v>871</v>
      </c>
      <c r="G183" s="153" t="s">
        <v>150</v>
      </c>
      <c r="H183" s="154">
        <v>2.6059999999999999</v>
      </c>
      <c r="I183" s="155"/>
      <c r="J183" s="155"/>
      <c r="K183" s="156"/>
      <c r="L183" s="27"/>
      <c r="M183" s="157" t="s">
        <v>1</v>
      </c>
      <c r="N183" s="158" t="s">
        <v>35</v>
      </c>
      <c r="O183" s="159">
        <v>0.22026999999999999</v>
      </c>
      <c r="P183" s="159">
        <f>O183*H183</f>
        <v>0.57402361999999996</v>
      </c>
      <c r="Q183" s="159">
        <v>0</v>
      </c>
      <c r="R183" s="159">
        <f>Q183*H183</f>
        <v>0</v>
      </c>
      <c r="S183" s="159">
        <v>0</v>
      </c>
      <c r="T183" s="160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210</v>
      </c>
      <c r="AT183" s="161" t="s">
        <v>147</v>
      </c>
      <c r="AU183" s="161" t="s">
        <v>78</v>
      </c>
      <c r="AY183" s="14" t="s">
        <v>145</v>
      </c>
      <c r="BE183" s="162">
        <f>IF(N183="základná",J183,0)</f>
        <v>0</v>
      </c>
      <c r="BF183" s="162">
        <f>IF(N183="znížená",J183,0)</f>
        <v>0</v>
      </c>
      <c r="BG183" s="162">
        <f>IF(N183="zákl. prenesená",J183,0)</f>
        <v>0</v>
      </c>
      <c r="BH183" s="162">
        <f>IF(N183="zníž. prenesená",J183,0)</f>
        <v>0</v>
      </c>
      <c r="BI183" s="162">
        <f>IF(N183="nulová",J183,0)</f>
        <v>0</v>
      </c>
      <c r="BJ183" s="14" t="s">
        <v>78</v>
      </c>
      <c r="BK183" s="162">
        <f>ROUND(I183*H183,2)</f>
        <v>0</v>
      </c>
      <c r="BL183" s="14" t="s">
        <v>210</v>
      </c>
      <c r="BM183" s="161" t="s">
        <v>872</v>
      </c>
    </row>
    <row r="184" spans="1:65" s="2" customFormat="1" ht="16.5" customHeight="1">
      <c r="A184" s="26"/>
      <c r="B184" s="149"/>
      <c r="C184" s="167" t="s">
        <v>303</v>
      </c>
      <c r="D184" s="167" t="s">
        <v>425</v>
      </c>
      <c r="E184" s="168" t="s">
        <v>873</v>
      </c>
      <c r="F184" s="169" t="s">
        <v>874</v>
      </c>
      <c r="G184" s="170" t="s">
        <v>397</v>
      </c>
      <c r="H184" s="171">
        <v>32.549999999999997</v>
      </c>
      <c r="I184" s="172"/>
      <c r="J184" s="172"/>
      <c r="K184" s="173"/>
      <c r="L184" s="174"/>
      <c r="M184" s="175" t="s">
        <v>1</v>
      </c>
      <c r="N184" s="176" t="s">
        <v>35</v>
      </c>
      <c r="O184" s="159">
        <v>0</v>
      </c>
      <c r="P184" s="159">
        <f>O184*H184</f>
        <v>0</v>
      </c>
      <c r="Q184" s="159">
        <v>1E-3</v>
      </c>
      <c r="R184" s="159">
        <f>Q184*H184</f>
        <v>3.2549999999999996E-2</v>
      </c>
      <c r="S184" s="159">
        <v>0</v>
      </c>
      <c r="T184" s="160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275</v>
      </c>
      <c r="AT184" s="161" t="s">
        <v>425</v>
      </c>
      <c r="AU184" s="161" t="s">
        <v>78</v>
      </c>
      <c r="AY184" s="14" t="s">
        <v>145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4" t="s">
        <v>78</v>
      </c>
      <c r="BK184" s="162">
        <f>ROUND(I184*H184,2)</f>
        <v>0</v>
      </c>
      <c r="BL184" s="14" t="s">
        <v>210</v>
      </c>
      <c r="BM184" s="161" t="s">
        <v>875</v>
      </c>
    </row>
    <row r="185" spans="1:65" s="2" customFormat="1" ht="24.2" customHeight="1">
      <c r="A185" s="26"/>
      <c r="B185" s="149"/>
      <c r="C185" s="167" t="s">
        <v>307</v>
      </c>
      <c r="D185" s="167" t="s">
        <v>425</v>
      </c>
      <c r="E185" s="168" t="s">
        <v>876</v>
      </c>
      <c r="F185" s="169" t="s">
        <v>877</v>
      </c>
      <c r="G185" s="170" t="s">
        <v>187</v>
      </c>
      <c r="H185" s="171">
        <v>18.239000000000001</v>
      </c>
      <c r="I185" s="172"/>
      <c r="J185" s="172"/>
      <c r="K185" s="173"/>
      <c r="L185" s="174"/>
      <c r="M185" s="175" t="s">
        <v>1</v>
      </c>
      <c r="N185" s="176" t="s">
        <v>35</v>
      </c>
      <c r="O185" s="159">
        <v>0</v>
      </c>
      <c r="P185" s="159">
        <f>O185*H185</f>
        <v>0</v>
      </c>
      <c r="Q185" s="159">
        <v>5.0000000000000002E-5</v>
      </c>
      <c r="R185" s="159">
        <f>Q185*H185</f>
        <v>9.1195000000000013E-4</v>
      </c>
      <c r="S185" s="159">
        <v>0</v>
      </c>
      <c r="T185" s="160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275</v>
      </c>
      <c r="AT185" s="161" t="s">
        <v>425</v>
      </c>
      <c r="AU185" s="161" t="s">
        <v>78</v>
      </c>
      <c r="AY185" s="14" t="s">
        <v>145</v>
      </c>
      <c r="BE185" s="162">
        <f>IF(N185="základná",J185,0)</f>
        <v>0</v>
      </c>
      <c r="BF185" s="162">
        <f>IF(N185="znížená",J185,0)</f>
        <v>0</v>
      </c>
      <c r="BG185" s="162">
        <f>IF(N185="zákl. prenesená",J185,0)</f>
        <v>0</v>
      </c>
      <c r="BH185" s="162">
        <f>IF(N185="zníž. prenesená",J185,0)</f>
        <v>0</v>
      </c>
      <c r="BI185" s="162">
        <f>IF(N185="nulová",J185,0)</f>
        <v>0</v>
      </c>
      <c r="BJ185" s="14" t="s">
        <v>78</v>
      </c>
      <c r="BK185" s="162">
        <f>ROUND(I185*H185,2)</f>
        <v>0</v>
      </c>
      <c r="BL185" s="14" t="s">
        <v>210</v>
      </c>
      <c r="BM185" s="161" t="s">
        <v>878</v>
      </c>
    </row>
    <row r="186" spans="1:65" s="2" customFormat="1" ht="24.2" customHeight="1">
      <c r="A186" s="26"/>
      <c r="B186" s="149"/>
      <c r="C186" s="150" t="s">
        <v>311</v>
      </c>
      <c r="D186" s="150" t="s">
        <v>147</v>
      </c>
      <c r="E186" s="151" t="s">
        <v>879</v>
      </c>
      <c r="F186" s="152" t="s">
        <v>880</v>
      </c>
      <c r="G186" s="153" t="s">
        <v>269</v>
      </c>
      <c r="H186" s="154">
        <v>3.3000000000000002E-2</v>
      </c>
      <c r="I186" s="155"/>
      <c r="J186" s="155"/>
      <c r="K186" s="156"/>
      <c r="L186" s="27"/>
      <c r="M186" s="157" t="s">
        <v>1</v>
      </c>
      <c r="N186" s="158" t="s">
        <v>35</v>
      </c>
      <c r="O186" s="159">
        <v>1.6120000000000001</v>
      </c>
      <c r="P186" s="159">
        <f>O186*H186</f>
        <v>5.3196000000000007E-2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 t="s">
        <v>210</v>
      </c>
      <c r="AT186" s="161" t="s">
        <v>147</v>
      </c>
      <c r="AU186" s="161" t="s">
        <v>78</v>
      </c>
      <c r="AY186" s="14" t="s">
        <v>145</v>
      </c>
      <c r="BE186" s="162">
        <f>IF(N186="základná",J186,0)</f>
        <v>0</v>
      </c>
      <c r="BF186" s="162">
        <f>IF(N186="znížená",J186,0)</f>
        <v>0</v>
      </c>
      <c r="BG186" s="162">
        <f>IF(N186="zákl. prenesená",J186,0)</f>
        <v>0</v>
      </c>
      <c r="BH186" s="162">
        <f>IF(N186="zníž. prenesená",J186,0)</f>
        <v>0</v>
      </c>
      <c r="BI186" s="162">
        <f>IF(N186="nulová",J186,0)</f>
        <v>0</v>
      </c>
      <c r="BJ186" s="14" t="s">
        <v>78</v>
      </c>
      <c r="BK186" s="162">
        <f>ROUND(I186*H186,2)</f>
        <v>0</v>
      </c>
      <c r="BL186" s="14" t="s">
        <v>210</v>
      </c>
      <c r="BM186" s="161" t="s">
        <v>881</v>
      </c>
    </row>
    <row r="187" spans="1:65" s="12" customFormat="1" ht="22.9" customHeight="1">
      <c r="B187" s="137"/>
      <c r="D187" s="138" t="s">
        <v>68</v>
      </c>
      <c r="E187" s="147" t="s">
        <v>301</v>
      </c>
      <c r="F187" s="147" t="s">
        <v>302</v>
      </c>
      <c r="J187" s="148"/>
      <c r="L187" s="137"/>
      <c r="M187" s="141"/>
      <c r="N187" s="142"/>
      <c r="O187" s="142"/>
      <c r="P187" s="143">
        <f>SUM(P188:P190)</f>
        <v>0.27942500000000003</v>
      </c>
      <c r="Q187" s="142"/>
      <c r="R187" s="143">
        <f>SUM(R188:R190)</f>
        <v>5.0550000000000005E-3</v>
      </c>
      <c r="S187" s="142"/>
      <c r="T187" s="144">
        <f>SUM(T188:T190)</f>
        <v>0</v>
      </c>
      <c r="AR187" s="138" t="s">
        <v>78</v>
      </c>
      <c r="AT187" s="145" t="s">
        <v>68</v>
      </c>
      <c r="AU187" s="145" t="s">
        <v>75</v>
      </c>
      <c r="AY187" s="138" t="s">
        <v>145</v>
      </c>
      <c r="BK187" s="146">
        <f>SUM(BK188:BK190)</f>
        <v>0</v>
      </c>
    </row>
    <row r="188" spans="1:65" s="2" customFormat="1" ht="16.5" customHeight="1">
      <c r="A188" s="26"/>
      <c r="B188" s="149"/>
      <c r="C188" s="150" t="s">
        <v>317</v>
      </c>
      <c r="D188" s="150" t="s">
        <v>147</v>
      </c>
      <c r="E188" s="151" t="s">
        <v>707</v>
      </c>
      <c r="F188" s="152" t="s">
        <v>882</v>
      </c>
      <c r="G188" s="153" t="s">
        <v>200</v>
      </c>
      <c r="H188" s="154">
        <v>1</v>
      </c>
      <c r="I188" s="155"/>
      <c r="J188" s="155"/>
      <c r="K188" s="156"/>
      <c r="L188" s="27"/>
      <c r="M188" s="157" t="s">
        <v>1</v>
      </c>
      <c r="N188" s="158" t="s">
        <v>35</v>
      </c>
      <c r="O188" s="159">
        <v>0.27128000000000002</v>
      </c>
      <c r="P188" s="159">
        <f>O188*H188</f>
        <v>0.27128000000000002</v>
      </c>
      <c r="Q188" s="159">
        <v>5.5000000000000002E-5</v>
      </c>
      <c r="R188" s="159">
        <f>Q188*H188</f>
        <v>5.5000000000000002E-5</v>
      </c>
      <c r="S188" s="159">
        <v>0</v>
      </c>
      <c r="T188" s="160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210</v>
      </c>
      <c r="AT188" s="161" t="s">
        <v>147</v>
      </c>
      <c r="AU188" s="161" t="s">
        <v>78</v>
      </c>
      <c r="AY188" s="14" t="s">
        <v>145</v>
      </c>
      <c r="BE188" s="162">
        <f>IF(N188="základná",J188,0)</f>
        <v>0</v>
      </c>
      <c r="BF188" s="162">
        <f>IF(N188="znížená",J188,0)</f>
        <v>0</v>
      </c>
      <c r="BG188" s="162">
        <f>IF(N188="zákl. prenesená",J188,0)</f>
        <v>0</v>
      </c>
      <c r="BH188" s="162">
        <f>IF(N188="zníž. prenesená",J188,0)</f>
        <v>0</v>
      </c>
      <c r="BI188" s="162">
        <f>IF(N188="nulová",J188,0)</f>
        <v>0</v>
      </c>
      <c r="BJ188" s="14" t="s">
        <v>78</v>
      </c>
      <c r="BK188" s="162">
        <f>ROUND(I188*H188,2)</f>
        <v>0</v>
      </c>
      <c r="BL188" s="14" t="s">
        <v>210</v>
      </c>
      <c r="BM188" s="161" t="s">
        <v>883</v>
      </c>
    </row>
    <row r="189" spans="1:65" s="2" customFormat="1" ht="28.5" customHeight="1">
      <c r="A189" s="26"/>
      <c r="B189" s="149"/>
      <c r="C189" s="167" t="s">
        <v>321</v>
      </c>
      <c r="D189" s="167" t="s">
        <v>425</v>
      </c>
      <c r="E189" s="168" t="s">
        <v>884</v>
      </c>
      <c r="F189" s="169" t="s">
        <v>3082</v>
      </c>
      <c r="G189" s="170" t="s">
        <v>200</v>
      </c>
      <c r="H189" s="171">
        <v>1</v>
      </c>
      <c r="I189" s="172"/>
      <c r="J189" s="172"/>
      <c r="K189" s="173"/>
      <c r="L189" s="174"/>
      <c r="M189" s="175" t="s">
        <v>1</v>
      </c>
      <c r="N189" s="176" t="s">
        <v>35</v>
      </c>
      <c r="O189" s="159">
        <v>0</v>
      </c>
      <c r="P189" s="159">
        <f>O189*H189</f>
        <v>0</v>
      </c>
      <c r="Q189" s="159">
        <v>5.0000000000000001E-3</v>
      </c>
      <c r="R189" s="159">
        <f>Q189*H189</f>
        <v>5.0000000000000001E-3</v>
      </c>
      <c r="S189" s="159">
        <v>0</v>
      </c>
      <c r="T189" s="160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275</v>
      </c>
      <c r="AT189" s="161" t="s">
        <v>425</v>
      </c>
      <c r="AU189" s="161" t="s">
        <v>78</v>
      </c>
      <c r="AY189" s="14" t="s">
        <v>145</v>
      </c>
      <c r="BE189" s="162">
        <f>IF(N189="základná",J189,0)</f>
        <v>0</v>
      </c>
      <c r="BF189" s="162">
        <f>IF(N189="znížená",J189,0)</f>
        <v>0</v>
      </c>
      <c r="BG189" s="162">
        <f>IF(N189="zákl. prenesená",J189,0)</f>
        <v>0</v>
      </c>
      <c r="BH189" s="162">
        <f>IF(N189="zníž. prenesená",J189,0)</f>
        <v>0</v>
      </c>
      <c r="BI189" s="162">
        <f>IF(N189="nulová",J189,0)</f>
        <v>0</v>
      </c>
      <c r="BJ189" s="14" t="s">
        <v>78</v>
      </c>
      <c r="BK189" s="162">
        <f>ROUND(I189*H189,2)</f>
        <v>0</v>
      </c>
      <c r="BL189" s="14" t="s">
        <v>210</v>
      </c>
      <c r="BM189" s="161" t="s">
        <v>885</v>
      </c>
    </row>
    <row r="190" spans="1:65" s="2" customFormat="1" ht="24.2" customHeight="1">
      <c r="A190" s="26"/>
      <c r="B190" s="149"/>
      <c r="C190" s="150" t="s">
        <v>327</v>
      </c>
      <c r="D190" s="150" t="s">
        <v>147</v>
      </c>
      <c r="E190" s="151" t="s">
        <v>886</v>
      </c>
      <c r="F190" s="152" t="s">
        <v>887</v>
      </c>
      <c r="G190" s="153" t="s">
        <v>269</v>
      </c>
      <c r="H190" s="154">
        <v>5.0000000000000001E-3</v>
      </c>
      <c r="I190" s="155"/>
      <c r="J190" s="155"/>
      <c r="K190" s="156"/>
      <c r="L190" s="27"/>
      <c r="M190" s="157" t="s">
        <v>1</v>
      </c>
      <c r="N190" s="158" t="s">
        <v>35</v>
      </c>
      <c r="O190" s="159">
        <v>1.629</v>
      </c>
      <c r="P190" s="159">
        <f>O190*H190</f>
        <v>8.1449999999999995E-3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210</v>
      </c>
      <c r="AT190" s="161" t="s">
        <v>147</v>
      </c>
      <c r="AU190" s="161" t="s">
        <v>78</v>
      </c>
      <c r="AY190" s="14" t="s">
        <v>145</v>
      </c>
      <c r="BE190" s="162">
        <f>IF(N190="základná",J190,0)</f>
        <v>0</v>
      </c>
      <c r="BF190" s="162">
        <f>IF(N190="znížená",J190,0)</f>
        <v>0</v>
      </c>
      <c r="BG190" s="162">
        <f>IF(N190="zákl. prenesená",J190,0)</f>
        <v>0</v>
      </c>
      <c r="BH190" s="162">
        <f>IF(N190="zníž. prenesená",J190,0)</f>
        <v>0</v>
      </c>
      <c r="BI190" s="162">
        <f>IF(N190="nulová",J190,0)</f>
        <v>0</v>
      </c>
      <c r="BJ190" s="14" t="s">
        <v>78</v>
      </c>
      <c r="BK190" s="162">
        <f>ROUND(I190*H190,2)</f>
        <v>0</v>
      </c>
      <c r="BL190" s="14" t="s">
        <v>210</v>
      </c>
      <c r="BM190" s="161" t="s">
        <v>888</v>
      </c>
    </row>
    <row r="191" spans="1:65" s="12" customFormat="1" ht="22.9" customHeight="1">
      <c r="B191" s="137"/>
      <c r="D191" s="138" t="s">
        <v>68</v>
      </c>
      <c r="E191" s="147" t="s">
        <v>732</v>
      </c>
      <c r="F191" s="147" t="s">
        <v>733</v>
      </c>
      <c r="J191" s="148"/>
      <c r="L191" s="137"/>
      <c r="M191" s="141"/>
      <c r="N191" s="142"/>
      <c r="O191" s="142"/>
      <c r="P191" s="143">
        <f>SUM(P192:P194)</f>
        <v>4.9227907999999996</v>
      </c>
      <c r="Q191" s="142"/>
      <c r="R191" s="143">
        <f>SUM(R192:R194)</f>
        <v>5.2285759999999994E-2</v>
      </c>
      <c r="S191" s="142"/>
      <c r="T191" s="144">
        <f>SUM(T192:T194)</f>
        <v>0</v>
      </c>
      <c r="AR191" s="138" t="s">
        <v>78</v>
      </c>
      <c r="AT191" s="145" t="s">
        <v>68</v>
      </c>
      <c r="AU191" s="145" t="s">
        <v>75</v>
      </c>
      <c r="AY191" s="138" t="s">
        <v>145</v>
      </c>
      <c r="BK191" s="146">
        <f>SUM(BK192:BK194)</f>
        <v>0</v>
      </c>
    </row>
    <row r="192" spans="1:65" s="2" customFormat="1" ht="24.2" customHeight="1">
      <c r="A192" s="26"/>
      <c r="B192" s="149"/>
      <c r="C192" s="150" t="s">
        <v>332</v>
      </c>
      <c r="D192" s="150" t="s">
        <v>147</v>
      </c>
      <c r="E192" s="151" t="s">
        <v>889</v>
      </c>
      <c r="F192" s="152" t="s">
        <v>890</v>
      </c>
      <c r="G192" s="153" t="s">
        <v>150</v>
      </c>
      <c r="H192" s="154">
        <v>10.29</v>
      </c>
      <c r="I192" s="155"/>
      <c r="J192" s="155"/>
      <c r="K192" s="156"/>
      <c r="L192" s="27"/>
      <c r="M192" s="157" t="s">
        <v>1</v>
      </c>
      <c r="N192" s="158" t="s">
        <v>35</v>
      </c>
      <c r="O192" s="159">
        <v>0.46892</v>
      </c>
      <c r="P192" s="159">
        <f>O192*H192</f>
        <v>4.8251868</v>
      </c>
      <c r="Q192" s="159">
        <v>4.0000000000000001E-3</v>
      </c>
      <c r="R192" s="159">
        <f>Q192*H192</f>
        <v>4.1159999999999995E-2</v>
      </c>
      <c r="S192" s="159">
        <v>0</v>
      </c>
      <c r="T192" s="160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210</v>
      </c>
      <c r="AT192" s="161" t="s">
        <v>147</v>
      </c>
      <c r="AU192" s="161" t="s">
        <v>78</v>
      </c>
      <c r="AY192" s="14" t="s">
        <v>145</v>
      </c>
      <c r="BE192" s="162">
        <f>IF(N192="základná",J192,0)</f>
        <v>0</v>
      </c>
      <c r="BF192" s="162">
        <f>IF(N192="znížená",J192,0)</f>
        <v>0</v>
      </c>
      <c r="BG192" s="162">
        <f>IF(N192="zákl. prenesená",J192,0)</f>
        <v>0</v>
      </c>
      <c r="BH192" s="162">
        <f>IF(N192="zníž. prenesená",J192,0)</f>
        <v>0</v>
      </c>
      <c r="BI192" s="162">
        <f>IF(N192="nulová",J192,0)</f>
        <v>0</v>
      </c>
      <c r="BJ192" s="14" t="s">
        <v>78</v>
      </c>
      <c r="BK192" s="162">
        <f>ROUND(I192*H192,2)</f>
        <v>0</v>
      </c>
      <c r="BL192" s="14" t="s">
        <v>210</v>
      </c>
      <c r="BM192" s="161" t="s">
        <v>891</v>
      </c>
    </row>
    <row r="193" spans="1:65" s="2" customFormat="1" ht="24.2" customHeight="1">
      <c r="A193" s="26"/>
      <c r="B193" s="149"/>
      <c r="C193" s="167" t="s">
        <v>336</v>
      </c>
      <c r="D193" s="167" t="s">
        <v>425</v>
      </c>
      <c r="E193" s="168" t="s">
        <v>892</v>
      </c>
      <c r="F193" s="169" t="s">
        <v>893</v>
      </c>
      <c r="G193" s="170" t="s">
        <v>150</v>
      </c>
      <c r="H193" s="171">
        <v>10.496</v>
      </c>
      <c r="I193" s="172"/>
      <c r="J193" s="172"/>
      <c r="K193" s="173"/>
      <c r="L193" s="174"/>
      <c r="M193" s="175" t="s">
        <v>1</v>
      </c>
      <c r="N193" s="176" t="s">
        <v>35</v>
      </c>
      <c r="O193" s="159">
        <v>0</v>
      </c>
      <c r="P193" s="159">
        <f>O193*H193</f>
        <v>0</v>
      </c>
      <c r="Q193" s="159">
        <v>1.06E-3</v>
      </c>
      <c r="R193" s="159">
        <f>Q193*H193</f>
        <v>1.112576E-2</v>
      </c>
      <c r="S193" s="159">
        <v>0</v>
      </c>
      <c r="T193" s="160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275</v>
      </c>
      <c r="AT193" s="161" t="s">
        <v>425</v>
      </c>
      <c r="AU193" s="161" t="s">
        <v>78</v>
      </c>
      <c r="AY193" s="14" t="s">
        <v>145</v>
      </c>
      <c r="BE193" s="162">
        <f>IF(N193="základná",J193,0)</f>
        <v>0</v>
      </c>
      <c r="BF193" s="162">
        <f>IF(N193="znížená",J193,0)</f>
        <v>0</v>
      </c>
      <c r="BG193" s="162">
        <f>IF(N193="zákl. prenesená",J193,0)</f>
        <v>0</v>
      </c>
      <c r="BH193" s="162">
        <f>IF(N193="zníž. prenesená",J193,0)</f>
        <v>0</v>
      </c>
      <c r="BI193" s="162">
        <f>IF(N193="nulová",J193,0)</f>
        <v>0</v>
      </c>
      <c r="BJ193" s="14" t="s">
        <v>78</v>
      </c>
      <c r="BK193" s="162">
        <f>ROUND(I193*H193,2)</f>
        <v>0</v>
      </c>
      <c r="BL193" s="14" t="s">
        <v>210</v>
      </c>
      <c r="BM193" s="161" t="s">
        <v>894</v>
      </c>
    </row>
    <row r="194" spans="1:65" s="2" customFormat="1" ht="24.2" customHeight="1">
      <c r="A194" s="26"/>
      <c r="B194" s="149"/>
      <c r="C194" s="150" t="s">
        <v>340</v>
      </c>
      <c r="D194" s="150" t="s">
        <v>147</v>
      </c>
      <c r="E194" s="151" t="s">
        <v>895</v>
      </c>
      <c r="F194" s="152" t="s">
        <v>896</v>
      </c>
      <c r="G194" s="153" t="s">
        <v>269</v>
      </c>
      <c r="H194" s="154">
        <v>5.1999999999999998E-2</v>
      </c>
      <c r="I194" s="155"/>
      <c r="J194" s="155"/>
      <c r="K194" s="156"/>
      <c r="L194" s="27"/>
      <c r="M194" s="157" t="s">
        <v>1</v>
      </c>
      <c r="N194" s="158" t="s">
        <v>35</v>
      </c>
      <c r="O194" s="159">
        <v>1.877</v>
      </c>
      <c r="P194" s="159">
        <f>O194*H194</f>
        <v>9.7603999999999996E-2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210</v>
      </c>
      <c r="AT194" s="161" t="s">
        <v>147</v>
      </c>
      <c r="AU194" s="161" t="s">
        <v>78</v>
      </c>
      <c r="AY194" s="14" t="s">
        <v>145</v>
      </c>
      <c r="BE194" s="162">
        <f>IF(N194="základná",J194,0)</f>
        <v>0</v>
      </c>
      <c r="BF194" s="162">
        <f>IF(N194="znížená",J194,0)</f>
        <v>0</v>
      </c>
      <c r="BG194" s="162">
        <f>IF(N194="zákl. prenesená",J194,0)</f>
        <v>0</v>
      </c>
      <c r="BH194" s="162">
        <f>IF(N194="zníž. prenesená",J194,0)</f>
        <v>0</v>
      </c>
      <c r="BI194" s="162">
        <f>IF(N194="nulová",J194,0)</f>
        <v>0</v>
      </c>
      <c r="BJ194" s="14" t="s">
        <v>78</v>
      </c>
      <c r="BK194" s="162">
        <f>ROUND(I194*H194,2)</f>
        <v>0</v>
      </c>
      <c r="BL194" s="14" t="s">
        <v>210</v>
      </c>
      <c r="BM194" s="161" t="s">
        <v>897</v>
      </c>
    </row>
    <row r="195" spans="1:65" s="12" customFormat="1" ht="22.9" customHeight="1">
      <c r="B195" s="137"/>
      <c r="D195" s="138" t="s">
        <v>68</v>
      </c>
      <c r="E195" s="147" t="s">
        <v>356</v>
      </c>
      <c r="F195" s="147" t="s">
        <v>357</v>
      </c>
      <c r="J195" s="148"/>
      <c r="L195" s="137"/>
      <c r="M195" s="141"/>
      <c r="N195" s="142"/>
      <c r="O195" s="142"/>
      <c r="P195" s="143">
        <f>SUM(P196:P202)</f>
        <v>179.6176294</v>
      </c>
      <c r="Q195" s="142"/>
      <c r="R195" s="143">
        <f>SUM(R196:R202)</f>
        <v>1.0063230000000001</v>
      </c>
      <c r="S195" s="142"/>
      <c r="T195" s="144">
        <f>SUM(T196:T202)</f>
        <v>0</v>
      </c>
      <c r="AR195" s="138" t="s">
        <v>78</v>
      </c>
      <c r="AT195" s="145" t="s">
        <v>68</v>
      </c>
      <c r="AU195" s="145" t="s">
        <v>75</v>
      </c>
      <c r="AY195" s="138" t="s">
        <v>145</v>
      </c>
      <c r="BK195" s="146">
        <f>SUM(BK196:BK202)</f>
        <v>0</v>
      </c>
    </row>
    <row r="196" spans="1:65" s="2" customFormat="1" ht="21.75" customHeight="1">
      <c r="A196" s="26"/>
      <c r="B196" s="149"/>
      <c r="C196" s="150" t="s">
        <v>344</v>
      </c>
      <c r="D196" s="150" t="s">
        <v>147</v>
      </c>
      <c r="E196" s="151" t="s">
        <v>898</v>
      </c>
      <c r="F196" s="152" t="s">
        <v>899</v>
      </c>
      <c r="G196" s="153" t="s">
        <v>187</v>
      </c>
      <c r="H196" s="154">
        <v>150.63</v>
      </c>
      <c r="I196" s="155"/>
      <c r="J196" s="155"/>
      <c r="K196" s="156"/>
      <c r="L196" s="27"/>
      <c r="M196" s="157" t="s">
        <v>1</v>
      </c>
      <c r="N196" s="158" t="s">
        <v>35</v>
      </c>
      <c r="O196" s="159">
        <v>0.57118000000000002</v>
      </c>
      <c r="P196" s="159">
        <f t="shared" ref="P196:P202" si="18">O196*H196</f>
        <v>86.036843399999995</v>
      </c>
      <c r="Q196" s="159">
        <v>3.3999999999999998E-3</v>
      </c>
      <c r="R196" s="159">
        <f t="shared" ref="R196:R202" si="19">Q196*H196</f>
        <v>0.51214199999999999</v>
      </c>
      <c r="S196" s="159">
        <v>0</v>
      </c>
      <c r="T196" s="160">
        <f t="shared" ref="T196:T202" si="20"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210</v>
      </c>
      <c r="AT196" s="161" t="s">
        <v>147</v>
      </c>
      <c r="AU196" s="161" t="s">
        <v>78</v>
      </c>
      <c r="AY196" s="14" t="s">
        <v>145</v>
      </c>
      <c r="BE196" s="162">
        <f t="shared" ref="BE196:BE202" si="21">IF(N196="základná",J196,0)</f>
        <v>0</v>
      </c>
      <c r="BF196" s="162">
        <f t="shared" ref="BF196:BF202" si="22">IF(N196="znížená",J196,0)</f>
        <v>0</v>
      </c>
      <c r="BG196" s="162">
        <f t="shared" ref="BG196:BG202" si="23">IF(N196="zákl. prenesená",J196,0)</f>
        <v>0</v>
      </c>
      <c r="BH196" s="162">
        <f t="shared" ref="BH196:BH202" si="24">IF(N196="zníž. prenesená",J196,0)</f>
        <v>0</v>
      </c>
      <c r="BI196" s="162">
        <f t="shared" ref="BI196:BI202" si="25">IF(N196="nulová",J196,0)</f>
        <v>0</v>
      </c>
      <c r="BJ196" s="14" t="s">
        <v>78</v>
      </c>
      <c r="BK196" s="162">
        <f t="shared" ref="BK196:BK202" si="26">ROUND(I196*H196,2)</f>
        <v>0</v>
      </c>
      <c r="BL196" s="14" t="s">
        <v>210</v>
      </c>
      <c r="BM196" s="161" t="s">
        <v>900</v>
      </c>
    </row>
    <row r="197" spans="1:65" s="2" customFormat="1" ht="24.2" customHeight="1">
      <c r="A197" s="26"/>
      <c r="B197" s="149"/>
      <c r="C197" s="150" t="s">
        <v>348</v>
      </c>
      <c r="D197" s="150" t="s">
        <v>147</v>
      </c>
      <c r="E197" s="151" t="s">
        <v>901</v>
      </c>
      <c r="F197" s="152" t="s">
        <v>902</v>
      </c>
      <c r="G197" s="153" t="s">
        <v>187</v>
      </c>
      <c r="H197" s="154">
        <v>99</v>
      </c>
      <c r="I197" s="155"/>
      <c r="J197" s="155"/>
      <c r="K197" s="156"/>
      <c r="L197" s="27"/>
      <c r="M197" s="157" t="s">
        <v>1</v>
      </c>
      <c r="N197" s="158" t="s">
        <v>35</v>
      </c>
      <c r="O197" s="159">
        <v>0.37252999999999997</v>
      </c>
      <c r="P197" s="159">
        <f t="shared" si="18"/>
        <v>36.880469999999995</v>
      </c>
      <c r="Q197" s="159">
        <v>1.99E-3</v>
      </c>
      <c r="R197" s="159">
        <f t="shared" si="19"/>
        <v>0.19700999999999999</v>
      </c>
      <c r="S197" s="159">
        <v>0</v>
      </c>
      <c r="T197" s="160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1" t="s">
        <v>210</v>
      </c>
      <c r="AT197" s="161" t="s">
        <v>147</v>
      </c>
      <c r="AU197" s="161" t="s">
        <v>78</v>
      </c>
      <c r="AY197" s="14" t="s">
        <v>145</v>
      </c>
      <c r="BE197" s="162">
        <f t="shared" si="21"/>
        <v>0</v>
      </c>
      <c r="BF197" s="162">
        <f t="shared" si="22"/>
        <v>0</v>
      </c>
      <c r="BG197" s="162">
        <f t="shared" si="23"/>
        <v>0</v>
      </c>
      <c r="BH197" s="162">
        <f t="shared" si="24"/>
        <v>0</v>
      </c>
      <c r="BI197" s="162">
        <f t="shared" si="25"/>
        <v>0</v>
      </c>
      <c r="BJ197" s="14" t="s">
        <v>78</v>
      </c>
      <c r="BK197" s="162">
        <f t="shared" si="26"/>
        <v>0</v>
      </c>
      <c r="BL197" s="14" t="s">
        <v>210</v>
      </c>
      <c r="BM197" s="161" t="s">
        <v>903</v>
      </c>
    </row>
    <row r="198" spans="1:65" s="2" customFormat="1" ht="24.2" customHeight="1">
      <c r="A198" s="26"/>
      <c r="B198" s="149"/>
      <c r="C198" s="150" t="s">
        <v>352</v>
      </c>
      <c r="D198" s="150" t="s">
        <v>147</v>
      </c>
      <c r="E198" s="151" t="s">
        <v>904</v>
      </c>
      <c r="F198" s="152" t="s">
        <v>905</v>
      </c>
      <c r="G198" s="153" t="s">
        <v>187</v>
      </c>
      <c r="H198" s="154">
        <v>2.5</v>
      </c>
      <c r="I198" s="155"/>
      <c r="J198" s="155"/>
      <c r="K198" s="156"/>
      <c r="L198" s="27"/>
      <c r="M198" s="157" t="s">
        <v>1</v>
      </c>
      <c r="N198" s="158" t="s">
        <v>35</v>
      </c>
      <c r="O198" s="159">
        <v>0.43948999999999999</v>
      </c>
      <c r="P198" s="159">
        <f t="shared" si="18"/>
        <v>1.098725</v>
      </c>
      <c r="Q198" s="159">
        <v>2.4299999999999999E-3</v>
      </c>
      <c r="R198" s="159">
        <f t="shared" si="19"/>
        <v>6.0749999999999997E-3</v>
      </c>
      <c r="S198" s="159">
        <v>0</v>
      </c>
      <c r="T198" s="160">
        <f t="shared" si="20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210</v>
      </c>
      <c r="AT198" s="161" t="s">
        <v>147</v>
      </c>
      <c r="AU198" s="161" t="s">
        <v>78</v>
      </c>
      <c r="AY198" s="14" t="s">
        <v>145</v>
      </c>
      <c r="BE198" s="162">
        <f t="shared" si="21"/>
        <v>0</v>
      </c>
      <c r="BF198" s="162">
        <f t="shared" si="22"/>
        <v>0</v>
      </c>
      <c r="BG198" s="162">
        <f t="shared" si="23"/>
        <v>0</v>
      </c>
      <c r="BH198" s="162">
        <f t="shared" si="24"/>
        <v>0</v>
      </c>
      <c r="BI198" s="162">
        <f t="shared" si="25"/>
        <v>0</v>
      </c>
      <c r="BJ198" s="14" t="s">
        <v>78</v>
      </c>
      <c r="BK198" s="162">
        <f t="shared" si="26"/>
        <v>0</v>
      </c>
      <c r="BL198" s="14" t="s">
        <v>210</v>
      </c>
      <c r="BM198" s="161" t="s">
        <v>906</v>
      </c>
    </row>
    <row r="199" spans="1:65" s="2" customFormat="1" ht="33" customHeight="1">
      <c r="A199" s="26"/>
      <c r="B199" s="149"/>
      <c r="C199" s="150" t="s">
        <v>907</v>
      </c>
      <c r="D199" s="150" t="s">
        <v>147</v>
      </c>
      <c r="E199" s="151" t="s">
        <v>908</v>
      </c>
      <c r="F199" s="152" t="s">
        <v>909</v>
      </c>
      <c r="G199" s="153" t="s">
        <v>187</v>
      </c>
      <c r="H199" s="154">
        <v>0.6</v>
      </c>
      <c r="I199" s="155"/>
      <c r="J199" s="155"/>
      <c r="K199" s="156"/>
      <c r="L199" s="27"/>
      <c r="M199" s="157" t="s">
        <v>1</v>
      </c>
      <c r="N199" s="158" t="s">
        <v>35</v>
      </c>
      <c r="O199" s="159">
        <v>0.50649999999999995</v>
      </c>
      <c r="P199" s="159">
        <f t="shared" si="18"/>
        <v>0.30389999999999995</v>
      </c>
      <c r="Q199" s="159">
        <v>2.8800000000000002E-3</v>
      </c>
      <c r="R199" s="159">
        <f t="shared" si="19"/>
        <v>1.7280000000000002E-3</v>
      </c>
      <c r="S199" s="159">
        <v>0</v>
      </c>
      <c r="T199" s="160">
        <f t="shared" si="20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210</v>
      </c>
      <c r="AT199" s="161" t="s">
        <v>147</v>
      </c>
      <c r="AU199" s="161" t="s">
        <v>78</v>
      </c>
      <c r="AY199" s="14" t="s">
        <v>145</v>
      </c>
      <c r="BE199" s="162">
        <f t="shared" si="21"/>
        <v>0</v>
      </c>
      <c r="BF199" s="162">
        <f t="shared" si="22"/>
        <v>0</v>
      </c>
      <c r="BG199" s="162">
        <f t="shared" si="23"/>
        <v>0</v>
      </c>
      <c r="BH199" s="162">
        <f t="shared" si="24"/>
        <v>0</v>
      </c>
      <c r="BI199" s="162">
        <f t="shared" si="25"/>
        <v>0</v>
      </c>
      <c r="BJ199" s="14" t="s">
        <v>78</v>
      </c>
      <c r="BK199" s="162">
        <f t="shared" si="26"/>
        <v>0</v>
      </c>
      <c r="BL199" s="14" t="s">
        <v>210</v>
      </c>
      <c r="BM199" s="161" t="s">
        <v>910</v>
      </c>
    </row>
    <row r="200" spans="1:65" s="2" customFormat="1" ht="24.2" customHeight="1">
      <c r="A200" s="26"/>
      <c r="B200" s="149"/>
      <c r="C200" s="150" t="s">
        <v>358</v>
      </c>
      <c r="D200" s="150" t="s">
        <v>147</v>
      </c>
      <c r="E200" s="151" t="s">
        <v>911</v>
      </c>
      <c r="F200" s="152" t="s">
        <v>912</v>
      </c>
      <c r="G200" s="153" t="s">
        <v>187</v>
      </c>
      <c r="H200" s="154">
        <v>98</v>
      </c>
      <c r="I200" s="155"/>
      <c r="J200" s="155"/>
      <c r="K200" s="156"/>
      <c r="L200" s="27"/>
      <c r="M200" s="157" t="s">
        <v>1</v>
      </c>
      <c r="N200" s="158" t="s">
        <v>35</v>
      </c>
      <c r="O200" s="159">
        <v>0.50649999999999995</v>
      </c>
      <c r="P200" s="159">
        <f t="shared" si="18"/>
        <v>49.636999999999993</v>
      </c>
      <c r="Q200" s="159">
        <v>2.8800000000000002E-3</v>
      </c>
      <c r="R200" s="159">
        <f t="shared" si="19"/>
        <v>0.28223999999999999</v>
      </c>
      <c r="S200" s="159">
        <v>0</v>
      </c>
      <c r="T200" s="160">
        <f t="shared" si="20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210</v>
      </c>
      <c r="AT200" s="161" t="s">
        <v>147</v>
      </c>
      <c r="AU200" s="161" t="s">
        <v>78</v>
      </c>
      <c r="AY200" s="14" t="s">
        <v>145</v>
      </c>
      <c r="BE200" s="162">
        <f t="shared" si="21"/>
        <v>0</v>
      </c>
      <c r="BF200" s="162">
        <f t="shared" si="22"/>
        <v>0</v>
      </c>
      <c r="BG200" s="162">
        <f t="shared" si="23"/>
        <v>0</v>
      </c>
      <c r="BH200" s="162">
        <f t="shared" si="24"/>
        <v>0</v>
      </c>
      <c r="BI200" s="162">
        <f t="shared" si="25"/>
        <v>0</v>
      </c>
      <c r="BJ200" s="14" t="s">
        <v>78</v>
      </c>
      <c r="BK200" s="162">
        <f t="shared" si="26"/>
        <v>0</v>
      </c>
      <c r="BL200" s="14" t="s">
        <v>210</v>
      </c>
      <c r="BM200" s="161" t="s">
        <v>913</v>
      </c>
    </row>
    <row r="201" spans="1:65" s="2" customFormat="1" ht="33" customHeight="1">
      <c r="A201" s="26"/>
      <c r="B201" s="149"/>
      <c r="C201" s="150" t="s">
        <v>362</v>
      </c>
      <c r="D201" s="150" t="s">
        <v>147</v>
      </c>
      <c r="E201" s="151" t="s">
        <v>914</v>
      </c>
      <c r="F201" s="152" t="s">
        <v>915</v>
      </c>
      <c r="G201" s="153" t="s">
        <v>187</v>
      </c>
      <c r="H201" s="154">
        <v>1.1000000000000001</v>
      </c>
      <c r="I201" s="155"/>
      <c r="J201" s="155"/>
      <c r="K201" s="156"/>
      <c r="L201" s="27"/>
      <c r="M201" s="157" t="s">
        <v>1</v>
      </c>
      <c r="N201" s="158" t="s">
        <v>35</v>
      </c>
      <c r="O201" s="159">
        <v>0.97667000000000004</v>
      </c>
      <c r="P201" s="159">
        <f t="shared" si="18"/>
        <v>1.0743370000000001</v>
      </c>
      <c r="Q201" s="159">
        <v>6.4799999999999996E-3</v>
      </c>
      <c r="R201" s="159">
        <f t="shared" si="19"/>
        <v>7.1279999999999998E-3</v>
      </c>
      <c r="S201" s="159">
        <v>0</v>
      </c>
      <c r="T201" s="160">
        <f t="shared" si="20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 t="s">
        <v>210</v>
      </c>
      <c r="AT201" s="161" t="s">
        <v>147</v>
      </c>
      <c r="AU201" s="161" t="s">
        <v>78</v>
      </c>
      <c r="AY201" s="14" t="s">
        <v>145</v>
      </c>
      <c r="BE201" s="162">
        <f t="shared" si="21"/>
        <v>0</v>
      </c>
      <c r="BF201" s="162">
        <f t="shared" si="22"/>
        <v>0</v>
      </c>
      <c r="BG201" s="162">
        <f t="shared" si="23"/>
        <v>0</v>
      </c>
      <c r="BH201" s="162">
        <f t="shared" si="24"/>
        <v>0</v>
      </c>
      <c r="BI201" s="162">
        <f t="shared" si="25"/>
        <v>0</v>
      </c>
      <c r="BJ201" s="14" t="s">
        <v>78</v>
      </c>
      <c r="BK201" s="162">
        <f t="shared" si="26"/>
        <v>0</v>
      </c>
      <c r="BL201" s="14" t="s">
        <v>210</v>
      </c>
      <c r="BM201" s="161" t="s">
        <v>916</v>
      </c>
    </row>
    <row r="202" spans="1:65" s="2" customFormat="1" ht="24.2" customHeight="1">
      <c r="A202" s="26"/>
      <c r="B202" s="149"/>
      <c r="C202" s="150" t="s">
        <v>366</v>
      </c>
      <c r="D202" s="150" t="s">
        <v>147</v>
      </c>
      <c r="E202" s="151" t="s">
        <v>917</v>
      </c>
      <c r="F202" s="152" t="s">
        <v>918</v>
      </c>
      <c r="G202" s="153" t="s">
        <v>269</v>
      </c>
      <c r="H202" s="154">
        <v>1.006</v>
      </c>
      <c r="I202" s="155"/>
      <c r="J202" s="155"/>
      <c r="K202" s="156"/>
      <c r="L202" s="27"/>
      <c r="M202" s="157" t="s">
        <v>1</v>
      </c>
      <c r="N202" s="158" t="s">
        <v>35</v>
      </c>
      <c r="O202" s="159">
        <v>4.5590000000000002</v>
      </c>
      <c r="P202" s="159">
        <f t="shared" si="18"/>
        <v>4.586354</v>
      </c>
      <c r="Q202" s="159">
        <v>0</v>
      </c>
      <c r="R202" s="159">
        <f t="shared" si="19"/>
        <v>0</v>
      </c>
      <c r="S202" s="159">
        <v>0</v>
      </c>
      <c r="T202" s="160">
        <f t="shared" si="20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210</v>
      </c>
      <c r="AT202" s="161" t="s">
        <v>147</v>
      </c>
      <c r="AU202" s="161" t="s">
        <v>78</v>
      </c>
      <c r="AY202" s="14" t="s">
        <v>145</v>
      </c>
      <c r="BE202" s="162">
        <f t="shared" si="21"/>
        <v>0</v>
      </c>
      <c r="BF202" s="162">
        <f t="shared" si="22"/>
        <v>0</v>
      </c>
      <c r="BG202" s="162">
        <f t="shared" si="23"/>
        <v>0</v>
      </c>
      <c r="BH202" s="162">
        <f t="shared" si="24"/>
        <v>0</v>
      </c>
      <c r="BI202" s="162">
        <f t="shared" si="25"/>
        <v>0</v>
      </c>
      <c r="BJ202" s="14" t="s">
        <v>78</v>
      </c>
      <c r="BK202" s="162">
        <f t="shared" si="26"/>
        <v>0</v>
      </c>
      <c r="BL202" s="14" t="s">
        <v>210</v>
      </c>
      <c r="BM202" s="161" t="s">
        <v>919</v>
      </c>
    </row>
    <row r="203" spans="1:65" s="12" customFormat="1" ht="22.9" customHeight="1">
      <c r="B203" s="137"/>
      <c r="D203" s="138" t="s">
        <v>68</v>
      </c>
      <c r="E203" s="147" t="s">
        <v>388</v>
      </c>
      <c r="F203" s="147" t="s">
        <v>389</v>
      </c>
      <c r="J203" s="148"/>
      <c r="L203" s="137"/>
      <c r="M203" s="141"/>
      <c r="N203" s="142"/>
      <c r="O203" s="142"/>
      <c r="P203" s="143">
        <f>SUM(P204:P223)</f>
        <v>23.266247999999997</v>
      </c>
      <c r="Q203" s="142"/>
      <c r="R203" s="143">
        <f>SUM(R204:R223)</f>
        <v>7.7966399999999991</v>
      </c>
      <c r="S203" s="142"/>
      <c r="T203" s="144">
        <f>SUM(T204:T223)</f>
        <v>0</v>
      </c>
      <c r="AR203" s="138" t="s">
        <v>78</v>
      </c>
      <c r="AT203" s="145" t="s">
        <v>68</v>
      </c>
      <c r="AU203" s="145" t="s">
        <v>75</v>
      </c>
      <c r="AY203" s="138" t="s">
        <v>145</v>
      </c>
      <c r="BK203" s="146">
        <f>SUM(BK204:BK223)</f>
        <v>0</v>
      </c>
    </row>
    <row r="204" spans="1:65" s="2" customFormat="1" ht="44.25" customHeight="1">
      <c r="A204" s="26"/>
      <c r="B204" s="149"/>
      <c r="C204" s="150" t="s">
        <v>372</v>
      </c>
      <c r="D204" s="150" t="s">
        <v>147</v>
      </c>
      <c r="E204" s="151" t="s">
        <v>920</v>
      </c>
      <c r="F204" s="152" t="s">
        <v>921</v>
      </c>
      <c r="G204" s="153" t="s">
        <v>200</v>
      </c>
      <c r="H204" s="154">
        <v>1</v>
      </c>
      <c r="I204" s="155"/>
      <c r="J204" s="155"/>
      <c r="K204" s="156"/>
      <c r="L204" s="27"/>
      <c r="M204" s="157" t="s">
        <v>1</v>
      </c>
      <c r="N204" s="158" t="s">
        <v>35</v>
      </c>
      <c r="O204" s="159">
        <v>0</v>
      </c>
      <c r="P204" s="159">
        <f t="shared" ref="P204:P223" si="27">O204*H204</f>
        <v>0</v>
      </c>
      <c r="Q204" s="159">
        <v>8.2970000000000002E-2</v>
      </c>
      <c r="R204" s="159">
        <f t="shared" ref="R204:R223" si="28">Q204*H204</f>
        <v>8.2970000000000002E-2</v>
      </c>
      <c r="S204" s="159">
        <v>0</v>
      </c>
      <c r="T204" s="160">
        <f t="shared" ref="T204:T223" si="29"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 t="s">
        <v>210</v>
      </c>
      <c r="AT204" s="161" t="s">
        <v>147</v>
      </c>
      <c r="AU204" s="161" t="s">
        <v>78</v>
      </c>
      <c r="AY204" s="14" t="s">
        <v>145</v>
      </c>
      <c r="BE204" s="162">
        <f t="shared" ref="BE204:BE223" si="30">IF(N204="základná",J204,0)</f>
        <v>0</v>
      </c>
      <c r="BF204" s="162">
        <f t="shared" ref="BF204:BF223" si="31">IF(N204="znížená",J204,0)</f>
        <v>0</v>
      </c>
      <c r="BG204" s="162">
        <f t="shared" ref="BG204:BG223" si="32">IF(N204="zákl. prenesená",J204,0)</f>
        <v>0</v>
      </c>
      <c r="BH204" s="162">
        <f t="shared" ref="BH204:BH223" si="33">IF(N204="zníž. prenesená",J204,0)</f>
        <v>0</v>
      </c>
      <c r="BI204" s="162">
        <f t="shared" ref="BI204:BI223" si="34">IF(N204="nulová",J204,0)</f>
        <v>0</v>
      </c>
      <c r="BJ204" s="14" t="s">
        <v>78</v>
      </c>
      <c r="BK204" s="162">
        <f t="shared" ref="BK204:BK223" si="35">ROUND(I204*H204,2)</f>
        <v>0</v>
      </c>
      <c r="BL204" s="14" t="s">
        <v>210</v>
      </c>
      <c r="BM204" s="161" t="s">
        <v>922</v>
      </c>
    </row>
    <row r="205" spans="1:65" s="2" customFormat="1" ht="49.15" customHeight="1">
      <c r="A205" s="26"/>
      <c r="B205" s="149"/>
      <c r="C205" s="150" t="s">
        <v>376</v>
      </c>
      <c r="D205" s="150" t="s">
        <v>147</v>
      </c>
      <c r="E205" s="151" t="s">
        <v>923</v>
      </c>
      <c r="F205" s="152" t="s">
        <v>924</v>
      </c>
      <c r="G205" s="153" t="s">
        <v>200</v>
      </c>
      <c r="H205" s="154">
        <v>5</v>
      </c>
      <c r="I205" s="155"/>
      <c r="J205" s="155"/>
      <c r="K205" s="156"/>
      <c r="L205" s="27"/>
      <c r="M205" s="157" t="s">
        <v>1</v>
      </c>
      <c r="N205" s="158" t="s">
        <v>35</v>
      </c>
      <c r="O205" s="159">
        <v>0</v>
      </c>
      <c r="P205" s="159">
        <f t="shared" si="27"/>
        <v>0</v>
      </c>
      <c r="Q205" s="159">
        <v>0.47910000000000003</v>
      </c>
      <c r="R205" s="159">
        <f t="shared" si="28"/>
        <v>2.3955000000000002</v>
      </c>
      <c r="S205" s="159">
        <v>0</v>
      </c>
      <c r="T205" s="160">
        <f t="shared" si="29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 t="s">
        <v>210</v>
      </c>
      <c r="AT205" s="161" t="s">
        <v>147</v>
      </c>
      <c r="AU205" s="161" t="s">
        <v>78</v>
      </c>
      <c r="AY205" s="14" t="s">
        <v>145</v>
      </c>
      <c r="BE205" s="162">
        <f t="shared" si="30"/>
        <v>0</v>
      </c>
      <c r="BF205" s="162">
        <f t="shared" si="31"/>
        <v>0</v>
      </c>
      <c r="BG205" s="162">
        <f t="shared" si="32"/>
        <v>0</v>
      </c>
      <c r="BH205" s="162">
        <f t="shared" si="33"/>
        <v>0</v>
      </c>
      <c r="BI205" s="162">
        <f t="shared" si="34"/>
        <v>0</v>
      </c>
      <c r="BJ205" s="14" t="s">
        <v>78</v>
      </c>
      <c r="BK205" s="162">
        <f t="shared" si="35"/>
        <v>0</v>
      </c>
      <c r="BL205" s="14" t="s">
        <v>210</v>
      </c>
      <c r="BM205" s="161" t="s">
        <v>925</v>
      </c>
    </row>
    <row r="206" spans="1:65" s="2" customFormat="1" ht="49.15" customHeight="1">
      <c r="A206" s="26"/>
      <c r="B206" s="149"/>
      <c r="C206" s="150" t="s">
        <v>380</v>
      </c>
      <c r="D206" s="150" t="s">
        <v>147</v>
      </c>
      <c r="E206" s="151" t="s">
        <v>926</v>
      </c>
      <c r="F206" s="152" t="s">
        <v>927</v>
      </c>
      <c r="G206" s="153" t="s">
        <v>200</v>
      </c>
      <c r="H206" s="154">
        <v>3</v>
      </c>
      <c r="I206" s="155"/>
      <c r="J206" s="155"/>
      <c r="K206" s="156"/>
      <c r="L206" s="27"/>
      <c r="M206" s="157" t="s">
        <v>1</v>
      </c>
      <c r="N206" s="158" t="s">
        <v>35</v>
      </c>
      <c r="O206" s="159">
        <v>0</v>
      </c>
      <c r="P206" s="159">
        <f t="shared" si="27"/>
        <v>0</v>
      </c>
      <c r="Q206" s="159">
        <v>7.2470000000000007E-2</v>
      </c>
      <c r="R206" s="159">
        <f t="shared" si="28"/>
        <v>0.21741000000000002</v>
      </c>
      <c r="S206" s="159">
        <v>0</v>
      </c>
      <c r="T206" s="160">
        <f t="shared" si="29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1" t="s">
        <v>210</v>
      </c>
      <c r="AT206" s="161" t="s">
        <v>147</v>
      </c>
      <c r="AU206" s="161" t="s">
        <v>78</v>
      </c>
      <c r="AY206" s="14" t="s">
        <v>145</v>
      </c>
      <c r="BE206" s="162">
        <f t="shared" si="30"/>
        <v>0</v>
      </c>
      <c r="BF206" s="162">
        <f t="shared" si="31"/>
        <v>0</v>
      </c>
      <c r="BG206" s="162">
        <f t="shared" si="32"/>
        <v>0</v>
      </c>
      <c r="BH206" s="162">
        <f t="shared" si="33"/>
        <v>0</v>
      </c>
      <c r="BI206" s="162">
        <f t="shared" si="34"/>
        <v>0</v>
      </c>
      <c r="BJ206" s="14" t="s">
        <v>78</v>
      </c>
      <c r="BK206" s="162">
        <f t="shared" si="35"/>
        <v>0</v>
      </c>
      <c r="BL206" s="14" t="s">
        <v>210</v>
      </c>
      <c r="BM206" s="161" t="s">
        <v>928</v>
      </c>
    </row>
    <row r="207" spans="1:65" s="2" customFormat="1" ht="49.15" customHeight="1">
      <c r="A207" s="26"/>
      <c r="B207" s="149"/>
      <c r="C207" s="150" t="s">
        <v>384</v>
      </c>
      <c r="D207" s="150" t="s">
        <v>147</v>
      </c>
      <c r="E207" s="151" t="s">
        <v>929</v>
      </c>
      <c r="F207" s="152" t="s">
        <v>930</v>
      </c>
      <c r="G207" s="153" t="s">
        <v>200</v>
      </c>
      <c r="H207" s="154">
        <v>3</v>
      </c>
      <c r="I207" s="155"/>
      <c r="J207" s="155"/>
      <c r="K207" s="156"/>
      <c r="L207" s="27"/>
      <c r="M207" s="157" t="s">
        <v>1</v>
      </c>
      <c r="N207" s="158" t="s">
        <v>35</v>
      </c>
      <c r="O207" s="159">
        <v>0</v>
      </c>
      <c r="P207" s="159">
        <f t="shared" si="27"/>
        <v>0</v>
      </c>
      <c r="Q207" s="159">
        <v>0.97019999999999995</v>
      </c>
      <c r="R207" s="159">
        <f t="shared" si="28"/>
        <v>2.9105999999999996</v>
      </c>
      <c r="S207" s="159">
        <v>0</v>
      </c>
      <c r="T207" s="160">
        <f t="shared" si="29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 t="s">
        <v>210</v>
      </c>
      <c r="AT207" s="161" t="s">
        <v>147</v>
      </c>
      <c r="AU207" s="161" t="s">
        <v>78</v>
      </c>
      <c r="AY207" s="14" t="s">
        <v>145</v>
      </c>
      <c r="BE207" s="162">
        <f t="shared" si="30"/>
        <v>0</v>
      </c>
      <c r="BF207" s="162">
        <f t="shared" si="31"/>
        <v>0</v>
      </c>
      <c r="BG207" s="162">
        <f t="shared" si="32"/>
        <v>0</v>
      </c>
      <c r="BH207" s="162">
        <f t="shared" si="33"/>
        <v>0</v>
      </c>
      <c r="BI207" s="162">
        <f t="shared" si="34"/>
        <v>0</v>
      </c>
      <c r="BJ207" s="14" t="s">
        <v>78</v>
      </c>
      <c r="BK207" s="162">
        <f t="shared" si="35"/>
        <v>0</v>
      </c>
      <c r="BL207" s="14" t="s">
        <v>210</v>
      </c>
      <c r="BM207" s="161" t="s">
        <v>931</v>
      </c>
    </row>
    <row r="208" spans="1:65" s="2" customFormat="1" ht="49.15" customHeight="1">
      <c r="A208" s="26"/>
      <c r="B208" s="149"/>
      <c r="C208" s="150" t="s">
        <v>390</v>
      </c>
      <c r="D208" s="150" t="s">
        <v>147</v>
      </c>
      <c r="E208" s="151" t="s">
        <v>932</v>
      </c>
      <c r="F208" s="152" t="s">
        <v>933</v>
      </c>
      <c r="G208" s="153" t="s">
        <v>200</v>
      </c>
      <c r="H208" s="154">
        <v>1</v>
      </c>
      <c r="I208" s="155"/>
      <c r="J208" s="155"/>
      <c r="K208" s="156"/>
      <c r="L208" s="27"/>
      <c r="M208" s="157" t="s">
        <v>1</v>
      </c>
      <c r="N208" s="158" t="s">
        <v>35</v>
      </c>
      <c r="O208" s="159">
        <v>0</v>
      </c>
      <c r="P208" s="159">
        <f t="shared" si="27"/>
        <v>0</v>
      </c>
      <c r="Q208" s="159">
        <v>0.13208</v>
      </c>
      <c r="R208" s="159">
        <f t="shared" si="28"/>
        <v>0.13208</v>
      </c>
      <c r="S208" s="159">
        <v>0</v>
      </c>
      <c r="T208" s="160">
        <f t="shared" si="29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1" t="s">
        <v>210</v>
      </c>
      <c r="AT208" s="161" t="s">
        <v>147</v>
      </c>
      <c r="AU208" s="161" t="s">
        <v>78</v>
      </c>
      <c r="AY208" s="14" t="s">
        <v>145</v>
      </c>
      <c r="BE208" s="162">
        <f t="shared" si="30"/>
        <v>0</v>
      </c>
      <c r="BF208" s="162">
        <f t="shared" si="31"/>
        <v>0</v>
      </c>
      <c r="BG208" s="162">
        <f t="shared" si="32"/>
        <v>0</v>
      </c>
      <c r="BH208" s="162">
        <f t="shared" si="33"/>
        <v>0</v>
      </c>
      <c r="BI208" s="162">
        <f t="shared" si="34"/>
        <v>0</v>
      </c>
      <c r="BJ208" s="14" t="s">
        <v>78</v>
      </c>
      <c r="BK208" s="162">
        <f t="shared" si="35"/>
        <v>0</v>
      </c>
      <c r="BL208" s="14" t="s">
        <v>210</v>
      </c>
      <c r="BM208" s="161" t="s">
        <v>934</v>
      </c>
    </row>
    <row r="209" spans="1:65" s="2" customFormat="1" ht="49.15" customHeight="1">
      <c r="A209" s="26"/>
      <c r="B209" s="149"/>
      <c r="C209" s="150" t="s">
        <v>394</v>
      </c>
      <c r="D209" s="150" t="s">
        <v>147</v>
      </c>
      <c r="E209" s="151" t="s">
        <v>935</v>
      </c>
      <c r="F209" s="152" t="s">
        <v>936</v>
      </c>
      <c r="G209" s="153" t="s">
        <v>200</v>
      </c>
      <c r="H209" s="154">
        <v>4</v>
      </c>
      <c r="I209" s="155"/>
      <c r="J209" s="155"/>
      <c r="K209" s="156"/>
      <c r="L209" s="27"/>
      <c r="M209" s="157" t="s">
        <v>1</v>
      </c>
      <c r="N209" s="158" t="s">
        <v>35</v>
      </c>
      <c r="O209" s="159">
        <v>0</v>
      </c>
      <c r="P209" s="159">
        <f t="shared" si="27"/>
        <v>0</v>
      </c>
      <c r="Q209" s="159">
        <v>7.4130000000000001E-2</v>
      </c>
      <c r="R209" s="159">
        <f t="shared" si="28"/>
        <v>0.29652000000000001</v>
      </c>
      <c r="S209" s="159">
        <v>0</v>
      </c>
      <c r="T209" s="160">
        <f t="shared" si="29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1" t="s">
        <v>210</v>
      </c>
      <c r="AT209" s="161" t="s">
        <v>147</v>
      </c>
      <c r="AU209" s="161" t="s">
        <v>78</v>
      </c>
      <c r="AY209" s="14" t="s">
        <v>145</v>
      </c>
      <c r="BE209" s="162">
        <f t="shared" si="30"/>
        <v>0</v>
      </c>
      <c r="BF209" s="162">
        <f t="shared" si="31"/>
        <v>0</v>
      </c>
      <c r="BG209" s="162">
        <f t="shared" si="32"/>
        <v>0</v>
      </c>
      <c r="BH209" s="162">
        <f t="shared" si="33"/>
        <v>0</v>
      </c>
      <c r="BI209" s="162">
        <f t="shared" si="34"/>
        <v>0</v>
      </c>
      <c r="BJ209" s="14" t="s">
        <v>78</v>
      </c>
      <c r="BK209" s="162">
        <f t="shared" si="35"/>
        <v>0</v>
      </c>
      <c r="BL209" s="14" t="s">
        <v>210</v>
      </c>
      <c r="BM209" s="161" t="s">
        <v>937</v>
      </c>
    </row>
    <row r="210" spans="1:65" s="2" customFormat="1" ht="49.15" customHeight="1">
      <c r="A210" s="26"/>
      <c r="B210" s="149"/>
      <c r="C210" s="150" t="s">
        <v>401</v>
      </c>
      <c r="D210" s="150" t="s">
        <v>147</v>
      </c>
      <c r="E210" s="151" t="s">
        <v>938</v>
      </c>
      <c r="F210" s="152" t="s">
        <v>939</v>
      </c>
      <c r="G210" s="153" t="s">
        <v>200</v>
      </c>
      <c r="H210" s="154">
        <v>1</v>
      </c>
      <c r="I210" s="155"/>
      <c r="J210" s="155"/>
      <c r="K210" s="156"/>
      <c r="L210" s="27"/>
      <c r="M210" s="157" t="s">
        <v>1</v>
      </c>
      <c r="N210" s="158" t="s">
        <v>35</v>
      </c>
      <c r="O210" s="159">
        <v>0</v>
      </c>
      <c r="P210" s="159">
        <f t="shared" si="27"/>
        <v>0</v>
      </c>
      <c r="Q210" s="159">
        <v>0.10578</v>
      </c>
      <c r="R210" s="159">
        <f t="shared" si="28"/>
        <v>0.10578</v>
      </c>
      <c r="S210" s="159">
        <v>0</v>
      </c>
      <c r="T210" s="160">
        <f t="shared" si="29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1" t="s">
        <v>210</v>
      </c>
      <c r="AT210" s="161" t="s">
        <v>147</v>
      </c>
      <c r="AU210" s="161" t="s">
        <v>78</v>
      </c>
      <c r="AY210" s="14" t="s">
        <v>145</v>
      </c>
      <c r="BE210" s="162">
        <f t="shared" si="30"/>
        <v>0</v>
      </c>
      <c r="BF210" s="162">
        <f t="shared" si="31"/>
        <v>0</v>
      </c>
      <c r="BG210" s="162">
        <f t="shared" si="32"/>
        <v>0</v>
      </c>
      <c r="BH210" s="162">
        <f t="shared" si="33"/>
        <v>0</v>
      </c>
      <c r="BI210" s="162">
        <f t="shared" si="34"/>
        <v>0</v>
      </c>
      <c r="BJ210" s="14" t="s">
        <v>78</v>
      </c>
      <c r="BK210" s="162">
        <f t="shared" si="35"/>
        <v>0</v>
      </c>
      <c r="BL210" s="14" t="s">
        <v>210</v>
      </c>
      <c r="BM210" s="161" t="s">
        <v>940</v>
      </c>
    </row>
    <row r="211" spans="1:65" s="2" customFormat="1" ht="49.15" customHeight="1">
      <c r="A211" s="26"/>
      <c r="B211" s="149"/>
      <c r="C211" s="150" t="s">
        <v>407</v>
      </c>
      <c r="D211" s="150" t="s">
        <v>147</v>
      </c>
      <c r="E211" s="151" t="s">
        <v>941</v>
      </c>
      <c r="F211" s="152" t="s">
        <v>942</v>
      </c>
      <c r="G211" s="153" t="s">
        <v>200</v>
      </c>
      <c r="H211" s="154">
        <v>1</v>
      </c>
      <c r="I211" s="155"/>
      <c r="J211" s="155"/>
      <c r="K211" s="156"/>
      <c r="L211" s="27"/>
      <c r="M211" s="157" t="s">
        <v>1</v>
      </c>
      <c r="N211" s="158" t="s">
        <v>35</v>
      </c>
      <c r="O211" s="159">
        <v>0</v>
      </c>
      <c r="P211" s="159">
        <f t="shared" si="27"/>
        <v>0</v>
      </c>
      <c r="Q211" s="159">
        <v>0.1457</v>
      </c>
      <c r="R211" s="159">
        <f t="shared" si="28"/>
        <v>0.1457</v>
      </c>
      <c r="S211" s="159">
        <v>0</v>
      </c>
      <c r="T211" s="160">
        <f t="shared" si="29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1" t="s">
        <v>210</v>
      </c>
      <c r="AT211" s="161" t="s">
        <v>147</v>
      </c>
      <c r="AU211" s="161" t="s">
        <v>78</v>
      </c>
      <c r="AY211" s="14" t="s">
        <v>145</v>
      </c>
      <c r="BE211" s="162">
        <f t="shared" si="30"/>
        <v>0</v>
      </c>
      <c r="BF211" s="162">
        <f t="shared" si="31"/>
        <v>0</v>
      </c>
      <c r="BG211" s="162">
        <f t="shared" si="32"/>
        <v>0</v>
      </c>
      <c r="BH211" s="162">
        <f t="shared" si="33"/>
        <v>0</v>
      </c>
      <c r="BI211" s="162">
        <f t="shared" si="34"/>
        <v>0</v>
      </c>
      <c r="BJ211" s="14" t="s">
        <v>78</v>
      </c>
      <c r="BK211" s="162">
        <f t="shared" si="35"/>
        <v>0</v>
      </c>
      <c r="BL211" s="14" t="s">
        <v>210</v>
      </c>
      <c r="BM211" s="161" t="s">
        <v>943</v>
      </c>
    </row>
    <row r="212" spans="1:65" s="2" customFormat="1" ht="49.15" customHeight="1">
      <c r="A212" s="26"/>
      <c r="B212" s="149"/>
      <c r="C212" s="150" t="s">
        <v>411</v>
      </c>
      <c r="D212" s="150" t="s">
        <v>147</v>
      </c>
      <c r="E212" s="151" t="s">
        <v>944</v>
      </c>
      <c r="F212" s="152" t="s">
        <v>945</v>
      </c>
      <c r="G212" s="153" t="s">
        <v>200</v>
      </c>
      <c r="H212" s="154">
        <v>1</v>
      </c>
      <c r="I212" s="155"/>
      <c r="J212" s="155"/>
      <c r="K212" s="156"/>
      <c r="L212" s="27"/>
      <c r="M212" s="157" t="s">
        <v>1</v>
      </c>
      <c r="N212" s="158" t="s">
        <v>35</v>
      </c>
      <c r="O212" s="159">
        <v>0</v>
      </c>
      <c r="P212" s="159">
        <f t="shared" si="27"/>
        <v>0</v>
      </c>
      <c r="Q212" s="159">
        <v>0.17799999999999999</v>
      </c>
      <c r="R212" s="159">
        <f t="shared" si="28"/>
        <v>0.17799999999999999</v>
      </c>
      <c r="S212" s="159">
        <v>0</v>
      </c>
      <c r="T212" s="160">
        <f t="shared" si="29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 t="s">
        <v>210</v>
      </c>
      <c r="AT212" s="161" t="s">
        <v>147</v>
      </c>
      <c r="AU212" s="161" t="s">
        <v>78</v>
      </c>
      <c r="AY212" s="14" t="s">
        <v>145</v>
      </c>
      <c r="BE212" s="162">
        <f t="shared" si="30"/>
        <v>0</v>
      </c>
      <c r="BF212" s="162">
        <f t="shared" si="31"/>
        <v>0</v>
      </c>
      <c r="BG212" s="162">
        <f t="shared" si="32"/>
        <v>0</v>
      </c>
      <c r="BH212" s="162">
        <f t="shared" si="33"/>
        <v>0</v>
      </c>
      <c r="BI212" s="162">
        <f t="shared" si="34"/>
        <v>0</v>
      </c>
      <c r="BJ212" s="14" t="s">
        <v>78</v>
      </c>
      <c r="BK212" s="162">
        <f t="shared" si="35"/>
        <v>0</v>
      </c>
      <c r="BL212" s="14" t="s">
        <v>210</v>
      </c>
      <c r="BM212" s="161" t="s">
        <v>946</v>
      </c>
    </row>
    <row r="213" spans="1:65" s="2" customFormat="1" ht="49.15" customHeight="1">
      <c r="A213" s="26"/>
      <c r="B213" s="149"/>
      <c r="C213" s="150" t="s">
        <v>417</v>
      </c>
      <c r="D213" s="150" t="s">
        <v>147</v>
      </c>
      <c r="E213" s="151" t="s">
        <v>947</v>
      </c>
      <c r="F213" s="152" t="s">
        <v>948</v>
      </c>
      <c r="G213" s="153" t="s">
        <v>200</v>
      </c>
      <c r="H213" s="154">
        <v>1</v>
      </c>
      <c r="I213" s="155"/>
      <c r="J213" s="155"/>
      <c r="K213" s="156"/>
      <c r="L213" s="27"/>
      <c r="M213" s="157" t="s">
        <v>1</v>
      </c>
      <c r="N213" s="158" t="s">
        <v>35</v>
      </c>
      <c r="O213" s="159">
        <v>0</v>
      </c>
      <c r="P213" s="159">
        <f t="shared" si="27"/>
        <v>0</v>
      </c>
      <c r="Q213" s="159">
        <v>0.12508</v>
      </c>
      <c r="R213" s="159">
        <f t="shared" si="28"/>
        <v>0.12508</v>
      </c>
      <c r="S213" s="159">
        <v>0</v>
      </c>
      <c r="T213" s="160">
        <f t="shared" si="29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1" t="s">
        <v>210</v>
      </c>
      <c r="AT213" s="161" t="s">
        <v>147</v>
      </c>
      <c r="AU213" s="161" t="s">
        <v>78</v>
      </c>
      <c r="AY213" s="14" t="s">
        <v>145</v>
      </c>
      <c r="BE213" s="162">
        <f t="shared" si="30"/>
        <v>0</v>
      </c>
      <c r="BF213" s="162">
        <f t="shared" si="31"/>
        <v>0</v>
      </c>
      <c r="BG213" s="162">
        <f t="shared" si="32"/>
        <v>0</v>
      </c>
      <c r="BH213" s="162">
        <f t="shared" si="33"/>
        <v>0</v>
      </c>
      <c r="BI213" s="162">
        <f t="shared" si="34"/>
        <v>0</v>
      </c>
      <c r="BJ213" s="14" t="s">
        <v>78</v>
      </c>
      <c r="BK213" s="162">
        <f t="shared" si="35"/>
        <v>0</v>
      </c>
      <c r="BL213" s="14" t="s">
        <v>210</v>
      </c>
      <c r="BM213" s="161" t="s">
        <v>949</v>
      </c>
    </row>
    <row r="214" spans="1:65" s="2" customFormat="1" ht="49.15" customHeight="1">
      <c r="A214" s="26"/>
      <c r="B214" s="149"/>
      <c r="C214" s="150" t="s">
        <v>421</v>
      </c>
      <c r="D214" s="150" t="s">
        <v>147</v>
      </c>
      <c r="E214" s="151" t="s">
        <v>950</v>
      </c>
      <c r="F214" s="152" t="s">
        <v>951</v>
      </c>
      <c r="G214" s="153" t="s">
        <v>200</v>
      </c>
      <c r="H214" s="154">
        <v>2</v>
      </c>
      <c r="I214" s="155"/>
      <c r="J214" s="155"/>
      <c r="K214" s="156"/>
      <c r="L214" s="27"/>
      <c r="M214" s="157" t="s">
        <v>1</v>
      </c>
      <c r="N214" s="158" t="s">
        <v>35</v>
      </c>
      <c r="O214" s="159">
        <v>0</v>
      </c>
      <c r="P214" s="159">
        <f t="shared" si="27"/>
        <v>0</v>
      </c>
      <c r="Q214" s="159">
        <v>3.2820000000000002E-2</v>
      </c>
      <c r="R214" s="159">
        <f t="shared" si="28"/>
        <v>6.5640000000000004E-2</v>
      </c>
      <c r="S214" s="159">
        <v>0</v>
      </c>
      <c r="T214" s="160">
        <f t="shared" si="29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1" t="s">
        <v>210</v>
      </c>
      <c r="AT214" s="161" t="s">
        <v>147</v>
      </c>
      <c r="AU214" s="161" t="s">
        <v>78</v>
      </c>
      <c r="AY214" s="14" t="s">
        <v>145</v>
      </c>
      <c r="BE214" s="162">
        <f t="shared" si="30"/>
        <v>0</v>
      </c>
      <c r="BF214" s="162">
        <f t="shared" si="31"/>
        <v>0</v>
      </c>
      <c r="BG214" s="162">
        <f t="shared" si="32"/>
        <v>0</v>
      </c>
      <c r="BH214" s="162">
        <f t="shared" si="33"/>
        <v>0</v>
      </c>
      <c r="BI214" s="162">
        <f t="shared" si="34"/>
        <v>0</v>
      </c>
      <c r="BJ214" s="14" t="s">
        <v>78</v>
      </c>
      <c r="BK214" s="162">
        <f t="shared" si="35"/>
        <v>0</v>
      </c>
      <c r="BL214" s="14" t="s">
        <v>210</v>
      </c>
      <c r="BM214" s="161" t="s">
        <v>952</v>
      </c>
    </row>
    <row r="215" spans="1:65" s="2" customFormat="1" ht="49.15" customHeight="1">
      <c r="A215" s="26"/>
      <c r="B215" s="149"/>
      <c r="C215" s="150" t="s">
        <v>429</v>
      </c>
      <c r="D215" s="150" t="s">
        <v>147</v>
      </c>
      <c r="E215" s="151" t="s">
        <v>953</v>
      </c>
      <c r="F215" s="152" t="s">
        <v>954</v>
      </c>
      <c r="G215" s="153" t="s">
        <v>200</v>
      </c>
      <c r="H215" s="154">
        <v>2</v>
      </c>
      <c r="I215" s="155"/>
      <c r="J215" s="155"/>
      <c r="K215" s="156"/>
      <c r="L215" s="27"/>
      <c r="M215" s="157" t="s">
        <v>1</v>
      </c>
      <c r="N215" s="158" t="s">
        <v>35</v>
      </c>
      <c r="O215" s="159">
        <v>0</v>
      </c>
      <c r="P215" s="159">
        <f t="shared" si="27"/>
        <v>0</v>
      </c>
      <c r="Q215" s="159">
        <v>0.12581000000000001</v>
      </c>
      <c r="R215" s="159">
        <f t="shared" si="28"/>
        <v>0.25162000000000001</v>
      </c>
      <c r="S215" s="159">
        <v>0</v>
      </c>
      <c r="T215" s="160">
        <f t="shared" si="29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1" t="s">
        <v>210</v>
      </c>
      <c r="AT215" s="161" t="s">
        <v>147</v>
      </c>
      <c r="AU215" s="161" t="s">
        <v>78</v>
      </c>
      <c r="AY215" s="14" t="s">
        <v>145</v>
      </c>
      <c r="BE215" s="162">
        <f t="shared" si="30"/>
        <v>0</v>
      </c>
      <c r="BF215" s="162">
        <f t="shared" si="31"/>
        <v>0</v>
      </c>
      <c r="BG215" s="162">
        <f t="shared" si="32"/>
        <v>0</v>
      </c>
      <c r="BH215" s="162">
        <f t="shared" si="33"/>
        <v>0</v>
      </c>
      <c r="BI215" s="162">
        <f t="shared" si="34"/>
        <v>0</v>
      </c>
      <c r="BJ215" s="14" t="s">
        <v>78</v>
      </c>
      <c r="BK215" s="162">
        <f t="shared" si="35"/>
        <v>0</v>
      </c>
      <c r="BL215" s="14" t="s">
        <v>210</v>
      </c>
      <c r="BM215" s="161" t="s">
        <v>955</v>
      </c>
    </row>
    <row r="216" spans="1:65" s="2" customFormat="1" ht="49.15" customHeight="1">
      <c r="A216" s="26"/>
      <c r="B216" s="149"/>
      <c r="C216" s="150" t="s">
        <v>433</v>
      </c>
      <c r="D216" s="150" t="s">
        <v>147</v>
      </c>
      <c r="E216" s="151" t="s">
        <v>956</v>
      </c>
      <c r="F216" s="152" t="s">
        <v>957</v>
      </c>
      <c r="G216" s="153" t="s">
        <v>200</v>
      </c>
      <c r="H216" s="154">
        <v>3</v>
      </c>
      <c r="I216" s="155"/>
      <c r="J216" s="155"/>
      <c r="K216" s="156"/>
      <c r="L216" s="27"/>
      <c r="M216" s="157" t="s">
        <v>1</v>
      </c>
      <c r="N216" s="158" t="s">
        <v>35</v>
      </c>
      <c r="O216" s="159">
        <v>0</v>
      </c>
      <c r="P216" s="159">
        <f t="shared" si="27"/>
        <v>0</v>
      </c>
      <c r="Q216" s="159">
        <v>0.11726</v>
      </c>
      <c r="R216" s="159">
        <f t="shared" si="28"/>
        <v>0.35177999999999998</v>
      </c>
      <c r="S216" s="159">
        <v>0</v>
      </c>
      <c r="T216" s="160">
        <f t="shared" si="29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1" t="s">
        <v>210</v>
      </c>
      <c r="AT216" s="161" t="s">
        <v>147</v>
      </c>
      <c r="AU216" s="161" t="s">
        <v>78</v>
      </c>
      <c r="AY216" s="14" t="s">
        <v>145</v>
      </c>
      <c r="BE216" s="162">
        <f t="shared" si="30"/>
        <v>0</v>
      </c>
      <c r="BF216" s="162">
        <f t="shared" si="31"/>
        <v>0</v>
      </c>
      <c r="BG216" s="162">
        <f t="shared" si="32"/>
        <v>0</v>
      </c>
      <c r="BH216" s="162">
        <f t="shared" si="33"/>
        <v>0</v>
      </c>
      <c r="BI216" s="162">
        <f t="shared" si="34"/>
        <v>0</v>
      </c>
      <c r="BJ216" s="14" t="s">
        <v>78</v>
      </c>
      <c r="BK216" s="162">
        <f t="shared" si="35"/>
        <v>0</v>
      </c>
      <c r="BL216" s="14" t="s">
        <v>210</v>
      </c>
      <c r="BM216" s="161" t="s">
        <v>958</v>
      </c>
    </row>
    <row r="217" spans="1:65" s="2" customFormat="1" ht="49.15" customHeight="1">
      <c r="A217" s="26"/>
      <c r="B217" s="149"/>
      <c r="C217" s="150" t="s">
        <v>437</v>
      </c>
      <c r="D217" s="150" t="s">
        <v>147</v>
      </c>
      <c r="E217" s="151" t="s">
        <v>959</v>
      </c>
      <c r="F217" s="152" t="s">
        <v>960</v>
      </c>
      <c r="G217" s="153" t="s">
        <v>200</v>
      </c>
      <c r="H217" s="154">
        <v>1</v>
      </c>
      <c r="I217" s="155"/>
      <c r="J217" s="155"/>
      <c r="K217" s="156"/>
      <c r="L217" s="27"/>
      <c r="M217" s="157" t="s">
        <v>1</v>
      </c>
      <c r="N217" s="158" t="s">
        <v>35</v>
      </c>
      <c r="O217" s="159">
        <v>0</v>
      </c>
      <c r="P217" s="159">
        <f t="shared" si="27"/>
        <v>0</v>
      </c>
      <c r="Q217" s="159">
        <v>6.4399999999999999E-2</v>
      </c>
      <c r="R217" s="159">
        <f t="shared" si="28"/>
        <v>6.4399999999999999E-2</v>
      </c>
      <c r="S217" s="159">
        <v>0</v>
      </c>
      <c r="T217" s="160">
        <f t="shared" si="29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1" t="s">
        <v>210</v>
      </c>
      <c r="AT217" s="161" t="s">
        <v>147</v>
      </c>
      <c r="AU217" s="161" t="s">
        <v>78</v>
      </c>
      <c r="AY217" s="14" t="s">
        <v>145</v>
      </c>
      <c r="BE217" s="162">
        <f t="shared" si="30"/>
        <v>0</v>
      </c>
      <c r="BF217" s="162">
        <f t="shared" si="31"/>
        <v>0</v>
      </c>
      <c r="BG217" s="162">
        <f t="shared" si="32"/>
        <v>0</v>
      </c>
      <c r="BH217" s="162">
        <f t="shared" si="33"/>
        <v>0</v>
      </c>
      <c r="BI217" s="162">
        <f t="shared" si="34"/>
        <v>0</v>
      </c>
      <c r="BJ217" s="14" t="s">
        <v>78</v>
      </c>
      <c r="BK217" s="162">
        <f t="shared" si="35"/>
        <v>0</v>
      </c>
      <c r="BL217" s="14" t="s">
        <v>210</v>
      </c>
      <c r="BM217" s="161" t="s">
        <v>961</v>
      </c>
    </row>
    <row r="218" spans="1:65" s="2" customFormat="1" ht="49.15" customHeight="1">
      <c r="A218" s="26"/>
      <c r="B218" s="149"/>
      <c r="C218" s="150" t="s">
        <v>443</v>
      </c>
      <c r="D218" s="150" t="s">
        <v>147</v>
      </c>
      <c r="E218" s="151" t="s">
        <v>962</v>
      </c>
      <c r="F218" s="152" t="s">
        <v>963</v>
      </c>
      <c r="G218" s="153" t="s">
        <v>200</v>
      </c>
      <c r="H218" s="154">
        <v>1</v>
      </c>
      <c r="I218" s="155"/>
      <c r="J218" s="155"/>
      <c r="K218" s="156"/>
      <c r="L218" s="27"/>
      <c r="M218" s="157" t="s">
        <v>1</v>
      </c>
      <c r="N218" s="158" t="s">
        <v>35</v>
      </c>
      <c r="O218" s="159">
        <v>0</v>
      </c>
      <c r="P218" s="159">
        <f t="shared" si="27"/>
        <v>0</v>
      </c>
      <c r="Q218" s="159">
        <v>3.8719999999999997E-2</v>
      </c>
      <c r="R218" s="159">
        <f t="shared" si="28"/>
        <v>3.8719999999999997E-2</v>
      </c>
      <c r="S218" s="159">
        <v>0</v>
      </c>
      <c r="T218" s="160">
        <f t="shared" si="29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1" t="s">
        <v>210</v>
      </c>
      <c r="AT218" s="161" t="s">
        <v>147</v>
      </c>
      <c r="AU218" s="161" t="s">
        <v>78</v>
      </c>
      <c r="AY218" s="14" t="s">
        <v>145</v>
      </c>
      <c r="BE218" s="162">
        <f t="shared" si="30"/>
        <v>0</v>
      </c>
      <c r="BF218" s="162">
        <f t="shared" si="31"/>
        <v>0</v>
      </c>
      <c r="BG218" s="162">
        <f t="shared" si="32"/>
        <v>0</v>
      </c>
      <c r="BH218" s="162">
        <f t="shared" si="33"/>
        <v>0</v>
      </c>
      <c r="BI218" s="162">
        <f t="shared" si="34"/>
        <v>0</v>
      </c>
      <c r="BJ218" s="14" t="s">
        <v>78</v>
      </c>
      <c r="BK218" s="162">
        <f t="shared" si="35"/>
        <v>0</v>
      </c>
      <c r="BL218" s="14" t="s">
        <v>210</v>
      </c>
      <c r="BM218" s="161" t="s">
        <v>964</v>
      </c>
    </row>
    <row r="219" spans="1:65" s="2" customFormat="1" ht="44.25" customHeight="1">
      <c r="A219" s="26"/>
      <c r="B219" s="149"/>
      <c r="C219" s="150" t="s">
        <v>965</v>
      </c>
      <c r="D219" s="150" t="s">
        <v>147</v>
      </c>
      <c r="E219" s="151" t="s">
        <v>966</v>
      </c>
      <c r="F219" s="152" t="s">
        <v>967</v>
      </c>
      <c r="G219" s="153" t="s">
        <v>200</v>
      </c>
      <c r="H219" s="154">
        <v>1</v>
      </c>
      <c r="I219" s="155"/>
      <c r="J219" s="155"/>
      <c r="K219" s="156"/>
      <c r="L219" s="27"/>
      <c r="M219" s="157" t="s">
        <v>1</v>
      </c>
      <c r="N219" s="158" t="s">
        <v>35</v>
      </c>
      <c r="O219" s="159">
        <v>0</v>
      </c>
      <c r="P219" s="159">
        <f t="shared" si="27"/>
        <v>0</v>
      </c>
      <c r="Q219" s="159">
        <v>7.3499999999999996E-2</v>
      </c>
      <c r="R219" s="159">
        <f t="shared" si="28"/>
        <v>7.3499999999999996E-2</v>
      </c>
      <c r="S219" s="159">
        <v>0</v>
      </c>
      <c r="T219" s="160">
        <f t="shared" si="29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1" t="s">
        <v>210</v>
      </c>
      <c r="AT219" s="161" t="s">
        <v>147</v>
      </c>
      <c r="AU219" s="161" t="s">
        <v>78</v>
      </c>
      <c r="AY219" s="14" t="s">
        <v>145</v>
      </c>
      <c r="BE219" s="162">
        <f t="shared" si="30"/>
        <v>0</v>
      </c>
      <c r="BF219" s="162">
        <f t="shared" si="31"/>
        <v>0</v>
      </c>
      <c r="BG219" s="162">
        <f t="shared" si="32"/>
        <v>0</v>
      </c>
      <c r="BH219" s="162">
        <f t="shared" si="33"/>
        <v>0</v>
      </c>
      <c r="BI219" s="162">
        <f t="shared" si="34"/>
        <v>0</v>
      </c>
      <c r="BJ219" s="14" t="s">
        <v>78</v>
      </c>
      <c r="BK219" s="162">
        <f t="shared" si="35"/>
        <v>0</v>
      </c>
      <c r="BL219" s="14" t="s">
        <v>210</v>
      </c>
      <c r="BM219" s="161" t="s">
        <v>968</v>
      </c>
    </row>
    <row r="220" spans="1:65" s="2" customFormat="1" ht="49.15" customHeight="1">
      <c r="A220" s="26"/>
      <c r="B220" s="149"/>
      <c r="C220" s="150" t="s">
        <v>969</v>
      </c>
      <c r="D220" s="150" t="s">
        <v>147</v>
      </c>
      <c r="E220" s="151" t="s">
        <v>970</v>
      </c>
      <c r="F220" s="152" t="s">
        <v>971</v>
      </c>
      <c r="G220" s="153" t="s">
        <v>200</v>
      </c>
      <c r="H220" s="154">
        <v>1</v>
      </c>
      <c r="I220" s="155"/>
      <c r="J220" s="155"/>
      <c r="K220" s="156"/>
      <c r="L220" s="27"/>
      <c r="M220" s="157" t="s">
        <v>1</v>
      </c>
      <c r="N220" s="158" t="s">
        <v>35</v>
      </c>
      <c r="O220" s="159">
        <v>0</v>
      </c>
      <c r="P220" s="159">
        <f t="shared" si="27"/>
        <v>0</v>
      </c>
      <c r="Q220" s="159">
        <v>8.4339999999999998E-2</v>
      </c>
      <c r="R220" s="159">
        <f t="shared" si="28"/>
        <v>8.4339999999999998E-2</v>
      </c>
      <c r="S220" s="159">
        <v>0</v>
      </c>
      <c r="T220" s="160">
        <f t="shared" si="29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1" t="s">
        <v>210</v>
      </c>
      <c r="AT220" s="161" t="s">
        <v>147</v>
      </c>
      <c r="AU220" s="161" t="s">
        <v>78</v>
      </c>
      <c r="AY220" s="14" t="s">
        <v>145</v>
      </c>
      <c r="BE220" s="162">
        <f t="shared" si="30"/>
        <v>0</v>
      </c>
      <c r="BF220" s="162">
        <f t="shared" si="31"/>
        <v>0</v>
      </c>
      <c r="BG220" s="162">
        <f t="shared" si="32"/>
        <v>0</v>
      </c>
      <c r="BH220" s="162">
        <f t="shared" si="33"/>
        <v>0</v>
      </c>
      <c r="BI220" s="162">
        <f t="shared" si="34"/>
        <v>0</v>
      </c>
      <c r="BJ220" s="14" t="s">
        <v>78</v>
      </c>
      <c r="BK220" s="162">
        <f t="shared" si="35"/>
        <v>0</v>
      </c>
      <c r="BL220" s="14" t="s">
        <v>210</v>
      </c>
      <c r="BM220" s="161" t="s">
        <v>972</v>
      </c>
    </row>
    <row r="221" spans="1:65" s="2" customFormat="1" ht="49.15" customHeight="1">
      <c r="A221" s="26"/>
      <c r="B221" s="149"/>
      <c r="C221" s="150" t="s">
        <v>973</v>
      </c>
      <c r="D221" s="150" t="s">
        <v>147</v>
      </c>
      <c r="E221" s="151" t="s">
        <v>974</v>
      </c>
      <c r="F221" s="152" t="s">
        <v>975</v>
      </c>
      <c r="G221" s="153" t="s">
        <v>200</v>
      </c>
      <c r="H221" s="154">
        <v>1</v>
      </c>
      <c r="I221" s="155"/>
      <c r="J221" s="155"/>
      <c r="K221" s="156"/>
      <c r="L221" s="27"/>
      <c r="M221" s="157" t="s">
        <v>1</v>
      </c>
      <c r="N221" s="158" t="s">
        <v>35</v>
      </c>
      <c r="O221" s="159">
        <v>0</v>
      </c>
      <c r="P221" s="159">
        <f t="shared" si="27"/>
        <v>0</v>
      </c>
      <c r="Q221" s="159">
        <v>9.2149999999999996E-2</v>
      </c>
      <c r="R221" s="159">
        <f t="shared" si="28"/>
        <v>9.2149999999999996E-2</v>
      </c>
      <c r="S221" s="159">
        <v>0</v>
      </c>
      <c r="T221" s="160">
        <f t="shared" si="29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1" t="s">
        <v>210</v>
      </c>
      <c r="AT221" s="161" t="s">
        <v>147</v>
      </c>
      <c r="AU221" s="161" t="s">
        <v>78</v>
      </c>
      <c r="AY221" s="14" t="s">
        <v>145</v>
      </c>
      <c r="BE221" s="162">
        <f t="shared" si="30"/>
        <v>0</v>
      </c>
      <c r="BF221" s="162">
        <f t="shared" si="31"/>
        <v>0</v>
      </c>
      <c r="BG221" s="162">
        <f t="shared" si="32"/>
        <v>0</v>
      </c>
      <c r="BH221" s="162">
        <f t="shared" si="33"/>
        <v>0</v>
      </c>
      <c r="BI221" s="162">
        <f t="shared" si="34"/>
        <v>0</v>
      </c>
      <c r="BJ221" s="14" t="s">
        <v>78</v>
      </c>
      <c r="BK221" s="162">
        <f t="shared" si="35"/>
        <v>0</v>
      </c>
      <c r="BL221" s="14" t="s">
        <v>210</v>
      </c>
      <c r="BM221" s="161" t="s">
        <v>976</v>
      </c>
    </row>
    <row r="222" spans="1:65" s="2" customFormat="1" ht="49.15" customHeight="1">
      <c r="A222" s="26"/>
      <c r="B222" s="149"/>
      <c r="C222" s="150" t="s">
        <v>977</v>
      </c>
      <c r="D222" s="150" t="s">
        <v>147</v>
      </c>
      <c r="E222" s="151" t="s">
        <v>978</v>
      </c>
      <c r="F222" s="152" t="s">
        <v>979</v>
      </c>
      <c r="G222" s="153" t="s">
        <v>200</v>
      </c>
      <c r="H222" s="154">
        <v>1</v>
      </c>
      <c r="I222" s="155"/>
      <c r="J222" s="155"/>
      <c r="K222" s="156"/>
      <c r="L222" s="27"/>
      <c r="M222" s="157" t="s">
        <v>1</v>
      </c>
      <c r="N222" s="158" t="s">
        <v>35</v>
      </c>
      <c r="O222" s="159">
        <v>0</v>
      </c>
      <c r="P222" s="159">
        <f t="shared" si="27"/>
        <v>0</v>
      </c>
      <c r="Q222" s="159">
        <v>0.18484999999999999</v>
      </c>
      <c r="R222" s="159">
        <f t="shared" si="28"/>
        <v>0.18484999999999999</v>
      </c>
      <c r="S222" s="159">
        <v>0</v>
      </c>
      <c r="T222" s="160">
        <f t="shared" si="29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1" t="s">
        <v>210</v>
      </c>
      <c r="AT222" s="161" t="s">
        <v>147</v>
      </c>
      <c r="AU222" s="161" t="s">
        <v>78</v>
      </c>
      <c r="AY222" s="14" t="s">
        <v>145</v>
      </c>
      <c r="BE222" s="162">
        <f t="shared" si="30"/>
        <v>0</v>
      </c>
      <c r="BF222" s="162">
        <f t="shared" si="31"/>
        <v>0</v>
      </c>
      <c r="BG222" s="162">
        <f t="shared" si="32"/>
        <v>0</v>
      </c>
      <c r="BH222" s="162">
        <f t="shared" si="33"/>
        <v>0</v>
      </c>
      <c r="BI222" s="162">
        <f t="shared" si="34"/>
        <v>0</v>
      </c>
      <c r="BJ222" s="14" t="s">
        <v>78</v>
      </c>
      <c r="BK222" s="162">
        <f t="shared" si="35"/>
        <v>0</v>
      </c>
      <c r="BL222" s="14" t="s">
        <v>210</v>
      </c>
      <c r="BM222" s="161" t="s">
        <v>980</v>
      </c>
    </row>
    <row r="223" spans="1:65" s="2" customFormat="1" ht="24.2" customHeight="1">
      <c r="A223" s="26"/>
      <c r="B223" s="149"/>
      <c r="C223" s="150" t="s">
        <v>981</v>
      </c>
      <c r="D223" s="150" t="s">
        <v>147</v>
      </c>
      <c r="E223" s="151" t="s">
        <v>655</v>
      </c>
      <c r="F223" s="152" t="s">
        <v>656</v>
      </c>
      <c r="G223" s="153" t="s">
        <v>269</v>
      </c>
      <c r="H223" s="154">
        <v>7.7969999999999997</v>
      </c>
      <c r="I223" s="155"/>
      <c r="J223" s="155"/>
      <c r="K223" s="156"/>
      <c r="L223" s="27"/>
      <c r="M223" s="157" t="s">
        <v>1</v>
      </c>
      <c r="N223" s="158" t="s">
        <v>35</v>
      </c>
      <c r="O223" s="159">
        <v>2.984</v>
      </c>
      <c r="P223" s="159">
        <f t="shared" si="27"/>
        <v>23.266247999999997</v>
      </c>
      <c r="Q223" s="159">
        <v>0</v>
      </c>
      <c r="R223" s="159">
        <f t="shared" si="28"/>
        <v>0</v>
      </c>
      <c r="S223" s="159">
        <v>0</v>
      </c>
      <c r="T223" s="160">
        <f t="shared" si="29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1" t="s">
        <v>210</v>
      </c>
      <c r="AT223" s="161" t="s">
        <v>147</v>
      </c>
      <c r="AU223" s="161" t="s">
        <v>78</v>
      </c>
      <c r="AY223" s="14" t="s">
        <v>145</v>
      </c>
      <c r="BE223" s="162">
        <f t="shared" si="30"/>
        <v>0</v>
      </c>
      <c r="BF223" s="162">
        <f t="shared" si="31"/>
        <v>0</v>
      </c>
      <c r="BG223" s="162">
        <f t="shared" si="32"/>
        <v>0</v>
      </c>
      <c r="BH223" s="162">
        <f t="shared" si="33"/>
        <v>0</v>
      </c>
      <c r="BI223" s="162">
        <f t="shared" si="34"/>
        <v>0</v>
      </c>
      <c r="BJ223" s="14" t="s">
        <v>78</v>
      </c>
      <c r="BK223" s="162">
        <f t="shared" si="35"/>
        <v>0</v>
      </c>
      <c r="BL223" s="14" t="s">
        <v>210</v>
      </c>
      <c r="BM223" s="161" t="s">
        <v>982</v>
      </c>
    </row>
    <row r="224" spans="1:65" s="12" customFormat="1" ht="22.9" customHeight="1">
      <c r="B224" s="137"/>
      <c r="D224" s="138" t="s">
        <v>68</v>
      </c>
      <c r="E224" s="147" t="s">
        <v>399</v>
      </c>
      <c r="F224" s="147" t="s">
        <v>400</v>
      </c>
      <c r="J224" s="148"/>
      <c r="L224" s="137"/>
      <c r="M224" s="141"/>
      <c r="N224" s="142"/>
      <c r="O224" s="142"/>
      <c r="P224" s="143">
        <f>SUM(P225:P230)</f>
        <v>6.734</v>
      </c>
      <c r="Q224" s="142"/>
      <c r="R224" s="143">
        <f>SUM(R225:R230)</f>
        <v>3.4226549999999994E-2</v>
      </c>
      <c r="S224" s="142"/>
      <c r="T224" s="144">
        <f>SUM(T225:T230)</f>
        <v>0</v>
      </c>
      <c r="AR224" s="138" t="s">
        <v>78</v>
      </c>
      <c r="AT224" s="145" t="s">
        <v>68</v>
      </c>
      <c r="AU224" s="145" t="s">
        <v>75</v>
      </c>
      <c r="AY224" s="138" t="s">
        <v>145</v>
      </c>
      <c r="BK224" s="146">
        <f>SUM(BK225:BK230)</f>
        <v>0</v>
      </c>
    </row>
    <row r="225" spans="1:65" s="2" customFormat="1" ht="21.75" customHeight="1">
      <c r="A225" s="26"/>
      <c r="B225" s="149"/>
      <c r="C225" s="150" t="s">
        <v>983</v>
      </c>
      <c r="D225" s="150" t="s">
        <v>147</v>
      </c>
      <c r="E225" s="151" t="s">
        <v>984</v>
      </c>
      <c r="F225" s="152" t="s">
        <v>985</v>
      </c>
      <c r="G225" s="153" t="s">
        <v>200</v>
      </c>
      <c r="H225" s="154">
        <v>22</v>
      </c>
      <c r="I225" s="155"/>
      <c r="J225" s="155"/>
      <c r="K225" s="156"/>
      <c r="L225" s="27"/>
      <c r="M225" s="157" t="s">
        <v>1</v>
      </c>
      <c r="N225" s="158" t="s">
        <v>35</v>
      </c>
      <c r="O225" s="159">
        <v>0.17299999999999999</v>
      </c>
      <c r="P225" s="159">
        <f t="shared" ref="P225:P230" si="36">O225*H225</f>
        <v>3.8059999999999996</v>
      </c>
      <c r="Q225" s="159">
        <v>0</v>
      </c>
      <c r="R225" s="159">
        <f t="shared" ref="R225:R230" si="37">Q225*H225</f>
        <v>0</v>
      </c>
      <c r="S225" s="159">
        <v>0</v>
      </c>
      <c r="T225" s="160">
        <f t="shared" ref="T225:T230" si="38"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1" t="s">
        <v>210</v>
      </c>
      <c r="AT225" s="161" t="s">
        <v>147</v>
      </c>
      <c r="AU225" s="161" t="s">
        <v>78</v>
      </c>
      <c r="AY225" s="14" t="s">
        <v>145</v>
      </c>
      <c r="BE225" s="162">
        <f t="shared" ref="BE225:BE230" si="39">IF(N225="základná",J225,0)</f>
        <v>0</v>
      </c>
      <c r="BF225" s="162">
        <f t="shared" ref="BF225:BF230" si="40">IF(N225="znížená",J225,0)</f>
        <v>0</v>
      </c>
      <c r="BG225" s="162">
        <f t="shared" ref="BG225:BG230" si="41">IF(N225="zákl. prenesená",J225,0)</f>
        <v>0</v>
      </c>
      <c r="BH225" s="162">
        <f t="shared" ref="BH225:BH230" si="42">IF(N225="zníž. prenesená",J225,0)</f>
        <v>0</v>
      </c>
      <c r="BI225" s="162">
        <f t="shared" ref="BI225:BI230" si="43">IF(N225="nulová",J225,0)</f>
        <v>0</v>
      </c>
      <c r="BJ225" s="14" t="s">
        <v>78</v>
      </c>
      <c r="BK225" s="162">
        <f t="shared" ref="BK225:BK230" si="44">ROUND(I225*H225,2)</f>
        <v>0</v>
      </c>
      <c r="BL225" s="14" t="s">
        <v>210</v>
      </c>
      <c r="BM225" s="161" t="s">
        <v>986</v>
      </c>
    </row>
    <row r="226" spans="1:65" s="2" customFormat="1" ht="16.5" customHeight="1">
      <c r="A226" s="26"/>
      <c r="B226" s="149"/>
      <c r="C226" s="167" t="s">
        <v>987</v>
      </c>
      <c r="D226" s="167" t="s">
        <v>425</v>
      </c>
      <c r="E226" s="168" t="s">
        <v>988</v>
      </c>
      <c r="F226" s="169" t="s">
        <v>989</v>
      </c>
      <c r="G226" s="170" t="s">
        <v>200</v>
      </c>
      <c r="H226" s="171">
        <v>22</v>
      </c>
      <c r="I226" s="172"/>
      <c r="J226" s="172"/>
      <c r="K226" s="173"/>
      <c r="L226" s="174"/>
      <c r="M226" s="175" t="s">
        <v>1</v>
      </c>
      <c r="N226" s="176" t="s">
        <v>35</v>
      </c>
      <c r="O226" s="159">
        <v>0</v>
      </c>
      <c r="P226" s="159">
        <f t="shared" si="36"/>
        <v>0</v>
      </c>
      <c r="Q226" s="159">
        <v>1.2999999999999999E-3</v>
      </c>
      <c r="R226" s="159">
        <f t="shared" si="37"/>
        <v>2.86E-2</v>
      </c>
      <c r="S226" s="159">
        <v>0</v>
      </c>
      <c r="T226" s="160">
        <f t="shared" si="38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1" t="s">
        <v>275</v>
      </c>
      <c r="AT226" s="161" t="s">
        <v>425</v>
      </c>
      <c r="AU226" s="161" t="s">
        <v>78</v>
      </c>
      <c r="AY226" s="14" t="s">
        <v>145</v>
      </c>
      <c r="BE226" s="162">
        <f t="shared" si="39"/>
        <v>0</v>
      </c>
      <c r="BF226" s="162">
        <f t="shared" si="40"/>
        <v>0</v>
      </c>
      <c r="BG226" s="162">
        <f t="shared" si="41"/>
        <v>0</v>
      </c>
      <c r="BH226" s="162">
        <f t="shared" si="42"/>
        <v>0</v>
      </c>
      <c r="BI226" s="162">
        <f t="shared" si="43"/>
        <v>0</v>
      </c>
      <c r="BJ226" s="14" t="s">
        <v>78</v>
      </c>
      <c r="BK226" s="162">
        <f t="shared" si="44"/>
        <v>0</v>
      </c>
      <c r="BL226" s="14" t="s">
        <v>210</v>
      </c>
      <c r="BM226" s="161" t="s">
        <v>990</v>
      </c>
    </row>
    <row r="227" spans="1:65" s="2" customFormat="1" ht="21.75" customHeight="1">
      <c r="A227" s="26"/>
      <c r="B227" s="149"/>
      <c r="C227" s="150" t="s">
        <v>991</v>
      </c>
      <c r="D227" s="150" t="s">
        <v>147</v>
      </c>
      <c r="E227" s="151" t="s">
        <v>992</v>
      </c>
      <c r="F227" s="152" t="s">
        <v>993</v>
      </c>
      <c r="G227" s="153" t="s">
        <v>200</v>
      </c>
      <c r="H227" s="154">
        <v>16</v>
      </c>
      <c r="I227" s="155"/>
      <c r="J227" s="155"/>
      <c r="K227" s="156"/>
      <c r="L227" s="27"/>
      <c r="M227" s="157" t="s">
        <v>1</v>
      </c>
      <c r="N227" s="158" t="s">
        <v>35</v>
      </c>
      <c r="O227" s="159">
        <v>0.183</v>
      </c>
      <c r="P227" s="159">
        <f t="shared" si="36"/>
        <v>2.9279999999999999</v>
      </c>
      <c r="Q227" s="159">
        <v>0</v>
      </c>
      <c r="R227" s="159">
        <f t="shared" si="37"/>
        <v>0</v>
      </c>
      <c r="S227" s="159">
        <v>0</v>
      </c>
      <c r="T227" s="160">
        <f t="shared" si="38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1" t="s">
        <v>210</v>
      </c>
      <c r="AT227" s="161" t="s">
        <v>147</v>
      </c>
      <c r="AU227" s="161" t="s">
        <v>78</v>
      </c>
      <c r="AY227" s="14" t="s">
        <v>145</v>
      </c>
      <c r="BE227" s="162">
        <f t="shared" si="39"/>
        <v>0</v>
      </c>
      <c r="BF227" s="162">
        <f t="shared" si="40"/>
        <v>0</v>
      </c>
      <c r="BG227" s="162">
        <f t="shared" si="41"/>
        <v>0</v>
      </c>
      <c r="BH227" s="162">
        <f t="shared" si="42"/>
        <v>0</v>
      </c>
      <c r="BI227" s="162">
        <f t="shared" si="43"/>
        <v>0</v>
      </c>
      <c r="BJ227" s="14" t="s">
        <v>78</v>
      </c>
      <c r="BK227" s="162">
        <f t="shared" si="44"/>
        <v>0</v>
      </c>
      <c r="BL227" s="14" t="s">
        <v>210</v>
      </c>
      <c r="BM227" s="161" t="s">
        <v>994</v>
      </c>
    </row>
    <row r="228" spans="1:65" s="2" customFormat="1" ht="16.5" customHeight="1">
      <c r="A228" s="26"/>
      <c r="B228" s="149"/>
      <c r="C228" s="167" t="s">
        <v>995</v>
      </c>
      <c r="D228" s="167" t="s">
        <v>425</v>
      </c>
      <c r="E228" s="168" t="s">
        <v>996</v>
      </c>
      <c r="F228" s="169" t="s">
        <v>997</v>
      </c>
      <c r="G228" s="170" t="s">
        <v>200</v>
      </c>
      <c r="H228" s="171">
        <v>14.933</v>
      </c>
      <c r="I228" s="172"/>
      <c r="J228" s="172"/>
      <c r="K228" s="173"/>
      <c r="L228" s="174"/>
      <c r="M228" s="175" t="s">
        <v>1</v>
      </c>
      <c r="N228" s="176" t="s">
        <v>35</v>
      </c>
      <c r="O228" s="159">
        <v>0</v>
      </c>
      <c r="P228" s="159">
        <f t="shared" si="36"/>
        <v>0</v>
      </c>
      <c r="Q228" s="159">
        <v>3.5E-4</v>
      </c>
      <c r="R228" s="159">
        <f t="shared" si="37"/>
        <v>5.2265499999999999E-3</v>
      </c>
      <c r="S228" s="159">
        <v>0</v>
      </c>
      <c r="T228" s="160">
        <f t="shared" si="38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1" t="s">
        <v>275</v>
      </c>
      <c r="AT228" s="161" t="s">
        <v>425</v>
      </c>
      <c r="AU228" s="161" t="s">
        <v>78</v>
      </c>
      <c r="AY228" s="14" t="s">
        <v>145</v>
      </c>
      <c r="BE228" s="162">
        <f t="shared" si="39"/>
        <v>0</v>
      </c>
      <c r="BF228" s="162">
        <f t="shared" si="40"/>
        <v>0</v>
      </c>
      <c r="BG228" s="162">
        <f t="shared" si="41"/>
        <v>0</v>
      </c>
      <c r="BH228" s="162">
        <f t="shared" si="42"/>
        <v>0</v>
      </c>
      <c r="BI228" s="162">
        <f t="shared" si="43"/>
        <v>0</v>
      </c>
      <c r="BJ228" s="14" t="s">
        <v>78</v>
      </c>
      <c r="BK228" s="162">
        <f t="shared" si="44"/>
        <v>0</v>
      </c>
      <c r="BL228" s="14" t="s">
        <v>210</v>
      </c>
      <c r="BM228" s="161" t="s">
        <v>998</v>
      </c>
    </row>
    <row r="229" spans="1:65" s="2" customFormat="1" ht="16.5" customHeight="1">
      <c r="A229" s="26"/>
      <c r="B229" s="149"/>
      <c r="C229" s="167" t="s">
        <v>999</v>
      </c>
      <c r="D229" s="167" t="s">
        <v>425</v>
      </c>
      <c r="E229" s="168" t="s">
        <v>1000</v>
      </c>
      <c r="F229" s="169" t="s">
        <v>1001</v>
      </c>
      <c r="G229" s="170" t="s">
        <v>200</v>
      </c>
      <c r="H229" s="171">
        <v>1</v>
      </c>
      <c r="I229" s="172"/>
      <c r="J229" s="172"/>
      <c r="K229" s="173"/>
      <c r="L229" s="174"/>
      <c r="M229" s="175" t="s">
        <v>1</v>
      </c>
      <c r="N229" s="176" t="s">
        <v>35</v>
      </c>
      <c r="O229" s="159">
        <v>0</v>
      </c>
      <c r="P229" s="159">
        <f t="shared" si="36"/>
        <v>0</v>
      </c>
      <c r="Q229" s="159">
        <v>4.0000000000000002E-4</v>
      </c>
      <c r="R229" s="159">
        <f t="shared" si="37"/>
        <v>4.0000000000000002E-4</v>
      </c>
      <c r="S229" s="159">
        <v>0</v>
      </c>
      <c r="T229" s="160">
        <f t="shared" si="38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1" t="s">
        <v>275</v>
      </c>
      <c r="AT229" s="161" t="s">
        <v>425</v>
      </c>
      <c r="AU229" s="161" t="s">
        <v>78</v>
      </c>
      <c r="AY229" s="14" t="s">
        <v>145</v>
      </c>
      <c r="BE229" s="162">
        <f t="shared" si="39"/>
        <v>0</v>
      </c>
      <c r="BF229" s="162">
        <f t="shared" si="40"/>
        <v>0</v>
      </c>
      <c r="BG229" s="162">
        <f t="shared" si="41"/>
        <v>0</v>
      </c>
      <c r="BH229" s="162">
        <f t="shared" si="42"/>
        <v>0</v>
      </c>
      <c r="BI229" s="162">
        <f t="shared" si="43"/>
        <v>0</v>
      </c>
      <c r="BJ229" s="14" t="s">
        <v>78</v>
      </c>
      <c r="BK229" s="162">
        <f t="shared" si="44"/>
        <v>0</v>
      </c>
      <c r="BL229" s="14" t="s">
        <v>210</v>
      </c>
      <c r="BM229" s="161" t="s">
        <v>1002</v>
      </c>
    </row>
    <row r="230" spans="1:65" s="2" customFormat="1" ht="33" customHeight="1">
      <c r="A230" s="26"/>
      <c r="B230" s="149"/>
      <c r="C230" s="150" t="s">
        <v>1003</v>
      </c>
      <c r="D230" s="150" t="s">
        <v>147</v>
      </c>
      <c r="E230" s="151" t="s">
        <v>1004</v>
      </c>
      <c r="F230" s="152" t="s">
        <v>1005</v>
      </c>
      <c r="G230" s="153" t="s">
        <v>1006</v>
      </c>
      <c r="H230" s="154">
        <v>5.2560000000000002</v>
      </c>
      <c r="I230" s="155"/>
      <c r="J230" s="155"/>
      <c r="K230" s="156"/>
      <c r="L230" s="27"/>
      <c r="M230" s="157" t="s">
        <v>1</v>
      </c>
      <c r="N230" s="158" t="s">
        <v>35</v>
      </c>
      <c r="O230" s="159">
        <v>0</v>
      </c>
      <c r="P230" s="159">
        <f t="shared" si="36"/>
        <v>0</v>
      </c>
      <c r="Q230" s="159">
        <v>0</v>
      </c>
      <c r="R230" s="159">
        <f t="shared" si="37"/>
        <v>0</v>
      </c>
      <c r="S230" s="159">
        <v>0</v>
      </c>
      <c r="T230" s="160">
        <f t="shared" si="38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1" t="s">
        <v>210</v>
      </c>
      <c r="AT230" s="161" t="s">
        <v>147</v>
      </c>
      <c r="AU230" s="161" t="s">
        <v>78</v>
      </c>
      <c r="AY230" s="14" t="s">
        <v>145</v>
      </c>
      <c r="BE230" s="162">
        <f t="shared" si="39"/>
        <v>0</v>
      </c>
      <c r="BF230" s="162">
        <f t="shared" si="40"/>
        <v>0</v>
      </c>
      <c r="BG230" s="162">
        <f t="shared" si="41"/>
        <v>0</v>
      </c>
      <c r="BH230" s="162">
        <f t="shared" si="42"/>
        <v>0</v>
      </c>
      <c r="BI230" s="162">
        <f t="shared" si="43"/>
        <v>0</v>
      </c>
      <c r="BJ230" s="14" t="s">
        <v>78</v>
      </c>
      <c r="BK230" s="162">
        <f t="shared" si="44"/>
        <v>0</v>
      </c>
      <c r="BL230" s="14" t="s">
        <v>210</v>
      </c>
      <c r="BM230" s="161" t="s">
        <v>1007</v>
      </c>
    </row>
    <row r="231" spans="1:65" s="12" customFormat="1" ht="22.9" customHeight="1">
      <c r="B231" s="137"/>
      <c r="D231" s="138" t="s">
        <v>68</v>
      </c>
      <c r="E231" s="147" t="s">
        <v>1008</v>
      </c>
      <c r="F231" s="147" t="s">
        <v>1009</v>
      </c>
      <c r="J231" s="148"/>
      <c r="L231" s="137"/>
      <c r="M231" s="141"/>
      <c r="N231" s="142"/>
      <c r="O231" s="142"/>
      <c r="P231" s="143">
        <f>SUM(P232:P237)</f>
        <v>12.832658520000001</v>
      </c>
      <c r="Q231" s="142"/>
      <c r="R231" s="143">
        <f>SUM(R232:R237)</f>
        <v>0.39938191549999996</v>
      </c>
      <c r="S231" s="142"/>
      <c r="T231" s="144">
        <f>SUM(T232:T237)</f>
        <v>0</v>
      </c>
      <c r="AR231" s="138" t="s">
        <v>78</v>
      </c>
      <c r="AT231" s="145" t="s">
        <v>68</v>
      </c>
      <c r="AU231" s="145" t="s">
        <v>75</v>
      </c>
      <c r="AY231" s="138" t="s">
        <v>145</v>
      </c>
      <c r="BK231" s="146">
        <f>SUM(BK232:BK237)</f>
        <v>0</v>
      </c>
    </row>
    <row r="232" spans="1:65" s="2" customFormat="1" ht="37.9" customHeight="1">
      <c r="A232" s="26"/>
      <c r="B232" s="149"/>
      <c r="C232" s="150" t="s">
        <v>1010</v>
      </c>
      <c r="D232" s="150" t="s">
        <v>147</v>
      </c>
      <c r="E232" s="151" t="s">
        <v>1011</v>
      </c>
      <c r="F232" s="152" t="s">
        <v>1012</v>
      </c>
      <c r="G232" s="153" t="s">
        <v>150</v>
      </c>
      <c r="H232" s="154">
        <v>9.0190000000000001</v>
      </c>
      <c r="I232" s="155"/>
      <c r="J232" s="155"/>
      <c r="K232" s="156"/>
      <c r="L232" s="27"/>
      <c r="M232" s="157" t="s">
        <v>1</v>
      </c>
      <c r="N232" s="158" t="s">
        <v>35</v>
      </c>
      <c r="O232" s="159">
        <v>0.99168000000000001</v>
      </c>
      <c r="P232" s="159">
        <f t="shared" ref="P232:P237" si="45">O232*H232</f>
        <v>8.9439619199999996</v>
      </c>
      <c r="Q232" s="159">
        <v>2.97E-3</v>
      </c>
      <c r="R232" s="159">
        <f t="shared" ref="R232:R237" si="46">Q232*H232</f>
        <v>2.678643E-2</v>
      </c>
      <c r="S232" s="159">
        <v>0</v>
      </c>
      <c r="T232" s="160">
        <f t="shared" ref="T232:T237" si="47">S232*H232</f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1" t="s">
        <v>210</v>
      </c>
      <c r="AT232" s="161" t="s">
        <v>147</v>
      </c>
      <c r="AU232" s="161" t="s">
        <v>78</v>
      </c>
      <c r="AY232" s="14" t="s">
        <v>145</v>
      </c>
      <c r="BE232" s="162">
        <f t="shared" ref="BE232:BE237" si="48">IF(N232="základná",J232,0)</f>
        <v>0</v>
      </c>
      <c r="BF232" s="162">
        <f t="shared" ref="BF232:BF237" si="49">IF(N232="znížená",J232,0)</f>
        <v>0</v>
      </c>
      <c r="BG232" s="162">
        <f t="shared" ref="BG232:BG237" si="50">IF(N232="zákl. prenesená",J232,0)</f>
        <v>0</v>
      </c>
      <c r="BH232" s="162">
        <f t="shared" ref="BH232:BH237" si="51">IF(N232="zníž. prenesená",J232,0)</f>
        <v>0</v>
      </c>
      <c r="BI232" s="162">
        <f t="shared" ref="BI232:BI237" si="52">IF(N232="nulová",J232,0)</f>
        <v>0</v>
      </c>
      <c r="BJ232" s="14" t="s">
        <v>78</v>
      </c>
      <c r="BK232" s="162">
        <f t="shared" ref="BK232:BK237" si="53">ROUND(I232*H232,2)</f>
        <v>0</v>
      </c>
      <c r="BL232" s="14" t="s">
        <v>210</v>
      </c>
      <c r="BM232" s="161" t="s">
        <v>1013</v>
      </c>
    </row>
    <row r="233" spans="1:65" s="2" customFormat="1" ht="16.5" customHeight="1">
      <c r="A233" s="26"/>
      <c r="B233" s="149"/>
      <c r="C233" s="150" t="s">
        <v>1014</v>
      </c>
      <c r="D233" s="150" t="s">
        <v>147</v>
      </c>
      <c r="E233" s="151" t="s">
        <v>1015</v>
      </c>
      <c r="F233" s="152" t="s">
        <v>1016</v>
      </c>
      <c r="G233" s="153" t="s">
        <v>187</v>
      </c>
      <c r="H233" s="154">
        <v>17.37</v>
      </c>
      <c r="I233" s="155"/>
      <c r="J233" s="155"/>
      <c r="K233" s="156"/>
      <c r="L233" s="27"/>
      <c r="M233" s="157" t="s">
        <v>1</v>
      </c>
      <c r="N233" s="158" t="s">
        <v>35</v>
      </c>
      <c r="O233" s="159">
        <v>0.19438</v>
      </c>
      <c r="P233" s="159">
        <f t="shared" si="45"/>
        <v>3.3763806000000001</v>
      </c>
      <c r="Q233" s="159">
        <v>8.9614999999999996E-4</v>
      </c>
      <c r="R233" s="159">
        <f t="shared" si="46"/>
        <v>1.55661255E-2</v>
      </c>
      <c r="S233" s="159">
        <v>0</v>
      </c>
      <c r="T233" s="160">
        <f t="shared" si="47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1" t="s">
        <v>210</v>
      </c>
      <c r="AT233" s="161" t="s">
        <v>147</v>
      </c>
      <c r="AU233" s="161" t="s">
        <v>78</v>
      </c>
      <c r="AY233" s="14" t="s">
        <v>145</v>
      </c>
      <c r="BE233" s="162">
        <f t="shared" si="48"/>
        <v>0</v>
      </c>
      <c r="BF233" s="162">
        <f t="shared" si="49"/>
        <v>0</v>
      </c>
      <c r="BG233" s="162">
        <f t="shared" si="50"/>
        <v>0</v>
      </c>
      <c r="BH233" s="162">
        <f t="shared" si="51"/>
        <v>0</v>
      </c>
      <c r="BI233" s="162">
        <f t="shared" si="52"/>
        <v>0</v>
      </c>
      <c r="BJ233" s="14" t="s">
        <v>78</v>
      </c>
      <c r="BK233" s="162">
        <f t="shared" si="53"/>
        <v>0</v>
      </c>
      <c r="BL233" s="14" t="s">
        <v>210</v>
      </c>
      <c r="BM233" s="161" t="s">
        <v>1017</v>
      </c>
    </row>
    <row r="234" spans="1:65" s="2" customFormat="1" ht="24.2" customHeight="1">
      <c r="A234" s="26"/>
      <c r="B234" s="149"/>
      <c r="C234" s="167" t="s">
        <v>1018</v>
      </c>
      <c r="D234" s="167" t="s">
        <v>425</v>
      </c>
      <c r="E234" s="168" t="s">
        <v>1019</v>
      </c>
      <c r="F234" s="169" t="s">
        <v>1020</v>
      </c>
      <c r="G234" s="170" t="s">
        <v>150</v>
      </c>
      <c r="H234" s="171">
        <v>12.206</v>
      </c>
      <c r="I234" s="172"/>
      <c r="J234" s="172"/>
      <c r="K234" s="173"/>
      <c r="L234" s="174"/>
      <c r="M234" s="175" t="s">
        <v>1</v>
      </c>
      <c r="N234" s="176" t="s">
        <v>35</v>
      </c>
      <c r="O234" s="159">
        <v>0</v>
      </c>
      <c r="P234" s="159">
        <f t="shared" si="45"/>
        <v>0</v>
      </c>
      <c r="Q234" s="159">
        <v>2.3060000000000001E-2</v>
      </c>
      <c r="R234" s="159">
        <f t="shared" si="46"/>
        <v>0.28147035999999998</v>
      </c>
      <c r="S234" s="159">
        <v>0</v>
      </c>
      <c r="T234" s="160">
        <f t="shared" si="47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1" t="s">
        <v>275</v>
      </c>
      <c r="AT234" s="161" t="s">
        <v>425</v>
      </c>
      <c r="AU234" s="161" t="s">
        <v>78</v>
      </c>
      <c r="AY234" s="14" t="s">
        <v>145</v>
      </c>
      <c r="BE234" s="162">
        <f t="shared" si="48"/>
        <v>0</v>
      </c>
      <c r="BF234" s="162">
        <f t="shared" si="49"/>
        <v>0</v>
      </c>
      <c r="BG234" s="162">
        <f t="shared" si="50"/>
        <v>0</v>
      </c>
      <c r="BH234" s="162">
        <f t="shared" si="51"/>
        <v>0</v>
      </c>
      <c r="BI234" s="162">
        <f t="shared" si="52"/>
        <v>0</v>
      </c>
      <c r="BJ234" s="14" t="s">
        <v>78</v>
      </c>
      <c r="BK234" s="162">
        <f t="shared" si="53"/>
        <v>0</v>
      </c>
      <c r="BL234" s="14" t="s">
        <v>210</v>
      </c>
      <c r="BM234" s="161" t="s">
        <v>1021</v>
      </c>
    </row>
    <row r="235" spans="1:65" s="2" customFormat="1" ht="16.5" customHeight="1">
      <c r="A235" s="26"/>
      <c r="B235" s="149"/>
      <c r="C235" s="167" t="s">
        <v>1022</v>
      </c>
      <c r="D235" s="167" t="s">
        <v>425</v>
      </c>
      <c r="E235" s="168" t="s">
        <v>1023</v>
      </c>
      <c r="F235" s="169" t="s">
        <v>1024</v>
      </c>
      <c r="G235" s="170" t="s">
        <v>397</v>
      </c>
      <c r="H235" s="171">
        <v>69.747</v>
      </c>
      <c r="I235" s="172"/>
      <c r="J235" s="172"/>
      <c r="K235" s="173"/>
      <c r="L235" s="174"/>
      <c r="M235" s="175" t="s">
        <v>1</v>
      </c>
      <c r="N235" s="176" t="s">
        <v>35</v>
      </c>
      <c r="O235" s="159">
        <v>0</v>
      </c>
      <c r="P235" s="159">
        <f t="shared" si="45"/>
        <v>0</v>
      </c>
      <c r="Q235" s="159">
        <v>1E-3</v>
      </c>
      <c r="R235" s="159">
        <f t="shared" si="46"/>
        <v>6.9747000000000003E-2</v>
      </c>
      <c r="S235" s="159">
        <v>0</v>
      </c>
      <c r="T235" s="160">
        <f t="shared" si="47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1" t="s">
        <v>275</v>
      </c>
      <c r="AT235" s="161" t="s">
        <v>425</v>
      </c>
      <c r="AU235" s="161" t="s">
        <v>78</v>
      </c>
      <c r="AY235" s="14" t="s">
        <v>145</v>
      </c>
      <c r="BE235" s="162">
        <f t="shared" si="48"/>
        <v>0</v>
      </c>
      <c r="BF235" s="162">
        <f t="shared" si="49"/>
        <v>0</v>
      </c>
      <c r="BG235" s="162">
        <f t="shared" si="50"/>
        <v>0</v>
      </c>
      <c r="BH235" s="162">
        <f t="shared" si="51"/>
        <v>0</v>
      </c>
      <c r="BI235" s="162">
        <f t="shared" si="52"/>
        <v>0</v>
      </c>
      <c r="BJ235" s="14" t="s">
        <v>78</v>
      </c>
      <c r="BK235" s="162">
        <f t="shared" si="53"/>
        <v>0</v>
      </c>
      <c r="BL235" s="14" t="s">
        <v>210</v>
      </c>
      <c r="BM235" s="161" t="s">
        <v>1025</v>
      </c>
    </row>
    <row r="236" spans="1:65" s="2" customFormat="1" ht="24.2" customHeight="1">
      <c r="A236" s="26"/>
      <c r="B236" s="149"/>
      <c r="C236" s="167" t="s">
        <v>1026</v>
      </c>
      <c r="D236" s="167" t="s">
        <v>425</v>
      </c>
      <c r="E236" s="168" t="s">
        <v>1027</v>
      </c>
      <c r="F236" s="169" t="s">
        <v>1028</v>
      </c>
      <c r="G236" s="170" t="s">
        <v>397</v>
      </c>
      <c r="H236" s="171">
        <v>5.8120000000000003</v>
      </c>
      <c r="I236" s="172"/>
      <c r="J236" s="172"/>
      <c r="K236" s="173"/>
      <c r="L236" s="174"/>
      <c r="M236" s="175" t="s">
        <v>1</v>
      </c>
      <c r="N236" s="176" t="s">
        <v>35</v>
      </c>
      <c r="O236" s="159">
        <v>0</v>
      </c>
      <c r="P236" s="159">
        <f t="shared" si="45"/>
        <v>0</v>
      </c>
      <c r="Q236" s="159">
        <v>1E-3</v>
      </c>
      <c r="R236" s="159">
        <f t="shared" si="46"/>
        <v>5.8120000000000003E-3</v>
      </c>
      <c r="S236" s="159">
        <v>0</v>
      </c>
      <c r="T236" s="160">
        <f t="shared" si="47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1" t="s">
        <v>275</v>
      </c>
      <c r="AT236" s="161" t="s">
        <v>425</v>
      </c>
      <c r="AU236" s="161" t="s">
        <v>78</v>
      </c>
      <c r="AY236" s="14" t="s">
        <v>145</v>
      </c>
      <c r="BE236" s="162">
        <f t="shared" si="48"/>
        <v>0</v>
      </c>
      <c r="BF236" s="162">
        <f t="shared" si="49"/>
        <v>0</v>
      </c>
      <c r="BG236" s="162">
        <f t="shared" si="50"/>
        <v>0</v>
      </c>
      <c r="BH236" s="162">
        <f t="shared" si="51"/>
        <v>0</v>
      </c>
      <c r="BI236" s="162">
        <f t="shared" si="52"/>
        <v>0</v>
      </c>
      <c r="BJ236" s="14" t="s">
        <v>78</v>
      </c>
      <c r="BK236" s="162">
        <f t="shared" si="53"/>
        <v>0</v>
      </c>
      <c r="BL236" s="14" t="s">
        <v>210</v>
      </c>
      <c r="BM236" s="161" t="s">
        <v>1029</v>
      </c>
    </row>
    <row r="237" spans="1:65" s="2" customFormat="1" ht="24.2" customHeight="1">
      <c r="A237" s="26"/>
      <c r="B237" s="149"/>
      <c r="C237" s="150" t="s">
        <v>1030</v>
      </c>
      <c r="D237" s="150" t="s">
        <v>147</v>
      </c>
      <c r="E237" s="151" t="s">
        <v>1031</v>
      </c>
      <c r="F237" s="152" t="s">
        <v>1032</v>
      </c>
      <c r="G237" s="153" t="s">
        <v>269</v>
      </c>
      <c r="H237" s="154">
        <v>0.39900000000000002</v>
      </c>
      <c r="I237" s="155"/>
      <c r="J237" s="155"/>
      <c r="K237" s="156"/>
      <c r="L237" s="27"/>
      <c r="M237" s="157" t="s">
        <v>1</v>
      </c>
      <c r="N237" s="158" t="s">
        <v>35</v>
      </c>
      <c r="O237" s="159">
        <v>1.284</v>
      </c>
      <c r="P237" s="159">
        <f t="shared" si="45"/>
        <v>0.51231599999999999</v>
      </c>
      <c r="Q237" s="159">
        <v>0</v>
      </c>
      <c r="R237" s="159">
        <f t="shared" si="46"/>
        <v>0</v>
      </c>
      <c r="S237" s="159">
        <v>0</v>
      </c>
      <c r="T237" s="160">
        <f t="shared" si="47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1" t="s">
        <v>210</v>
      </c>
      <c r="AT237" s="161" t="s">
        <v>147</v>
      </c>
      <c r="AU237" s="161" t="s">
        <v>78</v>
      </c>
      <c r="AY237" s="14" t="s">
        <v>145</v>
      </c>
      <c r="BE237" s="162">
        <f t="shared" si="48"/>
        <v>0</v>
      </c>
      <c r="BF237" s="162">
        <f t="shared" si="49"/>
        <v>0</v>
      </c>
      <c r="BG237" s="162">
        <f t="shared" si="50"/>
        <v>0</v>
      </c>
      <c r="BH237" s="162">
        <f t="shared" si="51"/>
        <v>0</v>
      </c>
      <c r="BI237" s="162">
        <f t="shared" si="52"/>
        <v>0</v>
      </c>
      <c r="BJ237" s="14" t="s">
        <v>78</v>
      </c>
      <c r="BK237" s="162">
        <f t="shared" si="53"/>
        <v>0</v>
      </c>
      <c r="BL237" s="14" t="s">
        <v>210</v>
      </c>
      <c r="BM237" s="161" t="s">
        <v>1033</v>
      </c>
    </row>
    <row r="238" spans="1:65" s="12" customFormat="1" ht="22.9" customHeight="1">
      <c r="B238" s="137"/>
      <c r="D238" s="138" t="s">
        <v>68</v>
      </c>
      <c r="E238" s="147" t="s">
        <v>1034</v>
      </c>
      <c r="F238" s="147" t="s">
        <v>1035</v>
      </c>
      <c r="J238" s="148"/>
      <c r="L238" s="137"/>
      <c r="M238" s="141"/>
      <c r="N238" s="142"/>
      <c r="O238" s="142"/>
      <c r="P238" s="143">
        <f>SUM(P239:P241)</f>
        <v>109.07190208</v>
      </c>
      <c r="Q238" s="142"/>
      <c r="R238" s="143">
        <f>SUM(R239:R241)</f>
        <v>4.0621624000000001</v>
      </c>
      <c r="S238" s="142"/>
      <c r="T238" s="144">
        <f>SUM(T239:T241)</f>
        <v>0</v>
      </c>
      <c r="AR238" s="138" t="s">
        <v>78</v>
      </c>
      <c r="AT238" s="145" t="s">
        <v>68</v>
      </c>
      <c r="AU238" s="145" t="s">
        <v>75</v>
      </c>
      <c r="AY238" s="138" t="s">
        <v>145</v>
      </c>
      <c r="BK238" s="146">
        <f>SUM(BK239:BK241)</f>
        <v>0</v>
      </c>
    </row>
    <row r="239" spans="1:65" s="2" customFormat="1" ht="37.9" customHeight="1">
      <c r="A239" s="26"/>
      <c r="B239" s="149"/>
      <c r="C239" s="150" t="s">
        <v>1036</v>
      </c>
      <c r="D239" s="150" t="s">
        <v>147</v>
      </c>
      <c r="E239" s="151" t="s">
        <v>1037</v>
      </c>
      <c r="F239" s="152" t="s">
        <v>1038</v>
      </c>
      <c r="G239" s="153" t="s">
        <v>150</v>
      </c>
      <c r="H239" s="154">
        <v>70.664000000000001</v>
      </c>
      <c r="I239" s="155"/>
      <c r="J239" s="155"/>
      <c r="K239" s="156"/>
      <c r="L239" s="27"/>
      <c r="M239" s="157" t="s">
        <v>1</v>
      </c>
      <c r="N239" s="158" t="s">
        <v>35</v>
      </c>
      <c r="O239" s="159">
        <v>1.4697199999999999</v>
      </c>
      <c r="P239" s="159">
        <f>O239*H239</f>
        <v>103.85629408</v>
      </c>
      <c r="Q239" s="159">
        <v>3.9199999999999999E-2</v>
      </c>
      <c r="R239" s="159">
        <f>Q239*H239</f>
        <v>2.7700288</v>
      </c>
      <c r="S239" s="159">
        <v>0</v>
      </c>
      <c r="T239" s="160">
        <f>S239*H239</f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1" t="s">
        <v>210</v>
      </c>
      <c r="AT239" s="161" t="s">
        <v>147</v>
      </c>
      <c r="AU239" s="161" t="s">
        <v>78</v>
      </c>
      <c r="AY239" s="14" t="s">
        <v>145</v>
      </c>
      <c r="BE239" s="162">
        <f>IF(N239="základná",J239,0)</f>
        <v>0</v>
      </c>
      <c r="BF239" s="162">
        <f>IF(N239="znížená",J239,0)</f>
        <v>0</v>
      </c>
      <c r="BG239" s="162">
        <f>IF(N239="zákl. prenesená",J239,0)</f>
        <v>0</v>
      </c>
      <c r="BH239" s="162">
        <f>IF(N239="zníž. prenesená",J239,0)</f>
        <v>0</v>
      </c>
      <c r="BI239" s="162">
        <f>IF(N239="nulová",J239,0)</f>
        <v>0</v>
      </c>
      <c r="BJ239" s="14" t="s">
        <v>78</v>
      </c>
      <c r="BK239" s="162">
        <f>ROUND(I239*H239,2)</f>
        <v>0</v>
      </c>
      <c r="BL239" s="14" t="s">
        <v>210</v>
      </c>
      <c r="BM239" s="161" t="s">
        <v>1039</v>
      </c>
    </row>
    <row r="240" spans="1:65" s="2" customFormat="1" ht="24.2" customHeight="1">
      <c r="A240" s="26"/>
      <c r="B240" s="149"/>
      <c r="C240" s="167" t="s">
        <v>1040</v>
      </c>
      <c r="D240" s="167" t="s">
        <v>425</v>
      </c>
      <c r="E240" s="168" t="s">
        <v>1041</v>
      </c>
      <c r="F240" s="169" t="s">
        <v>1042</v>
      </c>
      <c r="G240" s="170" t="s">
        <v>200</v>
      </c>
      <c r="H240" s="171">
        <v>5383.89</v>
      </c>
      <c r="I240" s="172"/>
      <c r="J240" s="172"/>
      <c r="K240" s="173"/>
      <c r="L240" s="174"/>
      <c r="M240" s="175" t="s">
        <v>1</v>
      </c>
      <c r="N240" s="176" t="s">
        <v>35</v>
      </c>
      <c r="O240" s="159">
        <v>0</v>
      </c>
      <c r="P240" s="159">
        <f>O240*H240</f>
        <v>0</v>
      </c>
      <c r="Q240" s="159">
        <v>2.4000000000000001E-4</v>
      </c>
      <c r="R240" s="159">
        <f>Q240*H240</f>
        <v>1.2921336000000001</v>
      </c>
      <c r="S240" s="159">
        <v>0</v>
      </c>
      <c r="T240" s="160">
        <f>S240*H240</f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1" t="s">
        <v>275</v>
      </c>
      <c r="AT240" s="161" t="s">
        <v>425</v>
      </c>
      <c r="AU240" s="161" t="s">
        <v>78</v>
      </c>
      <c r="AY240" s="14" t="s">
        <v>145</v>
      </c>
      <c r="BE240" s="162">
        <f>IF(N240="základná",J240,0)</f>
        <v>0</v>
      </c>
      <c r="BF240" s="162">
        <f>IF(N240="znížená",J240,0)</f>
        <v>0</v>
      </c>
      <c r="BG240" s="162">
        <f>IF(N240="zákl. prenesená",J240,0)</f>
        <v>0</v>
      </c>
      <c r="BH240" s="162">
        <f>IF(N240="zníž. prenesená",J240,0)</f>
        <v>0</v>
      </c>
      <c r="BI240" s="162">
        <f>IF(N240="nulová",J240,0)</f>
        <v>0</v>
      </c>
      <c r="BJ240" s="14" t="s">
        <v>78</v>
      </c>
      <c r="BK240" s="162">
        <f>ROUND(I240*H240,2)</f>
        <v>0</v>
      </c>
      <c r="BL240" s="14" t="s">
        <v>210</v>
      </c>
      <c r="BM240" s="161" t="s">
        <v>1043</v>
      </c>
    </row>
    <row r="241" spans="1:65" s="2" customFormat="1" ht="24.2" customHeight="1">
      <c r="A241" s="26"/>
      <c r="B241" s="149"/>
      <c r="C241" s="150" t="s">
        <v>1044</v>
      </c>
      <c r="D241" s="150" t="s">
        <v>147</v>
      </c>
      <c r="E241" s="151" t="s">
        <v>1045</v>
      </c>
      <c r="F241" s="152" t="s">
        <v>1046</v>
      </c>
      <c r="G241" s="153" t="s">
        <v>269</v>
      </c>
      <c r="H241" s="154">
        <v>4.0620000000000003</v>
      </c>
      <c r="I241" s="155"/>
      <c r="J241" s="155"/>
      <c r="K241" s="156"/>
      <c r="L241" s="27"/>
      <c r="M241" s="157" t="s">
        <v>1</v>
      </c>
      <c r="N241" s="158" t="s">
        <v>35</v>
      </c>
      <c r="O241" s="159">
        <v>1.284</v>
      </c>
      <c r="P241" s="159">
        <f>O241*H241</f>
        <v>5.2156080000000005</v>
      </c>
      <c r="Q241" s="159">
        <v>0</v>
      </c>
      <c r="R241" s="159">
        <f>Q241*H241</f>
        <v>0</v>
      </c>
      <c r="S241" s="159">
        <v>0</v>
      </c>
      <c r="T241" s="160">
        <f>S241*H241</f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1" t="s">
        <v>210</v>
      </c>
      <c r="AT241" s="161" t="s">
        <v>147</v>
      </c>
      <c r="AU241" s="161" t="s">
        <v>78</v>
      </c>
      <c r="AY241" s="14" t="s">
        <v>145</v>
      </c>
      <c r="BE241" s="162">
        <f>IF(N241="základná",J241,0)</f>
        <v>0</v>
      </c>
      <c r="BF241" s="162">
        <f>IF(N241="znížená",J241,0)</f>
        <v>0</v>
      </c>
      <c r="BG241" s="162">
        <f>IF(N241="zákl. prenesená",J241,0)</f>
        <v>0</v>
      </c>
      <c r="BH241" s="162">
        <f>IF(N241="zníž. prenesená",J241,0)</f>
        <v>0</v>
      </c>
      <c r="BI241" s="162">
        <f>IF(N241="nulová",J241,0)</f>
        <v>0</v>
      </c>
      <c r="BJ241" s="14" t="s">
        <v>78</v>
      </c>
      <c r="BK241" s="162">
        <f>ROUND(I241*H241,2)</f>
        <v>0</v>
      </c>
      <c r="BL241" s="14" t="s">
        <v>210</v>
      </c>
      <c r="BM241" s="161" t="s">
        <v>1047</v>
      </c>
    </row>
    <row r="242" spans="1:65" s="12" customFormat="1" ht="22.9" customHeight="1">
      <c r="B242" s="137"/>
      <c r="D242" s="138" t="s">
        <v>68</v>
      </c>
      <c r="E242" s="147" t="s">
        <v>1048</v>
      </c>
      <c r="F242" s="147" t="s">
        <v>1049</v>
      </c>
      <c r="J242" s="148"/>
      <c r="L242" s="137"/>
      <c r="M242" s="141"/>
      <c r="N242" s="142"/>
      <c r="O242" s="142"/>
      <c r="P242" s="143">
        <f>SUM(P243:P246)</f>
        <v>2.1531420000000003</v>
      </c>
      <c r="Q242" s="142"/>
      <c r="R242" s="143">
        <f>SUM(R243:R246)</f>
        <v>1.0043999999999999E-3</v>
      </c>
      <c r="S242" s="142"/>
      <c r="T242" s="144">
        <f>SUM(T243:T246)</f>
        <v>0</v>
      </c>
      <c r="AR242" s="138" t="s">
        <v>78</v>
      </c>
      <c r="AT242" s="145" t="s">
        <v>68</v>
      </c>
      <c r="AU242" s="145" t="s">
        <v>75</v>
      </c>
      <c r="AY242" s="138" t="s">
        <v>145</v>
      </c>
      <c r="BK242" s="146">
        <f>SUM(BK243:BK246)</f>
        <v>0</v>
      </c>
    </row>
    <row r="243" spans="1:65" s="2" customFormat="1" ht="33" customHeight="1">
      <c r="A243" s="26"/>
      <c r="B243" s="149"/>
      <c r="C243" s="150" t="s">
        <v>1050</v>
      </c>
      <c r="D243" s="150" t="s">
        <v>147</v>
      </c>
      <c r="E243" s="151" t="s">
        <v>1051</v>
      </c>
      <c r="F243" s="152" t="s">
        <v>1052</v>
      </c>
      <c r="G243" s="153" t="s">
        <v>150</v>
      </c>
      <c r="H243" s="154">
        <v>3.24</v>
      </c>
      <c r="I243" s="155"/>
      <c r="J243" s="155"/>
      <c r="K243" s="156"/>
      <c r="L243" s="27"/>
      <c r="M243" s="157" t="s">
        <v>1</v>
      </c>
      <c r="N243" s="158" t="s">
        <v>35</v>
      </c>
      <c r="O243" s="159">
        <v>0.115</v>
      </c>
      <c r="P243" s="159">
        <f>O243*H243</f>
        <v>0.37260000000000004</v>
      </c>
      <c r="Q243" s="159">
        <v>0</v>
      </c>
      <c r="R243" s="159">
        <f>Q243*H243</f>
        <v>0</v>
      </c>
      <c r="S243" s="159">
        <v>0</v>
      </c>
      <c r="T243" s="160">
        <f>S243*H243</f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1" t="s">
        <v>210</v>
      </c>
      <c r="AT243" s="161" t="s">
        <v>147</v>
      </c>
      <c r="AU243" s="161" t="s">
        <v>78</v>
      </c>
      <c r="AY243" s="14" t="s">
        <v>145</v>
      </c>
      <c r="BE243" s="162">
        <f>IF(N243="základná",J243,0)</f>
        <v>0</v>
      </c>
      <c r="BF243" s="162">
        <f>IF(N243="znížená",J243,0)</f>
        <v>0</v>
      </c>
      <c r="BG243" s="162">
        <f>IF(N243="zákl. prenesená",J243,0)</f>
        <v>0</v>
      </c>
      <c r="BH243" s="162">
        <f>IF(N243="zníž. prenesená",J243,0)</f>
        <v>0</v>
      </c>
      <c r="BI243" s="162">
        <f>IF(N243="nulová",J243,0)</f>
        <v>0</v>
      </c>
      <c r="BJ243" s="14" t="s">
        <v>78</v>
      </c>
      <c r="BK243" s="162">
        <f>ROUND(I243*H243,2)</f>
        <v>0</v>
      </c>
      <c r="BL243" s="14" t="s">
        <v>210</v>
      </c>
      <c r="BM243" s="161" t="s">
        <v>1053</v>
      </c>
    </row>
    <row r="244" spans="1:65" s="2" customFormat="1" ht="21.75" customHeight="1">
      <c r="A244" s="26"/>
      <c r="B244" s="149"/>
      <c r="C244" s="150" t="s">
        <v>1054</v>
      </c>
      <c r="D244" s="150" t="s">
        <v>147</v>
      </c>
      <c r="E244" s="151" t="s">
        <v>1055</v>
      </c>
      <c r="F244" s="152" t="s">
        <v>1056</v>
      </c>
      <c r="G244" s="153" t="s">
        <v>150</v>
      </c>
      <c r="H244" s="154">
        <v>3.24</v>
      </c>
      <c r="I244" s="155"/>
      <c r="J244" s="155"/>
      <c r="K244" s="156"/>
      <c r="L244" s="27"/>
      <c r="M244" s="157" t="s">
        <v>1</v>
      </c>
      <c r="N244" s="158" t="s">
        <v>35</v>
      </c>
      <c r="O244" s="159">
        <v>0.13611000000000001</v>
      </c>
      <c r="P244" s="159">
        <f>O244*H244</f>
        <v>0.44099640000000007</v>
      </c>
      <c r="Q244" s="159">
        <v>6.9999999999999994E-5</v>
      </c>
      <c r="R244" s="159">
        <f>Q244*H244</f>
        <v>2.2679999999999998E-4</v>
      </c>
      <c r="S244" s="159">
        <v>0</v>
      </c>
      <c r="T244" s="160">
        <f>S244*H244</f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1" t="s">
        <v>210</v>
      </c>
      <c r="AT244" s="161" t="s">
        <v>147</v>
      </c>
      <c r="AU244" s="161" t="s">
        <v>78</v>
      </c>
      <c r="AY244" s="14" t="s">
        <v>145</v>
      </c>
      <c r="BE244" s="162">
        <f>IF(N244="základná",J244,0)</f>
        <v>0</v>
      </c>
      <c r="BF244" s="162">
        <f>IF(N244="znížená",J244,0)</f>
        <v>0</v>
      </c>
      <c r="BG244" s="162">
        <f>IF(N244="zákl. prenesená",J244,0)</f>
        <v>0</v>
      </c>
      <c r="BH244" s="162">
        <f>IF(N244="zníž. prenesená",J244,0)</f>
        <v>0</v>
      </c>
      <c r="BI244" s="162">
        <f>IF(N244="nulová",J244,0)</f>
        <v>0</v>
      </c>
      <c r="BJ244" s="14" t="s">
        <v>78</v>
      </c>
      <c r="BK244" s="162">
        <f>ROUND(I244*H244,2)</f>
        <v>0</v>
      </c>
      <c r="BL244" s="14" t="s">
        <v>210</v>
      </c>
      <c r="BM244" s="161" t="s">
        <v>1057</v>
      </c>
    </row>
    <row r="245" spans="1:65" s="2" customFormat="1" ht="24.2" customHeight="1">
      <c r="A245" s="26"/>
      <c r="B245" s="149"/>
      <c r="C245" s="150" t="s">
        <v>1058</v>
      </c>
      <c r="D245" s="150" t="s">
        <v>147</v>
      </c>
      <c r="E245" s="151" t="s">
        <v>1059</v>
      </c>
      <c r="F245" s="152" t="s">
        <v>1060</v>
      </c>
      <c r="G245" s="153" t="s">
        <v>150</v>
      </c>
      <c r="H245" s="154">
        <v>3.24</v>
      </c>
      <c r="I245" s="155"/>
      <c r="J245" s="155"/>
      <c r="K245" s="156"/>
      <c r="L245" s="27"/>
      <c r="M245" s="157" t="s">
        <v>1</v>
      </c>
      <c r="N245" s="158" t="s">
        <v>35</v>
      </c>
      <c r="O245" s="159">
        <v>0.14815</v>
      </c>
      <c r="P245" s="159">
        <f>O245*H245</f>
        <v>0.48000600000000004</v>
      </c>
      <c r="Q245" s="159">
        <v>8.0000000000000007E-5</v>
      </c>
      <c r="R245" s="159">
        <f>Q245*H245</f>
        <v>2.5920000000000001E-4</v>
      </c>
      <c r="S245" s="159">
        <v>0</v>
      </c>
      <c r="T245" s="160">
        <f>S245*H245</f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1" t="s">
        <v>210</v>
      </c>
      <c r="AT245" s="161" t="s">
        <v>147</v>
      </c>
      <c r="AU245" s="161" t="s">
        <v>78</v>
      </c>
      <c r="AY245" s="14" t="s">
        <v>145</v>
      </c>
      <c r="BE245" s="162">
        <f>IF(N245="základná",J245,0)</f>
        <v>0</v>
      </c>
      <c r="BF245" s="162">
        <f>IF(N245="znížená",J245,0)</f>
        <v>0</v>
      </c>
      <c r="BG245" s="162">
        <f>IF(N245="zákl. prenesená",J245,0)</f>
        <v>0</v>
      </c>
      <c r="BH245" s="162">
        <f>IF(N245="zníž. prenesená",J245,0)</f>
        <v>0</v>
      </c>
      <c r="BI245" s="162">
        <f>IF(N245="nulová",J245,0)</f>
        <v>0</v>
      </c>
      <c r="BJ245" s="14" t="s">
        <v>78</v>
      </c>
      <c r="BK245" s="162">
        <f>ROUND(I245*H245,2)</f>
        <v>0</v>
      </c>
      <c r="BL245" s="14" t="s">
        <v>210</v>
      </c>
      <c r="BM245" s="161" t="s">
        <v>1061</v>
      </c>
    </row>
    <row r="246" spans="1:65" s="2" customFormat="1" ht="24.2" customHeight="1">
      <c r="A246" s="26"/>
      <c r="B246" s="149"/>
      <c r="C246" s="150" t="s">
        <v>1062</v>
      </c>
      <c r="D246" s="150" t="s">
        <v>147</v>
      </c>
      <c r="E246" s="151" t="s">
        <v>1063</v>
      </c>
      <c r="F246" s="152" t="s">
        <v>1064</v>
      </c>
      <c r="G246" s="153" t="s">
        <v>150</v>
      </c>
      <c r="H246" s="154">
        <v>3.24</v>
      </c>
      <c r="I246" s="155"/>
      <c r="J246" s="155"/>
      <c r="K246" s="156"/>
      <c r="L246" s="27"/>
      <c r="M246" s="157" t="s">
        <v>1</v>
      </c>
      <c r="N246" s="158" t="s">
        <v>35</v>
      </c>
      <c r="O246" s="159">
        <v>0.26529000000000003</v>
      </c>
      <c r="P246" s="159">
        <f>O246*H246</f>
        <v>0.85953960000000018</v>
      </c>
      <c r="Q246" s="159">
        <v>1.6000000000000001E-4</v>
      </c>
      <c r="R246" s="159">
        <f>Q246*H246</f>
        <v>5.1840000000000002E-4</v>
      </c>
      <c r="S246" s="159">
        <v>0</v>
      </c>
      <c r="T246" s="160">
        <f>S246*H246</f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1" t="s">
        <v>210</v>
      </c>
      <c r="AT246" s="161" t="s">
        <v>147</v>
      </c>
      <c r="AU246" s="161" t="s">
        <v>78</v>
      </c>
      <c r="AY246" s="14" t="s">
        <v>145</v>
      </c>
      <c r="BE246" s="162">
        <f>IF(N246="základná",J246,0)</f>
        <v>0</v>
      </c>
      <c r="BF246" s="162">
        <f>IF(N246="znížená",J246,0)</f>
        <v>0</v>
      </c>
      <c r="BG246" s="162">
        <f>IF(N246="zákl. prenesená",J246,0)</f>
        <v>0</v>
      </c>
      <c r="BH246" s="162">
        <f>IF(N246="zníž. prenesená",J246,0)</f>
        <v>0</v>
      </c>
      <c r="BI246" s="162">
        <f>IF(N246="nulová",J246,0)</f>
        <v>0</v>
      </c>
      <c r="BJ246" s="14" t="s">
        <v>78</v>
      </c>
      <c r="BK246" s="162">
        <f>ROUND(I246*H246,2)</f>
        <v>0</v>
      </c>
      <c r="BL246" s="14" t="s">
        <v>210</v>
      </c>
      <c r="BM246" s="161" t="s">
        <v>1065</v>
      </c>
    </row>
    <row r="247" spans="1:65" s="12" customFormat="1" ht="25.9" customHeight="1">
      <c r="B247" s="137"/>
      <c r="D247" s="138" t="s">
        <v>68</v>
      </c>
      <c r="E247" s="139" t="s">
        <v>441</v>
      </c>
      <c r="F247" s="139" t="s">
        <v>442</v>
      </c>
      <c r="J247" s="140"/>
      <c r="L247" s="137"/>
      <c r="M247" s="141"/>
      <c r="N247" s="142"/>
      <c r="O247" s="142"/>
      <c r="P247" s="143">
        <f>P248</f>
        <v>15.9</v>
      </c>
      <c r="Q247" s="142"/>
      <c r="R247" s="143">
        <f>R248</f>
        <v>0</v>
      </c>
      <c r="S247" s="142"/>
      <c r="T247" s="144">
        <f>T248</f>
        <v>0</v>
      </c>
      <c r="AR247" s="138" t="s">
        <v>151</v>
      </c>
      <c r="AT247" s="145" t="s">
        <v>68</v>
      </c>
      <c r="AU247" s="145" t="s">
        <v>69</v>
      </c>
      <c r="AY247" s="138" t="s">
        <v>145</v>
      </c>
      <c r="BK247" s="146">
        <f>BK248</f>
        <v>0</v>
      </c>
    </row>
    <row r="248" spans="1:65" s="2" customFormat="1" ht="33" customHeight="1">
      <c r="A248" s="26"/>
      <c r="B248" s="149"/>
      <c r="C248" s="150" t="s">
        <v>1066</v>
      </c>
      <c r="D248" s="150" t="s">
        <v>147</v>
      </c>
      <c r="E248" s="151" t="s">
        <v>444</v>
      </c>
      <c r="F248" s="152" t="s">
        <v>445</v>
      </c>
      <c r="G248" s="153" t="s">
        <v>446</v>
      </c>
      <c r="H248" s="154">
        <v>15</v>
      </c>
      <c r="I248" s="155"/>
      <c r="J248" s="155"/>
      <c r="K248" s="156"/>
      <c r="L248" s="27"/>
      <c r="M248" s="157" t="s">
        <v>1</v>
      </c>
      <c r="N248" s="158" t="s">
        <v>35</v>
      </c>
      <c r="O248" s="159">
        <v>1.06</v>
      </c>
      <c r="P248" s="159">
        <f>O248*H248</f>
        <v>15.9</v>
      </c>
      <c r="Q248" s="159">
        <v>0</v>
      </c>
      <c r="R248" s="159">
        <f>Q248*H248</f>
        <v>0</v>
      </c>
      <c r="S248" s="159">
        <v>0</v>
      </c>
      <c r="T248" s="160">
        <f>S248*H248</f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1" t="s">
        <v>447</v>
      </c>
      <c r="AT248" s="161" t="s">
        <v>147</v>
      </c>
      <c r="AU248" s="161" t="s">
        <v>75</v>
      </c>
      <c r="AY248" s="14" t="s">
        <v>145</v>
      </c>
      <c r="BE248" s="162">
        <f>IF(N248="základná",J248,0)</f>
        <v>0</v>
      </c>
      <c r="BF248" s="162">
        <f>IF(N248="znížená",J248,0)</f>
        <v>0</v>
      </c>
      <c r="BG248" s="162">
        <f>IF(N248="zákl. prenesená",J248,0)</f>
        <v>0</v>
      </c>
      <c r="BH248" s="162">
        <f>IF(N248="zníž. prenesená",J248,0)</f>
        <v>0</v>
      </c>
      <c r="BI248" s="162">
        <f>IF(N248="nulová",J248,0)</f>
        <v>0</v>
      </c>
      <c r="BJ248" s="14" t="s">
        <v>78</v>
      </c>
      <c r="BK248" s="162">
        <f>ROUND(I248*H248,2)</f>
        <v>0</v>
      </c>
      <c r="BL248" s="14" t="s">
        <v>447</v>
      </c>
      <c r="BM248" s="161" t="s">
        <v>1067</v>
      </c>
    </row>
    <row r="249" spans="1:65" s="12" customFormat="1" ht="25.9" customHeight="1">
      <c r="B249" s="137"/>
      <c r="D249" s="138" t="s">
        <v>68</v>
      </c>
      <c r="E249" s="139" t="s">
        <v>755</v>
      </c>
      <c r="F249" s="139" t="s">
        <v>1068</v>
      </c>
      <c r="J249" s="140"/>
      <c r="L249" s="137"/>
      <c r="M249" s="141"/>
      <c r="N249" s="142"/>
      <c r="O249" s="142"/>
      <c r="P249" s="143">
        <f>SUM(P250:P250)</f>
        <v>0</v>
      </c>
      <c r="Q249" s="142"/>
      <c r="R249" s="143">
        <f>SUM(R250:R250)</f>
        <v>0</v>
      </c>
      <c r="S249" s="142"/>
      <c r="T249" s="144">
        <f>SUM(T250:T250)</f>
        <v>0</v>
      </c>
      <c r="AR249" s="138" t="s">
        <v>165</v>
      </c>
      <c r="AT249" s="145" t="s">
        <v>68</v>
      </c>
      <c r="AU249" s="145" t="s">
        <v>69</v>
      </c>
      <c r="AY249" s="138" t="s">
        <v>145</v>
      </c>
      <c r="BK249" s="146">
        <f>SUM(BK250:BK250)</f>
        <v>0</v>
      </c>
    </row>
    <row r="250" spans="1:65" s="2" customFormat="1" ht="16.5" customHeight="1">
      <c r="A250" s="26"/>
      <c r="B250" s="149"/>
      <c r="C250" s="150" t="s">
        <v>1070</v>
      </c>
      <c r="D250" s="150" t="s">
        <v>147</v>
      </c>
      <c r="E250" s="151" t="s">
        <v>757</v>
      </c>
      <c r="F250" s="152" t="s">
        <v>1071</v>
      </c>
      <c r="G250" s="153" t="s">
        <v>200</v>
      </c>
      <c r="H250" s="154">
        <v>1</v>
      </c>
      <c r="I250" s="155"/>
      <c r="J250" s="155"/>
      <c r="K250" s="156"/>
      <c r="L250" s="27"/>
      <c r="M250" s="163" t="s">
        <v>1</v>
      </c>
      <c r="N250" s="164" t="s">
        <v>35</v>
      </c>
      <c r="O250" s="165">
        <v>0</v>
      </c>
      <c r="P250" s="165">
        <f>O250*H250</f>
        <v>0</v>
      </c>
      <c r="Q250" s="165">
        <v>0</v>
      </c>
      <c r="R250" s="165">
        <f>Q250*H250</f>
        <v>0</v>
      </c>
      <c r="S250" s="165">
        <v>0</v>
      </c>
      <c r="T250" s="166">
        <f>S250*H250</f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1" t="s">
        <v>759</v>
      </c>
      <c r="AT250" s="161" t="s">
        <v>147</v>
      </c>
      <c r="AU250" s="161" t="s">
        <v>75</v>
      </c>
      <c r="AY250" s="14" t="s">
        <v>145</v>
      </c>
      <c r="BE250" s="162">
        <f>IF(N250="základná",J250,0)</f>
        <v>0</v>
      </c>
      <c r="BF250" s="162">
        <f>IF(N250="znížená",J250,0)</f>
        <v>0</v>
      </c>
      <c r="BG250" s="162">
        <f>IF(N250="zákl. prenesená",J250,0)</f>
        <v>0</v>
      </c>
      <c r="BH250" s="162">
        <f>IF(N250="zníž. prenesená",J250,0)</f>
        <v>0</v>
      </c>
      <c r="BI250" s="162">
        <f>IF(N250="nulová",J250,0)</f>
        <v>0</v>
      </c>
      <c r="BJ250" s="14" t="s">
        <v>78</v>
      </c>
      <c r="BK250" s="162">
        <f>ROUND(I250*H250,2)</f>
        <v>0</v>
      </c>
      <c r="BL250" s="14" t="s">
        <v>759</v>
      </c>
      <c r="BM250" s="161" t="s">
        <v>1072</v>
      </c>
    </row>
    <row r="251" spans="1:65" s="2" customFormat="1" ht="6.95" customHeight="1">
      <c r="A251" s="26"/>
      <c r="B251" s="44"/>
      <c r="C251" s="45"/>
      <c r="D251" s="45"/>
      <c r="E251" s="45"/>
      <c r="F251" s="45"/>
      <c r="G251" s="45"/>
      <c r="H251" s="45"/>
      <c r="I251" s="45"/>
      <c r="J251" s="45"/>
      <c r="K251" s="45"/>
      <c r="L251" s="27"/>
      <c r="M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</row>
  </sheetData>
  <autoFilter ref="C139:K250"/>
  <mergeCells count="14">
    <mergeCell ref="E130:H130"/>
    <mergeCell ref="E128:H128"/>
    <mergeCell ref="E132:H132"/>
    <mergeCell ref="L2:V2"/>
    <mergeCell ref="E85:H85"/>
    <mergeCell ref="E89:H89"/>
    <mergeCell ref="E87:H87"/>
    <mergeCell ref="E91:H91"/>
    <mergeCell ref="E126:H126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36"/>
  <sheetViews>
    <sheetView showGridLines="0" workbookViewId="0">
      <selection activeCell="I202" sqref="I202:J23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49" t="s">
        <v>5</v>
      </c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6" s="1" customFormat="1" ht="12" customHeight="1">
      <c r="B8" s="17"/>
      <c r="D8" s="23" t="s">
        <v>105</v>
      </c>
      <c r="L8" s="17"/>
    </row>
    <row r="9" spans="1:46" s="2" customFormat="1" ht="16.5" customHeight="1">
      <c r="A9" s="26"/>
      <c r="B9" s="27"/>
      <c r="C9" s="26"/>
      <c r="D9" s="26"/>
      <c r="E9" s="388" t="s">
        <v>2997</v>
      </c>
      <c r="F9" s="387"/>
      <c r="G9" s="387"/>
      <c r="H9" s="387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107</v>
      </c>
      <c r="E10" s="26"/>
      <c r="F10" s="274" t="s">
        <v>2996</v>
      </c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380" t="s">
        <v>3004</v>
      </c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20</v>
      </c>
      <c r="E16" s="26"/>
      <c r="F16" s="26"/>
      <c r="G16" s="26"/>
      <c r="H16" s="26"/>
      <c r="I16" s="23" t="s">
        <v>21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22</v>
      </c>
      <c r="F17" s="26"/>
      <c r="G17" s="26"/>
      <c r="H17" s="26"/>
      <c r="I17" s="23" t="s">
        <v>23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24</v>
      </c>
      <c r="E19" s="26"/>
      <c r="F19" s="26"/>
      <c r="G19" s="26"/>
      <c r="H19" s="26"/>
      <c r="I19" s="23" t="s">
        <v>21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"/>
      <c r="F20" s="26"/>
      <c r="G20" s="26"/>
      <c r="H20" s="26"/>
      <c r="I20" s="23" t="s">
        <v>23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25</v>
      </c>
      <c r="E22" s="26"/>
      <c r="F22" s="26"/>
      <c r="G22" s="26"/>
      <c r="H22" s="26"/>
      <c r="I22" s="23" t="s">
        <v>21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/>
      <c r="F23" s="26"/>
      <c r="G23" s="26"/>
      <c r="H23" s="26"/>
      <c r="I23" s="23" t="s">
        <v>23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27</v>
      </c>
      <c r="E25" s="26"/>
      <c r="F25" s="26"/>
      <c r="G25" s="26"/>
      <c r="H25" s="26"/>
      <c r="I25" s="23" t="s">
        <v>21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/>
      <c r="F26" s="26"/>
      <c r="G26" s="26"/>
      <c r="H26" s="26"/>
      <c r="I26" s="23" t="s">
        <v>23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28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8"/>
      <c r="B29" s="99"/>
      <c r="C29" s="98"/>
      <c r="D29" s="98"/>
      <c r="E29" s="363" t="s">
        <v>1</v>
      </c>
      <c r="F29" s="363"/>
      <c r="G29" s="363"/>
      <c r="H29" s="363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101" t="s">
        <v>29</v>
      </c>
      <c r="E32" s="26"/>
      <c r="F32" s="26"/>
      <c r="G32" s="26"/>
      <c r="H32" s="26"/>
      <c r="I32" s="26"/>
      <c r="J32" s="68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30" t="s">
        <v>32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7" t="s">
        <v>33</v>
      </c>
      <c r="E35" s="32" t="s">
        <v>34</v>
      </c>
      <c r="F35" s="102">
        <f>ROUND((SUM(BE124:BE127)),  2)</f>
        <v>0</v>
      </c>
      <c r="G35" s="103"/>
      <c r="H35" s="103"/>
      <c r="I35" s="104">
        <v>0.2</v>
      </c>
      <c r="J35" s="102">
        <f>ROUND(((SUM(BE124:BE127))*I35),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32" t="s">
        <v>35</v>
      </c>
      <c r="F36" s="105"/>
      <c r="G36" s="26"/>
      <c r="H36" s="26"/>
      <c r="I36" s="106">
        <v>0.2</v>
      </c>
      <c r="J36" s="105"/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36</v>
      </c>
      <c r="F37" s="105">
        <f>ROUND((SUM(BG124:BG127)),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37</v>
      </c>
      <c r="F38" s="105">
        <f>ROUND((SUM(BH124:BH127)),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38</v>
      </c>
      <c r="F39" s="102">
        <f>ROUND((SUM(BI124:BI127)),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7"/>
      <c r="D41" s="108" t="s">
        <v>39</v>
      </c>
      <c r="E41" s="57"/>
      <c r="F41" s="57"/>
      <c r="G41" s="109" t="s">
        <v>40</v>
      </c>
      <c r="H41" s="110" t="s">
        <v>41</v>
      </c>
      <c r="I41" s="57"/>
      <c r="J41" s="111"/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105</v>
      </c>
      <c r="L86" s="17"/>
    </row>
    <row r="87" spans="1:31" s="2" customFormat="1" ht="16.5" customHeight="1">
      <c r="A87" s="26"/>
      <c r="B87" s="27"/>
      <c r="C87" s="26"/>
      <c r="D87" s="26"/>
      <c r="E87" s="388" t="s">
        <v>2997</v>
      </c>
      <c r="F87" s="387"/>
      <c r="G87" s="387"/>
      <c r="H87" s="387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107</v>
      </c>
      <c r="D88" s="26"/>
      <c r="E88" s="274" t="s">
        <v>2996</v>
      </c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380" t="s">
        <v>3004</v>
      </c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p.č.1108;1109, k.ú. Ružomberok</v>
      </c>
      <c r="G91" s="26"/>
      <c r="H91" s="26"/>
      <c r="I91" s="23" t="s">
        <v>19</v>
      </c>
      <c r="J91" s="52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5.7" customHeight="1">
      <c r="A93" s="26"/>
      <c r="B93" s="27"/>
      <c r="C93" s="23" t="s">
        <v>20</v>
      </c>
      <c r="D93" s="26"/>
      <c r="E93" s="26"/>
      <c r="F93" s="21" t="str">
        <f>E17</f>
        <v>Ministerstvo vnútra SR</v>
      </c>
      <c r="G93" s="26"/>
      <c r="H93" s="26"/>
      <c r="I93" s="23" t="s">
        <v>25</v>
      </c>
      <c r="J93" s="24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24</v>
      </c>
      <c r="D94" s="26"/>
      <c r="E94" s="26"/>
      <c r="F94" s="21" t="str">
        <f>IF(E20="","",E20)</f>
        <v/>
      </c>
      <c r="G94" s="26"/>
      <c r="H94" s="26"/>
      <c r="I94" s="23" t="s">
        <v>27</v>
      </c>
      <c r="J94" s="24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5" t="s">
        <v>111</v>
      </c>
      <c r="D96" s="107"/>
      <c r="E96" s="107"/>
      <c r="F96" s="107"/>
      <c r="G96" s="107"/>
      <c r="H96" s="107"/>
      <c r="I96" s="107"/>
      <c r="J96" s="116" t="s">
        <v>112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7" t="s">
        <v>113</v>
      </c>
      <c r="D98" s="26"/>
      <c r="E98" s="26"/>
      <c r="F98" s="26"/>
      <c r="G98" s="26"/>
      <c r="H98" s="26"/>
      <c r="I98" s="26"/>
      <c r="J98" s="68"/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114</v>
      </c>
    </row>
    <row r="99" spans="1:47" s="2" customFormat="1" ht="22.9" customHeight="1">
      <c r="A99" s="274"/>
      <c r="B99" s="27"/>
      <c r="C99" s="117"/>
      <c r="D99" s="119" t="s">
        <v>115</v>
      </c>
      <c r="E99" s="120"/>
      <c r="F99" s="120"/>
      <c r="G99" s="120"/>
      <c r="H99" s="120"/>
      <c r="I99" s="120"/>
      <c r="J99" s="121"/>
      <c r="K99" s="274"/>
      <c r="L99" s="39"/>
      <c r="S99" s="274"/>
      <c r="T99" s="274"/>
      <c r="U99" s="274"/>
      <c r="V99" s="274"/>
      <c r="W99" s="274"/>
      <c r="X99" s="274"/>
      <c r="Y99" s="274"/>
      <c r="Z99" s="274"/>
      <c r="AA99" s="274"/>
      <c r="AB99" s="274"/>
      <c r="AC99" s="274"/>
      <c r="AD99" s="274"/>
      <c r="AE99" s="274"/>
      <c r="AU99" s="14"/>
    </row>
    <row r="100" spans="1:47" s="2" customFormat="1" ht="22.9" customHeight="1">
      <c r="A100" s="274"/>
      <c r="B100" s="27"/>
      <c r="C100" s="117"/>
      <c r="D100" s="119" t="s">
        <v>1497</v>
      </c>
      <c r="E100" s="120"/>
      <c r="F100" s="120"/>
      <c r="G100" s="120"/>
      <c r="H100" s="120"/>
      <c r="I100" s="120"/>
      <c r="J100" s="121"/>
      <c r="K100" s="274"/>
      <c r="L100" s="39"/>
      <c r="S100" s="274"/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U100" s="14"/>
    </row>
    <row r="101" spans="1:47" s="9" customFormat="1" ht="24.95" customHeight="1">
      <c r="B101" s="118"/>
      <c r="D101" s="119" t="s">
        <v>128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>
      <c r="B102" s="122"/>
      <c r="D102" s="123" t="s">
        <v>129</v>
      </c>
      <c r="E102" s="124"/>
      <c r="F102" s="124"/>
      <c r="G102" s="124"/>
      <c r="H102" s="124"/>
      <c r="I102" s="124"/>
      <c r="J102" s="125"/>
      <c r="L102" s="122"/>
    </row>
    <row r="103" spans="1:47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47" s="2" customFormat="1" ht="6.95" customHeight="1">
      <c r="A104" s="26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47" s="2" customFormat="1" ht="6.95" customHeight="1">
      <c r="A108" s="26"/>
      <c r="B108" s="277"/>
      <c r="C108" s="278"/>
      <c r="D108" s="278"/>
      <c r="E108" s="278"/>
      <c r="F108" s="278"/>
      <c r="G108" s="278"/>
      <c r="H108" s="278"/>
      <c r="I108" s="278"/>
      <c r="J108" s="279"/>
      <c r="K108" s="47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24.95" customHeight="1">
      <c r="A109" s="26"/>
      <c r="B109" s="280"/>
      <c r="C109" s="281" t="s">
        <v>131</v>
      </c>
      <c r="D109" s="55"/>
      <c r="E109" s="55"/>
      <c r="F109" s="55"/>
      <c r="G109" s="55"/>
      <c r="H109" s="55"/>
      <c r="I109" s="55"/>
      <c r="J109" s="282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6.95" customHeight="1">
      <c r="A110" s="26"/>
      <c r="B110" s="280"/>
      <c r="C110" s="55"/>
      <c r="D110" s="55"/>
      <c r="E110" s="55"/>
      <c r="F110" s="55"/>
      <c r="G110" s="55"/>
      <c r="H110" s="55"/>
      <c r="I110" s="55"/>
      <c r="J110" s="282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12" customHeight="1">
      <c r="A111" s="26"/>
      <c r="B111" s="280"/>
      <c r="C111" s="283" t="s">
        <v>13</v>
      </c>
      <c r="D111" s="55"/>
      <c r="E111" s="55"/>
      <c r="F111" s="55"/>
      <c r="G111" s="55"/>
      <c r="H111" s="55"/>
      <c r="I111" s="55"/>
      <c r="J111" s="282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6.25" customHeight="1">
      <c r="A112" s="26"/>
      <c r="B112" s="280"/>
      <c r="C112" s="55"/>
      <c r="D112" s="55"/>
      <c r="E112" s="390" t="str">
        <f>E7</f>
        <v>Ružomberok OO PZ, zateplenie objektu, Nám.A. Hlinku 1875 Ružomberok</v>
      </c>
      <c r="F112" s="391"/>
      <c r="G112" s="391"/>
      <c r="H112" s="391"/>
      <c r="I112" s="55"/>
      <c r="J112" s="282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1" customFormat="1" ht="12" customHeight="1">
      <c r="B113" s="284"/>
      <c r="C113" s="283" t="s">
        <v>105</v>
      </c>
      <c r="D113" s="285"/>
      <c r="E113" s="285"/>
      <c r="F113" s="285"/>
      <c r="G113" s="285"/>
      <c r="H113" s="285"/>
      <c r="I113" s="285"/>
      <c r="J113" s="286"/>
      <c r="L113" s="17"/>
    </row>
    <row r="114" spans="1:65" s="2" customFormat="1" ht="16.5" customHeight="1">
      <c r="A114" s="26"/>
      <c r="B114" s="280"/>
      <c r="C114" s="55"/>
      <c r="D114" s="55"/>
      <c r="E114" s="390" t="s">
        <v>2997</v>
      </c>
      <c r="F114" s="392"/>
      <c r="G114" s="392"/>
      <c r="H114" s="392"/>
      <c r="I114" s="55"/>
      <c r="J114" s="282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80"/>
      <c r="C115" s="283" t="s">
        <v>107</v>
      </c>
      <c r="D115" s="55"/>
      <c r="E115" s="55" t="s">
        <v>2996</v>
      </c>
      <c r="F115" s="55"/>
      <c r="G115" s="55"/>
      <c r="H115" s="55"/>
      <c r="I115" s="55"/>
      <c r="J115" s="282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80"/>
      <c r="C116" s="55"/>
      <c r="D116" s="55"/>
      <c r="E116" s="393" t="s">
        <v>3004</v>
      </c>
      <c r="F116" s="392"/>
      <c r="G116" s="392"/>
      <c r="H116" s="392"/>
      <c r="I116" s="55"/>
      <c r="J116" s="282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80"/>
      <c r="C117" s="55"/>
      <c r="D117" s="55"/>
      <c r="E117" s="55"/>
      <c r="F117" s="55"/>
      <c r="G117" s="55"/>
      <c r="H117" s="55"/>
      <c r="I117" s="55"/>
      <c r="J117" s="282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80"/>
      <c r="C118" s="283" t="s">
        <v>17</v>
      </c>
      <c r="D118" s="55"/>
      <c r="E118" s="55"/>
      <c r="F118" s="287" t="str">
        <f>F14</f>
        <v>p.č.1108;1109, k.ú. Ružomberok</v>
      </c>
      <c r="G118" s="55"/>
      <c r="H118" s="55"/>
      <c r="I118" s="283" t="s">
        <v>19</v>
      </c>
      <c r="J118" s="288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>
      <c r="A119" s="26"/>
      <c r="B119" s="280"/>
      <c r="C119" s="55"/>
      <c r="D119" s="55"/>
      <c r="E119" s="55"/>
      <c r="F119" s="55"/>
      <c r="G119" s="55"/>
      <c r="H119" s="55"/>
      <c r="I119" s="55"/>
      <c r="J119" s="282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25.7" customHeight="1">
      <c r="A120" s="26"/>
      <c r="B120" s="280"/>
      <c r="C120" s="283" t="s">
        <v>20</v>
      </c>
      <c r="D120" s="55"/>
      <c r="E120" s="55"/>
      <c r="F120" s="287" t="str">
        <f>E17</f>
        <v>Ministerstvo vnútra SR</v>
      </c>
      <c r="G120" s="55"/>
      <c r="H120" s="55"/>
      <c r="I120" s="283" t="s">
        <v>25</v>
      </c>
      <c r="J120" s="289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80"/>
      <c r="C121" s="283" t="s">
        <v>24</v>
      </c>
      <c r="D121" s="55"/>
      <c r="E121" s="55"/>
      <c r="F121" s="287"/>
      <c r="G121" s="55"/>
      <c r="H121" s="55"/>
      <c r="I121" s="283" t="s">
        <v>27</v>
      </c>
      <c r="J121" s="289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80"/>
      <c r="C122" s="55"/>
      <c r="D122" s="55"/>
      <c r="E122" s="55"/>
      <c r="F122" s="55"/>
      <c r="G122" s="55"/>
      <c r="H122" s="55"/>
      <c r="I122" s="55"/>
      <c r="J122" s="282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26"/>
      <c r="B123" s="290"/>
      <c r="C123" s="128" t="s">
        <v>132</v>
      </c>
      <c r="D123" s="129" t="s">
        <v>54</v>
      </c>
      <c r="E123" s="129" t="s">
        <v>50</v>
      </c>
      <c r="F123" s="129" t="s">
        <v>51</v>
      </c>
      <c r="G123" s="129" t="s">
        <v>133</v>
      </c>
      <c r="H123" s="129" t="s">
        <v>134</v>
      </c>
      <c r="I123" s="129" t="s">
        <v>135</v>
      </c>
      <c r="J123" s="291" t="s">
        <v>112</v>
      </c>
      <c r="K123" s="131" t="s">
        <v>136</v>
      </c>
      <c r="L123" s="132"/>
      <c r="M123" s="59" t="s">
        <v>1</v>
      </c>
      <c r="N123" s="60" t="s">
        <v>33</v>
      </c>
      <c r="O123" s="60" t="s">
        <v>137</v>
      </c>
      <c r="P123" s="60" t="s">
        <v>138</v>
      </c>
      <c r="Q123" s="60" t="s">
        <v>139</v>
      </c>
      <c r="R123" s="60" t="s">
        <v>140</v>
      </c>
      <c r="S123" s="60" t="s">
        <v>141</v>
      </c>
      <c r="T123" s="61" t="s">
        <v>142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9" customHeight="1">
      <c r="A124" s="26"/>
      <c r="B124" s="280"/>
      <c r="C124" s="292" t="s">
        <v>113</v>
      </c>
      <c r="D124" s="55"/>
      <c r="E124" s="55"/>
      <c r="F124" s="55"/>
      <c r="G124" s="55"/>
      <c r="H124" s="55"/>
      <c r="I124" s="55"/>
      <c r="J124" s="293"/>
      <c r="K124" s="26"/>
      <c r="L124" s="27"/>
      <c r="M124" s="62"/>
      <c r="N124" s="53"/>
      <c r="O124" s="63"/>
      <c r="P124" s="134">
        <f>P125</f>
        <v>0</v>
      </c>
      <c r="Q124" s="63"/>
      <c r="R124" s="134">
        <f>R125</f>
        <v>0</v>
      </c>
      <c r="S124" s="63"/>
      <c r="T124" s="135">
        <f>T125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68</v>
      </c>
      <c r="AU124" s="14" t="s">
        <v>114</v>
      </c>
      <c r="BK124" s="136">
        <f>BK125</f>
        <v>0</v>
      </c>
    </row>
    <row r="125" spans="1:65" s="12" customFormat="1" ht="25.9" customHeight="1">
      <c r="B125" s="294"/>
      <c r="C125" s="142"/>
      <c r="D125" s="295" t="s">
        <v>68</v>
      </c>
      <c r="E125" s="296" t="s">
        <v>143</v>
      </c>
      <c r="F125" s="296" t="s">
        <v>144</v>
      </c>
      <c r="G125" s="142"/>
      <c r="H125" s="142"/>
      <c r="I125" s="142"/>
      <c r="J125" s="297"/>
      <c r="L125" s="137"/>
      <c r="M125" s="141"/>
      <c r="N125" s="142"/>
      <c r="O125" s="142"/>
      <c r="P125" s="143">
        <f>P126</f>
        <v>0</v>
      </c>
      <c r="Q125" s="142"/>
      <c r="R125" s="143">
        <f>R126</f>
        <v>0</v>
      </c>
      <c r="S125" s="142"/>
      <c r="T125" s="144">
        <f>T126</f>
        <v>0</v>
      </c>
      <c r="AR125" s="138" t="s">
        <v>82</v>
      </c>
      <c r="AT125" s="145" t="s">
        <v>68</v>
      </c>
      <c r="AU125" s="145" t="s">
        <v>69</v>
      </c>
      <c r="AY125" s="138" t="s">
        <v>145</v>
      </c>
      <c r="BK125" s="146">
        <f>BK126</f>
        <v>0</v>
      </c>
    </row>
    <row r="126" spans="1:65" s="12" customFormat="1" ht="22.9" customHeight="1">
      <c r="B126" s="294"/>
      <c r="C126" s="142"/>
      <c r="D126" s="295" t="s">
        <v>68</v>
      </c>
      <c r="E126" s="298" t="s">
        <v>156</v>
      </c>
      <c r="F126" s="298" t="s">
        <v>157</v>
      </c>
      <c r="G126" s="142"/>
      <c r="H126" s="142"/>
      <c r="I126" s="142"/>
      <c r="J126" s="299"/>
      <c r="L126" s="137"/>
      <c r="M126" s="141"/>
      <c r="N126" s="142"/>
      <c r="O126" s="142"/>
      <c r="P126" s="143">
        <f>P127</f>
        <v>0</v>
      </c>
      <c r="Q126" s="142"/>
      <c r="R126" s="143">
        <f>R127</f>
        <v>0</v>
      </c>
      <c r="S126" s="142"/>
      <c r="T126" s="144">
        <f>T127</f>
        <v>0</v>
      </c>
      <c r="AR126" s="138" t="s">
        <v>82</v>
      </c>
      <c r="AT126" s="145" t="s">
        <v>68</v>
      </c>
      <c r="AU126" s="145" t="s">
        <v>75</v>
      </c>
      <c r="AY126" s="138" t="s">
        <v>145</v>
      </c>
      <c r="BK126" s="146">
        <f>BK127</f>
        <v>0</v>
      </c>
    </row>
    <row r="127" spans="1:65" s="2" customFormat="1" ht="24.2" customHeight="1">
      <c r="A127" s="26"/>
      <c r="B127" s="300"/>
      <c r="C127" s="150" t="s">
        <v>75</v>
      </c>
      <c r="D127" s="150" t="s">
        <v>147</v>
      </c>
      <c r="E127" s="151" t="s">
        <v>2595</v>
      </c>
      <c r="F127" s="152" t="s">
        <v>2596</v>
      </c>
      <c r="G127" s="153" t="s">
        <v>200</v>
      </c>
      <c r="H127" s="154">
        <v>24</v>
      </c>
      <c r="I127" s="155"/>
      <c r="J127" s="301"/>
      <c r="K127" s="276"/>
      <c r="L127" s="27"/>
      <c r="M127" s="163" t="s">
        <v>1</v>
      </c>
      <c r="N127" s="164" t="s">
        <v>35</v>
      </c>
      <c r="O127" s="165">
        <v>0</v>
      </c>
      <c r="P127" s="165">
        <f>O127*H127</f>
        <v>0</v>
      </c>
      <c r="Q127" s="165">
        <v>0</v>
      </c>
      <c r="R127" s="165">
        <f>Q127*H127</f>
        <v>0</v>
      </c>
      <c r="S127" s="165">
        <v>0</v>
      </c>
      <c r="T127" s="166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61" t="s">
        <v>429</v>
      </c>
      <c r="AT127" s="161" t="s">
        <v>147</v>
      </c>
      <c r="AU127" s="161" t="s">
        <v>78</v>
      </c>
      <c r="AY127" s="14" t="s">
        <v>145</v>
      </c>
      <c r="BE127" s="162">
        <f>IF(N127="základná",J127,0)</f>
        <v>0</v>
      </c>
      <c r="BF127" s="162">
        <f>IF(N127="znížená",J127,0)</f>
        <v>0</v>
      </c>
      <c r="BG127" s="162">
        <f>IF(N127="zákl. prenesená",J127,0)</f>
        <v>0</v>
      </c>
      <c r="BH127" s="162">
        <f>IF(N127="zníž. prenesená",J127,0)</f>
        <v>0</v>
      </c>
      <c r="BI127" s="162">
        <f>IF(N127="nulová",J127,0)</f>
        <v>0</v>
      </c>
      <c r="BJ127" s="14" t="s">
        <v>78</v>
      </c>
      <c r="BK127" s="162">
        <f>ROUND(I127*H127,2)</f>
        <v>0</v>
      </c>
      <c r="BL127" s="14" t="s">
        <v>429</v>
      </c>
      <c r="BM127" s="161" t="s">
        <v>1322</v>
      </c>
    </row>
    <row r="128" spans="1:65" s="2" customFormat="1" ht="30" customHeight="1">
      <c r="A128" s="26"/>
      <c r="B128" s="302"/>
      <c r="C128" s="150" t="s">
        <v>78</v>
      </c>
      <c r="D128" s="150" t="s">
        <v>147</v>
      </c>
      <c r="E128" s="151" t="s">
        <v>2597</v>
      </c>
      <c r="F128" s="152" t="s">
        <v>2598</v>
      </c>
      <c r="G128" s="153" t="s">
        <v>236</v>
      </c>
      <c r="H128" s="154">
        <v>1250</v>
      </c>
      <c r="I128" s="155"/>
      <c r="J128" s="301"/>
      <c r="K128" s="45"/>
      <c r="L128" s="27"/>
      <c r="M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2:23" ht="24">
      <c r="B129" s="284"/>
      <c r="C129" s="150" t="s">
        <v>82</v>
      </c>
      <c r="D129" s="150" t="s">
        <v>147</v>
      </c>
      <c r="E129" s="151" t="s">
        <v>2599</v>
      </c>
      <c r="F129" s="152" t="s">
        <v>2600</v>
      </c>
      <c r="G129" s="153" t="s">
        <v>236</v>
      </c>
      <c r="H129" s="154">
        <v>4830</v>
      </c>
      <c r="I129" s="155"/>
      <c r="J129" s="301"/>
    </row>
    <row r="130" spans="2:23" ht="24">
      <c r="B130" s="284"/>
      <c r="C130" s="167" t="s">
        <v>151</v>
      </c>
      <c r="D130" s="167" t="s">
        <v>425</v>
      </c>
      <c r="E130" s="168" t="s">
        <v>2601</v>
      </c>
      <c r="F130" s="169" t="s">
        <v>2602</v>
      </c>
      <c r="G130" s="170" t="s">
        <v>200</v>
      </c>
      <c r="H130" s="171">
        <v>5</v>
      </c>
      <c r="I130" s="172"/>
      <c r="J130" s="303"/>
    </row>
    <row r="131" spans="2:23" ht="36">
      <c r="B131" s="284"/>
      <c r="C131" s="150" t="s">
        <v>165</v>
      </c>
      <c r="D131" s="150" t="s">
        <v>147</v>
      </c>
      <c r="E131" s="151" t="s">
        <v>2603</v>
      </c>
      <c r="F131" s="152" t="s">
        <v>2604</v>
      </c>
      <c r="G131" s="153" t="s">
        <v>187</v>
      </c>
      <c r="H131" s="154">
        <v>2250</v>
      </c>
      <c r="I131" s="155"/>
      <c r="J131" s="301"/>
      <c r="W131" s="312"/>
    </row>
    <row r="132" spans="2:23" ht="36">
      <c r="B132" s="284"/>
      <c r="C132" s="150" t="s">
        <v>169</v>
      </c>
      <c r="D132" s="150" t="s">
        <v>147</v>
      </c>
      <c r="E132" s="151" t="s">
        <v>2605</v>
      </c>
      <c r="F132" s="152" t="s">
        <v>2606</v>
      </c>
      <c r="G132" s="153" t="s">
        <v>187</v>
      </c>
      <c r="H132" s="154">
        <v>1450</v>
      </c>
      <c r="I132" s="155"/>
      <c r="J132" s="301"/>
    </row>
    <row r="133" spans="2:23" ht="15">
      <c r="B133" s="284"/>
      <c r="C133" s="142"/>
      <c r="D133" s="295" t="s">
        <v>68</v>
      </c>
      <c r="E133" s="296" t="s">
        <v>425</v>
      </c>
      <c r="F133" s="296" t="s">
        <v>426</v>
      </c>
      <c r="G133" s="142"/>
      <c r="H133" s="142"/>
      <c r="I133" s="142"/>
      <c r="J133" s="297"/>
    </row>
    <row r="134" spans="2:23" ht="12.75">
      <c r="B134" s="284"/>
      <c r="C134" s="142"/>
      <c r="D134" s="295" t="s">
        <v>68</v>
      </c>
      <c r="E134" s="298" t="s">
        <v>427</v>
      </c>
      <c r="F134" s="298" t="s">
        <v>428</v>
      </c>
      <c r="G134" s="142"/>
      <c r="H134" s="142"/>
      <c r="I134" s="142"/>
      <c r="J134" s="299"/>
    </row>
    <row r="135" spans="2:23" ht="24">
      <c r="B135" s="284"/>
      <c r="C135" s="150" t="s">
        <v>173</v>
      </c>
      <c r="D135" s="150" t="s">
        <v>147</v>
      </c>
      <c r="E135" s="151" t="s">
        <v>2607</v>
      </c>
      <c r="F135" s="152" t="s">
        <v>2608</v>
      </c>
      <c r="G135" s="153" t="s">
        <v>200</v>
      </c>
      <c r="H135" s="154">
        <v>194</v>
      </c>
      <c r="I135" s="155"/>
      <c r="J135" s="301"/>
    </row>
    <row r="136" spans="2:23" ht="24">
      <c r="B136" s="284"/>
      <c r="C136" s="167" t="s">
        <v>177</v>
      </c>
      <c r="D136" s="167" t="s">
        <v>425</v>
      </c>
      <c r="E136" s="168" t="s">
        <v>2609</v>
      </c>
      <c r="F136" s="169" t="s">
        <v>3084</v>
      </c>
      <c r="G136" s="170" t="s">
        <v>200</v>
      </c>
      <c r="H136" s="171">
        <v>194</v>
      </c>
      <c r="I136" s="172"/>
      <c r="J136" s="303"/>
    </row>
    <row r="137" spans="2:23" ht="24">
      <c r="B137" s="284"/>
      <c r="C137" s="150" t="s">
        <v>156</v>
      </c>
      <c r="D137" s="150" t="s">
        <v>147</v>
      </c>
      <c r="E137" s="151" t="s">
        <v>2611</v>
      </c>
      <c r="F137" s="152" t="s">
        <v>2612</v>
      </c>
      <c r="G137" s="153" t="s">
        <v>200</v>
      </c>
      <c r="H137" s="154">
        <v>76</v>
      </c>
      <c r="I137" s="155"/>
      <c r="J137" s="301"/>
    </row>
    <row r="138" spans="2:23" ht="24">
      <c r="B138" s="284"/>
      <c r="C138" s="167" t="s">
        <v>184</v>
      </c>
      <c r="D138" s="167" t="s">
        <v>425</v>
      </c>
      <c r="E138" s="168" t="s">
        <v>2613</v>
      </c>
      <c r="F138" s="169" t="s">
        <v>2614</v>
      </c>
      <c r="G138" s="170" t="s">
        <v>200</v>
      </c>
      <c r="H138" s="171">
        <v>76</v>
      </c>
      <c r="I138" s="172"/>
      <c r="J138" s="303"/>
    </row>
    <row r="139" spans="2:23" ht="24">
      <c r="B139" s="284"/>
      <c r="C139" s="150" t="s">
        <v>189</v>
      </c>
      <c r="D139" s="150" t="s">
        <v>147</v>
      </c>
      <c r="E139" s="151" t="s">
        <v>2615</v>
      </c>
      <c r="F139" s="152" t="s">
        <v>2616</v>
      </c>
      <c r="G139" s="153" t="s">
        <v>200</v>
      </c>
      <c r="H139" s="154">
        <v>3</v>
      </c>
      <c r="I139" s="155"/>
      <c r="J139" s="301"/>
    </row>
    <row r="140" spans="2:23" ht="24">
      <c r="B140" s="284"/>
      <c r="C140" s="167" t="s">
        <v>193</v>
      </c>
      <c r="D140" s="167" t="s">
        <v>425</v>
      </c>
      <c r="E140" s="168" t="s">
        <v>2617</v>
      </c>
      <c r="F140" s="169" t="s">
        <v>2618</v>
      </c>
      <c r="G140" s="170" t="s">
        <v>200</v>
      </c>
      <c r="H140" s="171">
        <v>3</v>
      </c>
      <c r="I140" s="172"/>
      <c r="J140" s="303"/>
    </row>
    <row r="141" spans="2:23" ht="24">
      <c r="B141" s="284"/>
      <c r="C141" s="150" t="s">
        <v>197</v>
      </c>
      <c r="D141" s="150" t="s">
        <v>147</v>
      </c>
      <c r="E141" s="151" t="s">
        <v>2619</v>
      </c>
      <c r="F141" s="152" t="s">
        <v>2620</v>
      </c>
      <c r="G141" s="153" t="s">
        <v>200</v>
      </c>
      <c r="H141" s="154">
        <v>79</v>
      </c>
      <c r="I141" s="155"/>
      <c r="J141" s="301"/>
    </row>
    <row r="142" spans="2:23" ht="24">
      <c r="B142" s="284"/>
      <c r="C142" s="167" t="s">
        <v>202</v>
      </c>
      <c r="D142" s="167" t="s">
        <v>425</v>
      </c>
      <c r="E142" s="168" t="s">
        <v>2621</v>
      </c>
      <c r="F142" s="169" t="s">
        <v>2622</v>
      </c>
      <c r="G142" s="170" t="s">
        <v>200</v>
      </c>
      <c r="H142" s="171">
        <v>79</v>
      </c>
      <c r="I142" s="172"/>
      <c r="J142" s="303"/>
    </row>
    <row r="143" spans="2:23" ht="24">
      <c r="B143" s="284"/>
      <c r="C143" s="150" t="s">
        <v>206</v>
      </c>
      <c r="D143" s="150" t="s">
        <v>147</v>
      </c>
      <c r="E143" s="151" t="s">
        <v>2623</v>
      </c>
      <c r="F143" s="152" t="s">
        <v>2624</v>
      </c>
      <c r="G143" s="153" t="s">
        <v>200</v>
      </c>
      <c r="H143" s="154">
        <v>165</v>
      </c>
      <c r="I143" s="155"/>
      <c r="J143" s="301"/>
    </row>
    <row r="144" spans="2:23" ht="24">
      <c r="B144" s="284"/>
      <c r="C144" s="167" t="s">
        <v>210</v>
      </c>
      <c r="D144" s="167" t="s">
        <v>425</v>
      </c>
      <c r="E144" s="168" t="s">
        <v>2625</v>
      </c>
      <c r="F144" s="169" t="s">
        <v>2626</v>
      </c>
      <c r="G144" s="170" t="s">
        <v>200</v>
      </c>
      <c r="H144" s="171">
        <v>165</v>
      </c>
      <c r="I144" s="172"/>
      <c r="J144" s="303"/>
    </row>
    <row r="145" spans="2:10" ht="24">
      <c r="B145" s="284"/>
      <c r="C145" s="167" t="s">
        <v>214</v>
      </c>
      <c r="D145" s="167" t="s">
        <v>425</v>
      </c>
      <c r="E145" s="168" t="s">
        <v>2627</v>
      </c>
      <c r="F145" s="169" t="s">
        <v>2628</v>
      </c>
      <c r="G145" s="170" t="s">
        <v>200</v>
      </c>
      <c r="H145" s="171">
        <v>250</v>
      </c>
      <c r="I145" s="172"/>
      <c r="J145" s="303"/>
    </row>
    <row r="146" spans="2:10" ht="24">
      <c r="B146" s="284"/>
      <c r="C146" s="167" t="s">
        <v>218</v>
      </c>
      <c r="D146" s="167" t="s">
        <v>425</v>
      </c>
      <c r="E146" s="168" t="s">
        <v>2629</v>
      </c>
      <c r="F146" s="169" t="s">
        <v>2630</v>
      </c>
      <c r="G146" s="170" t="s">
        <v>200</v>
      </c>
      <c r="H146" s="171">
        <v>350</v>
      </c>
      <c r="I146" s="172"/>
      <c r="J146" s="303"/>
    </row>
    <row r="147" spans="2:10" ht="24">
      <c r="B147" s="284"/>
      <c r="C147" s="167" t="s">
        <v>222</v>
      </c>
      <c r="D147" s="167" t="s">
        <v>425</v>
      </c>
      <c r="E147" s="168" t="s">
        <v>2631</v>
      </c>
      <c r="F147" s="169" t="s">
        <v>2632</v>
      </c>
      <c r="G147" s="170" t="s">
        <v>200</v>
      </c>
      <c r="H147" s="171">
        <v>450</v>
      </c>
      <c r="I147" s="172"/>
      <c r="J147" s="303"/>
    </row>
    <row r="148" spans="2:10" ht="24">
      <c r="B148" s="284"/>
      <c r="C148" s="167" t="s">
        <v>7</v>
      </c>
      <c r="D148" s="167" t="s">
        <v>425</v>
      </c>
      <c r="E148" s="168" t="s">
        <v>2633</v>
      </c>
      <c r="F148" s="169" t="s">
        <v>2634</v>
      </c>
      <c r="G148" s="170" t="s">
        <v>200</v>
      </c>
      <c r="H148" s="171">
        <v>400</v>
      </c>
      <c r="I148" s="172"/>
      <c r="J148" s="303"/>
    </row>
    <row r="149" spans="2:10" ht="24">
      <c r="B149" s="284"/>
      <c r="C149" s="150" t="s">
        <v>229</v>
      </c>
      <c r="D149" s="150" t="s">
        <v>147</v>
      </c>
      <c r="E149" s="151" t="s">
        <v>2635</v>
      </c>
      <c r="F149" s="152" t="s">
        <v>2636</v>
      </c>
      <c r="G149" s="153" t="s">
        <v>200</v>
      </c>
      <c r="H149" s="154">
        <v>1450</v>
      </c>
      <c r="I149" s="155"/>
      <c r="J149" s="301"/>
    </row>
    <row r="150" spans="2:10" ht="12">
      <c r="B150" s="284"/>
      <c r="C150" s="167" t="s">
        <v>233</v>
      </c>
      <c r="D150" s="167" t="s">
        <v>425</v>
      </c>
      <c r="E150" s="168" t="s">
        <v>2637</v>
      </c>
      <c r="F150" s="169" t="s">
        <v>3083</v>
      </c>
      <c r="G150" s="170" t="s">
        <v>200</v>
      </c>
      <c r="H150" s="171">
        <v>1450</v>
      </c>
      <c r="I150" s="172"/>
      <c r="J150" s="303"/>
    </row>
    <row r="151" spans="2:10" ht="24">
      <c r="B151" s="284"/>
      <c r="C151" s="150" t="s">
        <v>238</v>
      </c>
      <c r="D151" s="150" t="s">
        <v>147</v>
      </c>
      <c r="E151" s="151" t="s">
        <v>2638</v>
      </c>
      <c r="F151" s="152" t="s">
        <v>2639</v>
      </c>
      <c r="G151" s="153" t="s">
        <v>150</v>
      </c>
      <c r="H151" s="154">
        <v>2</v>
      </c>
      <c r="I151" s="155"/>
      <c r="J151" s="301"/>
    </row>
    <row r="152" spans="2:10" ht="24">
      <c r="B152" s="284"/>
      <c r="C152" s="167" t="s">
        <v>242</v>
      </c>
      <c r="D152" s="167" t="s">
        <v>425</v>
      </c>
      <c r="E152" s="168" t="s">
        <v>2640</v>
      </c>
      <c r="F152" s="169" t="s">
        <v>2641</v>
      </c>
      <c r="G152" s="170" t="s">
        <v>150</v>
      </c>
      <c r="H152" s="171">
        <v>2</v>
      </c>
      <c r="I152" s="172"/>
      <c r="J152" s="303"/>
    </row>
    <row r="153" spans="2:10" ht="18" customHeight="1">
      <c r="B153" s="284"/>
      <c r="C153" s="167" t="s">
        <v>246</v>
      </c>
      <c r="D153" s="167" t="s">
        <v>425</v>
      </c>
      <c r="E153" s="168" t="s">
        <v>2642</v>
      </c>
      <c r="F153" s="169" t="s">
        <v>2643</v>
      </c>
      <c r="G153" s="170" t="s">
        <v>200</v>
      </c>
      <c r="H153" s="171">
        <v>10</v>
      </c>
      <c r="I153" s="172"/>
      <c r="J153" s="303"/>
    </row>
    <row r="154" spans="2:10" ht="24">
      <c r="B154" s="284"/>
      <c r="C154" s="150" t="s">
        <v>250</v>
      </c>
      <c r="D154" s="150" t="s">
        <v>147</v>
      </c>
      <c r="E154" s="151" t="s">
        <v>2644</v>
      </c>
      <c r="F154" s="152" t="s">
        <v>2645</v>
      </c>
      <c r="G154" s="153" t="s">
        <v>200</v>
      </c>
      <c r="H154" s="154">
        <v>517</v>
      </c>
      <c r="I154" s="155"/>
      <c r="J154" s="301"/>
    </row>
    <row r="155" spans="2:10" ht="36">
      <c r="B155" s="284"/>
      <c r="C155" s="150" t="s">
        <v>437</v>
      </c>
      <c r="D155" s="150" t="s">
        <v>147</v>
      </c>
      <c r="E155" s="151" t="s">
        <v>2763</v>
      </c>
      <c r="F155" s="152" t="s">
        <v>2764</v>
      </c>
      <c r="G155" s="153" t="s">
        <v>200</v>
      </c>
      <c r="H155" s="154">
        <v>1600</v>
      </c>
      <c r="I155" s="155"/>
      <c r="J155" s="301"/>
    </row>
    <row r="156" spans="2:10" ht="24">
      <c r="B156" s="284"/>
      <c r="C156" s="167" t="s">
        <v>443</v>
      </c>
      <c r="D156" s="167" t="s">
        <v>425</v>
      </c>
      <c r="E156" s="168" t="s">
        <v>2765</v>
      </c>
      <c r="F156" s="169" t="s">
        <v>2766</v>
      </c>
      <c r="G156" s="170" t="s">
        <v>200</v>
      </c>
      <c r="H156" s="171">
        <v>1600</v>
      </c>
      <c r="I156" s="172"/>
      <c r="J156" s="303"/>
    </row>
    <row r="157" spans="2:10" ht="24">
      <c r="B157" s="284"/>
      <c r="C157" s="150" t="s">
        <v>965</v>
      </c>
      <c r="D157" s="150" t="s">
        <v>147</v>
      </c>
      <c r="E157" s="151" t="s">
        <v>2767</v>
      </c>
      <c r="F157" s="152" t="s">
        <v>2768</v>
      </c>
      <c r="G157" s="153" t="s">
        <v>200</v>
      </c>
      <c r="H157" s="154">
        <v>1220</v>
      </c>
      <c r="I157" s="155"/>
      <c r="J157" s="301"/>
    </row>
    <row r="158" spans="2:10" ht="24">
      <c r="B158" s="284"/>
      <c r="C158" s="150" t="s">
        <v>969</v>
      </c>
      <c r="D158" s="150" t="s">
        <v>147</v>
      </c>
      <c r="E158" s="151" t="s">
        <v>2769</v>
      </c>
      <c r="F158" s="152" t="s">
        <v>2770</v>
      </c>
      <c r="G158" s="153" t="s">
        <v>200</v>
      </c>
      <c r="H158" s="154">
        <v>42</v>
      </c>
      <c r="I158" s="155"/>
      <c r="J158" s="301"/>
    </row>
    <row r="159" spans="2:10" ht="24">
      <c r="B159" s="284"/>
      <c r="C159" s="150" t="s">
        <v>973</v>
      </c>
      <c r="D159" s="150" t="s">
        <v>147</v>
      </c>
      <c r="E159" s="151" t="s">
        <v>2771</v>
      </c>
      <c r="F159" s="152" t="s">
        <v>2772</v>
      </c>
      <c r="G159" s="153" t="s">
        <v>200</v>
      </c>
      <c r="H159" s="154">
        <v>8</v>
      </c>
      <c r="I159" s="155"/>
      <c r="J159" s="301"/>
    </row>
    <row r="160" spans="2:10" ht="24">
      <c r="B160" s="284"/>
      <c r="C160" s="150" t="s">
        <v>977</v>
      </c>
      <c r="D160" s="150" t="s">
        <v>147</v>
      </c>
      <c r="E160" s="151" t="s">
        <v>2773</v>
      </c>
      <c r="F160" s="152" t="s">
        <v>2774</v>
      </c>
      <c r="G160" s="153" t="s">
        <v>200</v>
      </c>
      <c r="H160" s="154">
        <v>28</v>
      </c>
      <c r="I160" s="155"/>
      <c r="J160" s="301"/>
    </row>
    <row r="161" spans="2:10" ht="24">
      <c r="B161" s="284"/>
      <c r="C161" s="167" t="s">
        <v>981</v>
      </c>
      <c r="D161" s="167" t="s">
        <v>425</v>
      </c>
      <c r="E161" s="168" t="s">
        <v>2775</v>
      </c>
      <c r="F161" s="169" t="s">
        <v>2776</v>
      </c>
      <c r="G161" s="170" t="s">
        <v>200</v>
      </c>
      <c r="H161" s="171">
        <v>28</v>
      </c>
      <c r="I161" s="172"/>
      <c r="J161" s="303"/>
    </row>
    <row r="162" spans="2:10" ht="24">
      <c r="B162" s="284"/>
      <c r="C162" s="167" t="s">
        <v>983</v>
      </c>
      <c r="D162" s="167" t="s">
        <v>425</v>
      </c>
      <c r="E162" s="168" t="s">
        <v>2777</v>
      </c>
      <c r="F162" s="169" t="s">
        <v>2778</v>
      </c>
      <c r="G162" s="170" t="s">
        <v>200</v>
      </c>
      <c r="H162" s="171">
        <v>28</v>
      </c>
      <c r="I162" s="172"/>
      <c r="J162" s="303"/>
    </row>
    <row r="163" spans="2:10" ht="24">
      <c r="B163" s="284"/>
      <c r="C163" s="167" t="s">
        <v>987</v>
      </c>
      <c r="D163" s="167" t="s">
        <v>425</v>
      </c>
      <c r="E163" s="168" t="s">
        <v>2779</v>
      </c>
      <c r="F163" s="169" t="s">
        <v>2780</v>
      </c>
      <c r="G163" s="170" t="s">
        <v>200</v>
      </c>
      <c r="H163" s="171">
        <v>28</v>
      </c>
      <c r="I163" s="172"/>
      <c r="J163" s="303"/>
    </row>
    <row r="164" spans="2:10" ht="24">
      <c r="B164" s="284"/>
      <c r="C164" s="150" t="s">
        <v>991</v>
      </c>
      <c r="D164" s="150" t="s">
        <v>147</v>
      </c>
      <c r="E164" s="151" t="s">
        <v>2781</v>
      </c>
      <c r="F164" s="152" t="s">
        <v>2782</v>
      </c>
      <c r="G164" s="153" t="s">
        <v>200</v>
      </c>
      <c r="H164" s="154">
        <v>44</v>
      </c>
      <c r="I164" s="155"/>
      <c r="J164" s="301"/>
    </row>
    <row r="165" spans="2:10" ht="24">
      <c r="B165" s="284"/>
      <c r="C165" s="167" t="s">
        <v>995</v>
      </c>
      <c r="D165" s="167" t="s">
        <v>425</v>
      </c>
      <c r="E165" s="168" t="s">
        <v>2783</v>
      </c>
      <c r="F165" s="169" t="s">
        <v>2784</v>
      </c>
      <c r="G165" s="170" t="s">
        <v>200</v>
      </c>
      <c r="H165" s="171">
        <v>44</v>
      </c>
      <c r="I165" s="172"/>
      <c r="J165" s="303"/>
    </row>
    <row r="166" spans="2:10" ht="24">
      <c r="B166" s="284"/>
      <c r="C166" s="167" t="s">
        <v>999</v>
      </c>
      <c r="D166" s="167" t="s">
        <v>425</v>
      </c>
      <c r="E166" s="168" t="s">
        <v>2785</v>
      </c>
      <c r="F166" s="169" t="s">
        <v>2786</v>
      </c>
      <c r="G166" s="170" t="s">
        <v>200</v>
      </c>
      <c r="H166" s="171">
        <v>44</v>
      </c>
      <c r="I166" s="172"/>
      <c r="J166" s="303"/>
    </row>
    <row r="167" spans="2:10" ht="24">
      <c r="B167" s="284"/>
      <c r="C167" s="150" t="s">
        <v>1003</v>
      </c>
      <c r="D167" s="150" t="s">
        <v>147</v>
      </c>
      <c r="E167" s="151" t="s">
        <v>2787</v>
      </c>
      <c r="F167" s="152" t="s">
        <v>2788</v>
      </c>
      <c r="G167" s="153" t="s">
        <v>200</v>
      </c>
      <c r="H167" s="154">
        <v>12</v>
      </c>
      <c r="I167" s="155"/>
      <c r="J167" s="301"/>
    </row>
    <row r="168" spans="2:10" ht="24">
      <c r="B168" s="284"/>
      <c r="C168" s="167" t="s">
        <v>1010</v>
      </c>
      <c r="D168" s="167" t="s">
        <v>425</v>
      </c>
      <c r="E168" s="168" t="s">
        <v>2789</v>
      </c>
      <c r="F168" s="169" t="s">
        <v>2790</v>
      </c>
      <c r="G168" s="170" t="s">
        <v>200</v>
      </c>
      <c r="H168" s="171">
        <v>12</v>
      </c>
      <c r="I168" s="172"/>
      <c r="J168" s="303"/>
    </row>
    <row r="169" spans="2:10" ht="24">
      <c r="B169" s="284"/>
      <c r="C169" s="167" t="s">
        <v>1014</v>
      </c>
      <c r="D169" s="167" t="s">
        <v>425</v>
      </c>
      <c r="E169" s="168" t="s">
        <v>2785</v>
      </c>
      <c r="F169" s="169" t="s">
        <v>2786</v>
      </c>
      <c r="G169" s="170" t="s">
        <v>200</v>
      </c>
      <c r="H169" s="171">
        <v>12</v>
      </c>
      <c r="I169" s="172"/>
      <c r="J169" s="303"/>
    </row>
    <row r="170" spans="2:10" ht="24">
      <c r="B170" s="284"/>
      <c r="C170" s="150" t="s">
        <v>1018</v>
      </c>
      <c r="D170" s="150" t="s">
        <v>147</v>
      </c>
      <c r="E170" s="151" t="s">
        <v>2791</v>
      </c>
      <c r="F170" s="152" t="s">
        <v>2792</v>
      </c>
      <c r="G170" s="153" t="s">
        <v>200</v>
      </c>
      <c r="H170" s="154">
        <v>3</v>
      </c>
      <c r="I170" s="155"/>
      <c r="J170" s="301"/>
    </row>
    <row r="171" spans="2:10" ht="24">
      <c r="B171" s="284"/>
      <c r="C171" s="167" t="s">
        <v>1022</v>
      </c>
      <c r="D171" s="167" t="s">
        <v>425</v>
      </c>
      <c r="E171" s="168" t="s">
        <v>2793</v>
      </c>
      <c r="F171" s="169" t="s">
        <v>2794</v>
      </c>
      <c r="G171" s="170" t="s">
        <v>200</v>
      </c>
      <c r="H171" s="171">
        <v>3</v>
      </c>
      <c r="I171" s="172"/>
      <c r="J171" s="303"/>
    </row>
    <row r="172" spans="2:10" ht="24">
      <c r="B172" s="284"/>
      <c r="C172" s="167" t="s">
        <v>1026</v>
      </c>
      <c r="D172" s="167" t="s">
        <v>425</v>
      </c>
      <c r="E172" s="168" t="s">
        <v>2785</v>
      </c>
      <c r="F172" s="169" t="s">
        <v>2786</v>
      </c>
      <c r="G172" s="170" t="s">
        <v>200</v>
      </c>
      <c r="H172" s="171">
        <v>3</v>
      </c>
      <c r="I172" s="172"/>
      <c r="J172" s="303"/>
    </row>
    <row r="173" spans="2:10" ht="24">
      <c r="B173" s="284"/>
      <c r="C173" s="150" t="s">
        <v>1030</v>
      </c>
      <c r="D173" s="150" t="s">
        <v>147</v>
      </c>
      <c r="E173" s="151" t="s">
        <v>2795</v>
      </c>
      <c r="F173" s="152" t="s">
        <v>2796</v>
      </c>
      <c r="G173" s="153" t="s">
        <v>200</v>
      </c>
      <c r="H173" s="154">
        <v>29</v>
      </c>
      <c r="I173" s="155"/>
      <c r="J173" s="301"/>
    </row>
    <row r="174" spans="2:10" ht="24">
      <c r="B174" s="284"/>
      <c r="C174" s="167" t="s">
        <v>1036</v>
      </c>
      <c r="D174" s="167" t="s">
        <v>425</v>
      </c>
      <c r="E174" s="168" t="s">
        <v>2797</v>
      </c>
      <c r="F174" s="169" t="s">
        <v>2798</v>
      </c>
      <c r="G174" s="170" t="s">
        <v>200</v>
      </c>
      <c r="H174" s="171">
        <v>29</v>
      </c>
      <c r="I174" s="172"/>
      <c r="J174" s="303"/>
    </row>
    <row r="175" spans="2:10" ht="24">
      <c r="B175" s="284"/>
      <c r="C175" s="167" t="s">
        <v>1040</v>
      </c>
      <c r="D175" s="167" t="s">
        <v>425</v>
      </c>
      <c r="E175" s="168" t="s">
        <v>2785</v>
      </c>
      <c r="F175" s="169" t="s">
        <v>2786</v>
      </c>
      <c r="G175" s="170" t="s">
        <v>200</v>
      </c>
      <c r="H175" s="171">
        <v>29</v>
      </c>
      <c r="I175" s="172"/>
      <c r="J175" s="303"/>
    </row>
    <row r="176" spans="2:10" ht="12">
      <c r="B176" s="284"/>
      <c r="C176" s="150" t="s">
        <v>1044</v>
      </c>
      <c r="D176" s="150" t="s">
        <v>147</v>
      </c>
      <c r="E176" s="151" t="s">
        <v>2799</v>
      </c>
      <c r="F176" s="152" t="s">
        <v>2800</v>
      </c>
      <c r="G176" s="153" t="s">
        <v>200</v>
      </c>
      <c r="H176" s="154">
        <v>23</v>
      </c>
      <c r="I176" s="155"/>
      <c r="J176" s="301"/>
    </row>
    <row r="177" spans="2:10" ht="24">
      <c r="B177" s="284"/>
      <c r="C177" s="150" t="s">
        <v>1050</v>
      </c>
      <c r="D177" s="150" t="s">
        <v>147</v>
      </c>
      <c r="E177" s="151" t="s">
        <v>2801</v>
      </c>
      <c r="F177" s="152" t="s">
        <v>2802</v>
      </c>
      <c r="G177" s="153" t="s">
        <v>200</v>
      </c>
      <c r="H177" s="154">
        <v>557</v>
      </c>
      <c r="I177" s="155"/>
      <c r="J177" s="301"/>
    </row>
    <row r="178" spans="2:10" ht="24">
      <c r="B178" s="284"/>
      <c r="C178" s="167" t="s">
        <v>1054</v>
      </c>
      <c r="D178" s="167" t="s">
        <v>425</v>
      </c>
      <c r="E178" s="168" t="s">
        <v>2785</v>
      </c>
      <c r="F178" s="169" t="s">
        <v>2786</v>
      </c>
      <c r="G178" s="170" t="s">
        <v>200</v>
      </c>
      <c r="H178" s="171">
        <v>80</v>
      </c>
      <c r="I178" s="172"/>
      <c r="J178" s="303"/>
    </row>
    <row r="179" spans="2:10" ht="24">
      <c r="B179" s="284"/>
      <c r="C179" s="167" t="s">
        <v>1058</v>
      </c>
      <c r="D179" s="167" t="s">
        <v>425</v>
      </c>
      <c r="E179" s="168" t="s">
        <v>2803</v>
      </c>
      <c r="F179" s="169" t="s">
        <v>2804</v>
      </c>
      <c r="G179" s="170" t="s">
        <v>200</v>
      </c>
      <c r="H179" s="171">
        <v>76</v>
      </c>
      <c r="I179" s="172"/>
      <c r="J179" s="303"/>
    </row>
    <row r="180" spans="2:10" ht="24">
      <c r="B180" s="284"/>
      <c r="C180" s="167" t="s">
        <v>1062</v>
      </c>
      <c r="D180" s="167" t="s">
        <v>425</v>
      </c>
      <c r="E180" s="168" t="s">
        <v>2805</v>
      </c>
      <c r="F180" s="169" t="s">
        <v>2806</v>
      </c>
      <c r="G180" s="170" t="s">
        <v>200</v>
      </c>
      <c r="H180" s="171">
        <v>3</v>
      </c>
      <c r="I180" s="172"/>
      <c r="J180" s="303"/>
    </row>
    <row r="181" spans="2:10" ht="24">
      <c r="B181" s="284"/>
      <c r="C181" s="167" t="s">
        <v>1066</v>
      </c>
      <c r="D181" s="167" t="s">
        <v>425</v>
      </c>
      <c r="E181" s="168" t="s">
        <v>2807</v>
      </c>
      <c r="F181" s="169" t="s">
        <v>2808</v>
      </c>
      <c r="G181" s="170" t="s">
        <v>200</v>
      </c>
      <c r="H181" s="171">
        <v>79</v>
      </c>
      <c r="I181" s="172"/>
      <c r="J181" s="303"/>
    </row>
    <row r="182" spans="2:10" ht="24">
      <c r="B182" s="284"/>
      <c r="C182" s="167" t="s">
        <v>1069</v>
      </c>
      <c r="D182" s="167" t="s">
        <v>425</v>
      </c>
      <c r="E182" s="168" t="s">
        <v>2809</v>
      </c>
      <c r="F182" s="169" t="s">
        <v>2810</v>
      </c>
      <c r="G182" s="170" t="s">
        <v>200</v>
      </c>
      <c r="H182" s="171">
        <v>557</v>
      </c>
      <c r="I182" s="172"/>
      <c r="J182" s="303"/>
    </row>
    <row r="183" spans="2:10" ht="24">
      <c r="B183" s="284"/>
      <c r="C183" s="150" t="s">
        <v>1070</v>
      </c>
      <c r="D183" s="150" t="s">
        <v>147</v>
      </c>
      <c r="E183" s="151" t="s">
        <v>2811</v>
      </c>
      <c r="F183" s="152" t="s">
        <v>2812</v>
      </c>
      <c r="G183" s="153" t="s">
        <v>200</v>
      </c>
      <c r="H183" s="154">
        <v>1</v>
      </c>
      <c r="I183" s="155"/>
      <c r="J183" s="301"/>
    </row>
    <row r="184" spans="2:10" ht="36">
      <c r="B184" s="284"/>
      <c r="C184" s="167" t="s">
        <v>907</v>
      </c>
      <c r="D184" s="167" t="s">
        <v>425</v>
      </c>
      <c r="E184" s="168" t="s">
        <v>2813</v>
      </c>
      <c r="F184" s="169" t="s">
        <v>2814</v>
      </c>
      <c r="G184" s="170" t="s">
        <v>200</v>
      </c>
      <c r="H184" s="171">
        <v>1</v>
      </c>
      <c r="I184" s="172"/>
      <c r="J184" s="303"/>
    </row>
    <row r="185" spans="2:10" ht="12">
      <c r="B185" s="284"/>
      <c r="C185" s="150" t="s">
        <v>2815</v>
      </c>
      <c r="D185" s="150" t="s">
        <v>147</v>
      </c>
      <c r="E185" s="151" t="s">
        <v>2816</v>
      </c>
      <c r="F185" s="152" t="s">
        <v>2817</v>
      </c>
      <c r="G185" s="153" t="s">
        <v>200</v>
      </c>
      <c r="H185" s="154">
        <v>3</v>
      </c>
      <c r="I185" s="155"/>
      <c r="J185" s="301"/>
    </row>
    <row r="186" spans="2:10" ht="48">
      <c r="B186" s="284"/>
      <c r="C186" s="167" t="s">
        <v>2818</v>
      </c>
      <c r="D186" s="167" t="s">
        <v>425</v>
      </c>
      <c r="E186" s="168" t="s">
        <v>2819</v>
      </c>
      <c r="F186" s="169" t="s">
        <v>2820</v>
      </c>
      <c r="G186" s="170" t="s">
        <v>200</v>
      </c>
      <c r="H186" s="171">
        <v>1</v>
      </c>
      <c r="I186" s="172"/>
      <c r="J186" s="303"/>
    </row>
    <row r="187" spans="2:10" ht="48">
      <c r="B187" s="284"/>
      <c r="C187" s="167" t="s">
        <v>2821</v>
      </c>
      <c r="D187" s="167" t="s">
        <v>425</v>
      </c>
      <c r="E187" s="168" t="s">
        <v>2822</v>
      </c>
      <c r="F187" s="169" t="s">
        <v>2823</v>
      </c>
      <c r="G187" s="170" t="s">
        <v>200</v>
      </c>
      <c r="H187" s="171">
        <v>1</v>
      </c>
      <c r="I187" s="172"/>
      <c r="J187" s="303"/>
    </row>
    <row r="188" spans="2:10" ht="48">
      <c r="B188" s="284"/>
      <c r="C188" s="167" t="s">
        <v>509</v>
      </c>
      <c r="D188" s="167" t="s">
        <v>425</v>
      </c>
      <c r="E188" s="168" t="s">
        <v>2824</v>
      </c>
      <c r="F188" s="169" t="s">
        <v>2825</v>
      </c>
      <c r="G188" s="170" t="s">
        <v>200</v>
      </c>
      <c r="H188" s="171">
        <v>1</v>
      </c>
      <c r="I188" s="172"/>
      <c r="J188" s="303"/>
    </row>
    <row r="189" spans="2:10" ht="24">
      <c r="B189" s="284"/>
      <c r="C189" s="150" t="s">
        <v>2187</v>
      </c>
      <c r="D189" s="150" t="s">
        <v>147</v>
      </c>
      <c r="E189" s="151" t="s">
        <v>2826</v>
      </c>
      <c r="F189" s="152" t="s">
        <v>2827</v>
      </c>
      <c r="G189" s="153" t="s">
        <v>200</v>
      </c>
      <c r="H189" s="154">
        <v>1</v>
      </c>
      <c r="I189" s="155"/>
      <c r="J189" s="301"/>
    </row>
    <row r="190" spans="2:10" ht="48">
      <c r="B190" s="284"/>
      <c r="C190" s="167" t="s">
        <v>2828</v>
      </c>
      <c r="D190" s="167" t="s">
        <v>425</v>
      </c>
      <c r="E190" s="168" t="s">
        <v>2829</v>
      </c>
      <c r="F190" s="169" t="s">
        <v>2830</v>
      </c>
      <c r="G190" s="170" t="s">
        <v>200</v>
      </c>
      <c r="H190" s="171">
        <v>1</v>
      </c>
      <c r="I190" s="172"/>
      <c r="J190" s="303"/>
    </row>
    <row r="191" spans="2:10" ht="24">
      <c r="B191" s="284"/>
      <c r="C191" s="150" t="s">
        <v>2831</v>
      </c>
      <c r="D191" s="150" t="s">
        <v>147</v>
      </c>
      <c r="E191" s="151" t="s">
        <v>2832</v>
      </c>
      <c r="F191" s="152" t="s">
        <v>2833</v>
      </c>
      <c r="G191" s="153" t="s">
        <v>200</v>
      </c>
      <c r="H191" s="154">
        <v>280</v>
      </c>
      <c r="I191" s="155"/>
      <c r="J191" s="301"/>
    </row>
    <row r="192" spans="2:10" ht="24">
      <c r="B192" s="284"/>
      <c r="C192" s="167" t="s">
        <v>2834</v>
      </c>
      <c r="D192" s="167" t="s">
        <v>425</v>
      </c>
      <c r="E192" s="168" t="s">
        <v>2835</v>
      </c>
      <c r="F192" s="169" t="s">
        <v>2836</v>
      </c>
      <c r="G192" s="170" t="s">
        <v>200</v>
      </c>
      <c r="H192" s="171">
        <v>34</v>
      </c>
      <c r="I192" s="172"/>
      <c r="J192" s="303"/>
    </row>
    <row r="193" spans="2:10" ht="24">
      <c r="B193" s="284"/>
      <c r="C193" s="167" t="s">
        <v>2837</v>
      </c>
      <c r="D193" s="167" t="s">
        <v>425</v>
      </c>
      <c r="E193" s="168" t="s">
        <v>2838</v>
      </c>
      <c r="F193" s="169" t="s">
        <v>2839</v>
      </c>
      <c r="G193" s="170" t="s">
        <v>200</v>
      </c>
      <c r="H193" s="171">
        <v>12</v>
      </c>
      <c r="I193" s="172"/>
      <c r="J193" s="303"/>
    </row>
    <row r="194" spans="2:10" ht="24">
      <c r="B194" s="284"/>
      <c r="C194" s="167" t="s">
        <v>2840</v>
      </c>
      <c r="D194" s="167" t="s">
        <v>425</v>
      </c>
      <c r="E194" s="168" t="s">
        <v>2841</v>
      </c>
      <c r="F194" s="169" t="s">
        <v>2842</v>
      </c>
      <c r="G194" s="170" t="s">
        <v>200</v>
      </c>
      <c r="H194" s="171">
        <v>22</v>
      </c>
      <c r="I194" s="172"/>
      <c r="J194" s="303"/>
    </row>
    <row r="195" spans="2:10" ht="24">
      <c r="B195" s="284"/>
      <c r="C195" s="167" t="s">
        <v>2843</v>
      </c>
      <c r="D195" s="167" t="s">
        <v>425</v>
      </c>
      <c r="E195" s="168" t="s">
        <v>2844</v>
      </c>
      <c r="F195" s="169" t="s">
        <v>2845</v>
      </c>
      <c r="G195" s="170" t="s">
        <v>200</v>
      </c>
      <c r="H195" s="171">
        <v>7</v>
      </c>
      <c r="I195" s="172"/>
      <c r="J195" s="303"/>
    </row>
    <row r="196" spans="2:10" ht="24">
      <c r="B196" s="284"/>
      <c r="C196" s="167" t="s">
        <v>2846</v>
      </c>
      <c r="D196" s="167" t="s">
        <v>425</v>
      </c>
      <c r="E196" s="168" t="s">
        <v>2847</v>
      </c>
      <c r="F196" s="169" t="s">
        <v>2848</v>
      </c>
      <c r="G196" s="170" t="s">
        <v>200</v>
      </c>
      <c r="H196" s="171">
        <v>161</v>
      </c>
      <c r="I196" s="172"/>
      <c r="J196" s="303"/>
    </row>
    <row r="197" spans="2:10" ht="24">
      <c r="B197" s="284"/>
      <c r="C197" s="167" t="s">
        <v>2849</v>
      </c>
      <c r="D197" s="167" t="s">
        <v>425</v>
      </c>
      <c r="E197" s="168" t="s">
        <v>2850</v>
      </c>
      <c r="F197" s="169" t="s">
        <v>2851</v>
      </c>
      <c r="G197" s="170" t="s">
        <v>200</v>
      </c>
      <c r="H197" s="171">
        <v>6</v>
      </c>
      <c r="I197" s="172"/>
      <c r="J197" s="303"/>
    </row>
    <row r="198" spans="2:10" ht="24">
      <c r="B198" s="284"/>
      <c r="C198" s="167" t="s">
        <v>2852</v>
      </c>
      <c r="D198" s="167" t="s">
        <v>425</v>
      </c>
      <c r="E198" s="168" t="s">
        <v>2853</v>
      </c>
      <c r="F198" s="169" t="s">
        <v>2854</v>
      </c>
      <c r="G198" s="170" t="s">
        <v>200</v>
      </c>
      <c r="H198" s="171">
        <v>3</v>
      </c>
      <c r="I198" s="172"/>
      <c r="J198" s="303"/>
    </row>
    <row r="199" spans="2:10" ht="24">
      <c r="B199" s="284"/>
      <c r="C199" s="167" t="s">
        <v>2855</v>
      </c>
      <c r="D199" s="167" t="s">
        <v>425</v>
      </c>
      <c r="E199" s="168" t="s">
        <v>2856</v>
      </c>
      <c r="F199" s="169" t="s">
        <v>2857</v>
      </c>
      <c r="G199" s="170" t="s">
        <v>200</v>
      </c>
      <c r="H199" s="171">
        <v>3</v>
      </c>
      <c r="I199" s="172"/>
      <c r="J199" s="303"/>
    </row>
    <row r="200" spans="2:10" ht="24">
      <c r="B200" s="284"/>
      <c r="C200" s="167" t="s">
        <v>2858</v>
      </c>
      <c r="D200" s="167" t="s">
        <v>425</v>
      </c>
      <c r="E200" s="168" t="s">
        <v>2859</v>
      </c>
      <c r="F200" s="169" t="s">
        <v>2860</v>
      </c>
      <c r="G200" s="170" t="s">
        <v>200</v>
      </c>
      <c r="H200" s="171">
        <v>24</v>
      </c>
      <c r="I200" s="172"/>
      <c r="J200" s="303"/>
    </row>
    <row r="201" spans="2:10" ht="24">
      <c r="B201" s="284"/>
      <c r="C201" s="167" t="s">
        <v>2093</v>
      </c>
      <c r="D201" s="167" t="s">
        <v>425</v>
      </c>
      <c r="E201" s="168" t="s">
        <v>2861</v>
      </c>
      <c r="F201" s="169" t="s">
        <v>2862</v>
      </c>
      <c r="G201" s="170" t="s">
        <v>200</v>
      </c>
      <c r="H201" s="171">
        <v>6</v>
      </c>
      <c r="I201" s="172"/>
      <c r="J201" s="303"/>
    </row>
    <row r="202" spans="2:10" ht="36">
      <c r="B202" s="284"/>
      <c r="C202" s="167" t="s">
        <v>2863</v>
      </c>
      <c r="D202" s="167" t="s">
        <v>425</v>
      </c>
      <c r="E202" s="168" t="s">
        <v>2864</v>
      </c>
      <c r="F202" s="169" t="s">
        <v>2865</v>
      </c>
      <c r="G202" s="170" t="s">
        <v>200</v>
      </c>
      <c r="H202" s="171">
        <v>2</v>
      </c>
      <c r="I202" s="172"/>
      <c r="J202" s="303"/>
    </row>
    <row r="203" spans="2:10" ht="24">
      <c r="B203" s="284"/>
      <c r="C203" s="150" t="s">
        <v>2866</v>
      </c>
      <c r="D203" s="150" t="s">
        <v>147</v>
      </c>
      <c r="E203" s="151" t="s">
        <v>2867</v>
      </c>
      <c r="F203" s="152" t="s">
        <v>2868</v>
      </c>
      <c r="G203" s="153" t="s">
        <v>200</v>
      </c>
      <c r="H203" s="154">
        <v>77</v>
      </c>
      <c r="I203" s="155"/>
      <c r="J203" s="301"/>
    </row>
    <row r="204" spans="2:10" ht="60">
      <c r="B204" s="284"/>
      <c r="C204" s="167" t="s">
        <v>2096</v>
      </c>
      <c r="D204" s="167" t="s">
        <v>425</v>
      </c>
      <c r="E204" s="168" t="s">
        <v>2869</v>
      </c>
      <c r="F204" s="169" t="s">
        <v>2870</v>
      </c>
      <c r="G204" s="170" t="s">
        <v>200</v>
      </c>
      <c r="H204" s="171">
        <v>34</v>
      </c>
      <c r="I204" s="172"/>
      <c r="J204" s="303"/>
    </row>
    <row r="205" spans="2:10" ht="60">
      <c r="B205" s="284"/>
      <c r="C205" s="167" t="s">
        <v>2871</v>
      </c>
      <c r="D205" s="167" t="s">
        <v>425</v>
      </c>
      <c r="E205" s="168" t="s">
        <v>2872</v>
      </c>
      <c r="F205" s="169" t="s">
        <v>2873</v>
      </c>
      <c r="G205" s="170" t="s">
        <v>200</v>
      </c>
      <c r="H205" s="171">
        <v>4</v>
      </c>
      <c r="I205" s="172"/>
      <c r="J205" s="303"/>
    </row>
    <row r="206" spans="2:10" ht="36">
      <c r="B206" s="284"/>
      <c r="C206" s="167" t="s">
        <v>2874</v>
      </c>
      <c r="D206" s="167" t="s">
        <v>425</v>
      </c>
      <c r="E206" s="168" t="s">
        <v>2875</v>
      </c>
      <c r="F206" s="169" t="s">
        <v>2876</v>
      </c>
      <c r="G206" s="170" t="s">
        <v>200</v>
      </c>
      <c r="H206" s="171">
        <v>6</v>
      </c>
      <c r="I206" s="172"/>
      <c r="J206" s="303"/>
    </row>
    <row r="207" spans="2:10" ht="36">
      <c r="B207" s="284"/>
      <c r="C207" s="167" t="s">
        <v>2877</v>
      </c>
      <c r="D207" s="167" t="s">
        <v>425</v>
      </c>
      <c r="E207" s="168" t="s">
        <v>2878</v>
      </c>
      <c r="F207" s="169" t="s">
        <v>2879</v>
      </c>
      <c r="G207" s="170" t="s">
        <v>200</v>
      </c>
      <c r="H207" s="171">
        <v>24</v>
      </c>
      <c r="I207" s="172"/>
      <c r="J207" s="303"/>
    </row>
    <row r="208" spans="2:10" ht="48">
      <c r="B208" s="284"/>
      <c r="C208" s="167" t="s">
        <v>2880</v>
      </c>
      <c r="D208" s="167" t="s">
        <v>425</v>
      </c>
      <c r="E208" s="168" t="s">
        <v>2881</v>
      </c>
      <c r="F208" s="169" t="s">
        <v>2882</v>
      </c>
      <c r="G208" s="170" t="s">
        <v>200</v>
      </c>
      <c r="H208" s="171">
        <v>6</v>
      </c>
      <c r="I208" s="172"/>
      <c r="J208" s="303"/>
    </row>
    <row r="209" spans="2:10" ht="48">
      <c r="B209" s="284"/>
      <c r="C209" s="167" t="s">
        <v>1636</v>
      </c>
      <c r="D209" s="167" t="s">
        <v>425</v>
      </c>
      <c r="E209" s="168" t="s">
        <v>2883</v>
      </c>
      <c r="F209" s="169" t="s">
        <v>2884</v>
      </c>
      <c r="G209" s="170" t="s">
        <v>200</v>
      </c>
      <c r="H209" s="171">
        <v>3</v>
      </c>
      <c r="I209" s="172"/>
      <c r="J209" s="303"/>
    </row>
    <row r="210" spans="2:10" ht="24">
      <c r="B210" s="284"/>
      <c r="C210" s="150" t="s">
        <v>2885</v>
      </c>
      <c r="D210" s="150" t="s">
        <v>147</v>
      </c>
      <c r="E210" s="151" t="s">
        <v>2886</v>
      </c>
      <c r="F210" s="152" t="s">
        <v>2887</v>
      </c>
      <c r="G210" s="153" t="s">
        <v>200</v>
      </c>
      <c r="H210" s="154">
        <v>15</v>
      </c>
      <c r="I210" s="155"/>
      <c r="J210" s="301"/>
    </row>
    <row r="211" spans="2:10" ht="12">
      <c r="B211" s="284"/>
      <c r="C211" s="150" t="s">
        <v>2888</v>
      </c>
      <c r="D211" s="150" t="s">
        <v>147</v>
      </c>
      <c r="E211" s="151" t="s">
        <v>2889</v>
      </c>
      <c r="F211" s="152" t="s">
        <v>2890</v>
      </c>
      <c r="G211" s="153" t="s">
        <v>200</v>
      </c>
      <c r="H211" s="154">
        <v>23</v>
      </c>
      <c r="I211" s="155"/>
      <c r="J211" s="301"/>
    </row>
    <row r="212" spans="2:10" ht="24">
      <c r="B212" s="284"/>
      <c r="C212" s="150" t="s">
        <v>2891</v>
      </c>
      <c r="D212" s="150" t="s">
        <v>147</v>
      </c>
      <c r="E212" s="151" t="s">
        <v>2892</v>
      </c>
      <c r="F212" s="152" t="s">
        <v>2893</v>
      </c>
      <c r="G212" s="153" t="s">
        <v>200</v>
      </c>
      <c r="H212" s="154">
        <v>7</v>
      </c>
      <c r="I212" s="155"/>
      <c r="J212" s="301"/>
    </row>
    <row r="213" spans="2:10" ht="24">
      <c r="B213" s="284"/>
      <c r="C213" s="150" t="s">
        <v>2894</v>
      </c>
      <c r="D213" s="150" t="s">
        <v>147</v>
      </c>
      <c r="E213" s="151" t="s">
        <v>2895</v>
      </c>
      <c r="F213" s="152" t="s">
        <v>2896</v>
      </c>
      <c r="G213" s="153" t="s">
        <v>200</v>
      </c>
      <c r="H213" s="154">
        <v>7</v>
      </c>
      <c r="I213" s="155"/>
      <c r="J213" s="301"/>
    </row>
    <row r="214" spans="2:10" ht="12">
      <c r="B214" s="284"/>
      <c r="C214" s="150" t="s">
        <v>2897</v>
      </c>
      <c r="D214" s="150" t="s">
        <v>147</v>
      </c>
      <c r="E214" s="151" t="s">
        <v>2898</v>
      </c>
      <c r="F214" s="152" t="s">
        <v>2899</v>
      </c>
      <c r="G214" s="153" t="s">
        <v>200</v>
      </c>
      <c r="H214" s="154">
        <v>1</v>
      </c>
      <c r="I214" s="155"/>
      <c r="J214" s="301"/>
    </row>
    <row r="215" spans="2:10" ht="12">
      <c r="B215" s="284"/>
      <c r="C215" s="150" t="s">
        <v>2900</v>
      </c>
      <c r="D215" s="150" t="s">
        <v>147</v>
      </c>
      <c r="E215" s="151" t="s">
        <v>2901</v>
      </c>
      <c r="F215" s="152" t="s">
        <v>2902</v>
      </c>
      <c r="G215" s="153" t="s">
        <v>187</v>
      </c>
      <c r="H215" s="154">
        <v>420</v>
      </c>
      <c r="I215" s="155"/>
      <c r="J215" s="301"/>
    </row>
    <row r="216" spans="2:10" ht="12">
      <c r="B216" s="284"/>
      <c r="C216" s="167" t="s">
        <v>2903</v>
      </c>
      <c r="D216" s="167" t="s">
        <v>425</v>
      </c>
      <c r="E216" s="168" t="s">
        <v>2904</v>
      </c>
      <c r="F216" s="169" t="s">
        <v>2905</v>
      </c>
      <c r="G216" s="170" t="s">
        <v>187</v>
      </c>
      <c r="H216" s="171">
        <v>420</v>
      </c>
      <c r="I216" s="172"/>
      <c r="J216" s="303"/>
    </row>
    <row r="217" spans="2:10" ht="24">
      <c r="B217" s="284"/>
      <c r="C217" s="150" t="s">
        <v>2610</v>
      </c>
      <c r="D217" s="150" t="s">
        <v>147</v>
      </c>
      <c r="E217" s="151" t="s">
        <v>2906</v>
      </c>
      <c r="F217" s="152" t="s">
        <v>2907</v>
      </c>
      <c r="G217" s="153" t="s">
        <v>187</v>
      </c>
      <c r="H217" s="154">
        <v>145</v>
      </c>
      <c r="I217" s="155"/>
      <c r="J217" s="301"/>
    </row>
    <row r="218" spans="2:10" ht="24">
      <c r="B218" s="284"/>
      <c r="C218" s="167" t="s">
        <v>2908</v>
      </c>
      <c r="D218" s="167" t="s">
        <v>425</v>
      </c>
      <c r="E218" s="168" t="s">
        <v>2909</v>
      </c>
      <c r="F218" s="169" t="s">
        <v>2910</v>
      </c>
      <c r="G218" s="170" t="s">
        <v>187</v>
      </c>
      <c r="H218" s="171">
        <v>145</v>
      </c>
      <c r="I218" s="172"/>
      <c r="J218" s="303"/>
    </row>
    <row r="219" spans="2:10" ht="24">
      <c r="B219" s="284"/>
      <c r="C219" s="150" t="s">
        <v>2911</v>
      </c>
      <c r="D219" s="150" t="s">
        <v>147</v>
      </c>
      <c r="E219" s="151" t="s">
        <v>2912</v>
      </c>
      <c r="F219" s="152" t="s">
        <v>2913</v>
      </c>
      <c r="G219" s="153" t="s">
        <v>187</v>
      </c>
      <c r="H219" s="154">
        <v>20</v>
      </c>
      <c r="I219" s="155"/>
      <c r="J219" s="301"/>
    </row>
    <row r="220" spans="2:10" ht="24">
      <c r="B220" s="284"/>
      <c r="C220" s="167" t="s">
        <v>1597</v>
      </c>
      <c r="D220" s="167" t="s">
        <v>425</v>
      </c>
      <c r="E220" s="168" t="s">
        <v>2914</v>
      </c>
      <c r="F220" s="169" t="s">
        <v>2915</v>
      </c>
      <c r="G220" s="170" t="s">
        <v>187</v>
      </c>
      <c r="H220" s="171">
        <v>20</v>
      </c>
      <c r="I220" s="172"/>
      <c r="J220" s="303"/>
    </row>
    <row r="221" spans="2:10" ht="24">
      <c r="B221" s="284"/>
      <c r="C221" s="150" t="s">
        <v>1601</v>
      </c>
      <c r="D221" s="150" t="s">
        <v>147</v>
      </c>
      <c r="E221" s="151" t="s">
        <v>2916</v>
      </c>
      <c r="F221" s="152" t="s">
        <v>2917</v>
      </c>
      <c r="G221" s="153" t="s">
        <v>187</v>
      </c>
      <c r="H221" s="154">
        <v>2670</v>
      </c>
      <c r="I221" s="155"/>
      <c r="J221" s="301"/>
    </row>
    <row r="222" spans="2:10" ht="24">
      <c r="B222" s="284"/>
      <c r="C222" s="167" t="s">
        <v>1605</v>
      </c>
      <c r="D222" s="167" t="s">
        <v>425</v>
      </c>
      <c r="E222" s="168" t="s">
        <v>2918</v>
      </c>
      <c r="F222" s="169" t="s">
        <v>2919</v>
      </c>
      <c r="G222" s="170" t="s">
        <v>187</v>
      </c>
      <c r="H222" s="171">
        <v>1950</v>
      </c>
      <c r="I222" s="172"/>
      <c r="J222" s="303"/>
    </row>
    <row r="223" spans="2:10" ht="24">
      <c r="B223" s="284"/>
      <c r="C223" s="167" t="s">
        <v>2920</v>
      </c>
      <c r="D223" s="167" t="s">
        <v>425</v>
      </c>
      <c r="E223" s="168" t="s">
        <v>2921</v>
      </c>
      <c r="F223" s="169" t="s">
        <v>2922</v>
      </c>
      <c r="G223" s="170" t="s">
        <v>187</v>
      </c>
      <c r="H223" s="171">
        <v>680</v>
      </c>
      <c r="I223" s="172"/>
      <c r="J223" s="303"/>
    </row>
    <row r="224" spans="2:10" ht="24">
      <c r="B224" s="284"/>
      <c r="C224" s="167" t="s">
        <v>2923</v>
      </c>
      <c r="D224" s="167" t="s">
        <v>425</v>
      </c>
      <c r="E224" s="168" t="s">
        <v>2924</v>
      </c>
      <c r="F224" s="169" t="s">
        <v>2925</v>
      </c>
      <c r="G224" s="170" t="s">
        <v>187</v>
      </c>
      <c r="H224" s="171">
        <v>40</v>
      </c>
      <c r="I224" s="172"/>
      <c r="J224" s="303"/>
    </row>
    <row r="225" spans="2:10" ht="24">
      <c r="B225" s="284"/>
      <c r="C225" s="150" t="s">
        <v>2926</v>
      </c>
      <c r="D225" s="150" t="s">
        <v>147</v>
      </c>
      <c r="E225" s="151" t="s">
        <v>2927</v>
      </c>
      <c r="F225" s="152" t="s">
        <v>2928</v>
      </c>
      <c r="G225" s="153" t="s">
        <v>187</v>
      </c>
      <c r="H225" s="154">
        <v>3450</v>
      </c>
      <c r="I225" s="155"/>
      <c r="J225" s="301"/>
    </row>
    <row r="226" spans="2:10" ht="24">
      <c r="B226" s="284"/>
      <c r="C226" s="167" t="s">
        <v>2929</v>
      </c>
      <c r="D226" s="167" t="s">
        <v>425</v>
      </c>
      <c r="E226" s="168" t="s">
        <v>2930</v>
      </c>
      <c r="F226" s="169" t="s">
        <v>2931</v>
      </c>
      <c r="G226" s="170" t="s">
        <v>187</v>
      </c>
      <c r="H226" s="171">
        <v>3450</v>
      </c>
      <c r="I226" s="172"/>
      <c r="J226" s="303"/>
    </row>
    <row r="227" spans="2:10" ht="24">
      <c r="B227" s="284"/>
      <c r="C227" s="150" t="s">
        <v>1977</v>
      </c>
      <c r="D227" s="150" t="s">
        <v>147</v>
      </c>
      <c r="E227" s="151" t="s">
        <v>2932</v>
      </c>
      <c r="F227" s="152" t="s">
        <v>2933</v>
      </c>
      <c r="G227" s="153" t="s">
        <v>187</v>
      </c>
      <c r="H227" s="154">
        <v>70</v>
      </c>
      <c r="I227" s="155"/>
      <c r="J227" s="301"/>
    </row>
    <row r="228" spans="2:10" ht="24">
      <c r="B228" s="284"/>
      <c r="C228" s="167" t="s">
        <v>2934</v>
      </c>
      <c r="D228" s="167" t="s">
        <v>425</v>
      </c>
      <c r="E228" s="168" t="s">
        <v>2935</v>
      </c>
      <c r="F228" s="169" t="s">
        <v>2936</v>
      </c>
      <c r="G228" s="170" t="s">
        <v>187</v>
      </c>
      <c r="H228" s="171">
        <v>70</v>
      </c>
      <c r="I228" s="172"/>
      <c r="J228" s="303"/>
    </row>
    <row r="229" spans="2:10" ht="24">
      <c r="B229" s="284"/>
      <c r="C229" s="150" t="s">
        <v>2937</v>
      </c>
      <c r="D229" s="150" t="s">
        <v>147</v>
      </c>
      <c r="E229" s="151" t="s">
        <v>2938</v>
      </c>
      <c r="F229" s="152" t="s">
        <v>2939</v>
      </c>
      <c r="G229" s="153" t="s">
        <v>187</v>
      </c>
      <c r="H229" s="154">
        <v>4</v>
      </c>
      <c r="I229" s="155"/>
      <c r="J229" s="301"/>
    </row>
    <row r="230" spans="2:10" ht="24">
      <c r="B230" s="284"/>
      <c r="C230" s="167" t="s">
        <v>2940</v>
      </c>
      <c r="D230" s="167" t="s">
        <v>425</v>
      </c>
      <c r="E230" s="168" t="s">
        <v>2941</v>
      </c>
      <c r="F230" s="169" t="s">
        <v>2942</v>
      </c>
      <c r="G230" s="170" t="s">
        <v>187</v>
      </c>
      <c r="H230" s="171">
        <v>4</v>
      </c>
      <c r="I230" s="172"/>
      <c r="J230" s="303"/>
    </row>
    <row r="231" spans="2:10" ht="24">
      <c r="B231" s="284"/>
      <c r="C231" s="150" t="s">
        <v>2943</v>
      </c>
      <c r="D231" s="150" t="s">
        <v>147</v>
      </c>
      <c r="E231" s="151" t="s">
        <v>2944</v>
      </c>
      <c r="F231" s="152" t="s">
        <v>2945</v>
      </c>
      <c r="G231" s="153" t="s">
        <v>187</v>
      </c>
      <c r="H231" s="154">
        <v>145</v>
      </c>
      <c r="I231" s="155"/>
      <c r="J231" s="301"/>
    </row>
    <row r="232" spans="2:10" ht="24">
      <c r="B232" s="284"/>
      <c r="C232" s="167" t="s">
        <v>2946</v>
      </c>
      <c r="D232" s="167" t="s">
        <v>425</v>
      </c>
      <c r="E232" s="168" t="s">
        <v>2947</v>
      </c>
      <c r="F232" s="169" t="s">
        <v>2948</v>
      </c>
      <c r="G232" s="170" t="s">
        <v>187</v>
      </c>
      <c r="H232" s="171">
        <v>145</v>
      </c>
      <c r="I232" s="172"/>
      <c r="J232" s="303"/>
    </row>
    <row r="233" spans="2:10" ht="15">
      <c r="B233" s="284"/>
      <c r="C233" s="142"/>
      <c r="D233" s="295" t="s">
        <v>68</v>
      </c>
      <c r="E233" s="296" t="s">
        <v>1631</v>
      </c>
      <c r="F233" s="296" t="s">
        <v>1632</v>
      </c>
      <c r="G233" s="142"/>
      <c r="H233" s="142"/>
      <c r="I233" s="142"/>
      <c r="J233" s="297"/>
    </row>
    <row r="234" spans="2:10" ht="12">
      <c r="B234" s="284"/>
      <c r="C234" s="150" t="s">
        <v>2960</v>
      </c>
      <c r="D234" s="150" t="s">
        <v>147</v>
      </c>
      <c r="E234" s="151" t="s">
        <v>2961</v>
      </c>
      <c r="F234" s="152" t="s">
        <v>2962</v>
      </c>
      <c r="G234" s="153" t="s">
        <v>200</v>
      </c>
      <c r="H234" s="154">
        <v>1</v>
      </c>
      <c r="I234" s="155"/>
      <c r="J234" s="301"/>
    </row>
    <row r="235" spans="2:10" ht="36">
      <c r="B235" s="284"/>
      <c r="C235" s="150" t="s">
        <v>2964</v>
      </c>
      <c r="D235" s="150" t="s">
        <v>147</v>
      </c>
      <c r="E235" s="151" t="s">
        <v>2965</v>
      </c>
      <c r="F235" s="152" t="s">
        <v>2966</v>
      </c>
      <c r="G235" s="153" t="s">
        <v>1321</v>
      </c>
      <c r="H235" s="154">
        <v>1</v>
      </c>
      <c r="I235" s="155"/>
      <c r="J235" s="301"/>
    </row>
    <row r="236" spans="2:10" ht="48">
      <c r="B236" s="304"/>
      <c r="C236" s="305" t="s">
        <v>2968</v>
      </c>
      <c r="D236" s="305" t="s">
        <v>147</v>
      </c>
      <c r="E236" s="306" t="s">
        <v>2969</v>
      </c>
      <c r="F236" s="307" t="s">
        <v>2970</v>
      </c>
      <c r="G236" s="308" t="s">
        <v>200</v>
      </c>
      <c r="H236" s="309">
        <v>1</v>
      </c>
      <c r="I236" s="310"/>
      <c r="J236" s="311"/>
    </row>
  </sheetData>
  <autoFilter ref="C123:K127"/>
  <mergeCells count="11">
    <mergeCell ref="E116:H116"/>
    <mergeCell ref="E7:H7"/>
    <mergeCell ref="E9:H9"/>
    <mergeCell ref="E11:H11"/>
    <mergeCell ref="E29:H29"/>
    <mergeCell ref="E85:H85"/>
    <mergeCell ref="L2:V2"/>
    <mergeCell ref="E87:H87"/>
    <mergeCell ref="E89:H89"/>
    <mergeCell ref="E112:H112"/>
    <mergeCell ref="E114:H114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09"/>
  <sheetViews>
    <sheetView showGridLines="0" zoomScaleNormal="100" workbookViewId="0">
      <selection activeCell="E26" sqref="E2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5"/>
    </row>
    <row r="2" spans="1:45" s="1" customFormat="1" ht="36.950000000000003" customHeight="1">
      <c r="L2" s="349" t="s">
        <v>5</v>
      </c>
      <c r="M2" s="349"/>
      <c r="N2" s="349"/>
      <c r="O2" s="349"/>
      <c r="P2" s="349"/>
      <c r="Q2" s="349"/>
      <c r="R2" s="349"/>
      <c r="S2" s="349"/>
      <c r="T2" s="349"/>
      <c r="U2" s="349"/>
      <c r="AS2" s="14" t="s">
        <v>92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69</v>
      </c>
    </row>
    <row r="4" spans="1:45" s="1" customFormat="1" ht="24.95" customHeight="1">
      <c r="B4" s="17"/>
      <c r="D4" s="18" t="s">
        <v>104</v>
      </c>
      <c r="L4" s="17"/>
      <c r="M4" s="96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6.25" customHeight="1">
      <c r="B7" s="17"/>
      <c r="E7" s="388" t="str">
        <f>'Rekapitulácia stavby'!K6</f>
        <v>Ružomberok OO PZ, zateplenie objektu, Nám.A. Hlinku 1875 Ružomberok</v>
      </c>
      <c r="F7" s="389"/>
      <c r="G7" s="389"/>
      <c r="H7" s="389"/>
      <c r="L7" s="17"/>
    </row>
    <row r="8" spans="1:45" s="1" customFormat="1" ht="12" customHeight="1">
      <c r="B8" s="17"/>
      <c r="D8" s="23" t="s">
        <v>105</v>
      </c>
      <c r="L8" s="17"/>
    </row>
    <row r="9" spans="1:45" s="2" customFormat="1" ht="16.5" customHeight="1">
      <c r="A9" s="26"/>
      <c r="B9" s="27"/>
      <c r="C9" s="26"/>
      <c r="D9" s="26"/>
      <c r="E9" s="388" t="s">
        <v>2997</v>
      </c>
      <c r="F9" s="387"/>
      <c r="G9" s="387"/>
      <c r="H9" s="387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107</v>
      </c>
      <c r="E10" s="26"/>
      <c r="F10" s="274" t="s">
        <v>2996</v>
      </c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16.5" customHeight="1">
      <c r="A11" s="26"/>
      <c r="B11" s="27"/>
      <c r="C11" s="26"/>
      <c r="D11" s="26"/>
      <c r="E11" s="380" t="s">
        <v>3009</v>
      </c>
      <c r="F11" s="387"/>
      <c r="G11" s="387"/>
      <c r="H11" s="387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20</v>
      </c>
      <c r="E16" s="26"/>
      <c r="F16" s="26"/>
      <c r="G16" s="26"/>
      <c r="H16" s="26"/>
      <c r="I16" s="23" t="s">
        <v>21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22</v>
      </c>
      <c r="F17" s="26"/>
      <c r="G17" s="26"/>
      <c r="H17" s="26"/>
      <c r="I17" s="23" t="s">
        <v>23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24</v>
      </c>
      <c r="E19" s="26"/>
      <c r="F19" s="26"/>
      <c r="G19" s="26"/>
      <c r="H19" s="26"/>
      <c r="I19" s="23" t="s">
        <v>21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21"/>
      <c r="F20" s="26"/>
      <c r="G20" s="26"/>
      <c r="H20" s="26"/>
      <c r="I20" s="23" t="s">
        <v>23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25</v>
      </c>
      <c r="E22" s="26"/>
      <c r="F22" s="26"/>
      <c r="G22" s="26"/>
      <c r="H22" s="26"/>
      <c r="I22" s="23" t="s">
        <v>21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/>
      <c r="F23" s="26"/>
      <c r="G23" s="26"/>
      <c r="H23" s="26"/>
      <c r="I23" s="23" t="s">
        <v>23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27</v>
      </c>
      <c r="E25" s="26"/>
      <c r="F25" s="26"/>
      <c r="G25" s="26"/>
      <c r="H25" s="26"/>
      <c r="I25" s="23" t="s">
        <v>21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/>
      <c r="F26" s="26"/>
      <c r="G26" s="26"/>
      <c r="H26" s="26"/>
      <c r="I26" s="23" t="s">
        <v>23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28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8"/>
      <c r="B29" s="99"/>
      <c r="C29" s="98"/>
      <c r="D29" s="98"/>
      <c r="E29" s="363" t="s">
        <v>1</v>
      </c>
      <c r="F29" s="363"/>
      <c r="G29" s="363"/>
      <c r="H29" s="363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101" t="s">
        <v>29</v>
      </c>
      <c r="E32" s="26"/>
      <c r="F32" s="26"/>
      <c r="G32" s="26"/>
      <c r="H32" s="26"/>
      <c r="I32" s="26"/>
      <c r="J32" s="68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30" t="s">
        <v>32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7" t="s">
        <v>33</v>
      </c>
      <c r="E35" s="32" t="s">
        <v>34</v>
      </c>
      <c r="F35" s="102" t="e">
        <f>ROUND((SUM(#REF!)),  2)</f>
        <v>#REF!</v>
      </c>
      <c r="G35" s="103"/>
      <c r="H35" s="103"/>
      <c r="I35" s="104">
        <v>0.2</v>
      </c>
      <c r="J35" s="102" t="e">
        <f>ROUND(((SUM(#REF!))*I35),  2)</f>
        <v>#REF!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32" t="s">
        <v>35</v>
      </c>
      <c r="F36" s="105"/>
      <c r="G36" s="26"/>
      <c r="H36" s="26"/>
      <c r="I36" s="106">
        <v>0.2</v>
      </c>
      <c r="J36" s="105"/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36</v>
      </c>
      <c r="F37" s="105" t="e">
        <f>ROUND((SUM(#REF!)),  2)</f>
        <v>#REF!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37</v>
      </c>
      <c r="F38" s="105" t="e">
        <f>ROUND((SUM(#REF!)),  2)</f>
        <v>#REF!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32" t="s">
        <v>38</v>
      </c>
      <c r="F39" s="102" t="e">
        <f>ROUND((SUM(#REF!)),  2)</f>
        <v>#REF!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7"/>
      <c r="D41" s="108" t="s">
        <v>39</v>
      </c>
      <c r="E41" s="57"/>
      <c r="F41" s="57"/>
      <c r="G41" s="109" t="s">
        <v>40</v>
      </c>
      <c r="H41" s="110" t="s">
        <v>41</v>
      </c>
      <c r="I41" s="57"/>
      <c r="J41" s="111"/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110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6.25" customHeight="1">
      <c r="A85" s="26"/>
      <c r="B85" s="27"/>
      <c r="C85" s="26"/>
      <c r="D85" s="26"/>
      <c r="E85" s="388" t="str">
        <f>E7</f>
        <v>Ružomberok OO PZ, zateplenie objektu, Nám.A. Hlinku 1875 Ružomberok</v>
      </c>
      <c r="F85" s="389"/>
      <c r="G85" s="389"/>
      <c r="H85" s="389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105</v>
      </c>
      <c r="L86" s="17"/>
    </row>
    <row r="87" spans="1:30" s="2" customFormat="1" ht="16.5" customHeight="1">
      <c r="A87" s="26"/>
      <c r="B87" s="27"/>
      <c r="C87" s="26"/>
      <c r="D87" s="26"/>
      <c r="E87" s="388" t="s">
        <v>2997</v>
      </c>
      <c r="F87" s="387"/>
      <c r="G87" s="387"/>
      <c r="H87" s="387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107</v>
      </c>
      <c r="D88" s="26"/>
      <c r="E88" s="274" t="s">
        <v>2996</v>
      </c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16.5" customHeight="1">
      <c r="A89" s="26"/>
      <c r="B89" s="27"/>
      <c r="C89" s="26"/>
      <c r="D89" s="26"/>
      <c r="E89" s="380" t="s">
        <v>3009</v>
      </c>
      <c r="F89" s="387"/>
      <c r="G89" s="387"/>
      <c r="H89" s="387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>p.č.1108;1109, k.ú. Ružomberok</v>
      </c>
      <c r="G91" s="26"/>
      <c r="H91" s="26"/>
      <c r="I91" s="23" t="s">
        <v>19</v>
      </c>
      <c r="J91" s="52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5.7" customHeight="1">
      <c r="A93" s="26"/>
      <c r="B93" s="27"/>
      <c r="C93" s="23" t="s">
        <v>20</v>
      </c>
      <c r="D93" s="26"/>
      <c r="E93" s="26"/>
      <c r="F93" s="21" t="str">
        <f>E17</f>
        <v>Ministerstvo vnútra SR</v>
      </c>
      <c r="G93" s="26"/>
      <c r="H93" s="26"/>
      <c r="I93" s="23" t="s">
        <v>25</v>
      </c>
      <c r="J93" s="24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24</v>
      </c>
      <c r="D94" s="26"/>
      <c r="E94" s="26"/>
      <c r="F94" s="21"/>
      <c r="G94" s="26"/>
      <c r="H94" s="26"/>
      <c r="I94" s="23" t="s">
        <v>27</v>
      </c>
      <c r="J94" s="24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15" t="s">
        <v>111</v>
      </c>
      <c r="D96" s="107"/>
      <c r="E96" s="107"/>
      <c r="F96" s="107"/>
      <c r="G96" s="107"/>
      <c r="H96" s="107"/>
      <c r="I96" s="107"/>
      <c r="J96" s="116" t="s">
        <v>112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7" t="s">
        <v>113</v>
      </c>
      <c r="D98" s="26"/>
      <c r="E98" s="26"/>
      <c r="F98" s="26"/>
      <c r="G98" s="26"/>
      <c r="H98" s="26"/>
      <c r="I98" s="26"/>
      <c r="J98" s="68"/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114</v>
      </c>
    </row>
    <row r="99" spans="1:46" s="9" customFormat="1" ht="24.95" customHeight="1">
      <c r="B99" s="118"/>
      <c r="D99" s="119" t="s">
        <v>2992</v>
      </c>
      <c r="E99" s="120"/>
      <c r="F99" s="120" t="s">
        <v>91</v>
      </c>
      <c r="G99" s="120"/>
      <c r="H99" s="120"/>
      <c r="I99" s="120"/>
      <c r="J99" s="335"/>
      <c r="L99" s="118"/>
    </row>
    <row r="100" spans="1:46" s="9" customFormat="1" ht="24.95" customHeight="1">
      <c r="B100" s="118"/>
      <c r="D100" s="119"/>
      <c r="E100" s="120" t="s">
        <v>3067</v>
      </c>
      <c r="F100" s="120" t="s">
        <v>3068</v>
      </c>
      <c r="G100" s="120"/>
      <c r="H100" s="120"/>
      <c r="I100" s="120"/>
      <c r="J100" s="121"/>
      <c r="L100" s="118"/>
    </row>
    <row r="101" spans="1:46" s="9" customFormat="1" ht="24.95" customHeight="1">
      <c r="B101" s="118"/>
      <c r="D101" s="119"/>
      <c r="E101" s="120" t="s">
        <v>3069</v>
      </c>
      <c r="F101" s="120" t="s">
        <v>3060</v>
      </c>
      <c r="G101" s="120"/>
      <c r="H101" s="120"/>
      <c r="I101" s="120"/>
      <c r="J101" s="121"/>
      <c r="L101" s="118"/>
    </row>
    <row r="102" spans="1:46" s="9" customFormat="1" ht="24.95" customHeight="1">
      <c r="B102" s="118"/>
      <c r="D102" s="119"/>
      <c r="E102" s="120" t="s">
        <v>3070</v>
      </c>
      <c r="F102" s="120" t="s">
        <v>3062</v>
      </c>
      <c r="G102" s="120"/>
      <c r="H102" s="120"/>
      <c r="I102" s="120"/>
      <c r="J102" s="121"/>
      <c r="L102" s="118"/>
    </row>
    <row r="103" spans="1:46" s="9" customFormat="1" ht="24.95" customHeight="1">
      <c r="B103" s="118"/>
      <c r="D103" s="119"/>
      <c r="E103" s="120" t="s">
        <v>3071</v>
      </c>
      <c r="F103" s="120" t="s">
        <v>3076</v>
      </c>
      <c r="G103" s="120"/>
      <c r="H103" s="120"/>
      <c r="I103" s="120"/>
      <c r="J103" s="121"/>
      <c r="L103" s="118"/>
    </row>
    <row r="104" spans="1:46" s="9" customFormat="1" ht="24.95" customHeight="1">
      <c r="B104" s="118"/>
      <c r="D104" s="119"/>
      <c r="E104" s="120" t="s">
        <v>3072</v>
      </c>
      <c r="F104" s="120" t="s">
        <v>3064</v>
      </c>
      <c r="G104" s="120"/>
      <c r="H104" s="120"/>
      <c r="I104" s="120"/>
      <c r="J104" s="121"/>
      <c r="L104" s="118"/>
    </row>
    <row r="105" spans="1:46" s="9" customFormat="1" ht="24.95" customHeight="1">
      <c r="B105" s="118"/>
      <c r="D105" s="119"/>
      <c r="E105" s="120" t="s">
        <v>3073</v>
      </c>
      <c r="F105" s="120" t="s">
        <v>3077</v>
      </c>
      <c r="G105" s="120"/>
      <c r="H105" s="120"/>
      <c r="I105" s="120"/>
      <c r="J105" s="121"/>
      <c r="L105" s="118"/>
    </row>
    <row r="106" spans="1:46" s="9" customFormat="1" ht="24.95" customHeight="1">
      <c r="B106" s="118"/>
      <c r="D106" s="119"/>
      <c r="E106" s="120" t="s">
        <v>3074</v>
      </c>
      <c r="F106" s="120" t="s">
        <v>3078</v>
      </c>
      <c r="G106" s="120"/>
      <c r="H106" s="120"/>
      <c r="I106" s="120"/>
      <c r="J106" s="121"/>
      <c r="L106" s="118"/>
    </row>
    <row r="107" spans="1:46" s="10" customFormat="1" ht="19.899999999999999" customHeight="1">
      <c r="B107" s="122"/>
      <c r="D107" s="123"/>
      <c r="E107" s="120" t="s">
        <v>3075</v>
      </c>
      <c r="F107" s="120" t="s">
        <v>3068</v>
      </c>
      <c r="G107" s="120"/>
      <c r="H107" s="120"/>
      <c r="I107" s="120"/>
      <c r="J107" s="121"/>
      <c r="L107" s="122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</sheetData>
  <mergeCells count="8">
    <mergeCell ref="L2:U2"/>
    <mergeCell ref="E87:H87"/>
    <mergeCell ref="E89:H89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5"/>
  <sheetViews>
    <sheetView showGridLines="0" topLeftCell="A107" workbookViewId="0">
      <selection activeCell="E24" sqref="E24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1488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tr">
        <f>'[1]Rekapitulácia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187"/>
      <c r="B8" s="27"/>
      <c r="C8" s="187"/>
      <c r="D8" s="185" t="s">
        <v>105</v>
      </c>
      <c r="E8" s="187"/>
      <c r="F8" s="313" t="s">
        <v>2997</v>
      </c>
      <c r="G8" s="187" t="s">
        <v>3009</v>
      </c>
      <c r="H8" s="187"/>
      <c r="I8" s="187"/>
      <c r="J8" s="187"/>
      <c r="K8" s="187"/>
      <c r="L8" s="39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30" customHeight="1">
      <c r="A9" s="187"/>
      <c r="B9" s="27"/>
      <c r="C9" s="187"/>
      <c r="D9" s="187"/>
      <c r="E9" s="380" t="s">
        <v>3021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77" t="s">
        <v>1489</v>
      </c>
      <c r="G11" s="187"/>
      <c r="H11" s="187"/>
      <c r="I11" s="185" t="s">
        <v>16</v>
      </c>
      <c r="J11" s="177" t="s">
        <v>1</v>
      </c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77" t="s">
        <v>1490</v>
      </c>
      <c r="G12" s="187"/>
      <c r="H12" s="187"/>
      <c r="I12" s="185" t="s">
        <v>19</v>
      </c>
      <c r="J12" s="183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20</v>
      </c>
      <c r="E14" s="187"/>
      <c r="F14" s="187"/>
      <c r="G14" s="187"/>
      <c r="H14" s="187"/>
      <c r="I14" s="185" t="s">
        <v>21</v>
      </c>
      <c r="J14" s="177" t="s">
        <v>1</v>
      </c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77" t="s">
        <v>1491</v>
      </c>
      <c r="F15" s="187"/>
      <c r="G15" s="187"/>
      <c r="H15" s="187"/>
      <c r="I15" s="185" t="s">
        <v>23</v>
      </c>
      <c r="J15" s="177" t="s">
        <v>1</v>
      </c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52" s="2" customFormat="1" ht="12" customHeight="1">
      <c r="A17" s="187"/>
      <c r="B17" s="27"/>
      <c r="C17" s="187"/>
      <c r="D17" s="185" t="s">
        <v>24</v>
      </c>
      <c r="E17" s="187"/>
      <c r="F17" s="187"/>
      <c r="G17" s="187"/>
      <c r="H17" s="187"/>
      <c r="I17" s="185" t="s">
        <v>21</v>
      </c>
      <c r="J17" s="177" t="s">
        <v>1</v>
      </c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52" s="2" customFormat="1" ht="18" customHeight="1">
      <c r="A18" s="187"/>
      <c r="B18" s="27"/>
      <c r="C18" s="187"/>
      <c r="D18" s="187"/>
      <c r="E18" s="177" t="s">
        <v>1489</v>
      </c>
      <c r="F18" s="187"/>
      <c r="G18" s="187"/>
      <c r="H18" s="187"/>
      <c r="I18" s="185" t="s">
        <v>23</v>
      </c>
      <c r="J18" s="177" t="s">
        <v>1</v>
      </c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52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52" s="2" customFormat="1" ht="12" customHeight="1">
      <c r="A20" s="187"/>
      <c r="B20" s="27"/>
      <c r="C20" s="187"/>
      <c r="D20" s="185" t="s">
        <v>25</v>
      </c>
      <c r="E20" s="187"/>
      <c r="F20" s="187"/>
      <c r="G20" s="187"/>
      <c r="H20" s="187"/>
      <c r="I20" s="185" t="s">
        <v>21</v>
      </c>
      <c r="J20" s="177" t="s">
        <v>1</v>
      </c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52" s="2" customFormat="1" ht="18" customHeight="1">
      <c r="A21" s="187"/>
      <c r="B21" s="27"/>
      <c r="C21" s="187"/>
      <c r="D21" s="187"/>
      <c r="E21" s="177"/>
      <c r="F21" s="187"/>
      <c r="G21" s="187"/>
      <c r="H21" s="187"/>
      <c r="I21" s="185" t="s">
        <v>23</v>
      </c>
      <c r="J21" s="177" t="s">
        <v>1</v>
      </c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52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52" s="2" customFormat="1" ht="12" customHeight="1">
      <c r="A23" s="187"/>
      <c r="B23" s="27"/>
      <c r="C23" s="187"/>
      <c r="D23" s="185" t="s">
        <v>27</v>
      </c>
      <c r="E23" s="187"/>
      <c r="F23" s="187"/>
      <c r="G23" s="187"/>
      <c r="H23" s="187"/>
      <c r="I23" s="185" t="s">
        <v>21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52" s="2" customFormat="1" ht="18" customHeight="1">
      <c r="A24" s="187"/>
      <c r="B24" s="27"/>
      <c r="C24" s="187"/>
      <c r="D24" s="187"/>
      <c r="E24" s="177"/>
      <c r="F24" s="187"/>
      <c r="G24" s="187"/>
      <c r="H24" s="187"/>
      <c r="I24" s="185" t="s">
        <v>23</v>
      </c>
      <c r="J24" s="177" t="s">
        <v>1</v>
      </c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52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52" s="2" customFormat="1" ht="12" customHeight="1">
      <c r="A26" s="187"/>
      <c r="B26" s="27"/>
      <c r="C26" s="187"/>
      <c r="D26" s="185" t="s">
        <v>28</v>
      </c>
      <c r="E26" s="187"/>
      <c r="F26" s="187"/>
      <c r="G26" s="187"/>
      <c r="H26" s="187"/>
      <c r="I26" s="187"/>
      <c r="J26" s="187"/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52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52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52" s="2" customFormat="1" ht="6.95" customHeight="1">
      <c r="A29" s="187"/>
      <c r="B29" s="27"/>
      <c r="C29" s="187"/>
      <c r="D29" s="63"/>
      <c r="E29" s="63"/>
      <c r="F29" s="63"/>
      <c r="G29" s="63"/>
      <c r="H29" s="63"/>
      <c r="I29" s="63"/>
      <c r="J29" s="63"/>
      <c r="K29" s="63"/>
      <c r="L29" s="188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</row>
    <row r="30" spans="1:52" s="2" customFormat="1" ht="25.35" customHeight="1">
      <c r="A30" s="187"/>
      <c r="B30" s="27"/>
      <c r="C30" s="187"/>
      <c r="D30" s="101" t="s">
        <v>29</v>
      </c>
      <c r="E30" s="187"/>
      <c r="F30" s="187"/>
      <c r="G30" s="187"/>
      <c r="H30" s="187"/>
      <c r="I30" s="187"/>
      <c r="J30" s="184"/>
      <c r="K30" s="187"/>
      <c r="L30" s="188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</row>
    <row r="31" spans="1:52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52" s="2" customFormat="1" ht="14.45" customHeight="1">
      <c r="A32" s="187"/>
      <c r="B32" s="27"/>
      <c r="C32" s="187"/>
      <c r="D32" s="187"/>
      <c r="E32" s="187"/>
      <c r="F32" s="181" t="s">
        <v>31</v>
      </c>
      <c r="G32" s="187"/>
      <c r="H32" s="187"/>
      <c r="I32" s="181" t="s">
        <v>30</v>
      </c>
      <c r="J32" s="181" t="s">
        <v>32</v>
      </c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52" s="2" customFormat="1" ht="14.45" customHeight="1">
      <c r="A33" s="187"/>
      <c r="B33" s="27"/>
      <c r="C33" s="187"/>
      <c r="D33" s="186" t="s">
        <v>33</v>
      </c>
      <c r="E33" s="32" t="s">
        <v>34</v>
      </c>
      <c r="F33" s="102">
        <f>ROUND((SUM(BE126:BE174)),  2)</f>
        <v>0</v>
      </c>
      <c r="G33" s="103"/>
      <c r="H33" s="103"/>
      <c r="I33" s="104">
        <v>0.2</v>
      </c>
      <c r="J33" s="102">
        <f>ROUND(((SUM(BE126:BE174))*I33),  2)</f>
        <v>0</v>
      </c>
      <c r="K33" s="187"/>
      <c r="L33" s="188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</row>
    <row r="34" spans="1:52" s="2" customFormat="1" ht="14.45" customHeight="1">
      <c r="A34" s="187"/>
      <c r="B34" s="27"/>
      <c r="C34" s="187"/>
      <c r="D34" s="187"/>
      <c r="E34" s="32" t="s">
        <v>35</v>
      </c>
      <c r="F34" s="105"/>
      <c r="G34" s="187"/>
      <c r="H34" s="187"/>
      <c r="I34" s="106">
        <v>0.2</v>
      </c>
      <c r="J34" s="105"/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52" s="2" customFormat="1" ht="14.45" hidden="1" customHeight="1">
      <c r="A35" s="187"/>
      <c r="B35" s="27"/>
      <c r="C35" s="187"/>
      <c r="D35" s="187"/>
      <c r="E35" s="185" t="s">
        <v>36</v>
      </c>
      <c r="F35" s="105">
        <f>ROUND((SUM(BG126:BG174)),  2)</f>
        <v>0</v>
      </c>
      <c r="G35" s="187"/>
      <c r="H35" s="187"/>
      <c r="I35" s="106">
        <v>0.2</v>
      </c>
      <c r="J35" s="105">
        <f>0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52" s="2" customFormat="1" ht="14.45" hidden="1" customHeight="1">
      <c r="A36" s="187"/>
      <c r="B36" s="27"/>
      <c r="C36" s="187"/>
      <c r="D36" s="187"/>
      <c r="E36" s="185" t="s">
        <v>37</v>
      </c>
      <c r="F36" s="105">
        <f>ROUND((SUM(BH126:BH174)),  2)</f>
        <v>0</v>
      </c>
      <c r="G36" s="187"/>
      <c r="H36" s="187"/>
      <c r="I36" s="106">
        <v>0.2</v>
      </c>
      <c r="J36" s="105">
        <f>0</f>
        <v>0</v>
      </c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52" s="2" customFormat="1" ht="14.45" hidden="1" customHeight="1">
      <c r="A37" s="187"/>
      <c r="B37" s="27"/>
      <c r="C37" s="187"/>
      <c r="D37" s="187"/>
      <c r="E37" s="32" t="s">
        <v>38</v>
      </c>
      <c r="F37" s="102">
        <f>ROUND((SUM(BI126:BI174)),  2)</f>
        <v>0</v>
      </c>
      <c r="G37" s="103"/>
      <c r="H37" s="103"/>
      <c r="I37" s="104">
        <v>0</v>
      </c>
      <c r="J37" s="102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52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52" s="2" customFormat="1" ht="25.35" customHeight="1">
      <c r="A39" s="187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52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52" ht="14.45" customHeight="1">
      <c r="B41" s="17"/>
      <c r="L41" s="17"/>
    </row>
    <row r="42" spans="1:52" ht="14.45" customHeight="1">
      <c r="B42" s="17"/>
      <c r="L42" s="17"/>
    </row>
    <row r="43" spans="1:52" ht="14.45" customHeight="1">
      <c r="B43" s="17"/>
      <c r="L43" s="17"/>
    </row>
    <row r="44" spans="1:52" ht="14.45" customHeight="1">
      <c r="B44" s="17"/>
      <c r="L44" s="17"/>
    </row>
    <row r="45" spans="1:52" ht="14.45" customHeight="1">
      <c r="B45" s="17"/>
      <c r="L45" s="17"/>
    </row>
    <row r="46" spans="1:52" ht="14.45" customHeight="1">
      <c r="B46" s="17"/>
      <c r="L46" s="17"/>
    </row>
    <row r="47" spans="1:52" ht="14.45" customHeight="1">
      <c r="B47" s="17"/>
      <c r="L47" s="17"/>
    </row>
    <row r="48" spans="1:52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189"/>
      <c r="C82" s="190" t="s">
        <v>110</v>
      </c>
      <c r="D82" s="191"/>
      <c r="E82" s="191"/>
      <c r="F82" s="191"/>
      <c r="G82" s="191"/>
      <c r="H82" s="191"/>
      <c r="I82" s="191"/>
      <c r="J82" s="191"/>
      <c r="K82" s="191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189"/>
      <c r="C83" s="191"/>
      <c r="D83" s="191"/>
      <c r="E83" s="191"/>
      <c r="F83" s="191"/>
      <c r="G83" s="191"/>
      <c r="H83" s="191"/>
      <c r="I83" s="191"/>
      <c r="J83" s="191"/>
      <c r="K83" s="191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189"/>
      <c r="C84" s="192" t="s">
        <v>13</v>
      </c>
      <c r="D84" s="191"/>
      <c r="E84" s="191"/>
      <c r="F84" s="191"/>
      <c r="G84" s="191"/>
      <c r="H84" s="191"/>
      <c r="I84" s="191"/>
      <c r="J84" s="191"/>
      <c r="K84" s="191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189"/>
      <c r="C85" s="191"/>
      <c r="D85" s="191"/>
      <c r="E85" s="394" t="str">
        <f>E7</f>
        <v>Ružomberok OO PZ, Zateplenie objektu</v>
      </c>
      <c r="F85" s="395"/>
      <c r="G85" s="395"/>
      <c r="H85" s="395"/>
      <c r="I85" s="191"/>
      <c r="J85" s="191"/>
      <c r="K85" s="191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189"/>
      <c r="C86" s="192" t="s">
        <v>105</v>
      </c>
      <c r="D86" s="191"/>
      <c r="E86" s="314" t="s">
        <v>2997</v>
      </c>
      <c r="F86" s="191"/>
      <c r="G86" s="314" t="s">
        <v>3009</v>
      </c>
      <c r="H86" s="191"/>
      <c r="I86" s="191"/>
      <c r="J86" s="191"/>
      <c r="K86" s="191"/>
      <c r="L86" s="39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30" customHeight="1">
      <c r="A87" s="187"/>
      <c r="B87" s="189"/>
      <c r="C87" s="191"/>
      <c r="D87" s="191"/>
      <c r="E87" s="396" t="str">
        <f>E9</f>
        <v xml:space="preserve">A1.05.01 - Tepelné čerpadlo pre teplovodný systém vykurovania </v>
      </c>
      <c r="F87" s="397"/>
      <c r="G87" s="397"/>
      <c r="H87" s="397"/>
      <c r="I87" s="191"/>
      <c r="J87" s="191"/>
      <c r="K87" s="191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189"/>
      <c r="C88" s="191"/>
      <c r="D88" s="191"/>
      <c r="E88" s="191"/>
      <c r="F88" s="191"/>
      <c r="G88" s="191"/>
      <c r="H88" s="191"/>
      <c r="I88" s="191"/>
      <c r="J88" s="191"/>
      <c r="K88" s="191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189"/>
      <c r="C89" s="192" t="s">
        <v>17</v>
      </c>
      <c r="D89" s="191"/>
      <c r="E89" s="191"/>
      <c r="F89" s="193" t="str">
        <f>F12</f>
        <v>Nám. Andreja Hlinku 1875, 034 01 Ružomberok</v>
      </c>
      <c r="G89" s="191"/>
      <c r="H89" s="191"/>
      <c r="I89" s="192" t="s">
        <v>19</v>
      </c>
      <c r="J89" s="194"/>
      <c r="K89" s="191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189"/>
      <c r="C90" s="191"/>
      <c r="D90" s="191"/>
      <c r="E90" s="191"/>
      <c r="F90" s="191"/>
      <c r="G90" s="191"/>
      <c r="H90" s="191"/>
      <c r="I90" s="191"/>
      <c r="J90" s="191"/>
      <c r="K90" s="191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25.7" customHeight="1">
      <c r="A91" s="187"/>
      <c r="B91" s="189"/>
      <c r="C91" s="192" t="s">
        <v>20</v>
      </c>
      <c r="D91" s="191"/>
      <c r="E91" s="191"/>
      <c r="F91" s="193" t="str">
        <f>E15</f>
        <v>MVSR</v>
      </c>
      <c r="G91" s="191"/>
      <c r="H91" s="191"/>
      <c r="I91" s="192" t="s">
        <v>25</v>
      </c>
      <c r="J91" s="195"/>
      <c r="K91" s="191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189"/>
      <c r="C92" s="192" t="s">
        <v>24</v>
      </c>
      <c r="D92" s="191"/>
      <c r="E92" s="191"/>
      <c r="F92" s="193" t="str">
        <f>IF(E18="","",E18)</f>
        <v xml:space="preserve"> </v>
      </c>
      <c r="G92" s="191"/>
      <c r="H92" s="191"/>
      <c r="I92" s="192" t="s">
        <v>27</v>
      </c>
      <c r="J92" s="195"/>
      <c r="K92" s="191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189"/>
      <c r="C93" s="191"/>
      <c r="D93" s="191"/>
      <c r="E93" s="191"/>
      <c r="F93" s="191"/>
      <c r="G93" s="191"/>
      <c r="H93" s="191"/>
      <c r="I93" s="191"/>
      <c r="J93" s="191"/>
      <c r="K93" s="191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189"/>
      <c r="C95" s="191"/>
      <c r="D95" s="191"/>
      <c r="E95" s="191"/>
      <c r="F95" s="191"/>
      <c r="G95" s="191"/>
      <c r="H95" s="191"/>
      <c r="I95" s="191"/>
      <c r="J95" s="191"/>
      <c r="K95" s="191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189"/>
      <c r="C96" s="199" t="s">
        <v>113</v>
      </c>
      <c r="D96" s="191"/>
      <c r="E96" s="191"/>
      <c r="F96" s="191"/>
      <c r="G96" s="191"/>
      <c r="H96" s="191"/>
      <c r="I96" s="191"/>
      <c r="J96" s="200"/>
      <c r="K96" s="191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114</v>
      </c>
    </row>
    <row r="97" spans="1:31" s="9" customFormat="1" ht="24.95" customHeight="1">
      <c r="B97" s="201"/>
      <c r="C97" s="202"/>
      <c r="D97" s="203" t="s">
        <v>115</v>
      </c>
      <c r="E97" s="204"/>
      <c r="F97" s="204"/>
      <c r="G97" s="204"/>
      <c r="H97" s="204"/>
      <c r="I97" s="204"/>
      <c r="J97" s="205"/>
      <c r="K97" s="202"/>
      <c r="L97" s="118"/>
    </row>
    <row r="98" spans="1:31" s="182" customFormat="1" ht="19.899999999999999" customHeight="1">
      <c r="B98" s="206"/>
      <c r="C98" s="207"/>
      <c r="D98" s="208" t="s">
        <v>117</v>
      </c>
      <c r="E98" s="209"/>
      <c r="F98" s="209"/>
      <c r="G98" s="209"/>
      <c r="H98" s="209"/>
      <c r="I98" s="209"/>
      <c r="J98" s="210"/>
      <c r="K98" s="207"/>
      <c r="L98" s="122"/>
    </row>
    <row r="99" spans="1:31" s="9" customFormat="1" ht="24.95" customHeight="1">
      <c r="B99" s="201"/>
      <c r="C99" s="202"/>
      <c r="D99" s="203" t="s">
        <v>1492</v>
      </c>
      <c r="E99" s="204"/>
      <c r="F99" s="204"/>
      <c r="G99" s="204"/>
      <c r="H99" s="204"/>
      <c r="I99" s="204"/>
      <c r="J99" s="205"/>
      <c r="K99" s="202"/>
      <c r="L99" s="118"/>
    </row>
    <row r="100" spans="1:31" s="9" customFormat="1" ht="24.95" customHeight="1">
      <c r="B100" s="201"/>
      <c r="C100" s="202"/>
      <c r="D100" s="203" t="s">
        <v>1493</v>
      </c>
      <c r="E100" s="204"/>
      <c r="F100" s="204"/>
      <c r="G100" s="204"/>
      <c r="H100" s="204"/>
      <c r="I100" s="204"/>
      <c r="J100" s="205"/>
      <c r="K100" s="202"/>
      <c r="L100" s="118"/>
    </row>
    <row r="101" spans="1:31" s="9" customFormat="1" ht="24.95" customHeight="1">
      <c r="B101" s="201"/>
      <c r="C101" s="202"/>
      <c r="D101" s="203" t="s">
        <v>118</v>
      </c>
      <c r="E101" s="204"/>
      <c r="F101" s="204"/>
      <c r="G101" s="204"/>
      <c r="H101" s="204"/>
      <c r="I101" s="204"/>
      <c r="J101" s="205"/>
      <c r="K101" s="202"/>
      <c r="L101" s="118"/>
    </row>
    <row r="102" spans="1:31" s="182" customFormat="1" ht="19.899999999999999" customHeight="1">
      <c r="B102" s="206"/>
      <c r="C102" s="207"/>
      <c r="D102" s="208" t="s">
        <v>1494</v>
      </c>
      <c r="E102" s="209"/>
      <c r="F102" s="209"/>
      <c r="G102" s="209"/>
      <c r="H102" s="209"/>
      <c r="I102" s="209"/>
      <c r="J102" s="210"/>
      <c r="K102" s="207"/>
      <c r="L102" s="122"/>
    </row>
    <row r="103" spans="1:31" s="182" customFormat="1" ht="19.899999999999999" customHeight="1">
      <c r="B103" s="206"/>
      <c r="C103" s="207"/>
      <c r="D103" s="208"/>
      <c r="E103" s="209"/>
      <c r="F103" s="209"/>
      <c r="G103" s="209"/>
      <c r="H103" s="209"/>
      <c r="I103" s="209"/>
      <c r="J103" s="210"/>
      <c r="K103" s="207"/>
      <c r="L103" s="122"/>
    </row>
    <row r="104" spans="1:31" s="182" customFormat="1" ht="19.899999999999999" customHeight="1">
      <c r="B104" s="206"/>
      <c r="C104" s="207"/>
      <c r="D104" s="208" t="s">
        <v>1496</v>
      </c>
      <c r="E104" s="209"/>
      <c r="F104" s="209"/>
      <c r="G104" s="209"/>
      <c r="H104" s="209"/>
      <c r="I104" s="209"/>
      <c r="J104" s="210"/>
      <c r="K104" s="207"/>
      <c r="L104" s="122"/>
    </row>
    <row r="105" spans="1:31" s="9" customFormat="1" ht="24.95" customHeight="1">
      <c r="B105" s="201"/>
      <c r="C105" s="202"/>
      <c r="D105" s="203" t="s">
        <v>130</v>
      </c>
      <c r="E105" s="204"/>
      <c r="F105" s="204"/>
      <c r="G105" s="204"/>
      <c r="H105" s="204"/>
      <c r="I105" s="204"/>
      <c r="J105" s="205"/>
      <c r="K105" s="202"/>
      <c r="L105" s="118"/>
    </row>
    <row r="106" spans="1:31" s="9" customFormat="1" ht="24.95" customHeight="1">
      <c r="B106" s="201"/>
      <c r="C106" s="202"/>
      <c r="D106" s="203" t="s">
        <v>1497</v>
      </c>
      <c r="E106" s="204"/>
      <c r="F106" s="204"/>
      <c r="G106" s="204"/>
      <c r="H106" s="204"/>
      <c r="I106" s="204"/>
      <c r="J106" s="205"/>
      <c r="K106" s="202"/>
      <c r="L106" s="118"/>
    </row>
    <row r="107" spans="1:31" s="2" customFormat="1" ht="21.75" customHeight="1">
      <c r="A107" s="187"/>
      <c r="B107" s="189"/>
      <c r="C107" s="191"/>
      <c r="D107" s="191"/>
      <c r="E107" s="191"/>
      <c r="F107" s="191"/>
      <c r="G107" s="191"/>
      <c r="H107" s="191"/>
      <c r="I107" s="191"/>
      <c r="J107" s="191"/>
      <c r="K107" s="191"/>
      <c r="L107" s="39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08" spans="1:31" s="2" customFormat="1" ht="6.95" customHeight="1">
      <c r="A108" s="187"/>
      <c r="B108" s="211"/>
      <c r="C108" s="212"/>
      <c r="D108" s="212"/>
      <c r="E108" s="212"/>
      <c r="F108" s="212"/>
      <c r="G108" s="212"/>
      <c r="H108" s="212"/>
      <c r="I108" s="212"/>
      <c r="J108" s="212"/>
      <c r="K108" s="212"/>
      <c r="L108" s="39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12" spans="1:31" s="2" customFormat="1" ht="6.95" customHeight="1">
      <c r="A112" s="187"/>
      <c r="B112" s="213"/>
      <c r="C112" s="214"/>
      <c r="D112" s="214"/>
      <c r="E112" s="214"/>
      <c r="F112" s="214"/>
      <c r="G112" s="214"/>
      <c r="H112" s="214"/>
      <c r="I112" s="214"/>
      <c r="J112" s="214"/>
      <c r="K112" s="214"/>
      <c r="L112" s="39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3" s="2" customFormat="1" ht="24.95" customHeight="1">
      <c r="A113" s="187"/>
      <c r="B113" s="189"/>
      <c r="C113" s="190" t="s">
        <v>131</v>
      </c>
      <c r="D113" s="191"/>
      <c r="E113" s="191"/>
      <c r="F113" s="191"/>
      <c r="G113" s="191"/>
      <c r="H113" s="191"/>
      <c r="I113" s="191"/>
      <c r="J113" s="191"/>
      <c r="K113" s="191"/>
      <c r="L113" s="39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3" s="2" customFormat="1" ht="6.95" customHeight="1">
      <c r="A114" s="187"/>
      <c r="B114" s="189"/>
      <c r="C114" s="191"/>
      <c r="D114" s="191"/>
      <c r="E114" s="191"/>
      <c r="F114" s="191"/>
      <c r="G114" s="191"/>
      <c r="H114" s="191"/>
      <c r="I114" s="191"/>
      <c r="J114" s="191"/>
      <c r="K114" s="191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3" s="2" customFormat="1" ht="12" customHeight="1">
      <c r="A115" s="187"/>
      <c r="B115" s="189"/>
      <c r="C115" s="192" t="s">
        <v>13</v>
      </c>
      <c r="D115" s="191"/>
      <c r="E115" s="191"/>
      <c r="F115" s="191"/>
      <c r="G115" s="191"/>
      <c r="H115" s="191"/>
      <c r="I115" s="191"/>
      <c r="J115" s="191"/>
      <c r="K115" s="191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3" s="2" customFormat="1" ht="16.5" customHeight="1">
      <c r="A116" s="187"/>
      <c r="B116" s="189"/>
      <c r="C116" s="191"/>
      <c r="D116" s="191"/>
      <c r="E116" s="394" t="str">
        <f>E7</f>
        <v>Ružomberok OO PZ, Zateplenie objektu</v>
      </c>
      <c r="F116" s="395"/>
      <c r="G116" s="395"/>
      <c r="H116" s="395"/>
      <c r="I116" s="191"/>
      <c r="J116" s="191"/>
      <c r="K116" s="191"/>
      <c r="L116" s="39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3" s="2" customFormat="1" ht="12" customHeight="1">
      <c r="A117" s="187"/>
      <c r="B117" s="189"/>
      <c r="C117" s="192" t="s">
        <v>105</v>
      </c>
      <c r="D117" s="191"/>
      <c r="E117" s="314" t="s">
        <v>2997</v>
      </c>
      <c r="F117" s="191"/>
      <c r="G117" s="314" t="s">
        <v>3009</v>
      </c>
      <c r="H117" s="191"/>
      <c r="I117" s="191"/>
      <c r="J117" s="191"/>
      <c r="K117" s="191"/>
      <c r="L117" s="39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3" s="2" customFormat="1" ht="30" customHeight="1">
      <c r="A118" s="187"/>
      <c r="B118" s="189"/>
      <c r="C118" s="191"/>
      <c r="D118" s="191"/>
      <c r="E118" s="396" t="str">
        <f>E9</f>
        <v xml:space="preserve">A1.05.01 - Tepelné čerpadlo pre teplovodný systém vykurovania </v>
      </c>
      <c r="F118" s="397"/>
      <c r="G118" s="397"/>
      <c r="H118" s="397"/>
      <c r="I118" s="191"/>
      <c r="J118" s="191"/>
      <c r="K118" s="191"/>
      <c r="L118" s="39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3" s="2" customFormat="1" ht="6.95" customHeight="1">
      <c r="A119" s="187"/>
      <c r="B119" s="189"/>
      <c r="C119" s="191"/>
      <c r="D119" s="191"/>
      <c r="E119" s="191"/>
      <c r="F119" s="191"/>
      <c r="G119" s="191"/>
      <c r="H119" s="191"/>
      <c r="I119" s="191"/>
      <c r="J119" s="191"/>
      <c r="K119" s="191"/>
      <c r="L119" s="39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3" s="2" customFormat="1" ht="12" customHeight="1">
      <c r="A120" s="187"/>
      <c r="B120" s="189"/>
      <c r="C120" s="192" t="s">
        <v>17</v>
      </c>
      <c r="D120" s="191"/>
      <c r="E120" s="191"/>
      <c r="F120" s="193" t="str">
        <f>F12</f>
        <v>Nám. Andreja Hlinku 1875, 034 01 Ružomberok</v>
      </c>
      <c r="G120" s="191"/>
      <c r="H120" s="191"/>
      <c r="I120" s="192" t="s">
        <v>19</v>
      </c>
      <c r="J120" s="194"/>
      <c r="K120" s="191"/>
      <c r="L120" s="39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3" s="2" customFormat="1" ht="6.95" customHeight="1">
      <c r="A121" s="187"/>
      <c r="B121" s="189"/>
      <c r="C121" s="191"/>
      <c r="D121" s="191"/>
      <c r="E121" s="191"/>
      <c r="F121" s="191"/>
      <c r="G121" s="191"/>
      <c r="H121" s="191"/>
      <c r="I121" s="191"/>
      <c r="J121" s="191"/>
      <c r="K121" s="191"/>
      <c r="L121" s="39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3" s="2" customFormat="1" ht="25.7" customHeight="1">
      <c r="A122" s="187"/>
      <c r="B122" s="189"/>
      <c r="C122" s="192" t="s">
        <v>20</v>
      </c>
      <c r="D122" s="191"/>
      <c r="E122" s="191"/>
      <c r="F122" s="193" t="str">
        <f>E15</f>
        <v>MVSR</v>
      </c>
      <c r="G122" s="191"/>
      <c r="H122" s="191"/>
      <c r="I122" s="192" t="s">
        <v>25</v>
      </c>
      <c r="J122" s="195"/>
      <c r="K122" s="191"/>
      <c r="L122" s="39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63" s="2" customFormat="1" ht="15.2" customHeight="1">
      <c r="A123" s="187"/>
      <c r="B123" s="189"/>
      <c r="C123" s="192" t="s">
        <v>24</v>
      </c>
      <c r="D123" s="191"/>
      <c r="E123" s="191"/>
      <c r="F123" s="193" t="str">
        <f>IF(E18="","",E18)</f>
        <v xml:space="preserve"> </v>
      </c>
      <c r="G123" s="191"/>
      <c r="H123" s="191"/>
      <c r="I123" s="192" t="s">
        <v>27</v>
      </c>
      <c r="J123" s="195"/>
      <c r="K123" s="191"/>
      <c r="L123" s="39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pans="1:63" s="2" customFormat="1" ht="10.35" customHeight="1">
      <c r="A124" s="187"/>
      <c r="B124" s="189"/>
      <c r="C124" s="191"/>
      <c r="D124" s="191"/>
      <c r="E124" s="191"/>
      <c r="F124" s="191"/>
      <c r="G124" s="191"/>
      <c r="H124" s="191"/>
      <c r="I124" s="191"/>
      <c r="J124" s="191"/>
      <c r="K124" s="191"/>
      <c r="L124" s="39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</row>
    <row r="125" spans="1:63" s="11" customFormat="1" ht="29.25" customHeight="1">
      <c r="A125" s="126"/>
      <c r="B125" s="215"/>
      <c r="C125" s="216" t="s">
        <v>132</v>
      </c>
      <c r="D125" s="217" t="s">
        <v>54</v>
      </c>
      <c r="E125" s="217" t="s">
        <v>50</v>
      </c>
      <c r="F125" s="217" t="s">
        <v>51</v>
      </c>
      <c r="G125" s="217" t="s">
        <v>133</v>
      </c>
      <c r="H125" s="217" t="s">
        <v>134</v>
      </c>
      <c r="I125" s="217" t="s">
        <v>135</v>
      </c>
      <c r="J125" s="218" t="s">
        <v>112</v>
      </c>
      <c r="K125" s="219" t="s">
        <v>136</v>
      </c>
      <c r="L125" s="132"/>
      <c r="M125" s="220"/>
      <c r="N125" s="221"/>
      <c r="O125" s="221" t="s">
        <v>137</v>
      </c>
      <c r="P125" s="221" t="s">
        <v>138</v>
      </c>
      <c r="Q125" s="221" t="s">
        <v>139</v>
      </c>
      <c r="R125" s="221" t="s">
        <v>140</v>
      </c>
      <c r="S125" s="221" t="s">
        <v>141</v>
      </c>
      <c r="T125" s="222" t="s">
        <v>142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9" customHeight="1">
      <c r="A126" s="187"/>
      <c r="B126" s="189"/>
      <c r="C126" s="223" t="s">
        <v>113</v>
      </c>
      <c r="D126" s="191"/>
      <c r="E126" s="191"/>
      <c r="F126" s="191"/>
      <c r="G126" s="191"/>
      <c r="H126" s="191"/>
      <c r="I126" s="191"/>
      <c r="J126" s="224"/>
      <c r="K126" s="191"/>
      <c r="L126" s="27"/>
      <c r="M126" s="225"/>
      <c r="N126" s="226"/>
      <c r="O126" s="227"/>
      <c r="P126" s="228">
        <f>P127+P137+P142+P148+P168+P171</f>
        <v>255.76658</v>
      </c>
      <c r="Q126" s="227"/>
      <c r="R126" s="228">
        <f>R127+R137+R142+R148+R168+R171</f>
        <v>0.67214999999999991</v>
      </c>
      <c r="S126" s="227"/>
      <c r="T126" s="229">
        <f>T127+T137+T142+T148+T168+T171</f>
        <v>1.0362500000000001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T126" s="14" t="s">
        <v>68</v>
      </c>
      <c r="AU126" s="14" t="s">
        <v>114</v>
      </c>
      <c r="BK126" s="136">
        <f>BK127+BK137+BK142+BK148+BK168+BK171</f>
        <v>0</v>
      </c>
    </row>
    <row r="127" spans="1:63" s="12" customFormat="1" ht="25.9" customHeight="1">
      <c r="B127" s="230"/>
      <c r="C127" s="231"/>
      <c r="D127" s="232" t="s">
        <v>68</v>
      </c>
      <c r="E127" s="233" t="s">
        <v>143</v>
      </c>
      <c r="F127" s="233" t="s">
        <v>144</v>
      </c>
      <c r="G127" s="231"/>
      <c r="H127" s="231"/>
      <c r="I127" s="231"/>
      <c r="J127" s="234"/>
      <c r="K127" s="231"/>
      <c r="L127" s="137"/>
      <c r="M127" s="235"/>
      <c r="N127" s="236"/>
      <c r="O127" s="236"/>
      <c r="P127" s="237">
        <f>P128</f>
        <v>10.287499999999998</v>
      </c>
      <c r="Q127" s="236"/>
      <c r="R127" s="237">
        <f>R128</f>
        <v>1.5200000000000002E-2</v>
      </c>
      <c r="S127" s="236"/>
      <c r="T127" s="238">
        <f>T128</f>
        <v>0.81</v>
      </c>
      <c r="AR127" s="138" t="s">
        <v>75</v>
      </c>
      <c r="AT127" s="145" t="s">
        <v>68</v>
      </c>
      <c r="AU127" s="145" t="s">
        <v>69</v>
      </c>
      <c r="AY127" s="138" t="s">
        <v>145</v>
      </c>
      <c r="BK127" s="146">
        <f>BK128</f>
        <v>0</v>
      </c>
    </row>
    <row r="128" spans="1:63" s="12" customFormat="1" ht="22.9" customHeight="1">
      <c r="B128" s="230"/>
      <c r="C128" s="231"/>
      <c r="D128" s="232" t="s">
        <v>68</v>
      </c>
      <c r="E128" s="239" t="s">
        <v>156</v>
      </c>
      <c r="F128" s="239" t="s">
        <v>157</v>
      </c>
      <c r="G128" s="231"/>
      <c r="H128" s="231"/>
      <c r="I128" s="231"/>
      <c r="J128" s="240"/>
      <c r="K128" s="231"/>
      <c r="L128" s="137"/>
      <c r="M128" s="235"/>
      <c r="N128" s="236"/>
      <c r="O128" s="236"/>
      <c r="P128" s="237">
        <f>SUM(P129:P136)</f>
        <v>10.287499999999998</v>
      </c>
      <c r="Q128" s="236"/>
      <c r="R128" s="237">
        <f>SUM(R129:R136)</f>
        <v>1.5200000000000002E-2</v>
      </c>
      <c r="S128" s="236"/>
      <c r="T128" s="238">
        <f>SUM(T129:T136)</f>
        <v>0.81</v>
      </c>
      <c r="AR128" s="138" t="s">
        <v>75</v>
      </c>
      <c r="AT128" s="145" t="s">
        <v>68</v>
      </c>
      <c r="AU128" s="145" t="s">
        <v>75</v>
      </c>
      <c r="AY128" s="138" t="s">
        <v>145</v>
      </c>
      <c r="BK128" s="146">
        <f>SUM(BK129:BK136)</f>
        <v>0</v>
      </c>
    </row>
    <row r="129" spans="1:65" s="2" customFormat="1" ht="16.5" customHeight="1">
      <c r="A129" s="187"/>
      <c r="B129" s="189"/>
      <c r="C129" s="241" t="s">
        <v>1498</v>
      </c>
      <c r="D129" s="241" t="s">
        <v>147</v>
      </c>
      <c r="E129" s="242" t="s">
        <v>1499</v>
      </c>
      <c r="F129" s="243" t="s">
        <v>1500</v>
      </c>
      <c r="G129" s="244" t="s">
        <v>187</v>
      </c>
      <c r="H129" s="245">
        <v>5</v>
      </c>
      <c r="I129" s="246"/>
      <c r="J129" s="246"/>
      <c r="K129" s="247"/>
      <c r="L129" s="27"/>
      <c r="M129" s="248"/>
      <c r="N129" s="249"/>
      <c r="O129" s="250">
        <v>0.185</v>
      </c>
      <c r="P129" s="250">
        <f t="shared" ref="P129:P136" si="0">O129*H129</f>
        <v>0.92500000000000004</v>
      </c>
      <c r="Q129" s="250">
        <v>3.0400000000000002E-3</v>
      </c>
      <c r="R129" s="250">
        <f t="shared" ref="R129:R136" si="1">Q129*H129</f>
        <v>1.5200000000000002E-2</v>
      </c>
      <c r="S129" s="250">
        <v>0</v>
      </c>
      <c r="T129" s="251">
        <f t="shared" ref="T129:T136" si="2">S129*H129</f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61" t="s">
        <v>151</v>
      </c>
      <c r="AT129" s="161" t="s">
        <v>147</v>
      </c>
      <c r="AU129" s="161" t="s">
        <v>78</v>
      </c>
      <c r="AY129" s="14" t="s">
        <v>145</v>
      </c>
      <c r="BE129" s="162">
        <f t="shared" ref="BE129:BE136" si="3">IF(N129="základná",J129,0)</f>
        <v>0</v>
      </c>
      <c r="BF129" s="162">
        <f t="shared" ref="BF129:BF136" si="4">IF(N129="znížená",J129,0)</f>
        <v>0</v>
      </c>
      <c r="BG129" s="162">
        <f t="shared" ref="BG129:BG136" si="5">IF(N129="zákl. prenesená",J129,0)</f>
        <v>0</v>
      </c>
      <c r="BH129" s="162">
        <f t="shared" ref="BH129:BH136" si="6">IF(N129="zníž. prenesená",J129,0)</f>
        <v>0</v>
      </c>
      <c r="BI129" s="162">
        <f t="shared" ref="BI129:BI136" si="7">IF(N129="nulová",J129,0)</f>
        <v>0</v>
      </c>
      <c r="BJ129" s="14" t="s">
        <v>78</v>
      </c>
      <c r="BK129" s="162">
        <f t="shared" ref="BK129:BK136" si="8">ROUND(I129*H129,2)</f>
        <v>0</v>
      </c>
      <c r="BL129" s="14" t="s">
        <v>151</v>
      </c>
      <c r="BM129" s="161" t="s">
        <v>1502</v>
      </c>
    </row>
    <row r="130" spans="1:65" s="2" customFormat="1" ht="33" customHeight="1">
      <c r="A130" s="187"/>
      <c r="B130" s="189"/>
      <c r="C130" s="241" t="s">
        <v>1503</v>
      </c>
      <c r="D130" s="241" t="s">
        <v>147</v>
      </c>
      <c r="E130" s="242" t="s">
        <v>1504</v>
      </c>
      <c r="F130" s="243" t="s">
        <v>1505</v>
      </c>
      <c r="G130" s="244" t="s">
        <v>187</v>
      </c>
      <c r="H130" s="245">
        <v>5</v>
      </c>
      <c r="I130" s="246"/>
      <c r="J130" s="246"/>
      <c r="K130" s="247"/>
      <c r="L130" s="27"/>
      <c r="M130" s="248"/>
      <c r="N130" s="249"/>
      <c r="O130" s="250">
        <v>1.6579999999999999</v>
      </c>
      <c r="P130" s="250">
        <f t="shared" si="0"/>
        <v>8.2899999999999991</v>
      </c>
      <c r="Q130" s="250">
        <v>0</v>
      </c>
      <c r="R130" s="250">
        <f t="shared" si="1"/>
        <v>0</v>
      </c>
      <c r="S130" s="250">
        <v>0.16200000000000001</v>
      </c>
      <c r="T130" s="251">
        <f t="shared" si="2"/>
        <v>0.81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61" t="s">
        <v>151</v>
      </c>
      <c r="AT130" s="161" t="s">
        <v>147</v>
      </c>
      <c r="AU130" s="161" t="s">
        <v>78</v>
      </c>
      <c r="AY130" s="14" t="s">
        <v>145</v>
      </c>
      <c r="BE130" s="162">
        <f t="shared" si="3"/>
        <v>0</v>
      </c>
      <c r="BF130" s="162">
        <f t="shared" si="4"/>
        <v>0</v>
      </c>
      <c r="BG130" s="162">
        <f t="shared" si="5"/>
        <v>0</v>
      </c>
      <c r="BH130" s="162">
        <f t="shared" si="6"/>
        <v>0</v>
      </c>
      <c r="BI130" s="162">
        <f t="shared" si="7"/>
        <v>0</v>
      </c>
      <c r="BJ130" s="14" t="s">
        <v>78</v>
      </c>
      <c r="BK130" s="162">
        <f t="shared" si="8"/>
        <v>0</v>
      </c>
      <c r="BL130" s="14" t="s">
        <v>151</v>
      </c>
      <c r="BM130" s="161" t="s">
        <v>1506</v>
      </c>
    </row>
    <row r="131" spans="1:65" s="2" customFormat="1" ht="21.75" customHeight="1">
      <c r="A131" s="187"/>
      <c r="B131" s="189"/>
      <c r="C131" s="241" t="s">
        <v>1507</v>
      </c>
      <c r="D131" s="241" t="s">
        <v>147</v>
      </c>
      <c r="E131" s="242" t="s">
        <v>1508</v>
      </c>
      <c r="F131" s="243" t="s">
        <v>1509</v>
      </c>
      <c r="G131" s="244" t="s">
        <v>269</v>
      </c>
      <c r="H131" s="245">
        <v>0.3</v>
      </c>
      <c r="I131" s="246"/>
      <c r="J131" s="246"/>
      <c r="K131" s="247"/>
      <c r="L131" s="27"/>
      <c r="M131" s="248"/>
      <c r="N131" s="249"/>
      <c r="O131" s="250">
        <v>1.972</v>
      </c>
      <c r="P131" s="250">
        <f t="shared" si="0"/>
        <v>0.59160000000000001</v>
      </c>
      <c r="Q131" s="250">
        <v>0</v>
      </c>
      <c r="R131" s="250">
        <f t="shared" si="1"/>
        <v>0</v>
      </c>
      <c r="S131" s="250">
        <v>0</v>
      </c>
      <c r="T131" s="251">
        <f t="shared" si="2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61" t="s">
        <v>151</v>
      </c>
      <c r="AT131" s="161" t="s">
        <v>147</v>
      </c>
      <c r="AU131" s="161" t="s">
        <v>78</v>
      </c>
      <c r="AY131" s="14" t="s">
        <v>145</v>
      </c>
      <c r="BE131" s="162">
        <f t="shared" si="3"/>
        <v>0</v>
      </c>
      <c r="BF131" s="162">
        <f t="shared" si="4"/>
        <v>0</v>
      </c>
      <c r="BG131" s="162">
        <f t="shared" si="5"/>
        <v>0</v>
      </c>
      <c r="BH131" s="162">
        <f t="shared" si="6"/>
        <v>0</v>
      </c>
      <c r="BI131" s="162">
        <f t="shared" si="7"/>
        <v>0</v>
      </c>
      <c r="BJ131" s="14" t="s">
        <v>78</v>
      </c>
      <c r="BK131" s="162">
        <f t="shared" si="8"/>
        <v>0</v>
      </c>
      <c r="BL131" s="14" t="s">
        <v>151</v>
      </c>
      <c r="BM131" s="161" t="s">
        <v>1510</v>
      </c>
    </row>
    <row r="132" spans="1:65" s="2" customFormat="1" ht="21.75" customHeight="1">
      <c r="A132" s="187"/>
      <c r="B132" s="189"/>
      <c r="C132" s="241" t="s">
        <v>1511</v>
      </c>
      <c r="D132" s="241" t="s">
        <v>147</v>
      </c>
      <c r="E132" s="242" t="s">
        <v>284</v>
      </c>
      <c r="F132" s="243" t="s">
        <v>285</v>
      </c>
      <c r="G132" s="244" t="s">
        <v>269</v>
      </c>
      <c r="H132" s="245">
        <v>0.3</v>
      </c>
      <c r="I132" s="246"/>
      <c r="J132" s="246"/>
      <c r="K132" s="247"/>
      <c r="L132" s="27"/>
      <c r="M132" s="248"/>
      <c r="N132" s="249"/>
      <c r="O132" s="250">
        <v>0.59799999999999998</v>
      </c>
      <c r="P132" s="250">
        <f t="shared" si="0"/>
        <v>0.17939999999999998</v>
      </c>
      <c r="Q132" s="250">
        <v>0</v>
      </c>
      <c r="R132" s="250">
        <f t="shared" si="1"/>
        <v>0</v>
      </c>
      <c r="S132" s="250">
        <v>0</v>
      </c>
      <c r="T132" s="251">
        <f t="shared" si="2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61" t="s">
        <v>151</v>
      </c>
      <c r="AT132" s="161" t="s">
        <v>147</v>
      </c>
      <c r="AU132" s="161" t="s">
        <v>78</v>
      </c>
      <c r="AY132" s="14" t="s">
        <v>145</v>
      </c>
      <c r="BE132" s="162">
        <f t="shared" si="3"/>
        <v>0</v>
      </c>
      <c r="BF132" s="162">
        <f t="shared" si="4"/>
        <v>0</v>
      </c>
      <c r="BG132" s="162">
        <f t="shared" si="5"/>
        <v>0</v>
      </c>
      <c r="BH132" s="162">
        <f t="shared" si="6"/>
        <v>0</v>
      </c>
      <c r="BI132" s="162">
        <f t="shared" si="7"/>
        <v>0</v>
      </c>
      <c r="BJ132" s="14" t="s">
        <v>78</v>
      </c>
      <c r="BK132" s="162">
        <f t="shared" si="8"/>
        <v>0</v>
      </c>
      <c r="BL132" s="14" t="s">
        <v>151</v>
      </c>
      <c r="BM132" s="161" t="s">
        <v>1512</v>
      </c>
    </row>
    <row r="133" spans="1:65" s="2" customFormat="1" ht="24.2" customHeight="1">
      <c r="A133" s="187"/>
      <c r="B133" s="189"/>
      <c r="C133" s="241" t="s">
        <v>1513</v>
      </c>
      <c r="D133" s="241" t="s">
        <v>147</v>
      </c>
      <c r="E133" s="242" t="s">
        <v>288</v>
      </c>
      <c r="F133" s="243" t="s">
        <v>289</v>
      </c>
      <c r="G133" s="244" t="s">
        <v>269</v>
      </c>
      <c r="H133" s="245">
        <v>0.3</v>
      </c>
      <c r="I133" s="246"/>
      <c r="J133" s="246"/>
      <c r="K133" s="247"/>
      <c r="L133" s="27"/>
      <c r="M133" s="248"/>
      <c r="N133" s="249"/>
      <c r="O133" s="250">
        <v>7.0000000000000001E-3</v>
      </c>
      <c r="P133" s="250">
        <f t="shared" si="0"/>
        <v>2.0999999999999999E-3</v>
      </c>
      <c r="Q133" s="250">
        <v>0</v>
      </c>
      <c r="R133" s="250">
        <f t="shared" si="1"/>
        <v>0</v>
      </c>
      <c r="S133" s="250">
        <v>0</v>
      </c>
      <c r="T133" s="251">
        <f t="shared" si="2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61" t="s">
        <v>151</v>
      </c>
      <c r="AT133" s="161" t="s">
        <v>147</v>
      </c>
      <c r="AU133" s="161" t="s">
        <v>78</v>
      </c>
      <c r="AY133" s="14" t="s">
        <v>145</v>
      </c>
      <c r="BE133" s="162">
        <f t="shared" si="3"/>
        <v>0</v>
      </c>
      <c r="BF133" s="162">
        <f t="shared" si="4"/>
        <v>0</v>
      </c>
      <c r="BG133" s="162">
        <f t="shared" si="5"/>
        <v>0</v>
      </c>
      <c r="BH133" s="162">
        <f t="shared" si="6"/>
        <v>0</v>
      </c>
      <c r="BI133" s="162">
        <f t="shared" si="7"/>
        <v>0</v>
      </c>
      <c r="BJ133" s="14" t="s">
        <v>78</v>
      </c>
      <c r="BK133" s="162">
        <f t="shared" si="8"/>
        <v>0</v>
      </c>
      <c r="BL133" s="14" t="s">
        <v>151</v>
      </c>
      <c r="BM133" s="161" t="s">
        <v>1514</v>
      </c>
    </row>
    <row r="134" spans="1:65" s="2" customFormat="1" ht="24.2" customHeight="1">
      <c r="A134" s="187"/>
      <c r="B134" s="189"/>
      <c r="C134" s="241" t="s">
        <v>1515</v>
      </c>
      <c r="D134" s="241" t="s">
        <v>147</v>
      </c>
      <c r="E134" s="242" t="s">
        <v>280</v>
      </c>
      <c r="F134" s="243" t="s">
        <v>281</v>
      </c>
      <c r="G134" s="244" t="s">
        <v>269</v>
      </c>
      <c r="H134" s="245">
        <v>0.3</v>
      </c>
      <c r="I134" s="246"/>
      <c r="J134" s="246"/>
      <c r="K134" s="247"/>
      <c r="L134" s="27"/>
      <c r="M134" s="248"/>
      <c r="N134" s="249"/>
      <c r="O134" s="250">
        <v>0.1</v>
      </c>
      <c r="P134" s="250">
        <f t="shared" si="0"/>
        <v>0.03</v>
      </c>
      <c r="Q134" s="250">
        <v>0</v>
      </c>
      <c r="R134" s="250">
        <f t="shared" si="1"/>
        <v>0</v>
      </c>
      <c r="S134" s="250">
        <v>0</v>
      </c>
      <c r="T134" s="251">
        <f t="shared" si="2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61" t="s">
        <v>151</v>
      </c>
      <c r="AT134" s="161" t="s">
        <v>147</v>
      </c>
      <c r="AU134" s="161" t="s">
        <v>78</v>
      </c>
      <c r="AY134" s="14" t="s">
        <v>145</v>
      </c>
      <c r="BE134" s="162">
        <f t="shared" si="3"/>
        <v>0</v>
      </c>
      <c r="BF134" s="162">
        <f t="shared" si="4"/>
        <v>0</v>
      </c>
      <c r="BG134" s="162">
        <f t="shared" si="5"/>
        <v>0</v>
      </c>
      <c r="BH134" s="162">
        <f t="shared" si="6"/>
        <v>0</v>
      </c>
      <c r="BI134" s="162">
        <f t="shared" si="7"/>
        <v>0</v>
      </c>
      <c r="BJ134" s="14" t="s">
        <v>78</v>
      </c>
      <c r="BK134" s="162">
        <f t="shared" si="8"/>
        <v>0</v>
      </c>
      <c r="BL134" s="14" t="s">
        <v>151</v>
      </c>
      <c r="BM134" s="161" t="s">
        <v>1516</v>
      </c>
    </row>
    <row r="135" spans="1:65" s="2" customFormat="1" ht="24.2" customHeight="1">
      <c r="A135" s="187"/>
      <c r="B135" s="189"/>
      <c r="C135" s="241" t="s">
        <v>1517</v>
      </c>
      <c r="D135" s="241" t="s">
        <v>147</v>
      </c>
      <c r="E135" s="242" t="s">
        <v>1518</v>
      </c>
      <c r="F135" s="243" t="s">
        <v>1519</v>
      </c>
      <c r="G135" s="244" t="s">
        <v>269</v>
      </c>
      <c r="H135" s="245">
        <v>0.3</v>
      </c>
      <c r="I135" s="246"/>
      <c r="J135" s="246"/>
      <c r="K135" s="247"/>
      <c r="L135" s="27"/>
      <c r="M135" s="248"/>
      <c r="N135" s="249"/>
      <c r="O135" s="250">
        <v>0</v>
      </c>
      <c r="P135" s="250">
        <f t="shared" si="0"/>
        <v>0</v>
      </c>
      <c r="Q135" s="250">
        <v>0</v>
      </c>
      <c r="R135" s="250">
        <f t="shared" si="1"/>
        <v>0</v>
      </c>
      <c r="S135" s="250">
        <v>0</v>
      </c>
      <c r="T135" s="251">
        <f t="shared" si="2"/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61" t="s">
        <v>151</v>
      </c>
      <c r="AT135" s="161" t="s">
        <v>147</v>
      </c>
      <c r="AU135" s="161" t="s">
        <v>78</v>
      </c>
      <c r="AY135" s="14" t="s">
        <v>145</v>
      </c>
      <c r="BE135" s="162">
        <f t="shared" si="3"/>
        <v>0</v>
      </c>
      <c r="BF135" s="162">
        <f t="shared" si="4"/>
        <v>0</v>
      </c>
      <c r="BG135" s="162">
        <f t="shared" si="5"/>
        <v>0</v>
      </c>
      <c r="BH135" s="162">
        <f t="shared" si="6"/>
        <v>0</v>
      </c>
      <c r="BI135" s="162">
        <f t="shared" si="7"/>
        <v>0</v>
      </c>
      <c r="BJ135" s="14" t="s">
        <v>78</v>
      </c>
      <c r="BK135" s="162">
        <f t="shared" si="8"/>
        <v>0</v>
      </c>
      <c r="BL135" s="14" t="s">
        <v>151</v>
      </c>
      <c r="BM135" s="161" t="s">
        <v>1520</v>
      </c>
    </row>
    <row r="136" spans="1:65" s="2" customFormat="1" ht="24.2" customHeight="1">
      <c r="A136" s="187"/>
      <c r="B136" s="189"/>
      <c r="C136" s="241" t="s">
        <v>1521</v>
      </c>
      <c r="D136" s="241" t="s">
        <v>147</v>
      </c>
      <c r="E136" s="242" t="s">
        <v>1522</v>
      </c>
      <c r="F136" s="243" t="s">
        <v>1523</v>
      </c>
      <c r="G136" s="244" t="s">
        <v>269</v>
      </c>
      <c r="H136" s="245">
        <v>0.3</v>
      </c>
      <c r="I136" s="246"/>
      <c r="J136" s="246"/>
      <c r="K136" s="247"/>
      <c r="L136" s="27"/>
      <c r="M136" s="248"/>
      <c r="N136" s="249"/>
      <c r="O136" s="250">
        <v>0.89800000000000002</v>
      </c>
      <c r="P136" s="250">
        <f t="shared" si="0"/>
        <v>0.26939999999999997</v>
      </c>
      <c r="Q136" s="250">
        <v>0</v>
      </c>
      <c r="R136" s="250">
        <f t="shared" si="1"/>
        <v>0</v>
      </c>
      <c r="S136" s="250">
        <v>0</v>
      </c>
      <c r="T136" s="251">
        <f t="shared" si="2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61" t="s">
        <v>151</v>
      </c>
      <c r="AT136" s="161" t="s">
        <v>147</v>
      </c>
      <c r="AU136" s="161" t="s">
        <v>78</v>
      </c>
      <c r="AY136" s="14" t="s">
        <v>145</v>
      </c>
      <c r="BE136" s="162">
        <f t="shared" si="3"/>
        <v>0</v>
      </c>
      <c r="BF136" s="162">
        <f t="shared" si="4"/>
        <v>0</v>
      </c>
      <c r="BG136" s="162">
        <f t="shared" si="5"/>
        <v>0</v>
      </c>
      <c r="BH136" s="162">
        <f t="shared" si="6"/>
        <v>0</v>
      </c>
      <c r="BI136" s="162">
        <f t="shared" si="7"/>
        <v>0</v>
      </c>
      <c r="BJ136" s="14" t="s">
        <v>78</v>
      </c>
      <c r="BK136" s="162">
        <f t="shared" si="8"/>
        <v>0</v>
      </c>
      <c r="BL136" s="14" t="s">
        <v>151</v>
      </c>
      <c r="BM136" s="161" t="s">
        <v>1524</v>
      </c>
    </row>
    <row r="137" spans="1:65" s="12" customFormat="1" ht="25.9" customHeight="1">
      <c r="B137" s="230"/>
      <c r="C137" s="231"/>
      <c r="D137" s="232" t="s">
        <v>68</v>
      </c>
      <c r="E137" s="233" t="s">
        <v>732</v>
      </c>
      <c r="F137" s="233" t="s">
        <v>733</v>
      </c>
      <c r="G137" s="231"/>
      <c r="H137" s="231"/>
      <c r="I137" s="231"/>
      <c r="J137" s="234"/>
      <c r="K137" s="231"/>
      <c r="L137" s="137"/>
      <c r="M137" s="235"/>
      <c r="N137" s="236"/>
      <c r="O137" s="236"/>
      <c r="P137" s="237">
        <f>SUM(P138:P141)</f>
        <v>3.3893200000000001</v>
      </c>
      <c r="Q137" s="236"/>
      <c r="R137" s="237">
        <f>SUM(R138:R141)</f>
        <v>3.5399999999999997E-3</v>
      </c>
      <c r="S137" s="236"/>
      <c r="T137" s="238">
        <f>SUM(T138:T141)</f>
        <v>0</v>
      </c>
      <c r="AR137" s="138" t="s">
        <v>78</v>
      </c>
      <c r="AT137" s="145" t="s">
        <v>68</v>
      </c>
      <c r="AU137" s="145" t="s">
        <v>69</v>
      </c>
      <c r="AY137" s="138" t="s">
        <v>145</v>
      </c>
      <c r="BK137" s="146">
        <f>SUM(BK138:BK141)</f>
        <v>0</v>
      </c>
    </row>
    <row r="138" spans="1:65" s="2" customFormat="1" ht="21.75" customHeight="1">
      <c r="A138" s="187"/>
      <c r="B138" s="189"/>
      <c r="C138" s="241" t="s">
        <v>1525</v>
      </c>
      <c r="D138" s="241" t="s">
        <v>147</v>
      </c>
      <c r="E138" s="242" t="s">
        <v>1526</v>
      </c>
      <c r="F138" s="243" t="s">
        <v>1527</v>
      </c>
      <c r="G138" s="244" t="s">
        <v>187</v>
      </c>
      <c r="H138" s="245">
        <v>22</v>
      </c>
      <c r="I138" s="246"/>
      <c r="J138" s="246"/>
      <c r="K138" s="247"/>
      <c r="L138" s="27"/>
      <c r="M138" s="248"/>
      <c r="N138" s="249"/>
      <c r="O138" s="250">
        <v>0.15406</v>
      </c>
      <c r="P138" s="250">
        <f>O138*H138</f>
        <v>3.3893200000000001</v>
      </c>
      <c r="Q138" s="250">
        <v>4.0000000000000003E-5</v>
      </c>
      <c r="R138" s="250">
        <f>Q138*H138</f>
        <v>8.8000000000000003E-4</v>
      </c>
      <c r="S138" s="250">
        <v>0</v>
      </c>
      <c r="T138" s="251">
        <f>S138*H138</f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61" t="s">
        <v>210</v>
      </c>
      <c r="AT138" s="161" t="s">
        <v>147</v>
      </c>
      <c r="AU138" s="161" t="s">
        <v>75</v>
      </c>
      <c r="AY138" s="14" t="s">
        <v>145</v>
      </c>
      <c r="BE138" s="162">
        <f>IF(N138="základná",J138,0)</f>
        <v>0</v>
      </c>
      <c r="BF138" s="162">
        <f>IF(N138="znížená",J138,0)</f>
        <v>0</v>
      </c>
      <c r="BG138" s="162">
        <f>IF(N138="zákl. prenesená",J138,0)</f>
        <v>0</v>
      </c>
      <c r="BH138" s="162">
        <f>IF(N138="zníž. prenesená",J138,0)</f>
        <v>0</v>
      </c>
      <c r="BI138" s="162">
        <f>IF(N138="nulová",J138,0)</f>
        <v>0</v>
      </c>
      <c r="BJ138" s="14" t="s">
        <v>78</v>
      </c>
      <c r="BK138" s="162">
        <f>ROUND(I138*H138,2)</f>
        <v>0</v>
      </c>
      <c r="BL138" s="14" t="s">
        <v>210</v>
      </c>
      <c r="BM138" s="161" t="s">
        <v>1528</v>
      </c>
    </row>
    <row r="139" spans="1:65" s="2" customFormat="1" ht="33" customHeight="1">
      <c r="A139" s="187"/>
      <c r="B139" s="189"/>
      <c r="C139" s="252" t="s">
        <v>1529</v>
      </c>
      <c r="D139" s="252" t="s">
        <v>425</v>
      </c>
      <c r="E139" s="253" t="s">
        <v>1530</v>
      </c>
      <c r="F139" s="254" t="s">
        <v>1531</v>
      </c>
      <c r="G139" s="255" t="s">
        <v>187</v>
      </c>
      <c r="H139" s="256">
        <v>5</v>
      </c>
      <c r="I139" s="257"/>
      <c r="J139" s="257"/>
      <c r="K139" s="258"/>
      <c r="L139" s="174"/>
      <c r="M139" s="259"/>
      <c r="N139" s="260"/>
      <c r="O139" s="250">
        <v>0</v>
      </c>
      <c r="P139" s="250">
        <f>O139*H139</f>
        <v>0</v>
      </c>
      <c r="Q139" s="250">
        <v>4.0000000000000003E-5</v>
      </c>
      <c r="R139" s="250">
        <f>Q139*H139</f>
        <v>2.0000000000000001E-4</v>
      </c>
      <c r="S139" s="250">
        <v>0</v>
      </c>
      <c r="T139" s="251">
        <f>S139*H139</f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61" t="s">
        <v>275</v>
      </c>
      <c r="AT139" s="161" t="s">
        <v>425</v>
      </c>
      <c r="AU139" s="161" t="s">
        <v>75</v>
      </c>
      <c r="AY139" s="14" t="s">
        <v>145</v>
      </c>
      <c r="BE139" s="162">
        <f>IF(N139="základná",J139,0)</f>
        <v>0</v>
      </c>
      <c r="BF139" s="162">
        <f>IF(N139="znížená",J139,0)</f>
        <v>0</v>
      </c>
      <c r="BG139" s="162">
        <f>IF(N139="zákl. prenesená",J139,0)</f>
        <v>0</v>
      </c>
      <c r="BH139" s="162">
        <f>IF(N139="zníž. prenesená",J139,0)</f>
        <v>0</v>
      </c>
      <c r="BI139" s="162">
        <f>IF(N139="nulová",J139,0)</f>
        <v>0</v>
      </c>
      <c r="BJ139" s="14" t="s">
        <v>78</v>
      </c>
      <c r="BK139" s="162">
        <f>ROUND(I139*H139,2)</f>
        <v>0</v>
      </c>
      <c r="BL139" s="14" t="s">
        <v>210</v>
      </c>
      <c r="BM139" s="161" t="s">
        <v>1532</v>
      </c>
    </row>
    <row r="140" spans="1:65" s="2" customFormat="1" ht="33" customHeight="1">
      <c r="A140" s="187"/>
      <c r="B140" s="189"/>
      <c r="C140" s="252" t="s">
        <v>1533</v>
      </c>
      <c r="D140" s="252" t="s">
        <v>425</v>
      </c>
      <c r="E140" s="253" t="s">
        <v>1534</v>
      </c>
      <c r="F140" s="254" t="s">
        <v>1535</v>
      </c>
      <c r="G140" s="255" t="s">
        <v>187</v>
      </c>
      <c r="H140" s="256">
        <v>5</v>
      </c>
      <c r="I140" s="257"/>
      <c r="J140" s="257"/>
      <c r="K140" s="258"/>
      <c r="L140" s="174"/>
      <c r="M140" s="259"/>
      <c r="N140" s="260"/>
      <c r="O140" s="250">
        <v>0</v>
      </c>
      <c r="P140" s="250">
        <f>O140*H140</f>
        <v>0</v>
      </c>
      <c r="Q140" s="250">
        <v>1.8000000000000001E-4</v>
      </c>
      <c r="R140" s="250">
        <f>Q140*H140</f>
        <v>9.0000000000000008E-4</v>
      </c>
      <c r="S140" s="250">
        <v>0</v>
      </c>
      <c r="T140" s="251">
        <f>S140*H140</f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61" t="s">
        <v>275</v>
      </c>
      <c r="AT140" s="161" t="s">
        <v>425</v>
      </c>
      <c r="AU140" s="161" t="s">
        <v>75</v>
      </c>
      <c r="AY140" s="14" t="s">
        <v>145</v>
      </c>
      <c r="BE140" s="162">
        <f>IF(N140="základná",J140,0)</f>
        <v>0</v>
      </c>
      <c r="BF140" s="162">
        <f>IF(N140="znížená",J140,0)</f>
        <v>0</v>
      </c>
      <c r="BG140" s="162">
        <f>IF(N140="zákl. prenesená",J140,0)</f>
        <v>0</v>
      </c>
      <c r="BH140" s="162">
        <f>IF(N140="zníž. prenesená",J140,0)</f>
        <v>0</v>
      </c>
      <c r="BI140" s="162">
        <f>IF(N140="nulová",J140,0)</f>
        <v>0</v>
      </c>
      <c r="BJ140" s="14" t="s">
        <v>78</v>
      </c>
      <c r="BK140" s="162">
        <f>ROUND(I140*H140,2)</f>
        <v>0</v>
      </c>
      <c r="BL140" s="14" t="s">
        <v>210</v>
      </c>
      <c r="BM140" s="161" t="s">
        <v>1536</v>
      </c>
    </row>
    <row r="141" spans="1:65" s="2" customFormat="1" ht="33" customHeight="1">
      <c r="A141" s="187"/>
      <c r="B141" s="189"/>
      <c r="C141" s="252" t="s">
        <v>1537</v>
      </c>
      <c r="D141" s="252" t="s">
        <v>425</v>
      </c>
      <c r="E141" s="253" t="s">
        <v>1538</v>
      </c>
      <c r="F141" s="254" t="s">
        <v>1539</v>
      </c>
      <c r="G141" s="255" t="s">
        <v>187</v>
      </c>
      <c r="H141" s="256">
        <v>12</v>
      </c>
      <c r="I141" s="257"/>
      <c r="J141" s="257"/>
      <c r="K141" s="258"/>
      <c r="L141" s="174"/>
      <c r="M141" s="259"/>
      <c r="N141" s="260"/>
      <c r="O141" s="250">
        <v>0</v>
      </c>
      <c r="P141" s="250">
        <f>O141*H141</f>
        <v>0</v>
      </c>
      <c r="Q141" s="250">
        <v>1.2999999999999999E-4</v>
      </c>
      <c r="R141" s="250">
        <f>Q141*H141</f>
        <v>1.5599999999999998E-3</v>
      </c>
      <c r="S141" s="250">
        <v>0</v>
      </c>
      <c r="T141" s="251">
        <f>S141*H141</f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61" t="s">
        <v>275</v>
      </c>
      <c r="AT141" s="161" t="s">
        <v>425</v>
      </c>
      <c r="AU141" s="161" t="s">
        <v>75</v>
      </c>
      <c r="AY141" s="14" t="s">
        <v>145</v>
      </c>
      <c r="BE141" s="162">
        <f>IF(N141="základná",J141,0)</f>
        <v>0</v>
      </c>
      <c r="BF141" s="162">
        <f>IF(N141="znížená",J141,0)</f>
        <v>0</v>
      </c>
      <c r="BG141" s="162">
        <f>IF(N141="zákl. prenesená",J141,0)</f>
        <v>0</v>
      </c>
      <c r="BH141" s="162">
        <f>IF(N141="zníž. prenesená",J141,0)</f>
        <v>0</v>
      </c>
      <c r="BI141" s="162">
        <f>IF(N141="nulová",J141,0)</f>
        <v>0</v>
      </c>
      <c r="BJ141" s="14" t="s">
        <v>78</v>
      </c>
      <c r="BK141" s="162">
        <f>ROUND(I141*H141,2)</f>
        <v>0</v>
      </c>
      <c r="BL141" s="14" t="s">
        <v>210</v>
      </c>
      <c r="BM141" s="161" t="s">
        <v>1540</v>
      </c>
    </row>
    <row r="142" spans="1:65" s="12" customFormat="1" ht="25.9" customHeight="1">
      <c r="B142" s="230"/>
      <c r="C142" s="231"/>
      <c r="D142" s="232" t="s">
        <v>68</v>
      </c>
      <c r="E142" s="233" t="s">
        <v>1541</v>
      </c>
      <c r="F142" s="233" t="s">
        <v>1542</v>
      </c>
      <c r="G142" s="231"/>
      <c r="H142" s="231"/>
      <c r="I142" s="231"/>
      <c r="J142" s="234"/>
      <c r="K142" s="231"/>
      <c r="L142" s="137"/>
      <c r="M142" s="235"/>
      <c r="N142" s="236"/>
      <c r="O142" s="236"/>
      <c r="P142" s="237">
        <f>SUM(P143:P147)</f>
        <v>91.818659999999994</v>
      </c>
      <c r="Q142" s="236"/>
      <c r="R142" s="237">
        <f>SUM(R143:R147)</f>
        <v>0.65284999999999993</v>
      </c>
      <c r="S142" s="236"/>
      <c r="T142" s="238">
        <f>SUM(T143:T147)</f>
        <v>0</v>
      </c>
      <c r="AR142" s="138" t="s">
        <v>78</v>
      </c>
      <c r="AT142" s="145" t="s">
        <v>68</v>
      </c>
      <c r="AU142" s="145" t="s">
        <v>69</v>
      </c>
      <c r="AY142" s="138" t="s">
        <v>145</v>
      </c>
      <c r="BK142" s="146">
        <f>SUM(BK143:BK147)</f>
        <v>0</v>
      </c>
    </row>
    <row r="143" spans="1:65" s="2" customFormat="1" ht="21.75" customHeight="1">
      <c r="A143" s="187"/>
      <c r="B143" s="189"/>
      <c r="C143" s="241" t="s">
        <v>1543</v>
      </c>
      <c r="D143" s="241" t="s">
        <v>147</v>
      </c>
      <c r="E143" s="242" t="s">
        <v>1544</v>
      </c>
      <c r="F143" s="243" t="s">
        <v>1545</v>
      </c>
      <c r="G143" s="244" t="s">
        <v>187</v>
      </c>
      <c r="H143" s="245">
        <v>5</v>
      </c>
      <c r="I143" s="246"/>
      <c r="J143" s="246"/>
      <c r="K143" s="247"/>
      <c r="L143" s="27"/>
      <c r="M143" s="248"/>
      <c r="N143" s="249"/>
      <c r="O143" s="250">
        <v>0.24587000000000001</v>
      </c>
      <c r="P143" s="250">
        <f>O143*H143</f>
        <v>1.2293499999999999</v>
      </c>
      <c r="Q143" s="250">
        <v>1.47E-3</v>
      </c>
      <c r="R143" s="250">
        <f>Q143*H143</f>
        <v>7.3499999999999998E-3</v>
      </c>
      <c r="S143" s="250">
        <v>0</v>
      </c>
      <c r="T143" s="251">
        <f>S143*H143</f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61" t="s">
        <v>210</v>
      </c>
      <c r="AT143" s="161" t="s">
        <v>147</v>
      </c>
      <c r="AU143" s="161" t="s">
        <v>75</v>
      </c>
      <c r="AY143" s="14" t="s">
        <v>145</v>
      </c>
      <c r="BE143" s="162">
        <f>IF(N143="základná",J143,0)</f>
        <v>0</v>
      </c>
      <c r="BF143" s="162">
        <f>IF(N143="znížená",J143,0)</f>
        <v>0</v>
      </c>
      <c r="BG143" s="162">
        <f>IF(N143="zákl. prenesená",J143,0)</f>
        <v>0</v>
      </c>
      <c r="BH143" s="162">
        <f>IF(N143="zníž. prenesená",J143,0)</f>
        <v>0</v>
      </c>
      <c r="BI143" s="162">
        <f>IF(N143="nulová",J143,0)</f>
        <v>0</v>
      </c>
      <c r="BJ143" s="14" t="s">
        <v>78</v>
      </c>
      <c r="BK143" s="162">
        <f>ROUND(I143*H143,2)</f>
        <v>0</v>
      </c>
      <c r="BL143" s="14" t="s">
        <v>210</v>
      </c>
      <c r="BM143" s="161" t="s">
        <v>1546</v>
      </c>
    </row>
    <row r="144" spans="1:65" s="2" customFormat="1" ht="21.75" customHeight="1">
      <c r="A144" s="187"/>
      <c r="B144" s="189"/>
      <c r="C144" s="241" t="s">
        <v>1547</v>
      </c>
      <c r="D144" s="241" t="s">
        <v>147</v>
      </c>
      <c r="E144" s="242" t="s">
        <v>1548</v>
      </c>
      <c r="F144" s="243" t="s">
        <v>1549</v>
      </c>
      <c r="G144" s="244" t="s">
        <v>187</v>
      </c>
      <c r="H144" s="245">
        <v>5</v>
      </c>
      <c r="I144" s="246"/>
      <c r="J144" s="246"/>
      <c r="K144" s="247"/>
      <c r="L144" s="27"/>
      <c r="M144" s="248"/>
      <c r="N144" s="249"/>
      <c r="O144" s="250">
        <v>0.24611</v>
      </c>
      <c r="P144" s="250">
        <f>O144*H144</f>
        <v>1.23055</v>
      </c>
      <c r="Q144" s="250">
        <v>1.8600000000000001E-3</v>
      </c>
      <c r="R144" s="250">
        <f>Q144*H144</f>
        <v>9.300000000000001E-3</v>
      </c>
      <c r="S144" s="250">
        <v>0</v>
      </c>
      <c r="T144" s="251">
        <f>S144*H144</f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61" t="s">
        <v>210</v>
      </c>
      <c r="AT144" s="161" t="s">
        <v>147</v>
      </c>
      <c r="AU144" s="161" t="s">
        <v>75</v>
      </c>
      <c r="AY144" s="14" t="s">
        <v>145</v>
      </c>
      <c r="BE144" s="162">
        <f>IF(N144="základná",J144,0)</f>
        <v>0</v>
      </c>
      <c r="BF144" s="162">
        <f>IF(N144="znížená",J144,0)</f>
        <v>0</v>
      </c>
      <c r="BG144" s="162">
        <f>IF(N144="zákl. prenesená",J144,0)</f>
        <v>0</v>
      </c>
      <c r="BH144" s="162">
        <f>IF(N144="zníž. prenesená",J144,0)</f>
        <v>0</v>
      </c>
      <c r="BI144" s="162">
        <f>IF(N144="nulová",J144,0)</f>
        <v>0</v>
      </c>
      <c r="BJ144" s="14" t="s">
        <v>78</v>
      </c>
      <c r="BK144" s="162">
        <f>ROUND(I144*H144,2)</f>
        <v>0</v>
      </c>
      <c r="BL144" s="14" t="s">
        <v>210</v>
      </c>
      <c r="BM144" s="161" t="s">
        <v>1550</v>
      </c>
    </row>
    <row r="145" spans="1:65" s="2" customFormat="1" ht="21.75" customHeight="1">
      <c r="A145" s="187"/>
      <c r="B145" s="189"/>
      <c r="C145" s="241" t="s">
        <v>1551</v>
      </c>
      <c r="D145" s="241" t="s">
        <v>147</v>
      </c>
      <c r="E145" s="242" t="s">
        <v>1552</v>
      </c>
      <c r="F145" s="243" t="s">
        <v>1553</v>
      </c>
      <c r="G145" s="244" t="s">
        <v>187</v>
      </c>
      <c r="H145" s="245">
        <v>12</v>
      </c>
      <c r="I145" s="246"/>
      <c r="J145" s="246"/>
      <c r="K145" s="247"/>
      <c r="L145" s="27"/>
      <c r="M145" s="248"/>
      <c r="N145" s="249"/>
      <c r="O145" s="250">
        <v>0.33666000000000001</v>
      </c>
      <c r="P145" s="250">
        <f>O145*H145</f>
        <v>4.0399200000000004</v>
      </c>
      <c r="Q145" s="250">
        <v>2.5999999999999999E-3</v>
      </c>
      <c r="R145" s="250">
        <f>Q145*H145</f>
        <v>3.1199999999999999E-2</v>
      </c>
      <c r="S145" s="250">
        <v>0</v>
      </c>
      <c r="T145" s="251">
        <f>S145*H145</f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61" t="s">
        <v>210</v>
      </c>
      <c r="AT145" s="161" t="s">
        <v>147</v>
      </c>
      <c r="AU145" s="161" t="s">
        <v>75</v>
      </c>
      <c r="AY145" s="14" t="s">
        <v>145</v>
      </c>
      <c r="BE145" s="162">
        <f>IF(N145="základná",J145,0)</f>
        <v>0</v>
      </c>
      <c r="BF145" s="162">
        <f>IF(N145="znížená",J145,0)</f>
        <v>0</v>
      </c>
      <c r="BG145" s="162">
        <f>IF(N145="zákl. prenesená",J145,0)</f>
        <v>0</v>
      </c>
      <c r="BH145" s="162">
        <f>IF(N145="zníž. prenesená",J145,0)</f>
        <v>0</v>
      </c>
      <c r="BI145" s="162">
        <f>IF(N145="nulová",J145,0)</f>
        <v>0</v>
      </c>
      <c r="BJ145" s="14" t="s">
        <v>78</v>
      </c>
      <c r="BK145" s="162">
        <f>ROUND(I145*H145,2)</f>
        <v>0</v>
      </c>
      <c r="BL145" s="14" t="s">
        <v>210</v>
      </c>
      <c r="BM145" s="161" t="s">
        <v>1554</v>
      </c>
    </row>
    <row r="146" spans="1:65" s="2" customFormat="1" ht="24.2" customHeight="1">
      <c r="A146" s="187"/>
      <c r="B146" s="189"/>
      <c r="C146" s="241" t="s">
        <v>1555</v>
      </c>
      <c r="D146" s="241" t="s">
        <v>147</v>
      </c>
      <c r="E146" s="242" t="s">
        <v>1556</v>
      </c>
      <c r="F146" s="243" t="s">
        <v>1557</v>
      </c>
      <c r="G146" s="244" t="s">
        <v>187</v>
      </c>
      <c r="H146" s="245">
        <v>36</v>
      </c>
      <c r="I146" s="246"/>
      <c r="J146" s="246"/>
      <c r="K146" s="247"/>
      <c r="L146" s="27"/>
      <c r="M146" s="248"/>
      <c r="N146" s="249"/>
      <c r="O146" s="250">
        <v>0.60745000000000005</v>
      </c>
      <c r="P146" s="250">
        <f>O146*H146</f>
        <v>21.868200000000002</v>
      </c>
      <c r="Q146" s="250">
        <v>4.0699999999999998E-3</v>
      </c>
      <c r="R146" s="250">
        <f>Q146*H146</f>
        <v>0.14651999999999998</v>
      </c>
      <c r="S146" s="250">
        <v>0</v>
      </c>
      <c r="T146" s="251">
        <f>S146*H146</f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61" t="s">
        <v>210</v>
      </c>
      <c r="AT146" s="161" t="s">
        <v>147</v>
      </c>
      <c r="AU146" s="161" t="s">
        <v>75</v>
      </c>
      <c r="AY146" s="14" t="s">
        <v>145</v>
      </c>
      <c r="BE146" s="162">
        <f>IF(N146="základná",J146,0)</f>
        <v>0</v>
      </c>
      <c r="BF146" s="162">
        <f>IF(N146="znížená",J146,0)</f>
        <v>0</v>
      </c>
      <c r="BG146" s="162">
        <f>IF(N146="zákl. prenesená",J146,0)</f>
        <v>0</v>
      </c>
      <c r="BH146" s="162">
        <f>IF(N146="zníž. prenesená",J146,0)</f>
        <v>0</v>
      </c>
      <c r="BI146" s="162">
        <f>IF(N146="nulová",J146,0)</f>
        <v>0</v>
      </c>
      <c r="BJ146" s="14" t="s">
        <v>78</v>
      </c>
      <c r="BK146" s="162">
        <f>ROUND(I146*H146,2)</f>
        <v>0</v>
      </c>
      <c r="BL146" s="14" t="s">
        <v>210</v>
      </c>
      <c r="BM146" s="161" t="s">
        <v>1558</v>
      </c>
    </row>
    <row r="147" spans="1:65" s="2" customFormat="1" ht="24.2" customHeight="1">
      <c r="A147" s="187"/>
      <c r="B147" s="189"/>
      <c r="C147" s="241" t="s">
        <v>1559</v>
      </c>
      <c r="D147" s="241" t="s">
        <v>147</v>
      </c>
      <c r="E147" s="242" t="s">
        <v>1560</v>
      </c>
      <c r="F147" s="243" t="s">
        <v>1561</v>
      </c>
      <c r="G147" s="244" t="s">
        <v>187</v>
      </c>
      <c r="H147" s="245">
        <v>88</v>
      </c>
      <c r="I147" s="246"/>
      <c r="J147" s="246"/>
      <c r="K147" s="247"/>
      <c r="L147" s="27"/>
      <c r="M147" s="248"/>
      <c r="N147" s="249"/>
      <c r="O147" s="250">
        <v>0.72102999999999995</v>
      </c>
      <c r="P147" s="250">
        <f>O147*H147</f>
        <v>63.450639999999993</v>
      </c>
      <c r="Q147" s="250">
        <v>5.2100000000000002E-3</v>
      </c>
      <c r="R147" s="250">
        <f>Q147*H147</f>
        <v>0.45848</v>
      </c>
      <c r="S147" s="250">
        <v>0</v>
      </c>
      <c r="T147" s="251">
        <f>S147*H147</f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61" t="s">
        <v>210</v>
      </c>
      <c r="AT147" s="161" t="s">
        <v>147</v>
      </c>
      <c r="AU147" s="161" t="s">
        <v>75</v>
      </c>
      <c r="AY147" s="14" t="s">
        <v>145</v>
      </c>
      <c r="BE147" s="162">
        <f>IF(N147="základná",J147,0)</f>
        <v>0</v>
      </c>
      <c r="BF147" s="162">
        <f>IF(N147="znížená",J147,0)</f>
        <v>0</v>
      </c>
      <c r="BG147" s="162">
        <f>IF(N147="zákl. prenesená",J147,0)</f>
        <v>0</v>
      </c>
      <c r="BH147" s="162">
        <f>IF(N147="zníž. prenesená",J147,0)</f>
        <v>0</v>
      </c>
      <c r="BI147" s="162">
        <f>IF(N147="nulová",J147,0)</f>
        <v>0</v>
      </c>
      <c r="BJ147" s="14" t="s">
        <v>78</v>
      </c>
      <c r="BK147" s="162">
        <f>ROUND(I147*H147,2)</f>
        <v>0</v>
      </c>
      <c r="BL147" s="14" t="s">
        <v>210</v>
      </c>
      <c r="BM147" s="161" t="s">
        <v>1562</v>
      </c>
    </row>
    <row r="148" spans="1:65" s="12" customFormat="1" ht="25.9" customHeight="1">
      <c r="B148" s="230"/>
      <c r="C148" s="231"/>
      <c r="D148" s="232" t="s">
        <v>68</v>
      </c>
      <c r="E148" s="233" t="s">
        <v>299</v>
      </c>
      <c r="F148" s="233" t="s">
        <v>300</v>
      </c>
      <c r="G148" s="231"/>
      <c r="H148" s="231"/>
      <c r="I148" s="231"/>
      <c r="J148" s="234"/>
      <c r="K148" s="231"/>
      <c r="L148" s="137"/>
      <c r="M148" s="235"/>
      <c r="N148" s="236"/>
      <c r="O148" s="236"/>
      <c r="P148" s="237">
        <f>P149+P163+P164</f>
        <v>91.971100000000007</v>
      </c>
      <c r="Q148" s="236"/>
      <c r="R148" s="237">
        <f>R149+R163+R164</f>
        <v>5.5999999999999995E-4</v>
      </c>
      <c r="S148" s="236"/>
      <c r="T148" s="238">
        <f>T149+T163+T164</f>
        <v>0.22625000000000001</v>
      </c>
      <c r="AR148" s="138" t="s">
        <v>78</v>
      </c>
      <c r="AT148" s="145" t="s">
        <v>68</v>
      </c>
      <c r="AU148" s="145" t="s">
        <v>69</v>
      </c>
      <c r="AY148" s="138" t="s">
        <v>145</v>
      </c>
      <c r="BK148" s="146">
        <f>BK149+BK163+BK164</f>
        <v>0</v>
      </c>
    </row>
    <row r="149" spans="1:65" s="12" customFormat="1" ht="22.9" customHeight="1">
      <c r="B149" s="230"/>
      <c r="C149" s="231"/>
      <c r="D149" s="232" t="s">
        <v>68</v>
      </c>
      <c r="E149" s="239" t="s">
        <v>1563</v>
      </c>
      <c r="F149" s="239" t="s">
        <v>1564</v>
      </c>
      <c r="G149" s="231"/>
      <c r="H149" s="231"/>
      <c r="I149" s="231"/>
      <c r="J149" s="240"/>
      <c r="K149" s="231"/>
      <c r="L149" s="137"/>
      <c r="M149" s="235"/>
      <c r="N149" s="236"/>
      <c r="O149" s="236"/>
      <c r="P149" s="237">
        <f>SUM(P150:P162)</f>
        <v>91.893870000000007</v>
      </c>
      <c r="Q149" s="236"/>
      <c r="R149" s="237">
        <f>SUM(R150:R162)</f>
        <v>1.7000000000000001E-4</v>
      </c>
      <c r="S149" s="236"/>
      <c r="T149" s="238">
        <f>SUM(T150:T162)</f>
        <v>0.22625000000000001</v>
      </c>
      <c r="AR149" s="138" t="s">
        <v>78</v>
      </c>
      <c r="AT149" s="145" t="s">
        <v>68</v>
      </c>
      <c r="AU149" s="145" t="s">
        <v>75</v>
      </c>
      <c r="AY149" s="138" t="s">
        <v>145</v>
      </c>
      <c r="BK149" s="146">
        <f>SUM(BK150:BK162)</f>
        <v>0</v>
      </c>
    </row>
    <row r="150" spans="1:65" s="2" customFormat="1" ht="16.5" customHeight="1">
      <c r="A150" s="187"/>
      <c r="B150" s="189"/>
      <c r="C150" s="241" t="s">
        <v>1565</v>
      </c>
      <c r="D150" s="241" t="s">
        <v>147</v>
      </c>
      <c r="E150" s="242" t="s">
        <v>1566</v>
      </c>
      <c r="F150" s="243" t="s">
        <v>1567</v>
      </c>
      <c r="G150" s="244" t="s">
        <v>1501</v>
      </c>
      <c r="H150" s="245">
        <v>1</v>
      </c>
      <c r="I150" s="246"/>
      <c r="J150" s="246"/>
      <c r="K150" s="247"/>
      <c r="L150" s="27"/>
      <c r="M150" s="248"/>
      <c r="N150" s="249"/>
      <c r="O150" s="250">
        <v>1.4033500000000001</v>
      </c>
      <c r="P150" s="250">
        <f t="shared" ref="P150:P162" si="9">O150*H150</f>
        <v>1.4033500000000001</v>
      </c>
      <c r="Q150" s="250">
        <v>1.7000000000000001E-4</v>
      </c>
      <c r="R150" s="250">
        <f t="shared" ref="R150:R162" si="10">Q150*H150</f>
        <v>1.7000000000000001E-4</v>
      </c>
      <c r="S150" s="250">
        <v>0.22625000000000001</v>
      </c>
      <c r="T150" s="251">
        <f t="shared" ref="T150:T162" si="11">S150*H150</f>
        <v>0.22625000000000001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61" t="s">
        <v>210</v>
      </c>
      <c r="AT150" s="161" t="s">
        <v>147</v>
      </c>
      <c r="AU150" s="161" t="s">
        <v>78</v>
      </c>
      <c r="AY150" s="14" t="s">
        <v>145</v>
      </c>
      <c r="BE150" s="162">
        <f t="shared" ref="BE150:BE162" si="12">IF(N150="základná",J150,0)</f>
        <v>0</v>
      </c>
      <c r="BF150" s="162">
        <f t="shared" ref="BF150:BF162" si="13">IF(N150="znížená",J150,0)</f>
        <v>0</v>
      </c>
      <c r="BG150" s="162">
        <f t="shared" ref="BG150:BG162" si="14">IF(N150="zákl. prenesená",J150,0)</f>
        <v>0</v>
      </c>
      <c r="BH150" s="162">
        <f t="shared" ref="BH150:BH162" si="15">IF(N150="zníž. prenesená",J150,0)</f>
        <v>0</v>
      </c>
      <c r="BI150" s="162">
        <f t="shared" ref="BI150:BI162" si="16">IF(N150="nulová",J150,0)</f>
        <v>0</v>
      </c>
      <c r="BJ150" s="14" t="s">
        <v>78</v>
      </c>
      <c r="BK150" s="162">
        <f t="shared" ref="BK150:BK162" si="17">ROUND(I150*H150,2)</f>
        <v>0</v>
      </c>
      <c r="BL150" s="14" t="s">
        <v>210</v>
      </c>
      <c r="BM150" s="161" t="s">
        <v>1568</v>
      </c>
    </row>
    <row r="151" spans="1:65" s="2" customFormat="1" ht="24.2" customHeight="1">
      <c r="A151" s="187"/>
      <c r="B151" s="189"/>
      <c r="C151" s="241" t="s">
        <v>1569</v>
      </c>
      <c r="D151" s="241" t="s">
        <v>147</v>
      </c>
      <c r="E151" s="242" t="s">
        <v>1570</v>
      </c>
      <c r="F151" s="243" t="s">
        <v>1571</v>
      </c>
      <c r="G151" s="244" t="s">
        <v>200</v>
      </c>
      <c r="H151" s="245">
        <v>1</v>
      </c>
      <c r="I151" s="246"/>
      <c r="J151" s="246"/>
      <c r="K151" s="247"/>
      <c r="L151" s="27"/>
      <c r="M151" s="248"/>
      <c r="N151" s="249"/>
      <c r="O151" s="250">
        <v>79</v>
      </c>
      <c r="P151" s="250">
        <f t="shared" si="9"/>
        <v>79</v>
      </c>
      <c r="Q151" s="250">
        <v>0</v>
      </c>
      <c r="R151" s="250">
        <f t="shared" si="10"/>
        <v>0</v>
      </c>
      <c r="S151" s="250">
        <v>0</v>
      </c>
      <c r="T151" s="251">
        <f t="shared" si="11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61" t="s">
        <v>210</v>
      </c>
      <c r="AT151" s="161" t="s">
        <v>147</v>
      </c>
      <c r="AU151" s="161" t="s">
        <v>78</v>
      </c>
      <c r="AY151" s="14" t="s">
        <v>145</v>
      </c>
      <c r="BE151" s="162">
        <f t="shared" si="12"/>
        <v>0</v>
      </c>
      <c r="BF151" s="162">
        <f t="shared" si="13"/>
        <v>0</v>
      </c>
      <c r="BG151" s="162">
        <f t="shared" si="14"/>
        <v>0</v>
      </c>
      <c r="BH151" s="162">
        <f t="shared" si="15"/>
        <v>0</v>
      </c>
      <c r="BI151" s="162">
        <f t="shared" si="16"/>
        <v>0</v>
      </c>
      <c r="BJ151" s="14" t="s">
        <v>78</v>
      </c>
      <c r="BK151" s="162">
        <f t="shared" si="17"/>
        <v>0</v>
      </c>
      <c r="BL151" s="14" t="s">
        <v>210</v>
      </c>
      <c r="BM151" s="161" t="s">
        <v>1572</v>
      </c>
    </row>
    <row r="152" spans="1:65" s="2" customFormat="1" ht="26.25" customHeight="1">
      <c r="A152" s="187"/>
      <c r="B152" s="189"/>
      <c r="C152" s="252" t="s">
        <v>1573</v>
      </c>
      <c r="D152" s="252" t="s">
        <v>425</v>
      </c>
      <c r="E152" s="253" t="s">
        <v>1574</v>
      </c>
      <c r="F152" s="254" t="s">
        <v>3085</v>
      </c>
      <c r="G152" s="255" t="s">
        <v>200</v>
      </c>
      <c r="H152" s="256">
        <v>1</v>
      </c>
      <c r="I152" s="257"/>
      <c r="J152" s="257"/>
      <c r="K152" s="258"/>
      <c r="L152" s="174"/>
      <c r="M152" s="259"/>
      <c r="N152" s="260"/>
      <c r="O152" s="250">
        <v>0</v>
      </c>
      <c r="P152" s="250">
        <f t="shared" si="9"/>
        <v>0</v>
      </c>
      <c r="Q152" s="250">
        <v>0</v>
      </c>
      <c r="R152" s="250">
        <f t="shared" si="10"/>
        <v>0</v>
      </c>
      <c r="S152" s="250">
        <v>0</v>
      </c>
      <c r="T152" s="251">
        <f t="shared" si="11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61" t="s">
        <v>275</v>
      </c>
      <c r="AT152" s="161" t="s">
        <v>425</v>
      </c>
      <c r="AU152" s="161" t="s">
        <v>78</v>
      </c>
      <c r="AY152" s="14" t="s">
        <v>145</v>
      </c>
      <c r="BE152" s="162">
        <f t="shared" si="12"/>
        <v>0</v>
      </c>
      <c r="BF152" s="162">
        <f t="shared" si="13"/>
        <v>0</v>
      </c>
      <c r="BG152" s="162">
        <f t="shared" si="14"/>
        <v>0</v>
      </c>
      <c r="BH152" s="162">
        <f t="shared" si="15"/>
        <v>0</v>
      </c>
      <c r="BI152" s="162">
        <f t="shared" si="16"/>
        <v>0</v>
      </c>
      <c r="BJ152" s="14" t="s">
        <v>78</v>
      </c>
      <c r="BK152" s="162">
        <f t="shared" si="17"/>
        <v>0</v>
      </c>
      <c r="BL152" s="14" t="s">
        <v>210</v>
      </c>
      <c r="BM152" s="161" t="s">
        <v>1575</v>
      </c>
    </row>
    <row r="153" spans="1:65" s="2" customFormat="1" ht="35.25" customHeight="1">
      <c r="A153" s="187"/>
      <c r="B153" s="189"/>
      <c r="C153" s="252" t="s">
        <v>1576</v>
      </c>
      <c r="D153" s="252" t="s">
        <v>425</v>
      </c>
      <c r="E153" s="253" t="s">
        <v>1577</v>
      </c>
      <c r="F153" s="254" t="s">
        <v>3146</v>
      </c>
      <c r="G153" s="255" t="s">
        <v>200</v>
      </c>
      <c r="H153" s="256">
        <v>1</v>
      </c>
      <c r="I153" s="257"/>
      <c r="J153" s="257"/>
      <c r="K153" s="258"/>
      <c r="L153" s="174"/>
      <c r="M153" s="259"/>
      <c r="N153" s="260"/>
      <c r="O153" s="250">
        <v>0</v>
      </c>
      <c r="P153" s="250">
        <f t="shared" si="9"/>
        <v>0</v>
      </c>
      <c r="Q153" s="250">
        <v>0</v>
      </c>
      <c r="R153" s="250">
        <f t="shared" si="10"/>
        <v>0</v>
      </c>
      <c r="S153" s="250">
        <v>0</v>
      </c>
      <c r="T153" s="251">
        <f t="shared" si="11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61" t="s">
        <v>275</v>
      </c>
      <c r="AT153" s="161" t="s">
        <v>425</v>
      </c>
      <c r="AU153" s="161" t="s">
        <v>78</v>
      </c>
      <c r="AY153" s="14" t="s">
        <v>145</v>
      </c>
      <c r="BE153" s="162">
        <f t="shared" si="12"/>
        <v>0</v>
      </c>
      <c r="BF153" s="162">
        <f t="shared" si="13"/>
        <v>0</v>
      </c>
      <c r="BG153" s="162">
        <f t="shared" si="14"/>
        <v>0</v>
      </c>
      <c r="BH153" s="162">
        <f t="shared" si="15"/>
        <v>0</v>
      </c>
      <c r="BI153" s="162">
        <f t="shared" si="16"/>
        <v>0</v>
      </c>
      <c r="BJ153" s="14" t="s">
        <v>78</v>
      </c>
      <c r="BK153" s="162">
        <f t="shared" si="17"/>
        <v>0</v>
      </c>
      <c r="BL153" s="14" t="s">
        <v>210</v>
      </c>
      <c r="BM153" s="161" t="s">
        <v>1578</v>
      </c>
    </row>
    <row r="154" spans="1:65" s="2" customFormat="1" ht="36.75" customHeight="1">
      <c r="A154" s="187"/>
      <c r="B154" s="189"/>
      <c r="C154" s="252" t="s">
        <v>1579</v>
      </c>
      <c r="D154" s="252" t="s">
        <v>425</v>
      </c>
      <c r="E154" s="253" t="s">
        <v>1580</v>
      </c>
      <c r="F154" s="254" t="s">
        <v>3147</v>
      </c>
      <c r="G154" s="255" t="s">
        <v>200</v>
      </c>
      <c r="H154" s="256">
        <v>1</v>
      </c>
      <c r="I154" s="257"/>
      <c r="J154" s="257"/>
      <c r="K154" s="258"/>
      <c r="L154" s="174"/>
      <c r="M154" s="259"/>
      <c r="N154" s="260"/>
      <c r="O154" s="250">
        <v>0</v>
      </c>
      <c r="P154" s="250">
        <f t="shared" si="9"/>
        <v>0</v>
      </c>
      <c r="Q154" s="250">
        <v>0</v>
      </c>
      <c r="R154" s="250">
        <f t="shared" si="10"/>
        <v>0</v>
      </c>
      <c r="S154" s="250">
        <v>0</v>
      </c>
      <c r="T154" s="251">
        <f t="shared" si="11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61" t="s">
        <v>275</v>
      </c>
      <c r="AT154" s="161" t="s">
        <v>425</v>
      </c>
      <c r="AU154" s="161" t="s">
        <v>78</v>
      </c>
      <c r="AY154" s="14" t="s">
        <v>145</v>
      </c>
      <c r="BE154" s="162">
        <f t="shared" si="12"/>
        <v>0</v>
      </c>
      <c r="BF154" s="162">
        <f t="shared" si="13"/>
        <v>0</v>
      </c>
      <c r="BG154" s="162">
        <f t="shared" si="14"/>
        <v>0</v>
      </c>
      <c r="BH154" s="162">
        <f t="shared" si="15"/>
        <v>0</v>
      </c>
      <c r="BI154" s="162">
        <f t="shared" si="16"/>
        <v>0</v>
      </c>
      <c r="BJ154" s="14" t="s">
        <v>78</v>
      </c>
      <c r="BK154" s="162">
        <f t="shared" si="17"/>
        <v>0</v>
      </c>
      <c r="BL154" s="14" t="s">
        <v>210</v>
      </c>
      <c r="BM154" s="161" t="s">
        <v>1581</v>
      </c>
    </row>
    <row r="155" spans="1:65" s="2" customFormat="1" ht="39" customHeight="1">
      <c r="A155" s="187"/>
      <c r="B155" s="189"/>
      <c r="C155" s="252" t="s">
        <v>1582</v>
      </c>
      <c r="D155" s="252" t="s">
        <v>425</v>
      </c>
      <c r="E155" s="253" t="s">
        <v>1583</v>
      </c>
      <c r="F155" s="254" t="s">
        <v>3148</v>
      </c>
      <c r="G155" s="255" t="s">
        <v>200</v>
      </c>
      <c r="H155" s="256">
        <v>1</v>
      </c>
      <c r="I155" s="257"/>
      <c r="J155" s="257"/>
      <c r="K155" s="258"/>
      <c r="L155" s="174"/>
      <c r="M155" s="259"/>
      <c r="N155" s="260"/>
      <c r="O155" s="250">
        <v>0</v>
      </c>
      <c r="P155" s="250">
        <f t="shared" si="9"/>
        <v>0</v>
      </c>
      <c r="Q155" s="250">
        <v>0</v>
      </c>
      <c r="R155" s="250">
        <f t="shared" si="10"/>
        <v>0</v>
      </c>
      <c r="S155" s="250">
        <v>0</v>
      </c>
      <c r="T155" s="251">
        <f t="shared" si="11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61" t="s">
        <v>275</v>
      </c>
      <c r="AT155" s="161" t="s">
        <v>425</v>
      </c>
      <c r="AU155" s="161" t="s">
        <v>78</v>
      </c>
      <c r="AY155" s="14" t="s">
        <v>145</v>
      </c>
      <c r="BE155" s="162">
        <f t="shared" si="12"/>
        <v>0</v>
      </c>
      <c r="BF155" s="162">
        <f t="shared" si="13"/>
        <v>0</v>
      </c>
      <c r="BG155" s="162">
        <f t="shared" si="14"/>
        <v>0</v>
      </c>
      <c r="BH155" s="162">
        <f t="shared" si="15"/>
        <v>0</v>
      </c>
      <c r="BI155" s="162">
        <f t="shared" si="16"/>
        <v>0</v>
      </c>
      <c r="BJ155" s="14" t="s">
        <v>78</v>
      </c>
      <c r="BK155" s="162">
        <f t="shared" si="17"/>
        <v>0</v>
      </c>
      <c r="BL155" s="14" t="s">
        <v>210</v>
      </c>
      <c r="BM155" s="161" t="s">
        <v>1584</v>
      </c>
    </row>
    <row r="156" spans="1:65" s="2" customFormat="1" ht="68.25" customHeight="1">
      <c r="A156" s="187"/>
      <c r="B156" s="189"/>
      <c r="C156" s="252" t="s">
        <v>1036</v>
      </c>
      <c r="D156" s="252" t="s">
        <v>425</v>
      </c>
      <c r="E156" s="253" t="s">
        <v>1585</v>
      </c>
      <c r="F156" s="254" t="s">
        <v>3149</v>
      </c>
      <c r="G156" s="255" t="s">
        <v>200</v>
      </c>
      <c r="H156" s="256">
        <v>2</v>
      </c>
      <c r="I156" s="257"/>
      <c r="J156" s="257"/>
      <c r="K156" s="258"/>
      <c r="L156" s="174"/>
      <c r="M156" s="259"/>
      <c r="N156" s="260"/>
      <c r="O156" s="250">
        <v>0</v>
      </c>
      <c r="P156" s="250">
        <f t="shared" si="9"/>
        <v>0</v>
      </c>
      <c r="Q156" s="250">
        <v>0</v>
      </c>
      <c r="R156" s="250">
        <f t="shared" si="10"/>
        <v>0</v>
      </c>
      <c r="S156" s="250">
        <v>0</v>
      </c>
      <c r="T156" s="251">
        <f t="shared" si="11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61" t="s">
        <v>275</v>
      </c>
      <c r="AT156" s="161" t="s">
        <v>425</v>
      </c>
      <c r="AU156" s="161" t="s">
        <v>78</v>
      </c>
      <c r="AY156" s="14" t="s">
        <v>145</v>
      </c>
      <c r="BE156" s="162">
        <f t="shared" si="12"/>
        <v>0</v>
      </c>
      <c r="BF156" s="162">
        <f t="shared" si="13"/>
        <v>0</v>
      </c>
      <c r="BG156" s="162">
        <f t="shared" si="14"/>
        <v>0</v>
      </c>
      <c r="BH156" s="162">
        <f t="shared" si="15"/>
        <v>0</v>
      </c>
      <c r="BI156" s="162">
        <f t="shared" si="16"/>
        <v>0</v>
      </c>
      <c r="BJ156" s="14" t="s">
        <v>78</v>
      </c>
      <c r="BK156" s="162">
        <f t="shared" si="17"/>
        <v>0</v>
      </c>
      <c r="BL156" s="14" t="s">
        <v>210</v>
      </c>
      <c r="BM156" s="161" t="s">
        <v>1586</v>
      </c>
    </row>
    <row r="157" spans="1:65" s="2" customFormat="1" ht="41.25" customHeight="1">
      <c r="A157" s="187"/>
      <c r="B157" s="189"/>
      <c r="C157" s="252" t="s">
        <v>1587</v>
      </c>
      <c r="D157" s="252" t="s">
        <v>425</v>
      </c>
      <c r="E157" s="253" t="s">
        <v>1588</v>
      </c>
      <c r="F157" s="254" t="s">
        <v>3150</v>
      </c>
      <c r="G157" s="255" t="s">
        <v>200</v>
      </c>
      <c r="H157" s="256">
        <v>1</v>
      </c>
      <c r="I157" s="257"/>
      <c r="J157" s="257"/>
      <c r="K157" s="258"/>
      <c r="L157" s="174"/>
      <c r="M157" s="259"/>
      <c r="N157" s="260"/>
      <c r="O157" s="250">
        <v>0</v>
      </c>
      <c r="P157" s="250">
        <f t="shared" si="9"/>
        <v>0</v>
      </c>
      <c r="Q157" s="250">
        <v>0</v>
      </c>
      <c r="R157" s="250">
        <f t="shared" si="10"/>
        <v>0</v>
      </c>
      <c r="S157" s="250">
        <v>0</v>
      </c>
      <c r="T157" s="251">
        <f t="shared" si="11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61" t="s">
        <v>275</v>
      </c>
      <c r="AT157" s="161" t="s">
        <v>425</v>
      </c>
      <c r="AU157" s="161" t="s">
        <v>78</v>
      </c>
      <c r="AY157" s="14" t="s">
        <v>145</v>
      </c>
      <c r="BE157" s="162">
        <f t="shared" si="12"/>
        <v>0</v>
      </c>
      <c r="BF157" s="162">
        <f t="shared" si="13"/>
        <v>0</v>
      </c>
      <c r="BG157" s="162">
        <f t="shared" si="14"/>
        <v>0</v>
      </c>
      <c r="BH157" s="162">
        <f t="shared" si="15"/>
        <v>0</v>
      </c>
      <c r="BI157" s="162">
        <f t="shared" si="16"/>
        <v>0</v>
      </c>
      <c r="BJ157" s="14" t="s">
        <v>78</v>
      </c>
      <c r="BK157" s="162">
        <f t="shared" si="17"/>
        <v>0</v>
      </c>
      <c r="BL157" s="14" t="s">
        <v>210</v>
      </c>
      <c r="BM157" s="161" t="s">
        <v>1589</v>
      </c>
    </row>
    <row r="158" spans="1:65" s="2" customFormat="1" ht="37.5" customHeight="1">
      <c r="A158" s="187"/>
      <c r="B158" s="189"/>
      <c r="C158" s="252" t="s">
        <v>1590</v>
      </c>
      <c r="D158" s="252" t="s">
        <v>425</v>
      </c>
      <c r="E158" s="253" t="s">
        <v>1591</v>
      </c>
      <c r="F158" s="254" t="s">
        <v>3151</v>
      </c>
      <c r="G158" s="255" t="s">
        <v>1592</v>
      </c>
      <c r="H158" s="256">
        <v>1</v>
      </c>
      <c r="I158" s="257"/>
      <c r="J158" s="257"/>
      <c r="K158" s="258"/>
      <c r="L158" s="174"/>
      <c r="M158" s="259"/>
      <c r="N158" s="260"/>
      <c r="O158" s="250">
        <v>0</v>
      </c>
      <c r="P158" s="250">
        <f t="shared" si="9"/>
        <v>0</v>
      </c>
      <c r="Q158" s="250">
        <v>0</v>
      </c>
      <c r="R158" s="250">
        <f t="shared" si="10"/>
        <v>0</v>
      </c>
      <c r="S158" s="250">
        <v>0</v>
      </c>
      <c r="T158" s="251">
        <f t="shared" si="11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61" t="s">
        <v>275</v>
      </c>
      <c r="AT158" s="161" t="s">
        <v>425</v>
      </c>
      <c r="AU158" s="161" t="s">
        <v>78</v>
      </c>
      <c r="AY158" s="14" t="s">
        <v>145</v>
      </c>
      <c r="BE158" s="162">
        <f t="shared" si="12"/>
        <v>0</v>
      </c>
      <c r="BF158" s="162">
        <f t="shared" si="13"/>
        <v>0</v>
      </c>
      <c r="BG158" s="162">
        <f t="shared" si="14"/>
        <v>0</v>
      </c>
      <c r="BH158" s="162">
        <f t="shared" si="15"/>
        <v>0</v>
      </c>
      <c r="BI158" s="162">
        <f t="shared" si="16"/>
        <v>0</v>
      </c>
      <c r="BJ158" s="14" t="s">
        <v>78</v>
      </c>
      <c r="BK158" s="162">
        <f t="shared" si="17"/>
        <v>0</v>
      </c>
      <c r="BL158" s="14" t="s">
        <v>210</v>
      </c>
      <c r="BM158" s="161" t="s">
        <v>1593</v>
      </c>
    </row>
    <row r="159" spans="1:65" s="2" customFormat="1" ht="47.25" customHeight="1">
      <c r="A159" s="187"/>
      <c r="B159" s="189"/>
      <c r="C159" s="252" t="s">
        <v>1594</v>
      </c>
      <c r="D159" s="252" t="s">
        <v>425</v>
      </c>
      <c r="E159" s="253" t="s">
        <v>1595</v>
      </c>
      <c r="F159" s="254" t="s">
        <v>3152</v>
      </c>
      <c r="G159" s="255" t="s">
        <v>200</v>
      </c>
      <c r="H159" s="256">
        <v>1</v>
      </c>
      <c r="I159" s="257"/>
      <c r="J159" s="257"/>
      <c r="K159" s="258"/>
      <c r="L159" s="174"/>
      <c r="M159" s="259"/>
      <c r="N159" s="260"/>
      <c r="O159" s="250">
        <v>0</v>
      </c>
      <c r="P159" s="250">
        <f t="shared" si="9"/>
        <v>0</v>
      </c>
      <c r="Q159" s="250">
        <v>0</v>
      </c>
      <c r="R159" s="250">
        <f t="shared" si="10"/>
        <v>0</v>
      </c>
      <c r="S159" s="250">
        <v>0</v>
      </c>
      <c r="T159" s="251">
        <f t="shared" si="11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61" t="s">
        <v>275</v>
      </c>
      <c r="AT159" s="161" t="s">
        <v>425</v>
      </c>
      <c r="AU159" s="161" t="s">
        <v>78</v>
      </c>
      <c r="AY159" s="14" t="s">
        <v>145</v>
      </c>
      <c r="BE159" s="162">
        <f t="shared" si="12"/>
        <v>0</v>
      </c>
      <c r="BF159" s="162">
        <f t="shared" si="13"/>
        <v>0</v>
      </c>
      <c r="BG159" s="162">
        <f t="shared" si="14"/>
        <v>0</v>
      </c>
      <c r="BH159" s="162">
        <f t="shared" si="15"/>
        <v>0</v>
      </c>
      <c r="BI159" s="162">
        <f t="shared" si="16"/>
        <v>0</v>
      </c>
      <c r="BJ159" s="14" t="s">
        <v>78</v>
      </c>
      <c r="BK159" s="162">
        <f t="shared" si="17"/>
        <v>0</v>
      </c>
      <c r="BL159" s="14" t="s">
        <v>210</v>
      </c>
      <c r="BM159" s="161" t="s">
        <v>1596</v>
      </c>
    </row>
    <row r="160" spans="1:65" s="2" customFormat="1" ht="24.2" customHeight="1">
      <c r="A160" s="187"/>
      <c r="B160" s="189"/>
      <c r="C160" s="241" t="s">
        <v>1597</v>
      </c>
      <c r="D160" s="241" t="s">
        <v>147</v>
      </c>
      <c r="E160" s="242" t="s">
        <v>1598</v>
      </c>
      <c r="F160" s="243" t="s">
        <v>1599</v>
      </c>
      <c r="G160" s="244" t="s">
        <v>269</v>
      </c>
      <c r="H160" s="245">
        <v>1.1299999999999999</v>
      </c>
      <c r="I160" s="246"/>
      <c r="J160" s="246"/>
      <c r="K160" s="247"/>
      <c r="L160" s="27"/>
      <c r="M160" s="248"/>
      <c r="N160" s="249"/>
      <c r="O160" s="250">
        <v>10.007999999999999</v>
      </c>
      <c r="P160" s="250">
        <f t="shared" si="9"/>
        <v>11.309039999999998</v>
      </c>
      <c r="Q160" s="250">
        <v>0</v>
      </c>
      <c r="R160" s="250">
        <f t="shared" si="10"/>
        <v>0</v>
      </c>
      <c r="S160" s="250">
        <v>0</v>
      </c>
      <c r="T160" s="251">
        <f t="shared" si="11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61" t="s">
        <v>210</v>
      </c>
      <c r="AT160" s="161" t="s">
        <v>147</v>
      </c>
      <c r="AU160" s="161" t="s">
        <v>78</v>
      </c>
      <c r="AY160" s="14" t="s">
        <v>145</v>
      </c>
      <c r="BE160" s="162">
        <f t="shared" si="12"/>
        <v>0</v>
      </c>
      <c r="BF160" s="162">
        <f t="shared" si="13"/>
        <v>0</v>
      </c>
      <c r="BG160" s="162">
        <f t="shared" si="14"/>
        <v>0</v>
      </c>
      <c r="BH160" s="162">
        <f t="shared" si="15"/>
        <v>0</v>
      </c>
      <c r="BI160" s="162">
        <f t="shared" si="16"/>
        <v>0</v>
      </c>
      <c r="BJ160" s="14" t="s">
        <v>78</v>
      </c>
      <c r="BK160" s="162">
        <f t="shared" si="17"/>
        <v>0</v>
      </c>
      <c r="BL160" s="14" t="s">
        <v>210</v>
      </c>
      <c r="BM160" s="161" t="s">
        <v>1600</v>
      </c>
    </row>
    <row r="161" spans="1:65" s="2" customFormat="1" ht="24.2" customHeight="1">
      <c r="A161" s="187"/>
      <c r="B161" s="189"/>
      <c r="C161" s="241" t="s">
        <v>1601</v>
      </c>
      <c r="D161" s="241" t="s">
        <v>147</v>
      </c>
      <c r="E161" s="242" t="s">
        <v>1602</v>
      </c>
      <c r="F161" s="243" t="s">
        <v>1603</v>
      </c>
      <c r="G161" s="244" t="s">
        <v>269</v>
      </c>
      <c r="H161" s="245">
        <v>0.13</v>
      </c>
      <c r="I161" s="246"/>
      <c r="J161" s="246"/>
      <c r="K161" s="247"/>
      <c r="L161" s="27"/>
      <c r="M161" s="248"/>
      <c r="N161" s="249"/>
      <c r="O161" s="250">
        <v>1.3859999999999999</v>
      </c>
      <c r="P161" s="250">
        <f t="shared" si="9"/>
        <v>0.18018000000000001</v>
      </c>
      <c r="Q161" s="250">
        <v>0</v>
      </c>
      <c r="R161" s="250">
        <f t="shared" si="10"/>
        <v>0</v>
      </c>
      <c r="S161" s="250">
        <v>0</v>
      </c>
      <c r="T161" s="251">
        <f t="shared" si="11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61" t="s">
        <v>210</v>
      </c>
      <c r="AT161" s="161" t="s">
        <v>147</v>
      </c>
      <c r="AU161" s="161" t="s">
        <v>78</v>
      </c>
      <c r="AY161" s="14" t="s">
        <v>145</v>
      </c>
      <c r="BE161" s="162">
        <f t="shared" si="12"/>
        <v>0</v>
      </c>
      <c r="BF161" s="162">
        <f t="shared" si="13"/>
        <v>0</v>
      </c>
      <c r="BG161" s="162">
        <f t="shared" si="14"/>
        <v>0</v>
      </c>
      <c r="BH161" s="162">
        <f t="shared" si="15"/>
        <v>0</v>
      </c>
      <c r="BI161" s="162">
        <f t="shared" si="16"/>
        <v>0</v>
      </c>
      <c r="BJ161" s="14" t="s">
        <v>78</v>
      </c>
      <c r="BK161" s="162">
        <f t="shared" si="17"/>
        <v>0</v>
      </c>
      <c r="BL161" s="14" t="s">
        <v>210</v>
      </c>
      <c r="BM161" s="161" t="s">
        <v>1604</v>
      </c>
    </row>
    <row r="162" spans="1:65" s="2" customFormat="1" ht="24.2" customHeight="1">
      <c r="A162" s="187"/>
      <c r="B162" s="189"/>
      <c r="C162" s="241" t="s">
        <v>1605</v>
      </c>
      <c r="D162" s="241" t="s">
        <v>147</v>
      </c>
      <c r="E162" s="242" t="s">
        <v>1606</v>
      </c>
      <c r="F162" s="243" t="s">
        <v>1607</v>
      </c>
      <c r="G162" s="244" t="s">
        <v>269</v>
      </c>
      <c r="H162" s="245">
        <v>0.13</v>
      </c>
      <c r="I162" s="246"/>
      <c r="J162" s="246"/>
      <c r="K162" s="247"/>
      <c r="L162" s="27"/>
      <c r="M162" s="248"/>
      <c r="N162" s="249"/>
      <c r="O162" s="250">
        <v>0.01</v>
      </c>
      <c r="P162" s="250">
        <f t="shared" si="9"/>
        <v>1.3000000000000002E-3</v>
      </c>
      <c r="Q162" s="250">
        <v>0</v>
      </c>
      <c r="R162" s="250">
        <f t="shared" si="10"/>
        <v>0</v>
      </c>
      <c r="S162" s="250">
        <v>0</v>
      </c>
      <c r="T162" s="251">
        <f t="shared" si="11"/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61" t="s">
        <v>210</v>
      </c>
      <c r="AT162" s="161" t="s">
        <v>147</v>
      </c>
      <c r="AU162" s="161" t="s">
        <v>78</v>
      </c>
      <c r="AY162" s="14" t="s">
        <v>145</v>
      </c>
      <c r="BE162" s="162">
        <f t="shared" si="12"/>
        <v>0</v>
      </c>
      <c r="BF162" s="162">
        <f t="shared" si="13"/>
        <v>0</v>
      </c>
      <c r="BG162" s="162">
        <f t="shared" si="14"/>
        <v>0</v>
      </c>
      <c r="BH162" s="162">
        <f t="shared" si="15"/>
        <v>0</v>
      </c>
      <c r="BI162" s="162">
        <f t="shared" si="16"/>
        <v>0</v>
      </c>
      <c r="BJ162" s="14" t="s">
        <v>78</v>
      </c>
      <c r="BK162" s="162">
        <f t="shared" si="17"/>
        <v>0</v>
      </c>
      <c r="BL162" s="14" t="s">
        <v>210</v>
      </c>
      <c r="BM162" s="161" t="s">
        <v>1608</v>
      </c>
    </row>
    <row r="163" spans="1:65" s="12" customFormat="1" ht="22.9" customHeight="1">
      <c r="B163" s="230"/>
      <c r="C163" s="231"/>
      <c r="D163" s="232"/>
      <c r="E163" s="239"/>
      <c r="F163" s="239"/>
      <c r="G163" s="231"/>
      <c r="H163" s="231"/>
      <c r="I163" s="231"/>
      <c r="J163" s="240"/>
      <c r="K163" s="231"/>
      <c r="L163" s="137"/>
      <c r="M163" s="235"/>
      <c r="N163" s="236"/>
      <c r="O163" s="236"/>
      <c r="P163" s="237">
        <v>0</v>
      </c>
      <c r="Q163" s="236"/>
      <c r="R163" s="237">
        <v>0</v>
      </c>
      <c r="S163" s="236"/>
      <c r="T163" s="238">
        <v>0</v>
      </c>
      <c r="AR163" s="138" t="s">
        <v>78</v>
      </c>
      <c r="AT163" s="145" t="s">
        <v>68</v>
      </c>
      <c r="AU163" s="145" t="s">
        <v>75</v>
      </c>
      <c r="AY163" s="138" t="s">
        <v>145</v>
      </c>
      <c r="BK163" s="146">
        <v>0</v>
      </c>
    </row>
    <row r="164" spans="1:65" s="12" customFormat="1" ht="22.9" customHeight="1">
      <c r="B164" s="230"/>
      <c r="C164" s="231"/>
      <c r="D164" s="232" t="s">
        <v>68</v>
      </c>
      <c r="E164" s="239" t="s">
        <v>1611</v>
      </c>
      <c r="F164" s="239" t="s">
        <v>1612</v>
      </c>
      <c r="G164" s="231"/>
      <c r="H164" s="231"/>
      <c r="I164" s="231"/>
      <c r="J164" s="240"/>
      <c r="K164" s="231"/>
      <c r="L164" s="137"/>
      <c r="M164" s="235"/>
      <c r="N164" s="236"/>
      <c r="O164" s="236"/>
      <c r="P164" s="237">
        <f>SUM(P165:P167)</f>
        <v>7.7229999999999993E-2</v>
      </c>
      <c r="Q164" s="236"/>
      <c r="R164" s="237">
        <f>SUM(R165:R167)</f>
        <v>3.8999999999999999E-4</v>
      </c>
      <c r="S164" s="236"/>
      <c r="T164" s="238">
        <f>SUM(T165:T167)</f>
        <v>0</v>
      </c>
      <c r="AR164" s="138" t="s">
        <v>78</v>
      </c>
      <c r="AT164" s="145" t="s">
        <v>68</v>
      </c>
      <c r="AU164" s="145" t="s">
        <v>75</v>
      </c>
      <c r="AY164" s="138" t="s">
        <v>145</v>
      </c>
      <c r="BK164" s="146">
        <f>SUM(BK165:BK167)</f>
        <v>0</v>
      </c>
    </row>
    <row r="165" spans="1:65" s="2" customFormat="1" ht="24.2" customHeight="1">
      <c r="A165" s="187"/>
      <c r="B165" s="189"/>
      <c r="C165" s="241" t="s">
        <v>1613</v>
      </c>
      <c r="D165" s="241" t="s">
        <v>147</v>
      </c>
      <c r="E165" s="242" t="s">
        <v>1614</v>
      </c>
      <c r="F165" s="243" t="s">
        <v>1615</v>
      </c>
      <c r="G165" s="244" t="s">
        <v>1501</v>
      </c>
      <c r="H165" s="245">
        <v>1</v>
      </c>
      <c r="I165" s="246"/>
      <c r="J165" s="246"/>
      <c r="K165" s="247"/>
      <c r="L165" s="27"/>
      <c r="M165" s="248"/>
      <c r="N165" s="249"/>
      <c r="O165" s="250">
        <v>7.7229999999999993E-2</v>
      </c>
      <c r="P165" s="250">
        <f>O165*H165</f>
        <v>7.7229999999999993E-2</v>
      </c>
      <c r="Q165" s="250">
        <v>3.8999999999999999E-4</v>
      </c>
      <c r="R165" s="250">
        <f>Q165*H165</f>
        <v>3.8999999999999999E-4</v>
      </c>
      <c r="S165" s="250">
        <v>0</v>
      </c>
      <c r="T165" s="251">
        <f>S165*H165</f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61" t="s">
        <v>210</v>
      </c>
      <c r="AT165" s="161" t="s">
        <v>147</v>
      </c>
      <c r="AU165" s="161" t="s">
        <v>78</v>
      </c>
      <c r="AY165" s="14" t="s">
        <v>145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4" t="s">
        <v>78</v>
      </c>
      <c r="BK165" s="162">
        <f>ROUND(I165*H165,2)</f>
        <v>0</v>
      </c>
      <c r="BL165" s="14" t="s">
        <v>210</v>
      </c>
      <c r="BM165" s="161" t="s">
        <v>1616</v>
      </c>
    </row>
    <row r="166" spans="1:65" s="2" customFormat="1" ht="24.2" customHeight="1">
      <c r="A166" s="187"/>
      <c r="B166" s="189"/>
      <c r="C166" s="241" t="s">
        <v>417</v>
      </c>
      <c r="D166" s="241" t="s">
        <v>147</v>
      </c>
      <c r="E166" s="242" t="s">
        <v>1617</v>
      </c>
      <c r="F166" s="243" t="s">
        <v>1618</v>
      </c>
      <c r="G166" s="244" t="s">
        <v>269</v>
      </c>
      <c r="H166" s="245">
        <v>0.96</v>
      </c>
      <c r="I166" s="246"/>
      <c r="J166" s="246"/>
      <c r="K166" s="247"/>
      <c r="L166" s="27"/>
      <c r="M166" s="248"/>
      <c r="N166" s="249"/>
      <c r="O166" s="250">
        <v>0</v>
      </c>
      <c r="P166" s="250">
        <f>O166*H166</f>
        <v>0</v>
      </c>
      <c r="Q166" s="250">
        <v>0</v>
      </c>
      <c r="R166" s="250">
        <f>Q166*H166</f>
        <v>0</v>
      </c>
      <c r="S166" s="250">
        <v>0</v>
      </c>
      <c r="T166" s="251">
        <f>S166*H166</f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61" t="s">
        <v>210</v>
      </c>
      <c r="AT166" s="161" t="s">
        <v>147</v>
      </c>
      <c r="AU166" s="161" t="s">
        <v>78</v>
      </c>
      <c r="AY166" s="14" t="s">
        <v>145</v>
      </c>
      <c r="BE166" s="162">
        <f>IF(N166="základná",J166,0)</f>
        <v>0</v>
      </c>
      <c r="BF166" s="162">
        <f>IF(N166="znížená",J166,0)</f>
        <v>0</v>
      </c>
      <c r="BG166" s="162">
        <f>IF(N166="zákl. prenesená",J166,0)</f>
        <v>0</v>
      </c>
      <c r="BH166" s="162">
        <f>IF(N166="zníž. prenesená",J166,0)</f>
        <v>0</v>
      </c>
      <c r="BI166" s="162">
        <f>IF(N166="nulová",J166,0)</f>
        <v>0</v>
      </c>
      <c r="BJ166" s="14" t="s">
        <v>78</v>
      </c>
      <c r="BK166" s="162">
        <f>ROUND(I166*H166,2)</f>
        <v>0</v>
      </c>
      <c r="BL166" s="14" t="s">
        <v>210</v>
      </c>
      <c r="BM166" s="161" t="s">
        <v>1619</v>
      </c>
    </row>
    <row r="167" spans="1:65" s="2" customFormat="1" ht="24.2" customHeight="1">
      <c r="A167" s="187"/>
      <c r="B167" s="189"/>
      <c r="C167" s="241" t="s">
        <v>421</v>
      </c>
      <c r="D167" s="241" t="s">
        <v>147</v>
      </c>
      <c r="E167" s="242" t="s">
        <v>1620</v>
      </c>
      <c r="F167" s="243" t="s">
        <v>1621</v>
      </c>
      <c r="G167" s="244" t="s">
        <v>1006</v>
      </c>
      <c r="H167" s="245">
        <v>0.66</v>
      </c>
      <c r="I167" s="246"/>
      <c r="J167" s="246"/>
      <c r="K167" s="247"/>
      <c r="L167" s="27"/>
      <c r="M167" s="248"/>
      <c r="N167" s="249"/>
      <c r="O167" s="250">
        <v>0</v>
      </c>
      <c r="P167" s="250">
        <f>O167*H167</f>
        <v>0</v>
      </c>
      <c r="Q167" s="250">
        <v>0</v>
      </c>
      <c r="R167" s="250">
        <f>Q167*H167</f>
        <v>0</v>
      </c>
      <c r="S167" s="250">
        <v>0</v>
      </c>
      <c r="T167" s="251">
        <f>S167*H167</f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61" t="s">
        <v>210</v>
      </c>
      <c r="AT167" s="161" t="s">
        <v>147</v>
      </c>
      <c r="AU167" s="161" t="s">
        <v>78</v>
      </c>
      <c r="AY167" s="14" t="s">
        <v>145</v>
      </c>
      <c r="BE167" s="162">
        <f>IF(N167="základná",J167,0)</f>
        <v>0</v>
      </c>
      <c r="BF167" s="162">
        <f>IF(N167="znížená",J167,0)</f>
        <v>0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14" t="s">
        <v>78</v>
      </c>
      <c r="BK167" s="162">
        <f>ROUND(I167*H167,2)</f>
        <v>0</v>
      </c>
      <c r="BL167" s="14" t="s">
        <v>210</v>
      </c>
      <c r="BM167" s="161" t="s">
        <v>1622</v>
      </c>
    </row>
    <row r="168" spans="1:65" s="12" customFormat="1" ht="25.9" customHeight="1">
      <c r="B168" s="230"/>
      <c r="C168" s="231"/>
      <c r="D168" s="232" t="s">
        <v>68</v>
      </c>
      <c r="E168" s="233" t="s">
        <v>441</v>
      </c>
      <c r="F168" s="233" t="s">
        <v>442</v>
      </c>
      <c r="G168" s="231"/>
      <c r="H168" s="231"/>
      <c r="I168" s="231"/>
      <c r="J168" s="234"/>
      <c r="K168" s="231"/>
      <c r="L168" s="137"/>
      <c r="M168" s="235"/>
      <c r="N168" s="236"/>
      <c r="O168" s="236"/>
      <c r="P168" s="237">
        <f>SUM(P169:P170)</f>
        <v>58.300000000000004</v>
      </c>
      <c r="Q168" s="236"/>
      <c r="R168" s="237">
        <f>SUM(R169:R170)</f>
        <v>0</v>
      </c>
      <c r="S168" s="236"/>
      <c r="T168" s="238">
        <f>SUM(T169:T170)</f>
        <v>0</v>
      </c>
      <c r="AR168" s="138" t="s">
        <v>151</v>
      </c>
      <c r="AT168" s="145" t="s">
        <v>68</v>
      </c>
      <c r="AU168" s="145" t="s">
        <v>69</v>
      </c>
      <c r="AY168" s="138" t="s">
        <v>145</v>
      </c>
      <c r="BK168" s="146">
        <f>SUM(BK169:BK170)</f>
        <v>0</v>
      </c>
    </row>
    <row r="169" spans="1:65" s="2" customFormat="1" ht="37.9" customHeight="1">
      <c r="A169" s="187"/>
      <c r="B169" s="189"/>
      <c r="C169" s="241" t="s">
        <v>1623</v>
      </c>
      <c r="D169" s="241" t="s">
        <v>147</v>
      </c>
      <c r="E169" s="242" t="s">
        <v>1624</v>
      </c>
      <c r="F169" s="243" t="s">
        <v>1625</v>
      </c>
      <c r="G169" s="244" t="s">
        <v>446</v>
      </c>
      <c r="H169" s="245">
        <v>35</v>
      </c>
      <c r="I169" s="246"/>
      <c r="J169" s="246"/>
      <c r="K169" s="247"/>
      <c r="L169" s="27"/>
      <c r="M169" s="248"/>
      <c r="N169" s="249"/>
      <c r="O169" s="250">
        <v>1.06</v>
      </c>
      <c r="P169" s="250">
        <f>O169*H169</f>
        <v>37.1</v>
      </c>
      <c r="Q169" s="250">
        <v>0</v>
      </c>
      <c r="R169" s="250">
        <f>Q169*H169</f>
        <v>0</v>
      </c>
      <c r="S169" s="250">
        <v>0</v>
      </c>
      <c r="T169" s="251">
        <f>S169*H169</f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61" t="s">
        <v>447</v>
      </c>
      <c r="AT169" s="161" t="s">
        <v>147</v>
      </c>
      <c r="AU169" s="161" t="s">
        <v>75</v>
      </c>
      <c r="AY169" s="14" t="s">
        <v>145</v>
      </c>
      <c r="BE169" s="162">
        <f>IF(N169="základná",J169,0)</f>
        <v>0</v>
      </c>
      <c r="BF169" s="162">
        <f>IF(N169="znížená",J169,0)</f>
        <v>0</v>
      </c>
      <c r="BG169" s="162">
        <f>IF(N169="zákl. prenesená",J169,0)</f>
        <v>0</v>
      </c>
      <c r="BH169" s="162">
        <f>IF(N169="zníž. prenesená",J169,0)</f>
        <v>0</v>
      </c>
      <c r="BI169" s="162">
        <f>IF(N169="nulová",J169,0)</f>
        <v>0</v>
      </c>
      <c r="BJ169" s="14" t="s">
        <v>78</v>
      </c>
      <c r="BK169" s="162">
        <f>ROUND(I169*H169,2)</f>
        <v>0</v>
      </c>
      <c r="BL169" s="14" t="s">
        <v>447</v>
      </c>
      <c r="BM169" s="161" t="s">
        <v>1626</v>
      </c>
    </row>
    <row r="170" spans="1:65" s="2" customFormat="1" ht="33" customHeight="1">
      <c r="A170" s="187"/>
      <c r="B170" s="189"/>
      <c r="C170" s="241" t="s">
        <v>1627</v>
      </c>
      <c r="D170" s="241" t="s">
        <v>147</v>
      </c>
      <c r="E170" s="242" t="s">
        <v>1628</v>
      </c>
      <c r="F170" s="243" t="s">
        <v>1629</v>
      </c>
      <c r="G170" s="244" t="s">
        <v>446</v>
      </c>
      <c r="H170" s="245">
        <v>20</v>
      </c>
      <c r="I170" s="246"/>
      <c r="J170" s="246"/>
      <c r="K170" s="247"/>
      <c r="L170" s="27"/>
      <c r="M170" s="248"/>
      <c r="N170" s="249"/>
      <c r="O170" s="250">
        <v>1.06</v>
      </c>
      <c r="P170" s="250">
        <f>O170*H170</f>
        <v>21.200000000000003</v>
      </c>
      <c r="Q170" s="250">
        <v>0</v>
      </c>
      <c r="R170" s="250">
        <f>Q170*H170</f>
        <v>0</v>
      </c>
      <c r="S170" s="250">
        <v>0</v>
      </c>
      <c r="T170" s="251">
        <f>S170*H170</f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61" t="s">
        <v>447</v>
      </c>
      <c r="AT170" s="161" t="s">
        <v>147</v>
      </c>
      <c r="AU170" s="161" t="s">
        <v>75</v>
      </c>
      <c r="AY170" s="14" t="s">
        <v>145</v>
      </c>
      <c r="BE170" s="162">
        <f>IF(N170="základná",J170,0)</f>
        <v>0</v>
      </c>
      <c r="BF170" s="162">
        <f>IF(N170="znížená",J170,0)</f>
        <v>0</v>
      </c>
      <c r="BG170" s="162">
        <f>IF(N170="zákl. prenesená",J170,0)</f>
        <v>0</v>
      </c>
      <c r="BH170" s="162">
        <f>IF(N170="zníž. prenesená",J170,0)</f>
        <v>0</v>
      </c>
      <c r="BI170" s="162">
        <f>IF(N170="nulová",J170,0)</f>
        <v>0</v>
      </c>
      <c r="BJ170" s="14" t="s">
        <v>78</v>
      </c>
      <c r="BK170" s="162">
        <f>ROUND(I170*H170,2)</f>
        <v>0</v>
      </c>
      <c r="BL170" s="14" t="s">
        <v>447</v>
      </c>
      <c r="BM170" s="161" t="s">
        <v>1630</v>
      </c>
    </row>
    <row r="171" spans="1:65" s="12" customFormat="1" ht="25.9" customHeight="1">
      <c r="B171" s="230"/>
      <c r="C171" s="231"/>
      <c r="D171" s="232" t="s">
        <v>68</v>
      </c>
      <c r="E171" s="233" t="s">
        <v>1631</v>
      </c>
      <c r="F171" s="233" t="s">
        <v>1632</v>
      </c>
      <c r="G171" s="231"/>
      <c r="H171" s="231"/>
      <c r="I171" s="231"/>
      <c r="J171" s="234"/>
      <c r="K171" s="231"/>
      <c r="L171" s="137"/>
      <c r="M171" s="235"/>
      <c r="N171" s="236"/>
      <c r="O171" s="236"/>
      <c r="P171" s="237">
        <f>SUM(P172:P174)</f>
        <v>0</v>
      </c>
      <c r="Q171" s="236"/>
      <c r="R171" s="237">
        <f>SUM(R172:R174)</f>
        <v>0</v>
      </c>
      <c r="S171" s="236"/>
      <c r="T171" s="238">
        <f>SUM(T172:T174)</f>
        <v>0</v>
      </c>
      <c r="AR171" s="138" t="s">
        <v>151</v>
      </c>
      <c r="AT171" s="145" t="s">
        <v>68</v>
      </c>
      <c r="AU171" s="145" t="s">
        <v>69</v>
      </c>
      <c r="AY171" s="138" t="s">
        <v>145</v>
      </c>
      <c r="BK171" s="146">
        <f>SUM(BK172:BK174)</f>
        <v>0</v>
      </c>
    </row>
    <row r="172" spans="1:65" s="2" customFormat="1" ht="16.5" customHeight="1">
      <c r="A172" s="187"/>
      <c r="B172" s="189"/>
      <c r="C172" s="241" t="s">
        <v>981</v>
      </c>
      <c r="D172" s="241" t="s">
        <v>147</v>
      </c>
      <c r="E172" s="242" t="s">
        <v>1633</v>
      </c>
      <c r="F172" s="243" t="s">
        <v>1634</v>
      </c>
      <c r="G172" s="244" t="s">
        <v>200</v>
      </c>
      <c r="H172" s="245">
        <v>2</v>
      </c>
      <c r="I172" s="246"/>
      <c r="J172" s="246"/>
      <c r="K172" s="247"/>
      <c r="L172" s="27"/>
      <c r="M172" s="248"/>
      <c r="N172" s="249"/>
      <c r="O172" s="250">
        <v>0</v>
      </c>
      <c r="P172" s="250">
        <f>O172*H172</f>
        <v>0</v>
      </c>
      <c r="Q172" s="250">
        <v>0</v>
      </c>
      <c r="R172" s="250">
        <f>Q172*H172</f>
        <v>0</v>
      </c>
      <c r="S172" s="250">
        <v>0</v>
      </c>
      <c r="T172" s="251">
        <f>S172*H172</f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61" t="s">
        <v>447</v>
      </c>
      <c r="AT172" s="161" t="s">
        <v>147</v>
      </c>
      <c r="AU172" s="161" t="s">
        <v>75</v>
      </c>
      <c r="AY172" s="14" t="s">
        <v>145</v>
      </c>
      <c r="BE172" s="162">
        <f>IF(N172="základná",J172,0)</f>
        <v>0</v>
      </c>
      <c r="BF172" s="162">
        <f>IF(N172="znížená",J172,0)</f>
        <v>0</v>
      </c>
      <c r="BG172" s="162">
        <f>IF(N172="zákl. prenesená",J172,0)</f>
        <v>0</v>
      </c>
      <c r="BH172" s="162">
        <f>IF(N172="zníž. prenesená",J172,0)</f>
        <v>0</v>
      </c>
      <c r="BI172" s="162">
        <f>IF(N172="nulová",J172,0)</f>
        <v>0</v>
      </c>
      <c r="BJ172" s="14" t="s">
        <v>78</v>
      </c>
      <c r="BK172" s="162">
        <f>ROUND(I172*H172,2)</f>
        <v>0</v>
      </c>
      <c r="BL172" s="14" t="s">
        <v>447</v>
      </c>
      <c r="BM172" s="161" t="s">
        <v>1635</v>
      </c>
    </row>
    <row r="173" spans="1:65" s="2" customFormat="1" ht="16.5" customHeight="1">
      <c r="A173" s="187"/>
      <c r="B173" s="189"/>
      <c r="C173" s="241" t="s">
        <v>1636</v>
      </c>
      <c r="D173" s="241" t="s">
        <v>147</v>
      </c>
      <c r="E173" s="242" t="s">
        <v>1637</v>
      </c>
      <c r="F173" s="243" t="s">
        <v>3057</v>
      </c>
      <c r="G173" s="244" t="s">
        <v>200</v>
      </c>
      <c r="H173" s="245">
        <v>1</v>
      </c>
      <c r="I173" s="246"/>
      <c r="J173" s="246"/>
      <c r="K173" s="247"/>
      <c r="L173" s="27"/>
      <c r="M173" s="248"/>
      <c r="N173" s="249"/>
      <c r="O173" s="250">
        <v>0</v>
      </c>
      <c r="P173" s="250">
        <f>O173*H173</f>
        <v>0</v>
      </c>
      <c r="Q173" s="250">
        <v>0</v>
      </c>
      <c r="R173" s="250">
        <f>Q173*H173</f>
        <v>0</v>
      </c>
      <c r="S173" s="250">
        <v>0</v>
      </c>
      <c r="T173" s="251">
        <f>S173*H173</f>
        <v>0</v>
      </c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R173" s="161" t="s">
        <v>1638</v>
      </c>
      <c r="AT173" s="161" t="s">
        <v>147</v>
      </c>
      <c r="AU173" s="161" t="s">
        <v>75</v>
      </c>
      <c r="AY173" s="14" t="s">
        <v>145</v>
      </c>
      <c r="BE173" s="162">
        <f>IF(N173="základná",J173,0)</f>
        <v>0</v>
      </c>
      <c r="BF173" s="162">
        <f>IF(N173="znížená",J173,0)</f>
        <v>0</v>
      </c>
      <c r="BG173" s="162">
        <f>IF(N173="zákl. prenesená",J173,0)</f>
        <v>0</v>
      </c>
      <c r="BH173" s="162">
        <f>IF(N173="zníž. prenesená",J173,0)</f>
        <v>0</v>
      </c>
      <c r="BI173" s="162">
        <f>IF(N173="nulová",J173,0)</f>
        <v>0</v>
      </c>
      <c r="BJ173" s="14" t="s">
        <v>78</v>
      </c>
      <c r="BK173" s="162">
        <f>ROUND(I173*H173,2)</f>
        <v>0</v>
      </c>
      <c r="BL173" s="14" t="s">
        <v>1638</v>
      </c>
      <c r="BM173" s="161" t="s">
        <v>1639</v>
      </c>
    </row>
    <row r="174" spans="1:65" s="2" customFormat="1" ht="16.5" customHeight="1">
      <c r="A174" s="187"/>
      <c r="B174" s="189"/>
      <c r="C174" s="241" t="s">
        <v>983</v>
      </c>
      <c r="D174" s="241" t="s">
        <v>147</v>
      </c>
      <c r="E174" s="242" t="s">
        <v>1640</v>
      </c>
      <c r="F174" s="243" t="s">
        <v>1641</v>
      </c>
      <c r="G174" s="244" t="s">
        <v>446</v>
      </c>
      <c r="H174" s="245">
        <v>72</v>
      </c>
      <c r="I174" s="246"/>
      <c r="J174" s="246"/>
      <c r="K174" s="247"/>
      <c r="L174" s="27"/>
      <c r="M174" s="261"/>
      <c r="N174" s="262"/>
      <c r="O174" s="263">
        <v>0</v>
      </c>
      <c r="P174" s="263">
        <f>O174*H174</f>
        <v>0</v>
      </c>
      <c r="Q174" s="263">
        <v>0</v>
      </c>
      <c r="R174" s="263">
        <f>Q174*H174</f>
        <v>0</v>
      </c>
      <c r="S174" s="263">
        <v>0</v>
      </c>
      <c r="T174" s="264">
        <f>S174*H174</f>
        <v>0</v>
      </c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R174" s="161" t="s">
        <v>447</v>
      </c>
      <c r="AT174" s="161" t="s">
        <v>147</v>
      </c>
      <c r="AU174" s="161" t="s">
        <v>75</v>
      </c>
      <c r="AY174" s="14" t="s">
        <v>145</v>
      </c>
      <c r="BE174" s="162">
        <f>IF(N174="základná",J174,0)</f>
        <v>0</v>
      </c>
      <c r="BF174" s="162">
        <f>IF(N174="znížená",J174,0)</f>
        <v>0</v>
      </c>
      <c r="BG174" s="162">
        <f>IF(N174="zákl. prenesená",J174,0)</f>
        <v>0</v>
      </c>
      <c r="BH174" s="162">
        <f>IF(N174="zníž. prenesená",J174,0)</f>
        <v>0</v>
      </c>
      <c r="BI174" s="162">
        <f>IF(N174="nulová",J174,0)</f>
        <v>0</v>
      </c>
      <c r="BJ174" s="14" t="s">
        <v>78</v>
      </c>
      <c r="BK174" s="162">
        <f>ROUND(I174*H174,2)</f>
        <v>0</v>
      </c>
      <c r="BL174" s="14" t="s">
        <v>447</v>
      </c>
      <c r="BM174" s="161" t="s">
        <v>1642</v>
      </c>
    </row>
    <row r="175" spans="1:65" s="2" customFormat="1" ht="6.95" customHeight="1">
      <c r="A175" s="187"/>
      <c r="B175" s="211"/>
      <c r="C175" s="212"/>
      <c r="D175" s="212"/>
      <c r="E175" s="212"/>
      <c r="F175" s="212"/>
      <c r="G175" s="212"/>
      <c r="H175" s="212"/>
      <c r="I175" s="212"/>
      <c r="J175" s="212"/>
      <c r="K175" s="212"/>
      <c r="L175" s="27"/>
      <c r="M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</row>
  </sheetData>
  <sheetProtection formatColumns="0" formatRows="0" autoFilter="0"/>
  <autoFilter ref="C125:K174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6"/>
  <sheetViews>
    <sheetView showGridLines="0" workbookViewId="0">
      <selection activeCell="L160" sqref="L160:N166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1643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tr">
        <f>'[1]Rekapitulácia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187"/>
      <c r="B8" s="27"/>
      <c r="C8" s="187"/>
      <c r="D8" s="185" t="s">
        <v>105</v>
      </c>
      <c r="E8" s="187"/>
      <c r="F8" s="313" t="s">
        <v>2997</v>
      </c>
      <c r="G8" s="313" t="s">
        <v>3009</v>
      </c>
      <c r="H8" s="187"/>
      <c r="I8" s="187"/>
      <c r="J8" s="187"/>
      <c r="K8" s="187"/>
      <c r="L8" s="39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380" t="s">
        <v>3022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77" t="s">
        <v>1489</v>
      </c>
      <c r="G11" s="187"/>
      <c r="H11" s="187"/>
      <c r="I11" s="185" t="s">
        <v>16</v>
      </c>
      <c r="J11" s="177" t="s">
        <v>1</v>
      </c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77" t="s">
        <v>1490</v>
      </c>
      <c r="G12" s="187"/>
      <c r="H12" s="187"/>
      <c r="I12" s="185" t="s">
        <v>19</v>
      </c>
      <c r="J12" s="183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20</v>
      </c>
      <c r="E14" s="187"/>
      <c r="F14" s="187"/>
      <c r="G14" s="187"/>
      <c r="H14" s="187"/>
      <c r="I14" s="185" t="s">
        <v>21</v>
      </c>
      <c r="J14" s="177" t="s">
        <v>1</v>
      </c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77" t="s">
        <v>1491</v>
      </c>
      <c r="F15" s="187"/>
      <c r="G15" s="187"/>
      <c r="H15" s="187"/>
      <c r="I15" s="185" t="s">
        <v>23</v>
      </c>
      <c r="J15" s="177" t="s">
        <v>1</v>
      </c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24</v>
      </c>
      <c r="E17" s="187"/>
      <c r="F17" s="187"/>
      <c r="G17" s="187"/>
      <c r="H17" s="187"/>
      <c r="I17" s="185" t="s">
        <v>21</v>
      </c>
      <c r="J17" s="177" t="s">
        <v>1</v>
      </c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177" t="s">
        <v>1489</v>
      </c>
      <c r="F18" s="187"/>
      <c r="G18" s="187"/>
      <c r="H18" s="187"/>
      <c r="I18" s="185" t="s">
        <v>23</v>
      </c>
      <c r="J18" s="177" t="s">
        <v>1</v>
      </c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25</v>
      </c>
      <c r="E20" s="187"/>
      <c r="F20" s="187"/>
      <c r="G20" s="187"/>
      <c r="H20" s="187"/>
      <c r="I20" s="185" t="s">
        <v>21</v>
      </c>
      <c r="J20" s="177" t="s">
        <v>1</v>
      </c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77"/>
      <c r="F21" s="187"/>
      <c r="G21" s="187"/>
      <c r="H21" s="187"/>
      <c r="I21" s="185" t="s">
        <v>23</v>
      </c>
      <c r="J21" s="177" t="s">
        <v>1</v>
      </c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27</v>
      </c>
      <c r="E23" s="187"/>
      <c r="F23" s="187"/>
      <c r="G23" s="187"/>
      <c r="H23" s="187"/>
      <c r="I23" s="185" t="s">
        <v>21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77"/>
      <c r="F24" s="187"/>
      <c r="G24" s="187"/>
      <c r="H24" s="187"/>
      <c r="I24" s="185" t="s">
        <v>23</v>
      </c>
      <c r="J24" s="177" t="s">
        <v>1</v>
      </c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28</v>
      </c>
      <c r="E26" s="187"/>
      <c r="F26" s="187"/>
      <c r="G26" s="187"/>
      <c r="H26" s="187"/>
      <c r="I26" s="187"/>
      <c r="J26" s="187"/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3"/>
      <c r="E29" s="63"/>
      <c r="F29" s="63"/>
      <c r="G29" s="63"/>
      <c r="H29" s="63"/>
      <c r="I29" s="63"/>
      <c r="J29" s="63"/>
      <c r="K29" s="63"/>
      <c r="L29" s="39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101" t="s">
        <v>29</v>
      </c>
      <c r="E30" s="187"/>
      <c r="F30" s="187"/>
      <c r="G30" s="187"/>
      <c r="H30" s="187"/>
      <c r="I30" s="187"/>
      <c r="J30" s="184"/>
      <c r="K30" s="187"/>
      <c r="L30" s="39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1" t="s">
        <v>31</v>
      </c>
      <c r="G32" s="187"/>
      <c r="H32" s="187"/>
      <c r="I32" s="181" t="s">
        <v>30</v>
      </c>
      <c r="J32" s="181" t="s">
        <v>32</v>
      </c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33</v>
      </c>
      <c r="E33" s="32" t="s">
        <v>34</v>
      </c>
      <c r="F33" s="102">
        <f>ROUND((SUM(BE126:BE165)),  2)</f>
        <v>0</v>
      </c>
      <c r="G33" s="103"/>
      <c r="H33" s="103"/>
      <c r="I33" s="104">
        <v>0.2</v>
      </c>
      <c r="J33" s="102">
        <f>ROUND(((SUM(BE126:BE165))*I33),  2)</f>
        <v>0</v>
      </c>
      <c r="K33" s="187"/>
      <c r="L33" s="39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32" t="s">
        <v>35</v>
      </c>
      <c r="F34" s="105"/>
      <c r="G34" s="187"/>
      <c r="H34" s="187"/>
      <c r="I34" s="106">
        <v>0.2</v>
      </c>
      <c r="J34" s="105"/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36</v>
      </c>
      <c r="F35" s="105">
        <f>ROUND((SUM(BG126:BG165)),  2)</f>
        <v>0</v>
      </c>
      <c r="G35" s="187"/>
      <c r="H35" s="187"/>
      <c r="I35" s="106">
        <v>0.2</v>
      </c>
      <c r="J35" s="105">
        <f>0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37</v>
      </c>
      <c r="F36" s="105">
        <f>ROUND((SUM(BH126:BH165)),  2)</f>
        <v>0</v>
      </c>
      <c r="G36" s="187"/>
      <c r="H36" s="187"/>
      <c r="I36" s="106">
        <v>0.2</v>
      </c>
      <c r="J36" s="105">
        <f>0</f>
        <v>0</v>
      </c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32" t="s">
        <v>38</v>
      </c>
      <c r="F37" s="102">
        <f>ROUND((SUM(BI126:BI165)),  2)</f>
        <v>0</v>
      </c>
      <c r="G37" s="103"/>
      <c r="H37" s="103"/>
      <c r="I37" s="104">
        <v>0</v>
      </c>
      <c r="J37" s="102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189"/>
      <c r="C82" s="190" t="s">
        <v>110</v>
      </c>
      <c r="D82" s="191"/>
      <c r="E82" s="191"/>
      <c r="F82" s="191"/>
      <c r="G82" s="191"/>
      <c r="H82" s="191"/>
      <c r="I82" s="191"/>
      <c r="J82" s="191"/>
      <c r="K82" s="191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189"/>
      <c r="C83" s="191"/>
      <c r="D83" s="191"/>
      <c r="E83" s="191"/>
      <c r="F83" s="191"/>
      <c r="G83" s="191"/>
      <c r="H83" s="191"/>
      <c r="I83" s="191"/>
      <c r="J83" s="191"/>
      <c r="K83" s="191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189"/>
      <c r="C84" s="192" t="s">
        <v>13</v>
      </c>
      <c r="D84" s="191"/>
      <c r="E84" s="191"/>
      <c r="F84" s="191"/>
      <c r="G84" s="191"/>
      <c r="H84" s="191"/>
      <c r="I84" s="191"/>
      <c r="J84" s="191"/>
      <c r="K84" s="191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189"/>
      <c r="C85" s="191"/>
      <c r="D85" s="191"/>
      <c r="E85" s="394" t="str">
        <f>E7</f>
        <v>Ružomberok OO PZ, Zateplenie objektu</v>
      </c>
      <c r="F85" s="395"/>
      <c r="G85" s="395"/>
      <c r="H85" s="395"/>
      <c r="I85" s="191"/>
      <c r="J85" s="191"/>
      <c r="K85" s="191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189"/>
      <c r="C86" s="192" t="s">
        <v>105</v>
      </c>
      <c r="D86" s="191"/>
      <c r="E86" s="191" t="s">
        <v>2997</v>
      </c>
      <c r="F86" s="191"/>
      <c r="G86" s="314" t="s">
        <v>3009</v>
      </c>
      <c r="H86" s="191"/>
      <c r="I86" s="191"/>
      <c r="J86" s="191"/>
      <c r="K86" s="191"/>
      <c r="L86" s="39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189"/>
      <c r="C87" s="191"/>
      <c r="D87" s="191"/>
      <c r="E87" s="396" t="str">
        <f>E9</f>
        <v>A1.05.02 - Plynový kondenzačný kotol</v>
      </c>
      <c r="F87" s="397"/>
      <c r="G87" s="397"/>
      <c r="H87" s="397"/>
      <c r="I87" s="191"/>
      <c r="J87" s="191"/>
      <c r="K87" s="191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189"/>
      <c r="C88" s="191"/>
      <c r="D88" s="191"/>
      <c r="E88" s="191"/>
      <c r="F88" s="191"/>
      <c r="G88" s="191"/>
      <c r="H88" s="191"/>
      <c r="I88" s="191"/>
      <c r="J88" s="191"/>
      <c r="K88" s="191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189"/>
      <c r="C89" s="192" t="s">
        <v>17</v>
      </c>
      <c r="D89" s="191"/>
      <c r="E89" s="191"/>
      <c r="F89" s="193" t="str">
        <f>F12</f>
        <v>Nám. Andreja Hlinku 1875, 034 01 Ružomberok</v>
      </c>
      <c r="G89" s="191"/>
      <c r="H89" s="191"/>
      <c r="I89" s="192" t="s">
        <v>19</v>
      </c>
      <c r="J89" s="194"/>
      <c r="K89" s="191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189"/>
      <c r="C90" s="191"/>
      <c r="D90" s="191"/>
      <c r="E90" s="191"/>
      <c r="F90" s="191"/>
      <c r="G90" s="191"/>
      <c r="H90" s="191"/>
      <c r="I90" s="191"/>
      <c r="J90" s="191"/>
      <c r="K90" s="191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25.7" customHeight="1">
      <c r="A91" s="187"/>
      <c r="B91" s="189"/>
      <c r="C91" s="192" t="s">
        <v>20</v>
      </c>
      <c r="D91" s="191"/>
      <c r="E91" s="191"/>
      <c r="F91" s="193" t="str">
        <f>E15</f>
        <v>MVSR</v>
      </c>
      <c r="G91" s="191"/>
      <c r="H91" s="191"/>
      <c r="I91" s="192" t="s">
        <v>25</v>
      </c>
      <c r="J91" s="195"/>
      <c r="K91" s="191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189"/>
      <c r="C92" s="192" t="s">
        <v>24</v>
      </c>
      <c r="D92" s="191"/>
      <c r="E92" s="191"/>
      <c r="F92" s="193" t="str">
        <f>IF(E18="","",E18)</f>
        <v xml:space="preserve"> </v>
      </c>
      <c r="G92" s="191"/>
      <c r="H92" s="191"/>
      <c r="I92" s="192" t="s">
        <v>27</v>
      </c>
      <c r="J92" s="195"/>
      <c r="K92" s="191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189"/>
      <c r="C93" s="191"/>
      <c r="D93" s="191"/>
      <c r="E93" s="191"/>
      <c r="F93" s="191"/>
      <c r="G93" s="191"/>
      <c r="H93" s="191"/>
      <c r="I93" s="191"/>
      <c r="J93" s="191"/>
      <c r="K93" s="191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189"/>
      <c r="C95" s="191"/>
      <c r="D95" s="191"/>
      <c r="E95" s="191"/>
      <c r="F95" s="191"/>
      <c r="G95" s="191"/>
      <c r="H95" s="191"/>
      <c r="I95" s="191"/>
      <c r="J95" s="191"/>
      <c r="K95" s="191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189"/>
      <c r="C96" s="199" t="s">
        <v>113</v>
      </c>
      <c r="D96" s="191"/>
      <c r="E96" s="191"/>
      <c r="F96" s="191"/>
      <c r="G96" s="191"/>
      <c r="H96" s="191"/>
      <c r="I96" s="191"/>
      <c r="J96" s="200"/>
      <c r="K96" s="191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114</v>
      </c>
    </row>
    <row r="97" spans="1:31" s="9" customFormat="1" ht="24.95" customHeight="1">
      <c r="B97" s="201"/>
      <c r="C97" s="202"/>
      <c r="D97" s="203" t="s">
        <v>115</v>
      </c>
      <c r="E97" s="204"/>
      <c r="F97" s="204"/>
      <c r="G97" s="204"/>
      <c r="H97" s="204"/>
      <c r="I97" s="204"/>
      <c r="J97" s="205"/>
      <c r="K97" s="202"/>
      <c r="L97" s="118"/>
    </row>
    <row r="98" spans="1:31" s="182" customFormat="1" ht="19.899999999999999" customHeight="1">
      <c r="B98" s="206"/>
      <c r="C98" s="207"/>
      <c r="D98" s="208" t="s">
        <v>450</v>
      </c>
      <c r="E98" s="209"/>
      <c r="F98" s="209"/>
      <c r="G98" s="209"/>
      <c r="H98" s="209"/>
      <c r="I98" s="209"/>
      <c r="J98" s="210"/>
      <c r="K98" s="207"/>
      <c r="L98" s="122"/>
    </row>
    <row r="99" spans="1:31" s="9" customFormat="1" ht="24.95" customHeight="1">
      <c r="B99" s="201"/>
      <c r="C99" s="202"/>
      <c r="D99" s="203" t="s">
        <v>1492</v>
      </c>
      <c r="E99" s="204"/>
      <c r="F99" s="204"/>
      <c r="G99" s="204"/>
      <c r="H99" s="204"/>
      <c r="I99" s="204"/>
      <c r="J99" s="205"/>
      <c r="K99" s="202"/>
      <c r="L99" s="118"/>
    </row>
    <row r="100" spans="1:31" s="9" customFormat="1" ht="24.95" customHeight="1">
      <c r="B100" s="201"/>
      <c r="C100" s="202"/>
      <c r="D100" s="203" t="s">
        <v>118</v>
      </c>
      <c r="E100" s="204"/>
      <c r="F100" s="204"/>
      <c r="G100" s="204"/>
      <c r="H100" s="204"/>
      <c r="I100" s="204"/>
      <c r="J100" s="205"/>
      <c r="K100" s="202"/>
      <c r="L100" s="118"/>
    </row>
    <row r="101" spans="1:31" s="182" customFormat="1" ht="19.899999999999999" customHeight="1">
      <c r="B101" s="206"/>
      <c r="C101" s="207"/>
      <c r="D101" s="208" t="s">
        <v>1494</v>
      </c>
      <c r="E101" s="209"/>
      <c r="F101" s="209"/>
      <c r="G101" s="209"/>
      <c r="H101" s="209"/>
      <c r="I101" s="209"/>
      <c r="J101" s="210"/>
      <c r="K101" s="207"/>
      <c r="L101" s="122"/>
    </row>
    <row r="102" spans="1:31" s="182" customFormat="1" ht="19.899999999999999" customHeight="1">
      <c r="B102" s="206"/>
      <c r="C102" s="207"/>
      <c r="D102" s="208" t="s">
        <v>1495</v>
      </c>
      <c r="E102" s="209"/>
      <c r="F102" s="209"/>
      <c r="G102" s="209"/>
      <c r="H102" s="209"/>
      <c r="I102" s="209"/>
      <c r="J102" s="210"/>
      <c r="K102" s="207"/>
      <c r="L102" s="122"/>
    </row>
    <row r="103" spans="1:31" s="182" customFormat="1" ht="19.899999999999999" customHeight="1">
      <c r="B103" s="206"/>
      <c r="C103" s="207"/>
      <c r="D103" s="208" t="s">
        <v>1644</v>
      </c>
      <c r="E103" s="209"/>
      <c r="F103" s="209"/>
      <c r="G103" s="209"/>
      <c r="H103" s="209"/>
      <c r="I103" s="209"/>
      <c r="J103" s="210"/>
      <c r="K103" s="207"/>
      <c r="L103" s="122"/>
    </row>
    <row r="104" spans="1:31" s="182" customFormat="1" ht="19.899999999999999" customHeight="1">
      <c r="B104" s="206"/>
      <c r="C104" s="207"/>
      <c r="D104" s="208" t="s">
        <v>1496</v>
      </c>
      <c r="E104" s="209"/>
      <c r="F104" s="209"/>
      <c r="G104" s="209"/>
      <c r="H104" s="209"/>
      <c r="I104" s="209"/>
      <c r="J104" s="210"/>
      <c r="K104" s="207"/>
      <c r="L104" s="122"/>
    </row>
    <row r="105" spans="1:31" s="9" customFormat="1" ht="24.95" customHeight="1">
      <c r="B105" s="201"/>
      <c r="C105" s="202"/>
      <c r="D105" s="203" t="s">
        <v>130</v>
      </c>
      <c r="E105" s="204"/>
      <c r="F105" s="204"/>
      <c r="G105" s="204"/>
      <c r="H105" s="204"/>
      <c r="I105" s="204"/>
      <c r="J105" s="205"/>
      <c r="K105" s="202"/>
      <c r="L105" s="118"/>
    </row>
    <row r="106" spans="1:31" s="9" customFormat="1" ht="24.95" customHeight="1">
      <c r="B106" s="201"/>
      <c r="C106" s="202"/>
      <c r="D106" s="203" t="s">
        <v>1497</v>
      </c>
      <c r="E106" s="204"/>
      <c r="F106" s="204"/>
      <c r="G106" s="204"/>
      <c r="H106" s="204"/>
      <c r="I106" s="204"/>
      <c r="J106" s="205"/>
      <c r="K106" s="202"/>
      <c r="L106" s="118"/>
    </row>
    <row r="107" spans="1:31" s="2" customFormat="1" ht="21.75" customHeight="1">
      <c r="A107" s="187"/>
      <c r="B107" s="189"/>
      <c r="C107" s="191"/>
      <c r="D107" s="191"/>
      <c r="E107" s="191"/>
      <c r="F107" s="191"/>
      <c r="G107" s="191"/>
      <c r="H107" s="191"/>
      <c r="I107" s="191"/>
      <c r="J107" s="191"/>
      <c r="K107" s="191"/>
      <c r="L107" s="39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08" spans="1:31" s="2" customFormat="1" ht="6.95" customHeight="1">
      <c r="A108" s="187"/>
      <c r="B108" s="211"/>
      <c r="C108" s="212"/>
      <c r="D108" s="212"/>
      <c r="E108" s="212"/>
      <c r="F108" s="212"/>
      <c r="G108" s="212"/>
      <c r="H108" s="212"/>
      <c r="I108" s="212"/>
      <c r="J108" s="212"/>
      <c r="K108" s="212"/>
      <c r="L108" s="39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12" spans="1:31" s="2" customFormat="1" ht="6.95" customHeight="1">
      <c r="A112" s="187"/>
      <c r="B112" s="213"/>
      <c r="C112" s="214"/>
      <c r="D112" s="214"/>
      <c r="E112" s="214"/>
      <c r="F112" s="214"/>
      <c r="G112" s="214"/>
      <c r="H112" s="214"/>
      <c r="I112" s="214"/>
      <c r="J112" s="214"/>
      <c r="K112" s="214"/>
      <c r="L112" s="39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3" s="2" customFormat="1" ht="24.95" customHeight="1">
      <c r="A113" s="187"/>
      <c r="B113" s="189"/>
      <c r="C113" s="190" t="s">
        <v>131</v>
      </c>
      <c r="D113" s="191"/>
      <c r="E113" s="191"/>
      <c r="F113" s="191"/>
      <c r="G113" s="191"/>
      <c r="H113" s="191"/>
      <c r="I113" s="191"/>
      <c r="J113" s="191"/>
      <c r="K113" s="191"/>
      <c r="L113" s="39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3" s="2" customFormat="1" ht="6.95" customHeight="1">
      <c r="A114" s="187"/>
      <c r="B114" s="189"/>
      <c r="C114" s="191"/>
      <c r="D114" s="191"/>
      <c r="E114" s="191"/>
      <c r="F114" s="191"/>
      <c r="G114" s="191"/>
      <c r="H114" s="191"/>
      <c r="I114" s="191"/>
      <c r="J114" s="191"/>
      <c r="K114" s="191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3" s="2" customFormat="1" ht="12" customHeight="1">
      <c r="A115" s="187"/>
      <c r="B115" s="189"/>
      <c r="C115" s="192" t="s">
        <v>13</v>
      </c>
      <c r="D115" s="191"/>
      <c r="E115" s="191"/>
      <c r="F115" s="191"/>
      <c r="G115" s="191"/>
      <c r="H115" s="191"/>
      <c r="I115" s="191"/>
      <c r="J115" s="191"/>
      <c r="K115" s="191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3" s="2" customFormat="1" ht="16.5" customHeight="1">
      <c r="A116" s="187"/>
      <c r="B116" s="189"/>
      <c r="C116" s="191"/>
      <c r="D116" s="191"/>
      <c r="E116" s="394" t="str">
        <f>E7</f>
        <v>Ružomberok OO PZ, Zateplenie objektu</v>
      </c>
      <c r="F116" s="395"/>
      <c r="G116" s="395"/>
      <c r="H116" s="395"/>
      <c r="I116" s="191"/>
      <c r="J116" s="191"/>
      <c r="K116" s="191"/>
      <c r="L116" s="39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3" s="2" customFormat="1" ht="12" customHeight="1">
      <c r="A117" s="187"/>
      <c r="B117" s="189"/>
      <c r="C117" s="192" t="s">
        <v>105</v>
      </c>
      <c r="D117" s="191"/>
      <c r="E117" s="314" t="s">
        <v>2997</v>
      </c>
      <c r="F117" s="191"/>
      <c r="G117" s="314" t="s">
        <v>3009</v>
      </c>
      <c r="H117" s="191"/>
      <c r="I117" s="191"/>
      <c r="J117" s="191"/>
      <c r="K117" s="191"/>
      <c r="L117" s="39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3" s="2" customFormat="1" ht="16.5" customHeight="1">
      <c r="A118" s="187"/>
      <c r="B118" s="189"/>
      <c r="C118" s="191"/>
      <c r="D118" s="191"/>
      <c r="E118" s="396" t="str">
        <f>E9</f>
        <v>A1.05.02 - Plynový kondenzačný kotol</v>
      </c>
      <c r="F118" s="397"/>
      <c r="G118" s="397"/>
      <c r="H118" s="397"/>
      <c r="I118" s="191"/>
      <c r="J118" s="191"/>
      <c r="K118" s="191"/>
      <c r="L118" s="39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3" s="2" customFormat="1" ht="6.95" customHeight="1">
      <c r="A119" s="187"/>
      <c r="B119" s="189"/>
      <c r="C119" s="191"/>
      <c r="D119" s="191"/>
      <c r="E119" s="191"/>
      <c r="F119" s="191"/>
      <c r="G119" s="191"/>
      <c r="H119" s="191"/>
      <c r="I119" s="191"/>
      <c r="J119" s="191"/>
      <c r="K119" s="191"/>
      <c r="L119" s="39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3" s="2" customFormat="1" ht="12" customHeight="1">
      <c r="A120" s="187"/>
      <c r="B120" s="189"/>
      <c r="C120" s="192" t="s">
        <v>17</v>
      </c>
      <c r="D120" s="191"/>
      <c r="E120" s="191"/>
      <c r="F120" s="193" t="str">
        <f>F12</f>
        <v>Nám. Andreja Hlinku 1875, 034 01 Ružomberok</v>
      </c>
      <c r="G120" s="191"/>
      <c r="H120" s="191"/>
      <c r="I120" s="192" t="s">
        <v>19</v>
      </c>
      <c r="J120" s="194"/>
      <c r="K120" s="191"/>
      <c r="L120" s="39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3" s="2" customFormat="1" ht="6.95" customHeight="1">
      <c r="A121" s="187"/>
      <c r="B121" s="189"/>
      <c r="C121" s="191"/>
      <c r="D121" s="191"/>
      <c r="E121" s="191"/>
      <c r="F121" s="191"/>
      <c r="G121" s="191"/>
      <c r="H121" s="191"/>
      <c r="I121" s="191"/>
      <c r="J121" s="191"/>
      <c r="K121" s="191"/>
      <c r="L121" s="39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3" s="2" customFormat="1" ht="25.7" customHeight="1">
      <c r="A122" s="187"/>
      <c r="B122" s="189"/>
      <c r="C122" s="192" t="s">
        <v>20</v>
      </c>
      <c r="D122" s="191"/>
      <c r="E122" s="191"/>
      <c r="F122" s="193" t="str">
        <f>E15</f>
        <v>MVSR</v>
      </c>
      <c r="G122" s="191"/>
      <c r="H122" s="191"/>
      <c r="I122" s="192" t="s">
        <v>25</v>
      </c>
      <c r="J122" s="195"/>
      <c r="K122" s="191"/>
      <c r="L122" s="39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63" s="2" customFormat="1" ht="15.2" customHeight="1">
      <c r="A123" s="187"/>
      <c r="B123" s="189"/>
      <c r="C123" s="192" t="s">
        <v>24</v>
      </c>
      <c r="D123" s="191"/>
      <c r="E123" s="191"/>
      <c r="F123" s="193" t="str">
        <f>IF(E18="","",E18)</f>
        <v xml:space="preserve"> </v>
      </c>
      <c r="G123" s="191"/>
      <c r="H123" s="191"/>
      <c r="I123" s="192" t="s">
        <v>27</v>
      </c>
      <c r="J123" s="195"/>
      <c r="K123" s="191"/>
      <c r="L123" s="39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pans="1:63" s="2" customFormat="1" ht="10.35" customHeight="1">
      <c r="A124" s="187"/>
      <c r="B124" s="189"/>
      <c r="C124" s="191"/>
      <c r="D124" s="191"/>
      <c r="E124" s="191"/>
      <c r="F124" s="191"/>
      <c r="G124" s="191"/>
      <c r="H124" s="191"/>
      <c r="I124" s="191"/>
      <c r="J124" s="191"/>
      <c r="K124" s="191"/>
      <c r="L124" s="39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</row>
    <row r="125" spans="1:63" s="11" customFormat="1" ht="29.25" customHeight="1">
      <c r="A125" s="126"/>
      <c r="B125" s="215"/>
      <c r="C125" s="216" t="s">
        <v>132</v>
      </c>
      <c r="D125" s="217" t="s">
        <v>54</v>
      </c>
      <c r="E125" s="217" t="s">
        <v>50</v>
      </c>
      <c r="F125" s="217" t="s">
        <v>51</v>
      </c>
      <c r="G125" s="217" t="s">
        <v>133</v>
      </c>
      <c r="H125" s="217" t="s">
        <v>134</v>
      </c>
      <c r="I125" s="217" t="s">
        <v>135</v>
      </c>
      <c r="J125" s="218" t="s">
        <v>112</v>
      </c>
      <c r="K125" s="219" t="s">
        <v>136</v>
      </c>
      <c r="L125" s="132"/>
      <c r="M125" s="220"/>
      <c r="N125" s="221"/>
      <c r="O125" s="221" t="s">
        <v>137</v>
      </c>
      <c r="P125" s="221" t="s">
        <v>138</v>
      </c>
      <c r="Q125" s="221" t="s">
        <v>139</v>
      </c>
      <c r="R125" s="221" t="s">
        <v>140</v>
      </c>
      <c r="S125" s="221" t="s">
        <v>141</v>
      </c>
      <c r="T125" s="222" t="s">
        <v>142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9" customHeight="1">
      <c r="A126" s="187"/>
      <c r="B126" s="189"/>
      <c r="C126" s="223" t="s">
        <v>113</v>
      </c>
      <c r="D126" s="191"/>
      <c r="E126" s="191"/>
      <c r="F126" s="191"/>
      <c r="G126" s="191"/>
      <c r="H126" s="191"/>
      <c r="I126" s="191"/>
      <c r="J126" s="224"/>
      <c r="K126" s="191"/>
      <c r="L126" s="27"/>
      <c r="M126" s="225"/>
      <c r="N126" s="226"/>
      <c r="O126" s="227"/>
      <c r="P126" s="228">
        <f>P127+P130+P133+P161+P163</f>
        <v>43.294490000000003</v>
      </c>
      <c r="Q126" s="227"/>
      <c r="R126" s="228">
        <f>R127+R130+R133+R161+R163</f>
        <v>5.0950000000000009E-2</v>
      </c>
      <c r="S126" s="227"/>
      <c r="T126" s="229">
        <f>T127+T130+T133+T161+T163</f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T126" s="14" t="s">
        <v>68</v>
      </c>
      <c r="AU126" s="14" t="s">
        <v>114</v>
      </c>
      <c r="BK126" s="136">
        <f>BK127+BK130+BK133+BK161+BK163</f>
        <v>0</v>
      </c>
    </row>
    <row r="127" spans="1:63" s="12" customFormat="1" ht="25.9" customHeight="1">
      <c r="B127" s="230"/>
      <c r="C127" s="231"/>
      <c r="D127" s="232" t="s">
        <v>68</v>
      </c>
      <c r="E127" s="233" t="s">
        <v>143</v>
      </c>
      <c r="F127" s="233" t="s">
        <v>144</v>
      </c>
      <c r="G127" s="231"/>
      <c r="H127" s="231"/>
      <c r="I127" s="231"/>
      <c r="J127" s="234"/>
      <c r="K127" s="231"/>
      <c r="L127" s="137"/>
      <c r="M127" s="235"/>
      <c r="N127" s="236"/>
      <c r="O127" s="236"/>
      <c r="P127" s="237">
        <f>P128</f>
        <v>1.85</v>
      </c>
      <c r="Q127" s="236"/>
      <c r="R127" s="237">
        <f>R128</f>
        <v>3.0400000000000003E-2</v>
      </c>
      <c r="S127" s="236"/>
      <c r="T127" s="238">
        <f>T128</f>
        <v>0</v>
      </c>
      <c r="AR127" s="138" t="s">
        <v>75</v>
      </c>
      <c r="AT127" s="145" t="s">
        <v>68</v>
      </c>
      <c r="AU127" s="145" t="s">
        <v>69</v>
      </c>
      <c r="AY127" s="138" t="s">
        <v>145</v>
      </c>
      <c r="BK127" s="146">
        <f>BK128</f>
        <v>0</v>
      </c>
    </row>
    <row r="128" spans="1:63" s="12" customFormat="1" ht="22.9" customHeight="1">
      <c r="B128" s="230"/>
      <c r="C128" s="231"/>
      <c r="D128" s="232" t="s">
        <v>68</v>
      </c>
      <c r="E128" s="239" t="s">
        <v>169</v>
      </c>
      <c r="F128" s="239" t="s">
        <v>490</v>
      </c>
      <c r="G128" s="231"/>
      <c r="H128" s="231"/>
      <c r="I128" s="231"/>
      <c r="J128" s="240"/>
      <c r="K128" s="231"/>
      <c r="L128" s="137"/>
      <c r="M128" s="235"/>
      <c r="N128" s="236"/>
      <c r="O128" s="236"/>
      <c r="P128" s="237">
        <f>P129</f>
        <v>1.85</v>
      </c>
      <c r="Q128" s="236"/>
      <c r="R128" s="237">
        <f>R129</f>
        <v>3.0400000000000003E-2</v>
      </c>
      <c r="S128" s="236"/>
      <c r="T128" s="238">
        <f>T129</f>
        <v>0</v>
      </c>
      <c r="AR128" s="138" t="s">
        <v>75</v>
      </c>
      <c r="AT128" s="145" t="s">
        <v>68</v>
      </c>
      <c r="AU128" s="145" t="s">
        <v>75</v>
      </c>
      <c r="AY128" s="138" t="s">
        <v>145</v>
      </c>
      <c r="BK128" s="146">
        <f>BK129</f>
        <v>0</v>
      </c>
    </row>
    <row r="129" spans="1:65" s="2" customFormat="1" ht="27" customHeight="1">
      <c r="A129" s="187"/>
      <c r="B129" s="189"/>
      <c r="C129" s="241" t="s">
        <v>1498</v>
      </c>
      <c r="D129" s="241" t="s">
        <v>147</v>
      </c>
      <c r="E129" s="242" t="s">
        <v>1499</v>
      </c>
      <c r="F129" s="243" t="s">
        <v>3090</v>
      </c>
      <c r="G129" s="244" t="s">
        <v>187</v>
      </c>
      <c r="H129" s="245">
        <v>10</v>
      </c>
      <c r="I129" s="246"/>
      <c r="J129" s="246"/>
      <c r="K129" s="247"/>
      <c r="L129" s="27"/>
      <c r="M129" s="248"/>
      <c r="N129" s="249"/>
      <c r="O129" s="250">
        <v>0.185</v>
      </c>
      <c r="P129" s="250">
        <f>O129*H129</f>
        <v>1.85</v>
      </c>
      <c r="Q129" s="250">
        <v>3.0400000000000002E-3</v>
      </c>
      <c r="R129" s="250">
        <f>Q129*H129</f>
        <v>3.0400000000000003E-2</v>
      </c>
      <c r="S129" s="250">
        <v>0</v>
      </c>
      <c r="T129" s="251">
        <f>S129*H129</f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61" t="s">
        <v>151</v>
      </c>
      <c r="AT129" s="161" t="s">
        <v>147</v>
      </c>
      <c r="AU129" s="161" t="s">
        <v>78</v>
      </c>
      <c r="AY129" s="14" t="s">
        <v>145</v>
      </c>
      <c r="BE129" s="162">
        <f>IF(N129="základná",J129,0)</f>
        <v>0</v>
      </c>
      <c r="BF129" s="162">
        <f>IF(N129="znížená",J129,0)</f>
        <v>0</v>
      </c>
      <c r="BG129" s="162">
        <f>IF(N129="zákl. prenesená",J129,0)</f>
        <v>0</v>
      </c>
      <c r="BH129" s="162">
        <f>IF(N129="zníž. prenesená",J129,0)</f>
        <v>0</v>
      </c>
      <c r="BI129" s="162">
        <f>IF(N129="nulová",J129,0)</f>
        <v>0</v>
      </c>
      <c r="BJ129" s="14" t="s">
        <v>78</v>
      </c>
      <c r="BK129" s="162">
        <f>ROUND(I129*H129,2)</f>
        <v>0</v>
      </c>
      <c r="BL129" s="14" t="s">
        <v>151</v>
      </c>
      <c r="BM129" s="161" t="s">
        <v>1502</v>
      </c>
    </row>
    <row r="130" spans="1:65" s="12" customFormat="1" ht="25.9" customHeight="1">
      <c r="B130" s="230"/>
      <c r="C130" s="231"/>
      <c r="D130" s="232" t="s">
        <v>68</v>
      </c>
      <c r="E130" s="233" t="s">
        <v>732</v>
      </c>
      <c r="F130" s="233" t="s">
        <v>733</v>
      </c>
      <c r="G130" s="231"/>
      <c r="H130" s="231"/>
      <c r="I130" s="231"/>
      <c r="J130" s="234"/>
      <c r="K130" s="231"/>
      <c r="L130" s="137"/>
      <c r="M130" s="235"/>
      <c r="N130" s="236"/>
      <c r="O130" s="236"/>
      <c r="P130" s="237">
        <f>SUM(P131:P132)</f>
        <v>0.54815999999999998</v>
      </c>
      <c r="Q130" s="236"/>
      <c r="R130" s="237">
        <f>SUM(R131:R132)</f>
        <v>4.0000000000000002E-4</v>
      </c>
      <c r="S130" s="236"/>
      <c r="T130" s="238">
        <f>SUM(T131:T132)</f>
        <v>0</v>
      </c>
      <c r="AR130" s="138" t="s">
        <v>78</v>
      </c>
      <c r="AT130" s="145" t="s">
        <v>68</v>
      </c>
      <c r="AU130" s="145" t="s">
        <v>69</v>
      </c>
      <c r="AY130" s="138" t="s">
        <v>145</v>
      </c>
      <c r="BK130" s="146">
        <f>SUM(BK131:BK132)</f>
        <v>0</v>
      </c>
    </row>
    <row r="131" spans="1:65" s="2" customFormat="1" ht="21.75" customHeight="1">
      <c r="A131" s="187"/>
      <c r="B131" s="189"/>
      <c r="C131" s="241" t="s">
        <v>1525</v>
      </c>
      <c r="D131" s="241" t="s">
        <v>147</v>
      </c>
      <c r="E131" s="242" t="s">
        <v>1645</v>
      </c>
      <c r="F131" s="243" t="s">
        <v>1646</v>
      </c>
      <c r="G131" s="244" t="s">
        <v>187</v>
      </c>
      <c r="H131" s="245">
        <v>4</v>
      </c>
      <c r="I131" s="246"/>
      <c r="J131" s="246"/>
      <c r="K131" s="247"/>
      <c r="L131" s="27"/>
      <c r="M131" s="248"/>
      <c r="N131" s="249"/>
      <c r="O131" s="250">
        <v>0.13704</v>
      </c>
      <c r="P131" s="250">
        <f>O131*H131</f>
        <v>0.54815999999999998</v>
      </c>
      <c r="Q131" s="250">
        <v>4.0000000000000003E-5</v>
      </c>
      <c r="R131" s="250">
        <f>Q131*H131</f>
        <v>1.6000000000000001E-4</v>
      </c>
      <c r="S131" s="250">
        <v>0</v>
      </c>
      <c r="T131" s="251">
        <f>S131*H131</f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61" t="s">
        <v>210</v>
      </c>
      <c r="AT131" s="161" t="s">
        <v>147</v>
      </c>
      <c r="AU131" s="161" t="s">
        <v>75</v>
      </c>
      <c r="AY131" s="14" t="s">
        <v>145</v>
      </c>
      <c r="BE131" s="162">
        <f>IF(N131="základná",J131,0)</f>
        <v>0</v>
      </c>
      <c r="BF131" s="162">
        <f>IF(N131="znížená",J131,0)</f>
        <v>0</v>
      </c>
      <c r="BG131" s="162">
        <f>IF(N131="zákl. prenesená",J131,0)</f>
        <v>0</v>
      </c>
      <c r="BH131" s="162">
        <f>IF(N131="zníž. prenesená",J131,0)</f>
        <v>0</v>
      </c>
      <c r="BI131" s="162">
        <f>IF(N131="nulová",J131,0)</f>
        <v>0</v>
      </c>
      <c r="BJ131" s="14" t="s">
        <v>78</v>
      </c>
      <c r="BK131" s="162">
        <f>ROUND(I131*H131,2)</f>
        <v>0</v>
      </c>
      <c r="BL131" s="14" t="s">
        <v>210</v>
      </c>
      <c r="BM131" s="161" t="s">
        <v>1528</v>
      </c>
    </row>
    <row r="132" spans="1:65" s="2" customFormat="1" ht="24.2" customHeight="1">
      <c r="A132" s="187"/>
      <c r="B132" s="189"/>
      <c r="C132" s="252" t="s">
        <v>1647</v>
      </c>
      <c r="D132" s="252" t="s">
        <v>425</v>
      </c>
      <c r="E132" s="253" t="s">
        <v>1648</v>
      </c>
      <c r="F132" s="254" t="s">
        <v>3042</v>
      </c>
      <c r="G132" s="255" t="s">
        <v>187</v>
      </c>
      <c r="H132" s="256">
        <v>4</v>
      </c>
      <c r="I132" s="257"/>
      <c r="J132" s="257"/>
      <c r="K132" s="258"/>
      <c r="L132" s="174"/>
      <c r="M132" s="259"/>
      <c r="N132" s="260"/>
      <c r="O132" s="250">
        <v>0</v>
      </c>
      <c r="P132" s="250">
        <f>O132*H132</f>
        <v>0</v>
      </c>
      <c r="Q132" s="250">
        <v>6.0000000000000002E-5</v>
      </c>
      <c r="R132" s="250">
        <f>Q132*H132</f>
        <v>2.4000000000000001E-4</v>
      </c>
      <c r="S132" s="250">
        <v>0</v>
      </c>
      <c r="T132" s="251">
        <f>S132*H132</f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61" t="s">
        <v>275</v>
      </c>
      <c r="AT132" s="161" t="s">
        <v>425</v>
      </c>
      <c r="AU132" s="161" t="s">
        <v>75</v>
      </c>
      <c r="AY132" s="14" t="s">
        <v>145</v>
      </c>
      <c r="BE132" s="162">
        <f>IF(N132="základná",J132,0)</f>
        <v>0</v>
      </c>
      <c r="BF132" s="162">
        <f>IF(N132="znížená",J132,0)</f>
        <v>0</v>
      </c>
      <c r="BG132" s="162">
        <f>IF(N132="zákl. prenesená",J132,0)</f>
        <v>0</v>
      </c>
      <c r="BH132" s="162">
        <f>IF(N132="zníž. prenesená",J132,0)</f>
        <v>0</v>
      </c>
      <c r="BI132" s="162">
        <f>IF(N132="nulová",J132,0)</f>
        <v>0</v>
      </c>
      <c r="BJ132" s="14" t="s">
        <v>78</v>
      </c>
      <c r="BK132" s="162">
        <f>ROUND(I132*H132,2)</f>
        <v>0</v>
      </c>
      <c r="BL132" s="14" t="s">
        <v>210</v>
      </c>
      <c r="BM132" s="161" t="s">
        <v>1649</v>
      </c>
    </row>
    <row r="133" spans="1:65" s="12" customFormat="1" ht="25.9" customHeight="1">
      <c r="B133" s="230"/>
      <c r="C133" s="231"/>
      <c r="D133" s="232" t="s">
        <v>68</v>
      </c>
      <c r="E133" s="233" t="s">
        <v>299</v>
      </c>
      <c r="F133" s="233" t="s">
        <v>300</v>
      </c>
      <c r="G133" s="231"/>
      <c r="H133" s="231"/>
      <c r="I133" s="231"/>
      <c r="J133" s="234"/>
      <c r="K133" s="231"/>
      <c r="L133" s="137"/>
      <c r="M133" s="235"/>
      <c r="N133" s="236"/>
      <c r="O133" s="236"/>
      <c r="P133" s="237">
        <f>P134+P143+P144+P149</f>
        <v>28.17633</v>
      </c>
      <c r="Q133" s="236"/>
      <c r="R133" s="237">
        <f>R134+R143+R144+R149</f>
        <v>2.0150000000000001E-2</v>
      </c>
      <c r="S133" s="236"/>
      <c r="T133" s="238">
        <f>T134+T143+T144+T149</f>
        <v>0</v>
      </c>
      <c r="AR133" s="138" t="s">
        <v>78</v>
      </c>
      <c r="AT133" s="145" t="s">
        <v>68</v>
      </c>
      <c r="AU133" s="145" t="s">
        <v>69</v>
      </c>
      <c r="AY133" s="138" t="s">
        <v>145</v>
      </c>
      <c r="BK133" s="146">
        <f>BK134+BK143+BK144+BK149</f>
        <v>0</v>
      </c>
    </row>
    <row r="134" spans="1:65" s="12" customFormat="1" ht="22.9" customHeight="1">
      <c r="B134" s="230"/>
      <c r="C134" s="231"/>
      <c r="D134" s="232" t="s">
        <v>68</v>
      </c>
      <c r="E134" s="239" t="s">
        <v>1563</v>
      </c>
      <c r="F134" s="239" t="s">
        <v>1564</v>
      </c>
      <c r="G134" s="231"/>
      <c r="H134" s="231"/>
      <c r="I134" s="231"/>
      <c r="J134" s="240"/>
      <c r="K134" s="231"/>
      <c r="L134" s="137"/>
      <c r="M134" s="235"/>
      <c r="N134" s="236"/>
      <c r="O134" s="236"/>
      <c r="P134" s="237">
        <f>SUM(P135:P142)</f>
        <v>21.654399999999999</v>
      </c>
      <c r="Q134" s="236"/>
      <c r="R134" s="237">
        <f>SUM(R135:R142)</f>
        <v>0</v>
      </c>
      <c r="S134" s="236"/>
      <c r="T134" s="238">
        <f>SUM(T135:T142)</f>
        <v>0</v>
      </c>
      <c r="AR134" s="138" t="s">
        <v>78</v>
      </c>
      <c r="AT134" s="145" t="s">
        <v>68</v>
      </c>
      <c r="AU134" s="145" t="s">
        <v>75</v>
      </c>
      <c r="AY134" s="138" t="s">
        <v>145</v>
      </c>
      <c r="BK134" s="146">
        <f>SUM(BK135:BK142)</f>
        <v>0</v>
      </c>
    </row>
    <row r="135" spans="1:65" s="2" customFormat="1" ht="21.75" customHeight="1">
      <c r="A135" s="187"/>
      <c r="B135" s="189"/>
      <c r="C135" s="241" t="s">
        <v>1650</v>
      </c>
      <c r="D135" s="241" t="s">
        <v>147</v>
      </c>
      <c r="E135" s="242" t="s">
        <v>1651</v>
      </c>
      <c r="F135" s="243" t="s">
        <v>1652</v>
      </c>
      <c r="G135" s="244" t="s">
        <v>200</v>
      </c>
      <c r="H135" s="245">
        <v>2</v>
      </c>
      <c r="I135" s="246"/>
      <c r="J135" s="246"/>
      <c r="K135" s="247"/>
      <c r="L135" s="27"/>
      <c r="M135" s="248"/>
      <c r="N135" s="249"/>
      <c r="O135" s="250">
        <v>5.0819400000000003</v>
      </c>
      <c r="P135" s="250">
        <f t="shared" ref="P135:P142" si="0">O135*H135</f>
        <v>10.163880000000001</v>
      </c>
      <c r="Q135" s="250">
        <v>0</v>
      </c>
      <c r="R135" s="250">
        <f t="shared" ref="R135:R142" si="1">Q135*H135</f>
        <v>0</v>
      </c>
      <c r="S135" s="250">
        <v>0</v>
      </c>
      <c r="T135" s="251">
        <f t="shared" ref="T135:T142" si="2"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61" t="s">
        <v>210</v>
      </c>
      <c r="AT135" s="161" t="s">
        <v>147</v>
      </c>
      <c r="AU135" s="161" t="s">
        <v>78</v>
      </c>
      <c r="AY135" s="14" t="s">
        <v>145</v>
      </c>
      <c r="BE135" s="162">
        <f t="shared" ref="BE135:BE142" si="3">IF(N135="základná",J135,0)</f>
        <v>0</v>
      </c>
      <c r="BF135" s="162">
        <f t="shared" ref="BF135:BF142" si="4">IF(N135="znížená",J135,0)</f>
        <v>0</v>
      </c>
      <c r="BG135" s="162">
        <f t="shared" ref="BG135:BG142" si="5">IF(N135="zákl. prenesená",J135,0)</f>
        <v>0</v>
      </c>
      <c r="BH135" s="162">
        <f t="shared" ref="BH135:BH142" si="6">IF(N135="zníž. prenesená",J135,0)</f>
        <v>0</v>
      </c>
      <c r="BI135" s="162">
        <f t="shared" ref="BI135:BI142" si="7">IF(N135="nulová",J135,0)</f>
        <v>0</v>
      </c>
      <c r="BJ135" s="14" t="s">
        <v>78</v>
      </c>
      <c r="BK135" s="162">
        <f t="shared" ref="BK135:BK142" si="8">ROUND(I135*H135,2)</f>
        <v>0</v>
      </c>
      <c r="BL135" s="14" t="s">
        <v>210</v>
      </c>
      <c r="BM135" s="161" t="s">
        <v>1653</v>
      </c>
    </row>
    <row r="136" spans="1:65" s="2" customFormat="1" ht="27" customHeight="1">
      <c r="A136" s="187"/>
      <c r="B136" s="189"/>
      <c r="C136" s="252" t="s">
        <v>1654</v>
      </c>
      <c r="D136" s="252" t="s">
        <v>425</v>
      </c>
      <c r="E136" s="253" t="s">
        <v>1655</v>
      </c>
      <c r="F136" s="254" t="s">
        <v>3089</v>
      </c>
      <c r="G136" s="255" t="s">
        <v>200</v>
      </c>
      <c r="H136" s="256">
        <v>2</v>
      </c>
      <c r="I136" s="257"/>
      <c r="J136" s="257"/>
      <c r="K136" s="258"/>
      <c r="L136" s="174"/>
      <c r="M136" s="259"/>
      <c r="N136" s="260"/>
      <c r="O136" s="250">
        <v>0</v>
      </c>
      <c r="P136" s="250">
        <f t="shared" si="0"/>
        <v>0</v>
      </c>
      <c r="Q136" s="250">
        <v>0</v>
      </c>
      <c r="R136" s="250">
        <f t="shared" si="1"/>
        <v>0</v>
      </c>
      <c r="S136" s="250">
        <v>0</v>
      </c>
      <c r="T136" s="251">
        <f t="shared" si="2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61" t="s">
        <v>275</v>
      </c>
      <c r="AT136" s="161" t="s">
        <v>425</v>
      </c>
      <c r="AU136" s="161" t="s">
        <v>78</v>
      </c>
      <c r="AY136" s="14" t="s">
        <v>145</v>
      </c>
      <c r="BE136" s="162">
        <f t="shared" si="3"/>
        <v>0</v>
      </c>
      <c r="BF136" s="162">
        <f t="shared" si="4"/>
        <v>0</v>
      </c>
      <c r="BG136" s="162">
        <f t="shared" si="5"/>
        <v>0</v>
      </c>
      <c r="BH136" s="162">
        <f t="shared" si="6"/>
        <v>0</v>
      </c>
      <c r="BI136" s="162">
        <f t="shared" si="7"/>
        <v>0</v>
      </c>
      <c r="BJ136" s="14" t="s">
        <v>78</v>
      </c>
      <c r="BK136" s="162">
        <f t="shared" si="8"/>
        <v>0</v>
      </c>
      <c r="BL136" s="14" t="s">
        <v>210</v>
      </c>
      <c r="BM136" s="161" t="s">
        <v>1656</v>
      </c>
    </row>
    <row r="137" spans="1:65" s="2" customFormat="1" ht="16.5" customHeight="1">
      <c r="A137" s="187"/>
      <c r="B137" s="189"/>
      <c r="C137" s="252" t="s">
        <v>1657</v>
      </c>
      <c r="D137" s="252" t="s">
        <v>425</v>
      </c>
      <c r="E137" s="253" t="s">
        <v>1658</v>
      </c>
      <c r="F137" s="254" t="s">
        <v>3145</v>
      </c>
      <c r="G137" s="255" t="s">
        <v>200</v>
      </c>
      <c r="H137" s="256">
        <v>2</v>
      </c>
      <c r="I137" s="257"/>
      <c r="J137" s="257"/>
      <c r="K137" s="258"/>
      <c r="L137" s="174"/>
      <c r="M137" s="259"/>
      <c r="N137" s="260"/>
      <c r="O137" s="250">
        <v>0</v>
      </c>
      <c r="P137" s="250">
        <f t="shared" si="0"/>
        <v>0</v>
      </c>
      <c r="Q137" s="250">
        <v>0</v>
      </c>
      <c r="R137" s="250">
        <f t="shared" si="1"/>
        <v>0</v>
      </c>
      <c r="S137" s="250">
        <v>0</v>
      </c>
      <c r="T137" s="251">
        <f t="shared" si="2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61" t="s">
        <v>275</v>
      </c>
      <c r="AT137" s="161" t="s">
        <v>425</v>
      </c>
      <c r="AU137" s="161" t="s">
        <v>78</v>
      </c>
      <c r="AY137" s="14" t="s">
        <v>145</v>
      </c>
      <c r="BE137" s="162">
        <f t="shared" si="3"/>
        <v>0</v>
      </c>
      <c r="BF137" s="162">
        <f t="shared" si="4"/>
        <v>0</v>
      </c>
      <c r="BG137" s="162">
        <f t="shared" si="5"/>
        <v>0</v>
      </c>
      <c r="BH137" s="162">
        <f t="shared" si="6"/>
        <v>0</v>
      </c>
      <c r="BI137" s="162">
        <f t="shared" si="7"/>
        <v>0</v>
      </c>
      <c r="BJ137" s="14" t="s">
        <v>78</v>
      </c>
      <c r="BK137" s="162">
        <f t="shared" si="8"/>
        <v>0</v>
      </c>
      <c r="BL137" s="14" t="s">
        <v>210</v>
      </c>
      <c r="BM137" s="161" t="s">
        <v>1659</v>
      </c>
    </row>
    <row r="138" spans="1:65" s="2" customFormat="1" ht="16.5" customHeight="1">
      <c r="A138" s="187"/>
      <c r="B138" s="189"/>
      <c r="C138" s="252" t="s">
        <v>1660</v>
      </c>
      <c r="D138" s="252" t="s">
        <v>425</v>
      </c>
      <c r="E138" s="253" t="s">
        <v>1661</v>
      </c>
      <c r="F138" s="254" t="s">
        <v>3144</v>
      </c>
      <c r="G138" s="255" t="s">
        <v>200</v>
      </c>
      <c r="H138" s="256">
        <v>2</v>
      </c>
      <c r="I138" s="257"/>
      <c r="J138" s="257"/>
      <c r="K138" s="258"/>
      <c r="L138" s="174"/>
      <c r="M138" s="259"/>
      <c r="N138" s="260"/>
      <c r="O138" s="250">
        <v>0</v>
      </c>
      <c r="P138" s="250">
        <f t="shared" si="0"/>
        <v>0</v>
      </c>
      <c r="Q138" s="250">
        <v>0</v>
      </c>
      <c r="R138" s="250">
        <f t="shared" si="1"/>
        <v>0</v>
      </c>
      <c r="S138" s="250">
        <v>0</v>
      </c>
      <c r="T138" s="251">
        <f t="shared" si="2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61" t="s">
        <v>275</v>
      </c>
      <c r="AT138" s="161" t="s">
        <v>425</v>
      </c>
      <c r="AU138" s="161" t="s">
        <v>78</v>
      </c>
      <c r="AY138" s="14" t="s">
        <v>145</v>
      </c>
      <c r="BE138" s="162">
        <f t="shared" si="3"/>
        <v>0</v>
      </c>
      <c r="BF138" s="162">
        <f t="shared" si="4"/>
        <v>0</v>
      </c>
      <c r="BG138" s="162">
        <f t="shared" si="5"/>
        <v>0</v>
      </c>
      <c r="BH138" s="162">
        <f t="shared" si="6"/>
        <v>0</v>
      </c>
      <c r="BI138" s="162">
        <f t="shared" si="7"/>
        <v>0</v>
      </c>
      <c r="BJ138" s="14" t="s">
        <v>78</v>
      </c>
      <c r="BK138" s="162">
        <f t="shared" si="8"/>
        <v>0</v>
      </c>
      <c r="BL138" s="14" t="s">
        <v>210</v>
      </c>
      <c r="BM138" s="161" t="s">
        <v>1662</v>
      </c>
    </row>
    <row r="139" spans="1:65" s="2" customFormat="1" ht="26.25" customHeight="1">
      <c r="A139" s="187"/>
      <c r="B139" s="189"/>
      <c r="C139" s="252" t="s">
        <v>1663</v>
      </c>
      <c r="D139" s="252" t="s">
        <v>425</v>
      </c>
      <c r="E139" s="253" t="s">
        <v>1664</v>
      </c>
      <c r="F139" s="254" t="s">
        <v>3088</v>
      </c>
      <c r="G139" s="255" t="s">
        <v>200</v>
      </c>
      <c r="H139" s="256">
        <v>2</v>
      </c>
      <c r="I139" s="257"/>
      <c r="J139" s="257"/>
      <c r="K139" s="258"/>
      <c r="L139" s="174"/>
      <c r="M139" s="259"/>
      <c r="N139" s="260"/>
      <c r="O139" s="250">
        <v>0</v>
      </c>
      <c r="P139" s="250">
        <f t="shared" si="0"/>
        <v>0</v>
      </c>
      <c r="Q139" s="250">
        <v>0</v>
      </c>
      <c r="R139" s="250">
        <f t="shared" si="1"/>
        <v>0</v>
      </c>
      <c r="S139" s="250">
        <v>0</v>
      </c>
      <c r="T139" s="251">
        <f t="shared" si="2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61" t="s">
        <v>275</v>
      </c>
      <c r="AT139" s="161" t="s">
        <v>425</v>
      </c>
      <c r="AU139" s="161" t="s">
        <v>78</v>
      </c>
      <c r="AY139" s="14" t="s">
        <v>145</v>
      </c>
      <c r="BE139" s="162">
        <f t="shared" si="3"/>
        <v>0</v>
      </c>
      <c r="BF139" s="162">
        <f t="shared" si="4"/>
        <v>0</v>
      </c>
      <c r="BG139" s="162">
        <f t="shared" si="5"/>
        <v>0</v>
      </c>
      <c r="BH139" s="162">
        <f t="shared" si="6"/>
        <v>0</v>
      </c>
      <c r="BI139" s="162">
        <f t="shared" si="7"/>
        <v>0</v>
      </c>
      <c r="BJ139" s="14" t="s">
        <v>78</v>
      </c>
      <c r="BK139" s="162">
        <f t="shared" si="8"/>
        <v>0</v>
      </c>
      <c r="BL139" s="14" t="s">
        <v>210</v>
      </c>
      <c r="BM139" s="161" t="s">
        <v>1665</v>
      </c>
    </row>
    <row r="140" spans="1:65" s="2" customFormat="1" ht="24.2" customHeight="1">
      <c r="A140" s="187"/>
      <c r="B140" s="189"/>
      <c r="C140" s="241" t="s">
        <v>1597</v>
      </c>
      <c r="D140" s="241" t="s">
        <v>147</v>
      </c>
      <c r="E140" s="242" t="s">
        <v>1598</v>
      </c>
      <c r="F140" s="243" t="s">
        <v>1599</v>
      </c>
      <c r="G140" s="244" t="s">
        <v>269</v>
      </c>
      <c r="H140" s="245">
        <v>1.1299999999999999</v>
      </c>
      <c r="I140" s="246"/>
      <c r="J140" s="246"/>
      <c r="K140" s="247"/>
      <c r="L140" s="27"/>
      <c r="M140" s="248"/>
      <c r="N140" s="249"/>
      <c r="O140" s="250">
        <v>10.007999999999999</v>
      </c>
      <c r="P140" s="250">
        <f t="shared" si="0"/>
        <v>11.309039999999998</v>
      </c>
      <c r="Q140" s="250">
        <v>0</v>
      </c>
      <c r="R140" s="250">
        <f t="shared" si="1"/>
        <v>0</v>
      </c>
      <c r="S140" s="250">
        <v>0</v>
      </c>
      <c r="T140" s="251">
        <f t="shared" si="2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61" t="s">
        <v>210</v>
      </c>
      <c r="AT140" s="161" t="s">
        <v>147</v>
      </c>
      <c r="AU140" s="161" t="s">
        <v>78</v>
      </c>
      <c r="AY140" s="14" t="s">
        <v>145</v>
      </c>
      <c r="BE140" s="162">
        <f t="shared" si="3"/>
        <v>0</v>
      </c>
      <c r="BF140" s="162">
        <f t="shared" si="4"/>
        <v>0</v>
      </c>
      <c r="BG140" s="162">
        <f t="shared" si="5"/>
        <v>0</v>
      </c>
      <c r="BH140" s="162">
        <f t="shared" si="6"/>
        <v>0</v>
      </c>
      <c r="BI140" s="162">
        <f t="shared" si="7"/>
        <v>0</v>
      </c>
      <c r="BJ140" s="14" t="s">
        <v>78</v>
      </c>
      <c r="BK140" s="162">
        <f t="shared" si="8"/>
        <v>0</v>
      </c>
      <c r="BL140" s="14" t="s">
        <v>210</v>
      </c>
      <c r="BM140" s="161" t="s">
        <v>1600</v>
      </c>
    </row>
    <row r="141" spans="1:65" s="2" customFormat="1" ht="24.2" customHeight="1">
      <c r="A141" s="187"/>
      <c r="B141" s="189"/>
      <c r="C141" s="241" t="s">
        <v>1601</v>
      </c>
      <c r="D141" s="241" t="s">
        <v>147</v>
      </c>
      <c r="E141" s="242" t="s">
        <v>1602</v>
      </c>
      <c r="F141" s="243" t="s">
        <v>1603</v>
      </c>
      <c r="G141" s="244" t="s">
        <v>269</v>
      </c>
      <c r="H141" s="245">
        <v>0.13</v>
      </c>
      <c r="I141" s="246"/>
      <c r="J141" s="246"/>
      <c r="K141" s="247"/>
      <c r="L141" s="27"/>
      <c r="M141" s="248"/>
      <c r="N141" s="249"/>
      <c r="O141" s="250">
        <v>1.3859999999999999</v>
      </c>
      <c r="P141" s="250">
        <f t="shared" si="0"/>
        <v>0.18018000000000001</v>
      </c>
      <c r="Q141" s="250">
        <v>0</v>
      </c>
      <c r="R141" s="250">
        <f t="shared" si="1"/>
        <v>0</v>
      </c>
      <c r="S141" s="250">
        <v>0</v>
      </c>
      <c r="T141" s="251">
        <f t="shared" si="2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61" t="s">
        <v>210</v>
      </c>
      <c r="AT141" s="161" t="s">
        <v>147</v>
      </c>
      <c r="AU141" s="161" t="s">
        <v>78</v>
      </c>
      <c r="AY141" s="14" t="s">
        <v>145</v>
      </c>
      <c r="BE141" s="162">
        <f t="shared" si="3"/>
        <v>0</v>
      </c>
      <c r="BF141" s="162">
        <f t="shared" si="4"/>
        <v>0</v>
      </c>
      <c r="BG141" s="162">
        <f t="shared" si="5"/>
        <v>0</v>
      </c>
      <c r="BH141" s="162">
        <f t="shared" si="6"/>
        <v>0</v>
      </c>
      <c r="BI141" s="162">
        <f t="shared" si="7"/>
        <v>0</v>
      </c>
      <c r="BJ141" s="14" t="s">
        <v>78</v>
      </c>
      <c r="BK141" s="162">
        <f t="shared" si="8"/>
        <v>0</v>
      </c>
      <c r="BL141" s="14" t="s">
        <v>210</v>
      </c>
      <c r="BM141" s="161" t="s">
        <v>1604</v>
      </c>
    </row>
    <row r="142" spans="1:65" s="2" customFormat="1" ht="24.2" customHeight="1">
      <c r="A142" s="187"/>
      <c r="B142" s="189"/>
      <c r="C142" s="241" t="s">
        <v>1605</v>
      </c>
      <c r="D142" s="241" t="s">
        <v>147</v>
      </c>
      <c r="E142" s="242" t="s">
        <v>1606</v>
      </c>
      <c r="F142" s="243" t="s">
        <v>1607</v>
      </c>
      <c r="G142" s="244" t="s">
        <v>269</v>
      </c>
      <c r="H142" s="245">
        <v>0.13</v>
      </c>
      <c r="I142" s="246"/>
      <c r="J142" s="246"/>
      <c r="K142" s="247"/>
      <c r="L142" s="27"/>
      <c r="M142" s="248"/>
      <c r="N142" s="249"/>
      <c r="O142" s="250">
        <v>0.01</v>
      </c>
      <c r="P142" s="250">
        <f t="shared" si="0"/>
        <v>1.3000000000000002E-3</v>
      </c>
      <c r="Q142" s="250">
        <v>0</v>
      </c>
      <c r="R142" s="250">
        <f t="shared" si="1"/>
        <v>0</v>
      </c>
      <c r="S142" s="250">
        <v>0</v>
      </c>
      <c r="T142" s="251">
        <f t="shared" si="2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61" t="s">
        <v>210</v>
      </c>
      <c r="AT142" s="161" t="s">
        <v>147</v>
      </c>
      <c r="AU142" s="161" t="s">
        <v>78</v>
      </c>
      <c r="AY142" s="14" t="s">
        <v>145</v>
      </c>
      <c r="BE142" s="162">
        <f t="shared" si="3"/>
        <v>0</v>
      </c>
      <c r="BF142" s="162">
        <f t="shared" si="4"/>
        <v>0</v>
      </c>
      <c r="BG142" s="162">
        <f t="shared" si="5"/>
        <v>0</v>
      </c>
      <c r="BH142" s="162">
        <f t="shared" si="6"/>
        <v>0</v>
      </c>
      <c r="BI142" s="162">
        <f t="shared" si="7"/>
        <v>0</v>
      </c>
      <c r="BJ142" s="14" t="s">
        <v>78</v>
      </c>
      <c r="BK142" s="162">
        <f t="shared" si="8"/>
        <v>0</v>
      </c>
      <c r="BL142" s="14" t="s">
        <v>210</v>
      </c>
      <c r="BM142" s="161" t="s">
        <v>1608</v>
      </c>
    </row>
    <row r="143" spans="1:65" s="12" customFormat="1" ht="22.9" customHeight="1">
      <c r="B143" s="230"/>
      <c r="C143" s="231"/>
      <c r="D143" s="232" t="s">
        <v>68</v>
      </c>
      <c r="E143" s="239" t="s">
        <v>1609</v>
      </c>
      <c r="F143" s="239" t="s">
        <v>1610</v>
      </c>
      <c r="G143" s="231"/>
      <c r="H143" s="231"/>
      <c r="I143" s="231"/>
      <c r="J143" s="240"/>
      <c r="K143" s="231"/>
      <c r="L143" s="137"/>
      <c r="M143" s="235"/>
      <c r="N143" s="236"/>
      <c r="O143" s="236"/>
      <c r="P143" s="237">
        <v>0</v>
      </c>
      <c r="Q143" s="236"/>
      <c r="R143" s="237">
        <v>0</v>
      </c>
      <c r="S143" s="236"/>
      <c r="T143" s="238">
        <v>0</v>
      </c>
      <c r="AR143" s="138" t="s">
        <v>78</v>
      </c>
      <c r="AT143" s="145" t="s">
        <v>68</v>
      </c>
      <c r="AU143" s="145" t="s">
        <v>75</v>
      </c>
      <c r="AY143" s="138" t="s">
        <v>145</v>
      </c>
      <c r="BK143" s="146">
        <v>0</v>
      </c>
    </row>
    <row r="144" spans="1:65" s="12" customFormat="1" ht="22.9" customHeight="1">
      <c r="B144" s="230"/>
      <c r="C144" s="231"/>
      <c r="D144" s="232" t="s">
        <v>68</v>
      </c>
      <c r="E144" s="239" t="s">
        <v>1541</v>
      </c>
      <c r="F144" s="239" t="s">
        <v>1542</v>
      </c>
      <c r="G144" s="231"/>
      <c r="H144" s="231"/>
      <c r="I144" s="231"/>
      <c r="J144" s="240"/>
      <c r="K144" s="231"/>
      <c r="L144" s="137"/>
      <c r="M144" s="235"/>
      <c r="N144" s="236"/>
      <c r="O144" s="236"/>
      <c r="P144" s="237">
        <f>SUM(P145:P148)</f>
        <v>1.8025199999999999</v>
      </c>
      <c r="Q144" s="236"/>
      <c r="R144" s="237">
        <f>SUM(R145:R148)</f>
        <v>4.3200000000000001E-3</v>
      </c>
      <c r="S144" s="236"/>
      <c r="T144" s="238">
        <f>SUM(T145:T148)</f>
        <v>0</v>
      </c>
      <c r="AR144" s="138" t="s">
        <v>78</v>
      </c>
      <c r="AT144" s="145" t="s">
        <v>68</v>
      </c>
      <c r="AU144" s="145" t="s">
        <v>75</v>
      </c>
      <c r="AY144" s="138" t="s">
        <v>145</v>
      </c>
      <c r="BK144" s="146">
        <f>SUM(BK145:BK148)</f>
        <v>0</v>
      </c>
    </row>
    <row r="145" spans="1:65" s="2" customFormat="1" ht="24.2" customHeight="1">
      <c r="A145" s="187"/>
      <c r="B145" s="189"/>
      <c r="C145" s="241" t="s">
        <v>1666</v>
      </c>
      <c r="D145" s="241" t="s">
        <v>147</v>
      </c>
      <c r="E145" s="242" t="s">
        <v>1667</v>
      </c>
      <c r="F145" s="243" t="s">
        <v>1668</v>
      </c>
      <c r="G145" s="244" t="s">
        <v>187</v>
      </c>
      <c r="H145" s="245">
        <v>4</v>
      </c>
      <c r="I145" s="246"/>
      <c r="J145" s="246"/>
      <c r="K145" s="247"/>
      <c r="L145" s="27"/>
      <c r="M145" s="248"/>
      <c r="N145" s="249"/>
      <c r="O145" s="250">
        <v>0.45062999999999998</v>
      </c>
      <c r="P145" s="250">
        <f>O145*H145</f>
        <v>1.8025199999999999</v>
      </c>
      <c r="Q145" s="250">
        <v>1.08E-3</v>
      </c>
      <c r="R145" s="250">
        <f>Q145*H145</f>
        <v>4.3200000000000001E-3</v>
      </c>
      <c r="S145" s="250">
        <v>0</v>
      </c>
      <c r="T145" s="251">
        <f>S145*H145</f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61" t="s">
        <v>210</v>
      </c>
      <c r="AT145" s="161" t="s">
        <v>147</v>
      </c>
      <c r="AU145" s="161" t="s">
        <v>78</v>
      </c>
      <c r="AY145" s="14" t="s">
        <v>145</v>
      </c>
      <c r="BE145" s="162">
        <f>IF(N145="základná",J145,0)</f>
        <v>0</v>
      </c>
      <c r="BF145" s="162">
        <f>IF(N145="znížená",J145,0)</f>
        <v>0</v>
      </c>
      <c r="BG145" s="162">
        <f>IF(N145="zákl. prenesená",J145,0)</f>
        <v>0</v>
      </c>
      <c r="BH145" s="162">
        <f>IF(N145="zníž. prenesená",J145,0)</f>
        <v>0</v>
      </c>
      <c r="BI145" s="162">
        <f>IF(N145="nulová",J145,0)</f>
        <v>0</v>
      </c>
      <c r="BJ145" s="14" t="s">
        <v>78</v>
      </c>
      <c r="BK145" s="162">
        <f>ROUND(I145*H145,2)</f>
        <v>0</v>
      </c>
      <c r="BL145" s="14" t="s">
        <v>210</v>
      </c>
      <c r="BM145" s="161" t="s">
        <v>1669</v>
      </c>
    </row>
    <row r="146" spans="1:65" s="2" customFormat="1" ht="24.2" customHeight="1">
      <c r="A146" s="187"/>
      <c r="B146" s="189"/>
      <c r="C146" s="241" t="s">
        <v>1670</v>
      </c>
      <c r="D146" s="241" t="s">
        <v>147</v>
      </c>
      <c r="E146" s="242" t="s">
        <v>1671</v>
      </c>
      <c r="F146" s="243" t="s">
        <v>1672</v>
      </c>
      <c r="G146" s="244" t="s">
        <v>1006</v>
      </c>
      <c r="H146" s="245">
        <v>8.1530000000000005</v>
      </c>
      <c r="I146" s="246"/>
      <c r="J146" s="246"/>
      <c r="K146" s="247"/>
      <c r="L146" s="27"/>
      <c r="M146" s="248"/>
      <c r="N146" s="249"/>
      <c r="O146" s="250">
        <v>0</v>
      </c>
      <c r="P146" s="250">
        <f>O146*H146</f>
        <v>0</v>
      </c>
      <c r="Q146" s="250">
        <v>0</v>
      </c>
      <c r="R146" s="250">
        <f>Q146*H146</f>
        <v>0</v>
      </c>
      <c r="S146" s="250">
        <v>0</v>
      </c>
      <c r="T146" s="251">
        <f>S146*H146</f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61" t="s">
        <v>210</v>
      </c>
      <c r="AT146" s="161" t="s">
        <v>147</v>
      </c>
      <c r="AU146" s="161" t="s">
        <v>78</v>
      </c>
      <c r="AY146" s="14" t="s">
        <v>145</v>
      </c>
      <c r="BE146" s="162">
        <f>IF(N146="základná",J146,0)</f>
        <v>0</v>
      </c>
      <c r="BF146" s="162">
        <f>IF(N146="znížená",J146,0)</f>
        <v>0</v>
      </c>
      <c r="BG146" s="162">
        <f>IF(N146="zákl. prenesená",J146,0)</f>
        <v>0</v>
      </c>
      <c r="BH146" s="162">
        <f>IF(N146="zníž. prenesená",J146,0)</f>
        <v>0</v>
      </c>
      <c r="BI146" s="162">
        <f>IF(N146="nulová",J146,0)</f>
        <v>0</v>
      </c>
      <c r="BJ146" s="14" t="s">
        <v>78</v>
      </c>
      <c r="BK146" s="162">
        <f>ROUND(I146*H146,2)</f>
        <v>0</v>
      </c>
      <c r="BL146" s="14" t="s">
        <v>210</v>
      </c>
      <c r="BM146" s="161" t="s">
        <v>1673</v>
      </c>
    </row>
    <row r="147" spans="1:65" s="2" customFormat="1" ht="24.2" customHeight="1">
      <c r="A147" s="187"/>
      <c r="B147" s="189"/>
      <c r="C147" s="241" t="s">
        <v>1674</v>
      </c>
      <c r="D147" s="241" t="s">
        <v>147</v>
      </c>
      <c r="E147" s="242" t="s">
        <v>1675</v>
      </c>
      <c r="F147" s="243" t="s">
        <v>1676</v>
      </c>
      <c r="G147" s="244" t="s">
        <v>1006</v>
      </c>
      <c r="H147" s="245">
        <v>8.1530000000000005</v>
      </c>
      <c r="I147" s="246"/>
      <c r="J147" s="246"/>
      <c r="K147" s="247"/>
      <c r="L147" s="27"/>
      <c r="M147" s="248"/>
      <c r="N147" s="249"/>
      <c r="O147" s="250">
        <v>0</v>
      </c>
      <c r="P147" s="250">
        <f>O147*H147</f>
        <v>0</v>
      </c>
      <c r="Q147" s="250">
        <v>0</v>
      </c>
      <c r="R147" s="250">
        <f>Q147*H147</f>
        <v>0</v>
      </c>
      <c r="S147" s="250">
        <v>0</v>
      </c>
      <c r="T147" s="251">
        <f>S147*H147</f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61" t="s">
        <v>210</v>
      </c>
      <c r="AT147" s="161" t="s">
        <v>147</v>
      </c>
      <c r="AU147" s="161" t="s">
        <v>78</v>
      </c>
      <c r="AY147" s="14" t="s">
        <v>145</v>
      </c>
      <c r="BE147" s="162">
        <f>IF(N147="základná",J147,0)</f>
        <v>0</v>
      </c>
      <c r="BF147" s="162">
        <f>IF(N147="znížená",J147,0)</f>
        <v>0</v>
      </c>
      <c r="BG147" s="162">
        <f>IF(N147="zákl. prenesená",J147,0)</f>
        <v>0</v>
      </c>
      <c r="BH147" s="162">
        <f>IF(N147="zníž. prenesená",J147,0)</f>
        <v>0</v>
      </c>
      <c r="BI147" s="162">
        <f>IF(N147="nulová",J147,0)</f>
        <v>0</v>
      </c>
      <c r="BJ147" s="14" t="s">
        <v>78</v>
      </c>
      <c r="BK147" s="162">
        <f>ROUND(I147*H147,2)</f>
        <v>0</v>
      </c>
      <c r="BL147" s="14" t="s">
        <v>210</v>
      </c>
      <c r="BM147" s="161" t="s">
        <v>1677</v>
      </c>
    </row>
    <row r="148" spans="1:65" s="2" customFormat="1" ht="24.2" customHeight="1">
      <c r="A148" s="187"/>
      <c r="B148" s="189"/>
      <c r="C148" s="241" t="s">
        <v>1678</v>
      </c>
      <c r="D148" s="241" t="s">
        <v>147</v>
      </c>
      <c r="E148" s="242" t="s">
        <v>1679</v>
      </c>
      <c r="F148" s="243" t="s">
        <v>1680</v>
      </c>
      <c r="G148" s="244" t="s">
        <v>1006</v>
      </c>
      <c r="H148" s="245">
        <v>8.1530000000000005</v>
      </c>
      <c r="I148" s="246"/>
      <c r="J148" s="246"/>
      <c r="K148" s="247"/>
      <c r="L148" s="27"/>
      <c r="M148" s="248"/>
      <c r="N148" s="249"/>
      <c r="O148" s="250">
        <v>0</v>
      </c>
      <c r="P148" s="250">
        <f>O148*H148</f>
        <v>0</v>
      </c>
      <c r="Q148" s="250">
        <v>0</v>
      </c>
      <c r="R148" s="250">
        <f>Q148*H148</f>
        <v>0</v>
      </c>
      <c r="S148" s="250">
        <v>0</v>
      </c>
      <c r="T148" s="251">
        <f>S148*H148</f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61" t="s">
        <v>210</v>
      </c>
      <c r="AT148" s="161" t="s">
        <v>147</v>
      </c>
      <c r="AU148" s="161" t="s">
        <v>78</v>
      </c>
      <c r="AY148" s="14" t="s">
        <v>145</v>
      </c>
      <c r="BE148" s="162">
        <f>IF(N148="základná",J148,0)</f>
        <v>0</v>
      </c>
      <c r="BF148" s="162">
        <f>IF(N148="znížená",J148,0)</f>
        <v>0</v>
      </c>
      <c r="BG148" s="162">
        <f>IF(N148="zákl. prenesená",J148,0)</f>
        <v>0</v>
      </c>
      <c r="BH148" s="162">
        <f>IF(N148="zníž. prenesená",J148,0)</f>
        <v>0</v>
      </c>
      <c r="BI148" s="162">
        <f>IF(N148="nulová",J148,0)</f>
        <v>0</v>
      </c>
      <c r="BJ148" s="14" t="s">
        <v>78</v>
      </c>
      <c r="BK148" s="162">
        <f>ROUND(I148*H148,2)</f>
        <v>0</v>
      </c>
      <c r="BL148" s="14" t="s">
        <v>210</v>
      </c>
      <c r="BM148" s="161" t="s">
        <v>1681</v>
      </c>
    </row>
    <row r="149" spans="1:65" s="12" customFormat="1" ht="22.9" customHeight="1">
      <c r="B149" s="230"/>
      <c r="C149" s="231"/>
      <c r="D149" s="232" t="s">
        <v>68</v>
      </c>
      <c r="E149" s="239" t="s">
        <v>1611</v>
      </c>
      <c r="F149" s="239" t="s">
        <v>1612</v>
      </c>
      <c r="G149" s="231"/>
      <c r="H149" s="231"/>
      <c r="I149" s="231"/>
      <c r="J149" s="240"/>
      <c r="K149" s="231"/>
      <c r="L149" s="137"/>
      <c r="M149" s="235"/>
      <c r="N149" s="236"/>
      <c r="O149" s="236"/>
      <c r="P149" s="237">
        <f>SUM(P150:P160)</f>
        <v>4.7194099999999999</v>
      </c>
      <c r="Q149" s="236"/>
      <c r="R149" s="237">
        <f>SUM(R150:R160)</f>
        <v>1.583E-2</v>
      </c>
      <c r="S149" s="236"/>
      <c r="T149" s="238">
        <f>SUM(T150:T160)</f>
        <v>0</v>
      </c>
      <c r="AR149" s="138" t="s">
        <v>78</v>
      </c>
      <c r="AT149" s="145" t="s">
        <v>68</v>
      </c>
      <c r="AU149" s="145" t="s">
        <v>75</v>
      </c>
      <c r="AY149" s="138" t="s">
        <v>145</v>
      </c>
      <c r="BK149" s="146">
        <f>SUM(BK150:BK160)</f>
        <v>0</v>
      </c>
    </row>
    <row r="150" spans="1:65" s="2" customFormat="1" ht="16.5" customHeight="1">
      <c r="A150" s="187"/>
      <c r="B150" s="189"/>
      <c r="C150" s="241" t="s">
        <v>1682</v>
      </c>
      <c r="D150" s="241" t="s">
        <v>147</v>
      </c>
      <c r="E150" s="242" t="s">
        <v>1683</v>
      </c>
      <c r="F150" s="243" t="s">
        <v>1684</v>
      </c>
      <c r="G150" s="244" t="s">
        <v>200</v>
      </c>
      <c r="H150" s="245">
        <v>4</v>
      </c>
      <c r="I150" s="246"/>
      <c r="J150" s="246"/>
      <c r="K150" s="247"/>
      <c r="L150" s="27"/>
      <c r="M150" s="248"/>
      <c r="N150" s="249"/>
      <c r="O150" s="250">
        <v>0.22747000000000001</v>
      </c>
      <c r="P150" s="250">
        <f t="shared" ref="P150:P160" si="9">O150*H150</f>
        <v>0.90988000000000002</v>
      </c>
      <c r="Q150" s="250">
        <v>5.0000000000000002E-5</v>
      </c>
      <c r="R150" s="250">
        <f t="shared" ref="R150:R160" si="10">Q150*H150</f>
        <v>2.0000000000000001E-4</v>
      </c>
      <c r="S150" s="250">
        <v>0</v>
      </c>
      <c r="T150" s="251">
        <f t="shared" ref="T150:T160" si="11">S150*H150</f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61" t="s">
        <v>210</v>
      </c>
      <c r="AT150" s="161" t="s">
        <v>147</v>
      </c>
      <c r="AU150" s="161" t="s">
        <v>78</v>
      </c>
      <c r="AY150" s="14" t="s">
        <v>145</v>
      </c>
      <c r="BE150" s="162">
        <f t="shared" ref="BE150:BE160" si="12">IF(N150="základná",J150,0)</f>
        <v>0</v>
      </c>
      <c r="BF150" s="162">
        <f t="shared" ref="BF150:BF160" si="13">IF(N150="znížená",J150,0)</f>
        <v>0</v>
      </c>
      <c r="BG150" s="162">
        <f t="shared" ref="BG150:BG160" si="14">IF(N150="zákl. prenesená",J150,0)</f>
        <v>0</v>
      </c>
      <c r="BH150" s="162">
        <f t="shared" ref="BH150:BH160" si="15">IF(N150="zníž. prenesená",J150,0)</f>
        <v>0</v>
      </c>
      <c r="BI150" s="162">
        <f t="shared" ref="BI150:BI160" si="16">IF(N150="nulová",J150,0)</f>
        <v>0</v>
      </c>
      <c r="BJ150" s="14" t="s">
        <v>78</v>
      </c>
      <c r="BK150" s="162">
        <f t="shared" ref="BK150:BK160" si="17">ROUND(I150*H150,2)</f>
        <v>0</v>
      </c>
      <c r="BL150" s="14" t="s">
        <v>210</v>
      </c>
      <c r="BM150" s="161" t="s">
        <v>1685</v>
      </c>
    </row>
    <row r="151" spans="1:65" s="2" customFormat="1" ht="48.75" customHeight="1">
      <c r="A151" s="187"/>
      <c r="B151" s="189"/>
      <c r="C151" s="252" t="s">
        <v>1686</v>
      </c>
      <c r="D151" s="252" t="s">
        <v>425</v>
      </c>
      <c r="E151" s="253" t="s">
        <v>1687</v>
      </c>
      <c r="F151" s="254" t="s">
        <v>3086</v>
      </c>
      <c r="G151" s="255" t="s">
        <v>200</v>
      </c>
      <c r="H151" s="256">
        <v>4</v>
      </c>
      <c r="I151" s="257"/>
      <c r="J151" s="257"/>
      <c r="K151" s="258"/>
      <c r="L151" s="174"/>
      <c r="M151" s="259"/>
      <c r="N151" s="260"/>
      <c r="O151" s="250">
        <v>0</v>
      </c>
      <c r="P151" s="250">
        <f t="shared" si="9"/>
        <v>0</v>
      </c>
      <c r="Q151" s="250">
        <v>0</v>
      </c>
      <c r="R151" s="250">
        <f t="shared" si="10"/>
        <v>0</v>
      </c>
      <c r="S151" s="250">
        <v>0</v>
      </c>
      <c r="T151" s="251">
        <f t="shared" si="11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61" t="s">
        <v>275</v>
      </c>
      <c r="AT151" s="161" t="s">
        <v>425</v>
      </c>
      <c r="AU151" s="161" t="s">
        <v>78</v>
      </c>
      <c r="AY151" s="14" t="s">
        <v>145</v>
      </c>
      <c r="BE151" s="162">
        <f t="shared" si="12"/>
        <v>0</v>
      </c>
      <c r="BF151" s="162">
        <f t="shared" si="13"/>
        <v>0</v>
      </c>
      <c r="BG151" s="162">
        <f t="shared" si="14"/>
        <v>0</v>
      </c>
      <c r="BH151" s="162">
        <f t="shared" si="15"/>
        <v>0</v>
      </c>
      <c r="BI151" s="162">
        <f t="shared" si="16"/>
        <v>0</v>
      </c>
      <c r="BJ151" s="14" t="s">
        <v>78</v>
      </c>
      <c r="BK151" s="162">
        <f t="shared" si="17"/>
        <v>0</v>
      </c>
      <c r="BL151" s="14" t="s">
        <v>210</v>
      </c>
      <c r="BM151" s="161" t="s">
        <v>1688</v>
      </c>
    </row>
    <row r="152" spans="1:65" s="2" customFormat="1" ht="16.5" customHeight="1">
      <c r="A152" s="187"/>
      <c r="B152" s="189"/>
      <c r="C152" s="241" t="s">
        <v>1689</v>
      </c>
      <c r="D152" s="241" t="s">
        <v>147</v>
      </c>
      <c r="E152" s="242" t="s">
        <v>1690</v>
      </c>
      <c r="F152" s="243" t="s">
        <v>1691</v>
      </c>
      <c r="G152" s="244" t="s">
        <v>200</v>
      </c>
      <c r="H152" s="245">
        <v>2</v>
      </c>
      <c r="I152" s="246"/>
      <c r="J152" s="246"/>
      <c r="K152" s="247"/>
      <c r="L152" s="27"/>
      <c r="M152" s="248"/>
      <c r="N152" s="249"/>
      <c r="O152" s="250">
        <v>0.42299999999999999</v>
      </c>
      <c r="P152" s="250">
        <f t="shared" si="9"/>
        <v>0.84599999999999997</v>
      </c>
      <c r="Q152" s="250">
        <v>6.9999999999999994E-5</v>
      </c>
      <c r="R152" s="250">
        <f t="shared" si="10"/>
        <v>1.3999999999999999E-4</v>
      </c>
      <c r="S152" s="250">
        <v>0</v>
      </c>
      <c r="T152" s="251">
        <f t="shared" si="11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61" t="s">
        <v>210</v>
      </c>
      <c r="AT152" s="161" t="s">
        <v>147</v>
      </c>
      <c r="AU152" s="161" t="s">
        <v>78</v>
      </c>
      <c r="AY152" s="14" t="s">
        <v>145</v>
      </c>
      <c r="BE152" s="162">
        <f t="shared" si="12"/>
        <v>0</v>
      </c>
      <c r="BF152" s="162">
        <f t="shared" si="13"/>
        <v>0</v>
      </c>
      <c r="BG152" s="162">
        <f t="shared" si="14"/>
        <v>0</v>
      </c>
      <c r="BH152" s="162">
        <f t="shared" si="15"/>
        <v>0</v>
      </c>
      <c r="BI152" s="162">
        <f t="shared" si="16"/>
        <v>0</v>
      </c>
      <c r="BJ152" s="14" t="s">
        <v>78</v>
      </c>
      <c r="BK152" s="162">
        <f t="shared" si="17"/>
        <v>0</v>
      </c>
      <c r="BL152" s="14" t="s">
        <v>210</v>
      </c>
      <c r="BM152" s="161" t="s">
        <v>1692</v>
      </c>
    </row>
    <row r="153" spans="1:65" s="2" customFormat="1" ht="48.75" customHeight="1">
      <c r="A153" s="187"/>
      <c r="B153" s="189"/>
      <c r="C153" s="252" t="s">
        <v>1693</v>
      </c>
      <c r="D153" s="252" t="s">
        <v>425</v>
      </c>
      <c r="E153" s="253" t="s">
        <v>1694</v>
      </c>
      <c r="F153" s="254" t="s">
        <v>3087</v>
      </c>
      <c r="G153" s="255" t="s">
        <v>200</v>
      </c>
      <c r="H153" s="256">
        <v>2</v>
      </c>
      <c r="I153" s="257"/>
      <c r="J153" s="257"/>
      <c r="K153" s="258"/>
      <c r="L153" s="174"/>
      <c r="M153" s="259"/>
      <c r="N153" s="260"/>
      <c r="O153" s="250">
        <v>0</v>
      </c>
      <c r="P153" s="250">
        <f t="shared" si="9"/>
        <v>0</v>
      </c>
      <c r="Q153" s="250">
        <v>1.9599999999999999E-3</v>
      </c>
      <c r="R153" s="250">
        <f t="shared" si="10"/>
        <v>3.9199999999999999E-3</v>
      </c>
      <c r="S153" s="250">
        <v>0</v>
      </c>
      <c r="T153" s="251">
        <f t="shared" si="11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61" t="s">
        <v>275</v>
      </c>
      <c r="AT153" s="161" t="s">
        <v>425</v>
      </c>
      <c r="AU153" s="161" t="s">
        <v>78</v>
      </c>
      <c r="AY153" s="14" t="s">
        <v>145</v>
      </c>
      <c r="BE153" s="162">
        <f t="shared" si="12"/>
        <v>0</v>
      </c>
      <c r="BF153" s="162">
        <f t="shared" si="13"/>
        <v>0</v>
      </c>
      <c r="BG153" s="162">
        <f t="shared" si="14"/>
        <v>0</v>
      </c>
      <c r="BH153" s="162">
        <f t="shared" si="15"/>
        <v>0</v>
      </c>
      <c r="BI153" s="162">
        <f t="shared" si="16"/>
        <v>0</v>
      </c>
      <c r="BJ153" s="14" t="s">
        <v>78</v>
      </c>
      <c r="BK153" s="162">
        <f t="shared" si="17"/>
        <v>0</v>
      </c>
      <c r="BL153" s="14" t="s">
        <v>210</v>
      </c>
      <c r="BM153" s="161" t="s">
        <v>1695</v>
      </c>
    </row>
    <row r="154" spans="1:65" s="2" customFormat="1" ht="21.75" customHeight="1">
      <c r="A154" s="187"/>
      <c r="B154" s="189"/>
      <c r="C154" s="241" t="s">
        <v>1696</v>
      </c>
      <c r="D154" s="241" t="s">
        <v>147</v>
      </c>
      <c r="E154" s="242" t="s">
        <v>1697</v>
      </c>
      <c r="F154" s="243" t="s">
        <v>1698</v>
      </c>
      <c r="G154" s="244" t="s">
        <v>200</v>
      </c>
      <c r="H154" s="245">
        <v>2</v>
      </c>
      <c r="I154" s="246"/>
      <c r="J154" s="246"/>
      <c r="K154" s="247"/>
      <c r="L154" s="27"/>
      <c r="M154" s="248"/>
      <c r="N154" s="249"/>
      <c r="O154" s="250">
        <v>0.42097000000000001</v>
      </c>
      <c r="P154" s="250">
        <f t="shared" si="9"/>
        <v>0.84194000000000002</v>
      </c>
      <c r="Q154" s="250">
        <v>1.0000000000000001E-5</v>
      </c>
      <c r="R154" s="250">
        <f t="shared" si="10"/>
        <v>2.0000000000000002E-5</v>
      </c>
      <c r="S154" s="250">
        <v>0</v>
      </c>
      <c r="T154" s="251">
        <f t="shared" si="11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61" t="s">
        <v>210</v>
      </c>
      <c r="AT154" s="161" t="s">
        <v>147</v>
      </c>
      <c r="AU154" s="161" t="s">
        <v>78</v>
      </c>
      <c r="AY154" s="14" t="s">
        <v>145</v>
      </c>
      <c r="BE154" s="162">
        <f t="shared" si="12"/>
        <v>0</v>
      </c>
      <c r="BF154" s="162">
        <f t="shared" si="13"/>
        <v>0</v>
      </c>
      <c r="BG154" s="162">
        <f t="shared" si="14"/>
        <v>0</v>
      </c>
      <c r="BH154" s="162">
        <f t="shared" si="15"/>
        <v>0</v>
      </c>
      <c r="BI154" s="162">
        <f t="shared" si="16"/>
        <v>0</v>
      </c>
      <c r="BJ154" s="14" t="s">
        <v>78</v>
      </c>
      <c r="BK154" s="162">
        <f t="shared" si="17"/>
        <v>0</v>
      </c>
      <c r="BL154" s="14" t="s">
        <v>210</v>
      </c>
      <c r="BM154" s="161" t="s">
        <v>1699</v>
      </c>
    </row>
    <row r="155" spans="1:65" s="2" customFormat="1" ht="16.5" customHeight="1">
      <c r="A155" s="187"/>
      <c r="B155" s="189"/>
      <c r="C155" s="252" t="s">
        <v>1700</v>
      </c>
      <c r="D155" s="252" t="s">
        <v>425</v>
      </c>
      <c r="E155" s="253" t="s">
        <v>1701</v>
      </c>
      <c r="F155" s="254" t="s">
        <v>1702</v>
      </c>
      <c r="G155" s="255" t="s">
        <v>200</v>
      </c>
      <c r="H155" s="256">
        <v>2</v>
      </c>
      <c r="I155" s="257"/>
      <c r="J155" s="257"/>
      <c r="K155" s="258"/>
      <c r="L155" s="174"/>
      <c r="M155" s="259"/>
      <c r="N155" s="260"/>
      <c r="O155" s="250">
        <v>0</v>
      </c>
      <c r="P155" s="250">
        <f t="shared" si="9"/>
        <v>0</v>
      </c>
      <c r="Q155" s="250">
        <v>1.66E-3</v>
      </c>
      <c r="R155" s="250">
        <f t="shared" si="10"/>
        <v>3.32E-3</v>
      </c>
      <c r="S155" s="250">
        <v>0</v>
      </c>
      <c r="T155" s="251">
        <f t="shared" si="11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61" t="s">
        <v>275</v>
      </c>
      <c r="AT155" s="161" t="s">
        <v>425</v>
      </c>
      <c r="AU155" s="161" t="s">
        <v>78</v>
      </c>
      <c r="AY155" s="14" t="s">
        <v>145</v>
      </c>
      <c r="BE155" s="162">
        <f t="shared" si="12"/>
        <v>0</v>
      </c>
      <c r="BF155" s="162">
        <f t="shared" si="13"/>
        <v>0</v>
      </c>
      <c r="BG155" s="162">
        <f t="shared" si="14"/>
        <v>0</v>
      </c>
      <c r="BH155" s="162">
        <f t="shared" si="15"/>
        <v>0</v>
      </c>
      <c r="BI155" s="162">
        <f t="shared" si="16"/>
        <v>0</v>
      </c>
      <c r="BJ155" s="14" t="s">
        <v>78</v>
      </c>
      <c r="BK155" s="162">
        <f t="shared" si="17"/>
        <v>0</v>
      </c>
      <c r="BL155" s="14" t="s">
        <v>210</v>
      </c>
      <c r="BM155" s="161" t="s">
        <v>1703</v>
      </c>
    </row>
    <row r="156" spans="1:65" s="2" customFormat="1" ht="16.5" customHeight="1">
      <c r="A156" s="187"/>
      <c r="B156" s="189"/>
      <c r="C156" s="241" t="s">
        <v>1704</v>
      </c>
      <c r="D156" s="241" t="s">
        <v>147</v>
      </c>
      <c r="E156" s="242" t="s">
        <v>1705</v>
      </c>
      <c r="F156" s="243" t="s">
        <v>1706</v>
      </c>
      <c r="G156" s="244" t="s">
        <v>200</v>
      </c>
      <c r="H156" s="245">
        <v>2</v>
      </c>
      <c r="I156" s="246"/>
      <c r="J156" s="246"/>
      <c r="K156" s="247"/>
      <c r="L156" s="27"/>
      <c r="M156" s="248"/>
      <c r="N156" s="249"/>
      <c r="O156" s="250">
        <v>1.0221800000000001</v>
      </c>
      <c r="P156" s="250">
        <f t="shared" si="9"/>
        <v>2.0443600000000002</v>
      </c>
      <c r="Q156" s="250">
        <v>3.9199999999999999E-3</v>
      </c>
      <c r="R156" s="250">
        <f t="shared" si="10"/>
        <v>7.8399999999999997E-3</v>
      </c>
      <c r="S156" s="250">
        <v>0</v>
      </c>
      <c r="T156" s="251">
        <f t="shared" si="11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61" t="s">
        <v>210</v>
      </c>
      <c r="AT156" s="161" t="s">
        <v>147</v>
      </c>
      <c r="AU156" s="161" t="s">
        <v>78</v>
      </c>
      <c r="AY156" s="14" t="s">
        <v>145</v>
      </c>
      <c r="BE156" s="162">
        <f t="shared" si="12"/>
        <v>0</v>
      </c>
      <c r="BF156" s="162">
        <f t="shared" si="13"/>
        <v>0</v>
      </c>
      <c r="BG156" s="162">
        <f t="shared" si="14"/>
        <v>0</v>
      </c>
      <c r="BH156" s="162">
        <f t="shared" si="15"/>
        <v>0</v>
      </c>
      <c r="BI156" s="162">
        <f t="shared" si="16"/>
        <v>0</v>
      </c>
      <c r="BJ156" s="14" t="s">
        <v>78</v>
      </c>
      <c r="BK156" s="162">
        <f t="shared" si="17"/>
        <v>0</v>
      </c>
      <c r="BL156" s="14" t="s">
        <v>210</v>
      </c>
      <c r="BM156" s="161" t="s">
        <v>1707</v>
      </c>
    </row>
    <row r="157" spans="1:65" s="2" customFormat="1" ht="16.5" customHeight="1">
      <c r="A157" s="187"/>
      <c r="B157" s="189"/>
      <c r="C157" s="252" t="s">
        <v>1708</v>
      </c>
      <c r="D157" s="252" t="s">
        <v>425</v>
      </c>
      <c r="E157" s="253" t="s">
        <v>1709</v>
      </c>
      <c r="F157" s="254" t="s">
        <v>1710</v>
      </c>
      <c r="G157" s="255" t="s">
        <v>200</v>
      </c>
      <c r="H157" s="256">
        <v>2</v>
      </c>
      <c r="I157" s="257"/>
      <c r="J157" s="257"/>
      <c r="K157" s="258"/>
      <c r="L157" s="174"/>
      <c r="M157" s="259"/>
      <c r="N157" s="260"/>
      <c r="O157" s="250">
        <v>0</v>
      </c>
      <c r="P157" s="250">
        <f t="shared" si="9"/>
        <v>0</v>
      </c>
      <c r="Q157" s="250">
        <v>0</v>
      </c>
      <c r="R157" s="250">
        <f t="shared" si="10"/>
        <v>0</v>
      </c>
      <c r="S157" s="250">
        <v>0</v>
      </c>
      <c r="T157" s="251">
        <f t="shared" si="11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61" t="s">
        <v>275</v>
      </c>
      <c r="AT157" s="161" t="s">
        <v>425</v>
      </c>
      <c r="AU157" s="161" t="s">
        <v>78</v>
      </c>
      <c r="AY157" s="14" t="s">
        <v>145</v>
      </c>
      <c r="BE157" s="162">
        <f t="shared" si="12"/>
        <v>0</v>
      </c>
      <c r="BF157" s="162">
        <f t="shared" si="13"/>
        <v>0</v>
      </c>
      <c r="BG157" s="162">
        <f t="shared" si="14"/>
        <v>0</v>
      </c>
      <c r="BH157" s="162">
        <f t="shared" si="15"/>
        <v>0</v>
      </c>
      <c r="BI157" s="162">
        <f t="shared" si="16"/>
        <v>0</v>
      </c>
      <c r="BJ157" s="14" t="s">
        <v>78</v>
      </c>
      <c r="BK157" s="162">
        <f t="shared" si="17"/>
        <v>0</v>
      </c>
      <c r="BL157" s="14" t="s">
        <v>210</v>
      </c>
      <c r="BM157" s="161" t="s">
        <v>1711</v>
      </c>
    </row>
    <row r="158" spans="1:65" s="2" customFormat="1" ht="24.2" customHeight="1">
      <c r="A158" s="187"/>
      <c r="B158" s="189"/>
      <c r="C158" s="241" t="s">
        <v>1613</v>
      </c>
      <c r="D158" s="241" t="s">
        <v>147</v>
      </c>
      <c r="E158" s="242" t="s">
        <v>1614</v>
      </c>
      <c r="F158" s="243" t="s">
        <v>1615</v>
      </c>
      <c r="G158" s="244" t="s">
        <v>1501</v>
      </c>
      <c r="H158" s="245">
        <v>1</v>
      </c>
      <c r="I158" s="246"/>
      <c r="J158" s="246"/>
      <c r="K158" s="247"/>
      <c r="L158" s="27"/>
      <c r="M158" s="248"/>
      <c r="N158" s="249"/>
      <c r="O158" s="250">
        <v>7.7229999999999993E-2</v>
      </c>
      <c r="P158" s="250">
        <f t="shared" si="9"/>
        <v>7.7229999999999993E-2</v>
      </c>
      <c r="Q158" s="250">
        <v>3.8999999999999999E-4</v>
      </c>
      <c r="R158" s="250">
        <f t="shared" si="10"/>
        <v>3.8999999999999999E-4</v>
      </c>
      <c r="S158" s="250">
        <v>0</v>
      </c>
      <c r="T158" s="251">
        <f t="shared" si="11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61" t="s">
        <v>210</v>
      </c>
      <c r="AT158" s="161" t="s">
        <v>147</v>
      </c>
      <c r="AU158" s="161" t="s">
        <v>78</v>
      </c>
      <c r="AY158" s="14" t="s">
        <v>145</v>
      </c>
      <c r="BE158" s="162">
        <f t="shared" si="12"/>
        <v>0</v>
      </c>
      <c r="BF158" s="162">
        <f t="shared" si="13"/>
        <v>0</v>
      </c>
      <c r="BG158" s="162">
        <f t="shared" si="14"/>
        <v>0</v>
      </c>
      <c r="BH158" s="162">
        <f t="shared" si="15"/>
        <v>0</v>
      </c>
      <c r="BI158" s="162">
        <f t="shared" si="16"/>
        <v>0</v>
      </c>
      <c r="BJ158" s="14" t="s">
        <v>78</v>
      </c>
      <c r="BK158" s="162">
        <f t="shared" si="17"/>
        <v>0</v>
      </c>
      <c r="BL158" s="14" t="s">
        <v>210</v>
      </c>
      <c r="BM158" s="161" t="s">
        <v>1616</v>
      </c>
    </row>
    <row r="159" spans="1:65" s="2" customFormat="1" ht="24.2" customHeight="1">
      <c r="A159" s="187"/>
      <c r="B159" s="189"/>
      <c r="C159" s="241" t="s">
        <v>417</v>
      </c>
      <c r="D159" s="241" t="s">
        <v>147</v>
      </c>
      <c r="E159" s="242" t="s">
        <v>1617</v>
      </c>
      <c r="F159" s="243" t="s">
        <v>1618</v>
      </c>
      <c r="G159" s="244" t="s">
        <v>269</v>
      </c>
      <c r="H159" s="245">
        <v>0.96</v>
      </c>
      <c r="I159" s="246"/>
      <c r="J159" s="246"/>
      <c r="K159" s="247"/>
      <c r="L159" s="27"/>
      <c r="M159" s="248"/>
      <c r="N159" s="249"/>
      <c r="O159" s="250">
        <v>0</v>
      </c>
      <c r="P159" s="250">
        <f t="shared" si="9"/>
        <v>0</v>
      </c>
      <c r="Q159" s="250">
        <v>0</v>
      </c>
      <c r="R159" s="250">
        <f t="shared" si="10"/>
        <v>0</v>
      </c>
      <c r="S159" s="250">
        <v>0</v>
      </c>
      <c r="T159" s="251">
        <f t="shared" si="11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61" t="s">
        <v>210</v>
      </c>
      <c r="AT159" s="161" t="s">
        <v>147</v>
      </c>
      <c r="AU159" s="161" t="s">
        <v>78</v>
      </c>
      <c r="AY159" s="14" t="s">
        <v>145</v>
      </c>
      <c r="BE159" s="162">
        <f t="shared" si="12"/>
        <v>0</v>
      </c>
      <c r="BF159" s="162">
        <f t="shared" si="13"/>
        <v>0</v>
      </c>
      <c r="BG159" s="162">
        <f t="shared" si="14"/>
        <v>0</v>
      </c>
      <c r="BH159" s="162">
        <f t="shared" si="15"/>
        <v>0</v>
      </c>
      <c r="BI159" s="162">
        <f t="shared" si="16"/>
        <v>0</v>
      </c>
      <c r="BJ159" s="14" t="s">
        <v>78</v>
      </c>
      <c r="BK159" s="162">
        <f t="shared" si="17"/>
        <v>0</v>
      </c>
      <c r="BL159" s="14" t="s">
        <v>210</v>
      </c>
      <c r="BM159" s="161" t="s">
        <v>1619</v>
      </c>
    </row>
    <row r="160" spans="1:65" s="2" customFormat="1" ht="24.2" customHeight="1">
      <c r="A160" s="187"/>
      <c r="B160" s="189"/>
      <c r="C160" s="241" t="s">
        <v>421</v>
      </c>
      <c r="D160" s="241" t="s">
        <v>147</v>
      </c>
      <c r="E160" s="242" t="s">
        <v>1620</v>
      </c>
      <c r="F160" s="243" t="s">
        <v>1621</v>
      </c>
      <c r="G160" s="244" t="s">
        <v>1006</v>
      </c>
      <c r="H160" s="245">
        <v>0.66</v>
      </c>
      <c r="I160" s="246"/>
      <c r="J160" s="246"/>
      <c r="K160" s="247"/>
      <c r="L160" s="27"/>
      <c r="M160" s="248"/>
      <c r="N160" s="249"/>
      <c r="O160" s="250">
        <v>0</v>
      </c>
      <c r="P160" s="250">
        <f t="shared" si="9"/>
        <v>0</v>
      </c>
      <c r="Q160" s="250">
        <v>0</v>
      </c>
      <c r="R160" s="250">
        <f t="shared" si="10"/>
        <v>0</v>
      </c>
      <c r="S160" s="250">
        <v>0</v>
      </c>
      <c r="T160" s="251">
        <f t="shared" si="11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61" t="s">
        <v>210</v>
      </c>
      <c r="AT160" s="161" t="s">
        <v>147</v>
      </c>
      <c r="AU160" s="161" t="s">
        <v>78</v>
      </c>
      <c r="AY160" s="14" t="s">
        <v>145</v>
      </c>
      <c r="BE160" s="162">
        <f t="shared" si="12"/>
        <v>0</v>
      </c>
      <c r="BF160" s="162">
        <f t="shared" si="13"/>
        <v>0</v>
      </c>
      <c r="BG160" s="162">
        <f t="shared" si="14"/>
        <v>0</v>
      </c>
      <c r="BH160" s="162">
        <f t="shared" si="15"/>
        <v>0</v>
      </c>
      <c r="BI160" s="162">
        <f t="shared" si="16"/>
        <v>0</v>
      </c>
      <c r="BJ160" s="14" t="s">
        <v>78</v>
      </c>
      <c r="BK160" s="162">
        <f t="shared" si="17"/>
        <v>0</v>
      </c>
      <c r="BL160" s="14" t="s">
        <v>210</v>
      </c>
      <c r="BM160" s="161" t="s">
        <v>1622</v>
      </c>
    </row>
    <row r="161" spans="1:65" s="12" customFormat="1" ht="25.9" customHeight="1">
      <c r="B161" s="230"/>
      <c r="C161" s="231"/>
      <c r="D161" s="232" t="s">
        <v>68</v>
      </c>
      <c r="E161" s="233" t="s">
        <v>441</v>
      </c>
      <c r="F161" s="233" t="s">
        <v>442</v>
      </c>
      <c r="G161" s="231"/>
      <c r="H161" s="231"/>
      <c r="I161" s="231"/>
      <c r="J161" s="234"/>
      <c r="K161" s="231"/>
      <c r="L161" s="137"/>
      <c r="M161" s="235"/>
      <c r="N161" s="236"/>
      <c r="O161" s="236"/>
      <c r="P161" s="237">
        <f>P162</f>
        <v>12.72</v>
      </c>
      <c r="Q161" s="236"/>
      <c r="R161" s="237">
        <f>R162</f>
        <v>0</v>
      </c>
      <c r="S161" s="236"/>
      <c r="T161" s="238">
        <f>T162</f>
        <v>0</v>
      </c>
      <c r="AR161" s="138" t="s">
        <v>151</v>
      </c>
      <c r="AT161" s="145" t="s">
        <v>68</v>
      </c>
      <c r="AU161" s="145" t="s">
        <v>69</v>
      </c>
      <c r="AY161" s="138" t="s">
        <v>145</v>
      </c>
      <c r="BK161" s="146">
        <f>BK162</f>
        <v>0</v>
      </c>
    </row>
    <row r="162" spans="1:65" s="2" customFormat="1" ht="37.9" customHeight="1">
      <c r="A162" s="187"/>
      <c r="B162" s="189"/>
      <c r="C162" s="241" t="s">
        <v>1623</v>
      </c>
      <c r="D162" s="241" t="s">
        <v>147</v>
      </c>
      <c r="E162" s="242" t="s">
        <v>1624</v>
      </c>
      <c r="F162" s="243" t="s">
        <v>1625</v>
      </c>
      <c r="G162" s="244" t="s">
        <v>446</v>
      </c>
      <c r="H162" s="245">
        <v>12</v>
      </c>
      <c r="I162" s="246"/>
      <c r="J162" s="246"/>
      <c r="K162" s="247"/>
      <c r="L162" s="27"/>
      <c r="M162" s="248"/>
      <c r="N162" s="249"/>
      <c r="O162" s="250">
        <v>1.06</v>
      </c>
      <c r="P162" s="250">
        <f>O162*H162</f>
        <v>12.72</v>
      </c>
      <c r="Q162" s="250">
        <v>0</v>
      </c>
      <c r="R162" s="250">
        <f>Q162*H162</f>
        <v>0</v>
      </c>
      <c r="S162" s="250">
        <v>0</v>
      </c>
      <c r="T162" s="251">
        <f>S162*H162</f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61" t="s">
        <v>447</v>
      </c>
      <c r="AT162" s="161" t="s">
        <v>147</v>
      </c>
      <c r="AU162" s="161" t="s">
        <v>75</v>
      </c>
      <c r="AY162" s="14" t="s">
        <v>145</v>
      </c>
      <c r="BE162" s="162">
        <f>IF(N162="základná",J162,0)</f>
        <v>0</v>
      </c>
      <c r="BF162" s="162">
        <f>IF(N162="znížená",J162,0)</f>
        <v>0</v>
      </c>
      <c r="BG162" s="162">
        <f>IF(N162="zákl. prenesená",J162,0)</f>
        <v>0</v>
      </c>
      <c r="BH162" s="162">
        <f>IF(N162="zníž. prenesená",J162,0)</f>
        <v>0</v>
      </c>
      <c r="BI162" s="162">
        <f>IF(N162="nulová",J162,0)</f>
        <v>0</v>
      </c>
      <c r="BJ162" s="14" t="s">
        <v>78</v>
      </c>
      <c r="BK162" s="162">
        <f>ROUND(I162*H162,2)</f>
        <v>0</v>
      </c>
      <c r="BL162" s="14" t="s">
        <v>447</v>
      </c>
      <c r="BM162" s="161" t="s">
        <v>1626</v>
      </c>
    </row>
    <row r="163" spans="1:65" s="12" customFormat="1" ht="25.9" customHeight="1">
      <c r="B163" s="230"/>
      <c r="C163" s="231"/>
      <c r="D163" s="232" t="s">
        <v>68</v>
      </c>
      <c r="E163" s="233" t="s">
        <v>1631</v>
      </c>
      <c r="F163" s="233" t="s">
        <v>1632</v>
      </c>
      <c r="G163" s="231"/>
      <c r="H163" s="231"/>
      <c r="I163" s="231"/>
      <c r="J163" s="234"/>
      <c r="K163" s="231"/>
      <c r="L163" s="137"/>
      <c r="M163" s="235"/>
      <c r="N163" s="236"/>
      <c r="O163" s="236"/>
      <c r="P163" s="237">
        <f>SUM(P164:P165)</f>
        <v>0</v>
      </c>
      <c r="Q163" s="236"/>
      <c r="R163" s="237">
        <f>SUM(R164:R165)</f>
        <v>0</v>
      </c>
      <c r="S163" s="236"/>
      <c r="T163" s="238">
        <f>SUM(T164:T165)</f>
        <v>0</v>
      </c>
      <c r="AR163" s="138" t="s">
        <v>151</v>
      </c>
      <c r="AT163" s="145" t="s">
        <v>68</v>
      </c>
      <c r="AU163" s="145" t="s">
        <v>69</v>
      </c>
      <c r="AY163" s="138" t="s">
        <v>145</v>
      </c>
      <c r="BK163" s="146">
        <f>SUM(BK164:BK165)</f>
        <v>0</v>
      </c>
    </row>
    <row r="164" spans="1:65" s="2" customFormat="1" ht="16.5" customHeight="1">
      <c r="A164" s="187"/>
      <c r="B164" s="189"/>
      <c r="C164" s="241" t="s">
        <v>1636</v>
      </c>
      <c r="D164" s="241" t="s">
        <v>147</v>
      </c>
      <c r="E164" s="242" t="s">
        <v>1637</v>
      </c>
      <c r="F164" s="243" t="s">
        <v>3057</v>
      </c>
      <c r="G164" s="244" t="s">
        <v>200</v>
      </c>
      <c r="H164" s="245">
        <v>1</v>
      </c>
      <c r="I164" s="246"/>
      <c r="J164" s="246"/>
      <c r="K164" s="247"/>
      <c r="L164" s="27"/>
      <c r="M164" s="248"/>
      <c r="N164" s="249"/>
      <c r="O164" s="250">
        <v>0</v>
      </c>
      <c r="P164" s="250">
        <f>O164*H164</f>
        <v>0</v>
      </c>
      <c r="Q164" s="250">
        <v>0</v>
      </c>
      <c r="R164" s="250">
        <f>Q164*H164</f>
        <v>0</v>
      </c>
      <c r="S164" s="250">
        <v>0</v>
      </c>
      <c r="T164" s="251">
        <f>S164*H164</f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61" t="s">
        <v>1638</v>
      </c>
      <c r="AT164" s="161" t="s">
        <v>147</v>
      </c>
      <c r="AU164" s="161" t="s">
        <v>75</v>
      </c>
      <c r="AY164" s="14" t="s">
        <v>145</v>
      </c>
      <c r="BE164" s="162">
        <f>IF(N164="základná",J164,0)</f>
        <v>0</v>
      </c>
      <c r="BF164" s="162">
        <f>IF(N164="znížená",J164,0)</f>
        <v>0</v>
      </c>
      <c r="BG164" s="162">
        <f>IF(N164="zákl. prenesená",J164,0)</f>
        <v>0</v>
      </c>
      <c r="BH164" s="162">
        <f>IF(N164="zníž. prenesená",J164,0)</f>
        <v>0</v>
      </c>
      <c r="BI164" s="162">
        <f>IF(N164="nulová",J164,0)</f>
        <v>0</v>
      </c>
      <c r="BJ164" s="14" t="s">
        <v>78</v>
      </c>
      <c r="BK164" s="162">
        <f>ROUND(I164*H164,2)</f>
        <v>0</v>
      </c>
      <c r="BL164" s="14" t="s">
        <v>1638</v>
      </c>
      <c r="BM164" s="161" t="s">
        <v>1639</v>
      </c>
    </row>
    <row r="165" spans="1:65" s="2" customFormat="1" ht="16.5" customHeight="1">
      <c r="A165" s="187"/>
      <c r="B165" s="189"/>
      <c r="C165" s="241" t="s">
        <v>983</v>
      </c>
      <c r="D165" s="241" t="s">
        <v>147</v>
      </c>
      <c r="E165" s="242" t="s">
        <v>1640</v>
      </c>
      <c r="F165" s="243" t="s">
        <v>1641</v>
      </c>
      <c r="G165" s="244" t="s">
        <v>446</v>
      </c>
      <c r="H165" s="245">
        <v>72</v>
      </c>
      <c r="I165" s="246"/>
      <c r="J165" s="246"/>
      <c r="K165" s="247"/>
      <c r="L165" s="27"/>
      <c r="M165" s="261"/>
      <c r="N165" s="262"/>
      <c r="O165" s="263">
        <v>0</v>
      </c>
      <c r="P165" s="263">
        <f>O165*H165</f>
        <v>0</v>
      </c>
      <c r="Q165" s="263">
        <v>0</v>
      </c>
      <c r="R165" s="263">
        <f>Q165*H165</f>
        <v>0</v>
      </c>
      <c r="S165" s="263">
        <v>0</v>
      </c>
      <c r="T165" s="264">
        <f>S165*H165</f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61" t="s">
        <v>447</v>
      </c>
      <c r="AT165" s="161" t="s">
        <v>147</v>
      </c>
      <c r="AU165" s="161" t="s">
        <v>75</v>
      </c>
      <c r="AY165" s="14" t="s">
        <v>145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4" t="s">
        <v>78</v>
      </c>
      <c r="BK165" s="162">
        <f>ROUND(I165*H165,2)</f>
        <v>0</v>
      </c>
      <c r="BL165" s="14" t="s">
        <v>447</v>
      </c>
      <c r="BM165" s="161" t="s">
        <v>1642</v>
      </c>
    </row>
    <row r="166" spans="1:65" s="2" customFormat="1" ht="6.95" customHeight="1">
      <c r="A166" s="187"/>
      <c r="B166" s="211"/>
      <c r="C166" s="212"/>
      <c r="D166" s="212"/>
      <c r="E166" s="212"/>
      <c r="F166" s="212"/>
      <c r="G166" s="212"/>
      <c r="H166" s="212"/>
      <c r="I166" s="212"/>
      <c r="J166" s="212"/>
      <c r="K166" s="212"/>
      <c r="L166" s="27"/>
      <c r="M166" s="187"/>
      <c r="O166" s="187"/>
      <c r="P166" s="187"/>
      <c r="Q166" s="187"/>
      <c r="R166" s="187"/>
      <c r="S166" s="187"/>
      <c r="T166" s="187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</row>
  </sheetData>
  <sheetProtection formatColumns="0" formatRows="0" autoFilter="0"/>
  <autoFilter ref="C125:K165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9"/>
  <sheetViews>
    <sheetView showGridLines="0" workbookViewId="0">
      <selection activeCell="L184" sqref="L184:N249"/>
    </sheetView>
  </sheetViews>
  <sheetFormatPr defaultColWidth="9.33203125" defaultRowHeight="11.25"/>
  <cols>
    <col min="1" max="1" width="8.33203125" style="178" customWidth="1"/>
    <col min="2" max="2" width="1.1640625" style="178" customWidth="1"/>
    <col min="3" max="3" width="4.1640625" style="178" customWidth="1"/>
    <col min="4" max="4" width="4.33203125" style="178" customWidth="1"/>
    <col min="5" max="5" width="17.1640625" style="178" customWidth="1"/>
    <col min="6" max="6" width="50.83203125" style="178" customWidth="1"/>
    <col min="7" max="7" width="7.5" style="178" customWidth="1"/>
    <col min="8" max="8" width="14" style="178" customWidth="1"/>
    <col min="9" max="9" width="15.83203125" style="178" customWidth="1"/>
    <col min="10" max="10" width="22.33203125" style="178" customWidth="1"/>
    <col min="11" max="11" width="22.33203125" style="178" hidden="1" customWidth="1"/>
    <col min="12" max="12" width="9.33203125" style="178" customWidth="1"/>
    <col min="13" max="13" width="10.83203125" style="178" hidden="1" customWidth="1"/>
    <col min="14" max="14" width="9.33203125" style="178"/>
    <col min="15" max="20" width="14.1640625" style="178" hidden="1" customWidth="1"/>
    <col min="21" max="21" width="16.33203125" style="178" hidden="1" customWidth="1"/>
    <col min="22" max="22" width="12.33203125" style="178" customWidth="1"/>
    <col min="23" max="23" width="16.33203125" style="178" customWidth="1"/>
    <col min="24" max="24" width="12.33203125" style="178" customWidth="1"/>
    <col min="25" max="25" width="15" style="178" customWidth="1"/>
    <col min="26" max="26" width="11" style="178" customWidth="1"/>
    <col min="27" max="27" width="15" style="178" customWidth="1"/>
    <col min="28" max="28" width="16.33203125" style="178" customWidth="1"/>
    <col min="29" max="29" width="11" style="178" customWidth="1"/>
    <col min="30" max="30" width="15" style="178" customWidth="1"/>
    <col min="31" max="31" width="16.33203125" style="178" customWidth="1"/>
    <col min="32" max="16384" width="9.33203125" style="178"/>
  </cols>
  <sheetData>
    <row r="1" spans="1:46">
      <c r="A1" s="95"/>
    </row>
    <row r="2" spans="1:46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4" t="s">
        <v>1712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ht="24.95" customHeight="1">
      <c r="B4" s="17"/>
      <c r="D4" s="18" t="s">
        <v>104</v>
      </c>
      <c r="L4" s="17"/>
      <c r="M4" s="96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388" t="str">
        <f>'[1]Rekapitulácia stavby'!K6</f>
        <v>Ružomberok OO PZ, Zateplenie objektu</v>
      </c>
      <c r="F7" s="389"/>
      <c r="G7" s="389"/>
      <c r="H7" s="389"/>
      <c r="L7" s="17"/>
    </row>
    <row r="8" spans="1:46" s="2" customFormat="1" ht="12" customHeight="1">
      <c r="A8" s="187"/>
      <c r="B8" s="27"/>
      <c r="C8" s="187"/>
      <c r="D8" s="185" t="s">
        <v>105</v>
      </c>
      <c r="E8" s="187"/>
      <c r="F8" s="313" t="s">
        <v>2997</v>
      </c>
      <c r="G8" s="313" t="s">
        <v>3009</v>
      </c>
      <c r="H8" s="187"/>
      <c r="I8" s="187"/>
      <c r="J8" s="187"/>
      <c r="K8" s="187"/>
      <c r="L8" s="39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380" t="s">
        <v>3023</v>
      </c>
      <c r="F9" s="387"/>
      <c r="G9" s="387"/>
      <c r="H9" s="387"/>
      <c r="I9" s="187"/>
      <c r="J9" s="187"/>
      <c r="K9" s="187"/>
      <c r="L9" s="39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9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77" t="s">
        <v>1</v>
      </c>
      <c r="G11" s="187"/>
      <c r="H11" s="187"/>
      <c r="I11" s="185" t="s">
        <v>16</v>
      </c>
      <c r="J11" s="177" t="s">
        <v>1</v>
      </c>
      <c r="K11" s="187"/>
      <c r="L11" s="39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77" t="s">
        <v>1490</v>
      </c>
      <c r="G12" s="187"/>
      <c r="H12" s="187"/>
      <c r="I12" s="185" t="s">
        <v>19</v>
      </c>
      <c r="J12" s="183"/>
      <c r="K12" s="187"/>
      <c r="L12" s="39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9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20</v>
      </c>
      <c r="E14" s="187"/>
      <c r="F14" s="187"/>
      <c r="G14" s="187"/>
      <c r="H14" s="187"/>
      <c r="I14" s="185" t="s">
        <v>21</v>
      </c>
      <c r="J14" s="177" t="s">
        <v>1</v>
      </c>
      <c r="K14" s="187"/>
      <c r="L14" s="39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77" t="s">
        <v>1491</v>
      </c>
      <c r="F15" s="187"/>
      <c r="G15" s="187"/>
      <c r="H15" s="187"/>
      <c r="I15" s="185" t="s">
        <v>23</v>
      </c>
      <c r="J15" s="177" t="s">
        <v>1</v>
      </c>
      <c r="K15" s="187"/>
      <c r="L15" s="39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9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24</v>
      </c>
      <c r="E17" s="187"/>
      <c r="F17" s="187"/>
      <c r="G17" s="187"/>
      <c r="H17" s="187"/>
      <c r="I17" s="185" t="s">
        <v>21</v>
      </c>
      <c r="J17" s="177" t="s">
        <v>1</v>
      </c>
      <c r="K17" s="187"/>
      <c r="L17" s="39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177" t="s">
        <v>1489</v>
      </c>
      <c r="F18" s="187"/>
      <c r="G18" s="187"/>
      <c r="H18" s="187"/>
      <c r="I18" s="185" t="s">
        <v>23</v>
      </c>
      <c r="J18" s="177" t="s">
        <v>1</v>
      </c>
      <c r="K18" s="187"/>
      <c r="L18" s="39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9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25</v>
      </c>
      <c r="E20" s="187"/>
      <c r="F20" s="187"/>
      <c r="G20" s="187"/>
      <c r="H20" s="187"/>
      <c r="I20" s="185" t="s">
        <v>21</v>
      </c>
      <c r="J20" s="177" t="s">
        <v>1</v>
      </c>
      <c r="K20" s="187"/>
      <c r="L20" s="39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77"/>
      <c r="F21" s="187"/>
      <c r="G21" s="187"/>
      <c r="H21" s="187"/>
      <c r="I21" s="185" t="s">
        <v>23</v>
      </c>
      <c r="J21" s="177" t="s">
        <v>1</v>
      </c>
      <c r="K21" s="187"/>
      <c r="L21" s="39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9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27</v>
      </c>
      <c r="E23" s="187"/>
      <c r="F23" s="187"/>
      <c r="G23" s="187"/>
      <c r="H23" s="187"/>
      <c r="I23" s="185" t="s">
        <v>21</v>
      </c>
      <c r="J23" s="177" t="s">
        <v>1</v>
      </c>
      <c r="K23" s="187"/>
      <c r="L23" s="39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77"/>
      <c r="F24" s="187"/>
      <c r="G24" s="187"/>
      <c r="H24" s="187"/>
      <c r="I24" s="185" t="s">
        <v>23</v>
      </c>
      <c r="J24" s="177" t="s">
        <v>1</v>
      </c>
      <c r="K24" s="187"/>
      <c r="L24" s="39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9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28</v>
      </c>
      <c r="E26" s="187"/>
      <c r="F26" s="187"/>
      <c r="G26" s="187"/>
      <c r="H26" s="187"/>
      <c r="I26" s="187"/>
      <c r="J26" s="187"/>
      <c r="K26" s="187"/>
      <c r="L26" s="3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8"/>
      <c r="B27" s="99"/>
      <c r="C27" s="98"/>
      <c r="D27" s="98"/>
      <c r="E27" s="363" t="s">
        <v>1</v>
      </c>
      <c r="F27" s="363"/>
      <c r="G27" s="363"/>
      <c r="H27" s="36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9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3"/>
      <c r="E29" s="63"/>
      <c r="F29" s="63"/>
      <c r="G29" s="63"/>
      <c r="H29" s="63"/>
      <c r="I29" s="63"/>
      <c r="J29" s="63"/>
      <c r="K29" s="63"/>
      <c r="L29" s="39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101" t="s">
        <v>29</v>
      </c>
      <c r="E30" s="187"/>
      <c r="F30" s="187"/>
      <c r="G30" s="187"/>
      <c r="H30" s="187"/>
      <c r="I30" s="187"/>
      <c r="J30" s="184"/>
      <c r="K30" s="187"/>
      <c r="L30" s="39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3"/>
      <c r="E31" s="63"/>
      <c r="F31" s="63"/>
      <c r="G31" s="63"/>
      <c r="H31" s="63"/>
      <c r="I31" s="63"/>
      <c r="J31" s="63"/>
      <c r="K31" s="63"/>
      <c r="L31" s="39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1" t="s">
        <v>31</v>
      </c>
      <c r="G32" s="187"/>
      <c r="H32" s="187"/>
      <c r="I32" s="181" t="s">
        <v>30</v>
      </c>
      <c r="J32" s="181" t="s">
        <v>32</v>
      </c>
      <c r="K32" s="187"/>
      <c r="L32" s="39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33</v>
      </c>
      <c r="E33" s="32" t="s">
        <v>34</v>
      </c>
      <c r="F33" s="102">
        <f>ROUND((SUM(BE125:BE248)),  2)</f>
        <v>0</v>
      </c>
      <c r="G33" s="103"/>
      <c r="H33" s="103"/>
      <c r="I33" s="104">
        <v>0.2</v>
      </c>
      <c r="J33" s="102">
        <f>ROUND(((SUM(BE125:BE248))*I33),  2)</f>
        <v>0</v>
      </c>
      <c r="K33" s="187"/>
      <c r="L33" s="39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32" t="s">
        <v>35</v>
      </c>
      <c r="F34" s="105"/>
      <c r="G34" s="187"/>
      <c r="H34" s="187"/>
      <c r="I34" s="106">
        <v>0.2</v>
      </c>
      <c r="J34" s="105"/>
      <c r="K34" s="187"/>
      <c r="L34" s="39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36</v>
      </c>
      <c r="F35" s="105">
        <f>ROUND((SUM(BG125:BG248)),  2)</f>
        <v>0</v>
      </c>
      <c r="G35" s="187"/>
      <c r="H35" s="187"/>
      <c r="I35" s="106">
        <v>0.2</v>
      </c>
      <c r="J35" s="105">
        <f>0</f>
        <v>0</v>
      </c>
      <c r="K35" s="187"/>
      <c r="L35" s="39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37</v>
      </c>
      <c r="F36" s="105">
        <f>ROUND((SUM(BH125:BH248)),  2)</f>
        <v>0</v>
      </c>
      <c r="G36" s="187"/>
      <c r="H36" s="187"/>
      <c r="I36" s="106">
        <v>0.2</v>
      </c>
      <c r="J36" s="105">
        <f>0</f>
        <v>0</v>
      </c>
      <c r="K36" s="187"/>
      <c r="L36" s="39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32" t="s">
        <v>38</v>
      </c>
      <c r="F37" s="102">
        <f>ROUND((SUM(BI125:BI248)),  2)</f>
        <v>0</v>
      </c>
      <c r="G37" s="103"/>
      <c r="H37" s="103"/>
      <c r="I37" s="104">
        <v>0</v>
      </c>
      <c r="J37" s="102">
        <f>0</f>
        <v>0</v>
      </c>
      <c r="K37" s="187"/>
      <c r="L37" s="39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9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/>
      <c r="K39" s="112"/>
      <c r="L39" s="39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9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2" t="s">
        <v>44</v>
      </c>
      <c r="E61" s="180"/>
      <c r="F61" s="113" t="s">
        <v>45</v>
      </c>
      <c r="G61" s="42" t="s">
        <v>44</v>
      </c>
      <c r="H61" s="180"/>
      <c r="I61" s="180"/>
      <c r="J61" s="114" t="s">
        <v>45</v>
      </c>
      <c r="K61" s="180"/>
      <c r="L61" s="39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2" t="s">
        <v>44</v>
      </c>
      <c r="E76" s="180"/>
      <c r="F76" s="113" t="s">
        <v>45</v>
      </c>
      <c r="G76" s="42" t="s">
        <v>44</v>
      </c>
      <c r="H76" s="180"/>
      <c r="I76" s="180"/>
      <c r="J76" s="114" t="s">
        <v>45</v>
      </c>
      <c r="K76" s="180"/>
      <c r="L76" s="39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189"/>
      <c r="C82" s="190" t="s">
        <v>110</v>
      </c>
      <c r="D82" s="191"/>
      <c r="E82" s="191"/>
      <c r="F82" s="191"/>
      <c r="G82" s="191"/>
      <c r="H82" s="191"/>
      <c r="I82" s="191"/>
      <c r="J82" s="191"/>
      <c r="K82" s="191"/>
      <c r="L82" s="39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189"/>
      <c r="C83" s="191"/>
      <c r="D83" s="191"/>
      <c r="E83" s="191"/>
      <c r="F83" s="191"/>
      <c r="G83" s="191"/>
      <c r="H83" s="191"/>
      <c r="I83" s="191"/>
      <c r="J83" s="191"/>
      <c r="K83" s="191"/>
      <c r="L83" s="39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189"/>
      <c r="C84" s="192" t="s">
        <v>13</v>
      </c>
      <c r="D84" s="191"/>
      <c r="E84" s="191"/>
      <c r="F84" s="191"/>
      <c r="G84" s="191"/>
      <c r="H84" s="191"/>
      <c r="I84" s="191"/>
      <c r="J84" s="191"/>
      <c r="K84" s="191"/>
      <c r="L84" s="39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189"/>
      <c r="C85" s="191"/>
      <c r="D85" s="191"/>
      <c r="E85" s="394" t="str">
        <f>E7</f>
        <v>Ružomberok OO PZ, Zateplenie objektu</v>
      </c>
      <c r="F85" s="395"/>
      <c r="G85" s="395"/>
      <c r="H85" s="395"/>
      <c r="I85" s="191"/>
      <c r="J85" s="191"/>
      <c r="K85" s="191"/>
      <c r="L85" s="39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189"/>
      <c r="C86" s="192" t="s">
        <v>105</v>
      </c>
      <c r="D86" s="191"/>
      <c r="E86" s="191"/>
      <c r="F86" s="314" t="s">
        <v>2997</v>
      </c>
      <c r="G86" s="314" t="s">
        <v>3009</v>
      </c>
      <c r="H86" s="191"/>
      <c r="I86" s="191"/>
      <c r="J86" s="191"/>
      <c r="K86" s="191"/>
      <c r="L86" s="39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189"/>
      <c r="C87" s="191"/>
      <c r="D87" s="191"/>
      <c r="E87" s="396" t="str">
        <f>E9</f>
        <v>A1.05.03 - Výmena vykurovacieho systému</v>
      </c>
      <c r="F87" s="397"/>
      <c r="G87" s="397"/>
      <c r="H87" s="397"/>
      <c r="I87" s="191"/>
      <c r="J87" s="191"/>
      <c r="K87" s="191"/>
      <c r="L87" s="39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189"/>
      <c r="C88" s="191"/>
      <c r="D88" s="191"/>
      <c r="E88" s="191"/>
      <c r="F88" s="191"/>
      <c r="G88" s="191"/>
      <c r="H88" s="191"/>
      <c r="I88" s="191"/>
      <c r="J88" s="191"/>
      <c r="K88" s="191"/>
      <c r="L88" s="39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189"/>
      <c r="C89" s="192" t="s">
        <v>17</v>
      </c>
      <c r="D89" s="191"/>
      <c r="E89" s="191"/>
      <c r="F89" s="193" t="str">
        <f>F12</f>
        <v>Nám. Andreja Hlinku 1875, 034 01 Ružomberok</v>
      </c>
      <c r="G89" s="191"/>
      <c r="H89" s="191"/>
      <c r="I89" s="192" t="s">
        <v>19</v>
      </c>
      <c r="J89" s="194"/>
      <c r="K89" s="191"/>
      <c r="L89" s="39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189"/>
      <c r="C90" s="191"/>
      <c r="D90" s="191"/>
      <c r="E90" s="191"/>
      <c r="F90" s="191"/>
      <c r="G90" s="191"/>
      <c r="H90" s="191"/>
      <c r="I90" s="191"/>
      <c r="J90" s="191"/>
      <c r="K90" s="191"/>
      <c r="L90" s="39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25.7" customHeight="1">
      <c r="A91" s="187"/>
      <c r="B91" s="189"/>
      <c r="C91" s="192" t="s">
        <v>20</v>
      </c>
      <c r="D91" s="191"/>
      <c r="E91" s="191"/>
      <c r="F91" s="193" t="str">
        <f>E15</f>
        <v>MVSR</v>
      </c>
      <c r="G91" s="191"/>
      <c r="H91" s="191"/>
      <c r="I91" s="192" t="s">
        <v>25</v>
      </c>
      <c r="J91" s="195"/>
      <c r="K91" s="191"/>
      <c r="L91" s="39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189"/>
      <c r="C92" s="192" t="s">
        <v>24</v>
      </c>
      <c r="D92" s="191"/>
      <c r="E92" s="191"/>
      <c r="F92" s="193" t="str">
        <f>IF(E18="","",E18)</f>
        <v xml:space="preserve"> </v>
      </c>
      <c r="G92" s="191"/>
      <c r="H92" s="191"/>
      <c r="I92" s="192" t="s">
        <v>27</v>
      </c>
      <c r="J92" s="195"/>
      <c r="K92" s="191"/>
      <c r="L92" s="39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189"/>
      <c r="C93" s="191"/>
      <c r="D93" s="191"/>
      <c r="E93" s="191"/>
      <c r="F93" s="191"/>
      <c r="G93" s="191"/>
      <c r="H93" s="191"/>
      <c r="I93" s="191"/>
      <c r="J93" s="191"/>
      <c r="K93" s="191"/>
      <c r="L93" s="39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189"/>
      <c r="C94" s="196" t="s">
        <v>111</v>
      </c>
      <c r="D94" s="197"/>
      <c r="E94" s="197"/>
      <c r="F94" s="197"/>
      <c r="G94" s="197"/>
      <c r="H94" s="197"/>
      <c r="I94" s="197"/>
      <c r="J94" s="198" t="s">
        <v>112</v>
      </c>
      <c r="K94" s="197"/>
      <c r="L94" s="39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189"/>
      <c r="C95" s="191"/>
      <c r="D95" s="191"/>
      <c r="E95" s="191"/>
      <c r="F95" s="191"/>
      <c r="G95" s="191"/>
      <c r="H95" s="191"/>
      <c r="I95" s="191"/>
      <c r="J95" s="191"/>
      <c r="K95" s="191"/>
      <c r="L95" s="39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189"/>
      <c r="C96" s="199" t="s">
        <v>113</v>
      </c>
      <c r="D96" s="191"/>
      <c r="E96" s="191"/>
      <c r="F96" s="191"/>
      <c r="G96" s="191"/>
      <c r="H96" s="191"/>
      <c r="I96" s="191"/>
      <c r="J96" s="200"/>
      <c r="K96" s="191"/>
      <c r="L96" s="39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114</v>
      </c>
    </row>
    <row r="97" spans="1:31" s="9" customFormat="1" ht="24.95" customHeight="1">
      <c r="B97" s="201"/>
      <c r="C97" s="202"/>
      <c r="D97" s="203" t="s">
        <v>115</v>
      </c>
      <c r="E97" s="204"/>
      <c r="F97" s="204"/>
      <c r="G97" s="204"/>
      <c r="H97" s="204"/>
      <c r="I97" s="204"/>
      <c r="J97" s="205"/>
      <c r="K97" s="202"/>
      <c r="L97" s="118"/>
    </row>
    <row r="98" spans="1:31" s="182" customFormat="1" ht="19.899999999999999" customHeight="1">
      <c r="B98" s="206"/>
      <c r="C98" s="207"/>
      <c r="D98" s="208" t="s">
        <v>117</v>
      </c>
      <c r="E98" s="209"/>
      <c r="F98" s="209"/>
      <c r="G98" s="209"/>
      <c r="H98" s="209"/>
      <c r="I98" s="209"/>
      <c r="J98" s="210"/>
      <c r="K98" s="207"/>
      <c r="L98" s="122"/>
    </row>
    <row r="99" spans="1:31" s="9" customFormat="1" ht="24.95" customHeight="1">
      <c r="B99" s="201"/>
      <c r="C99" s="202"/>
      <c r="D99" s="203" t="s">
        <v>1492</v>
      </c>
      <c r="E99" s="204"/>
      <c r="F99" s="204"/>
      <c r="G99" s="204"/>
      <c r="H99" s="204"/>
      <c r="I99" s="204"/>
      <c r="J99" s="205"/>
      <c r="K99" s="202"/>
      <c r="L99" s="118"/>
    </row>
    <row r="100" spans="1:31" s="9" customFormat="1" ht="24.95" customHeight="1">
      <c r="B100" s="201"/>
      <c r="C100" s="202"/>
      <c r="D100" s="203" t="s">
        <v>118</v>
      </c>
      <c r="E100" s="204"/>
      <c r="F100" s="204"/>
      <c r="G100" s="204"/>
      <c r="H100" s="204"/>
      <c r="I100" s="204"/>
      <c r="J100" s="205"/>
      <c r="K100" s="202"/>
      <c r="L100" s="118"/>
    </row>
    <row r="101" spans="1:31" s="182" customFormat="1" ht="19.899999999999999" customHeight="1">
      <c r="B101" s="206"/>
      <c r="C101" s="207"/>
      <c r="D101" s="208" t="s">
        <v>1713</v>
      </c>
      <c r="E101" s="209"/>
      <c r="F101" s="209"/>
      <c r="G101" s="209"/>
      <c r="H101" s="209"/>
      <c r="I101" s="209"/>
      <c r="J101" s="210"/>
      <c r="K101" s="207"/>
      <c r="L101" s="122"/>
    </row>
    <row r="102" spans="1:31" s="182" customFormat="1" ht="19.899999999999999" customHeight="1">
      <c r="B102" s="206"/>
      <c r="C102" s="207"/>
      <c r="D102" s="208" t="s">
        <v>1714</v>
      </c>
      <c r="E102" s="209"/>
      <c r="F102" s="209"/>
      <c r="G102" s="209"/>
      <c r="H102" s="209"/>
      <c r="I102" s="209"/>
      <c r="J102" s="210"/>
      <c r="K102" s="207"/>
      <c r="L102" s="122"/>
    </row>
    <row r="103" spans="1:31" s="182" customFormat="1" ht="19.899999999999999" customHeight="1">
      <c r="B103" s="206"/>
      <c r="C103" s="207"/>
      <c r="D103" s="208" t="s">
        <v>1496</v>
      </c>
      <c r="E103" s="209"/>
      <c r="F103" s="209"/>
      <c r="G103" s="209"/>
      <c r="H103" s="209"/>
      <c r="I103" s="209"/>
      <c r="J103" s="210"/>
      <c r="K103" s="207"/>
      <c r="L103" s="122"/>
    </row>
    <row r="104" spans="1:31" s="182" customFormat="1" ht="19.899999999999999" customHeight="1">
      <c r="B104" s="206"/>
      <c r="C104" s="207"/>
      <c r="D104" s="208" t="s">
        <v>1715</v>
      </c>
      <c r="E104" s="209"/>
      <c r="F104" s="209"/>
      <c r="G104" s="209"/>
      <c r="H104" s="209"/>
      <c r="I104" s="209"/>
      <c r="J104" s="210"/>
      <c r="K104" s="207"/>
      <c r="L104" s="122"/>
    </row>
    <row r="105" spans="1:31" s="9" customFormat="1" ht="24.95" customHeight="1">
      <c r="B105" s="201"/>
      <c r="C105" s="202"/>
      <c r="D105" s="203" t="s">
        <v>130</v>
      </c>
      <c r="E105" s="204"/>
      <c r="F105" s="204"/>
      <c r="G105" s="204"/>
      <c r="H105" s="204"/>
      <c r="I105" s="204"/>
      <c r="J105" s="205"/>
      <c r="K105" s="202"/>
      <c r="L105" s="118"/>
    </row>
    <row r="106" spans="1:31" s="2" customFormat="1" ht="21.75" customHeight="1">
      <c r="A106" s="187"/>
      <c r="B106" s="189"/>
      <c r="C106" s="191"/>
      <c r="D106" s="191"/>
      <c r="E106" s="191"/>
      <c r="F106" s="191"/>
      <c r="G106" s="191"/>
      <c r="H106" s="191"/>
      <c r="I106" s="191"/>
      <c r="J106" s="191"/>
      <c r="K106" s="191"/>
      <c r="L106" s="39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07" spans="1:31" s="2" customFormat="1" ht="6.95" customHeight="1">
      <c r="A107" s="187"/>
      <c r="B107" s="211"/>
      <c r="C107" s="212"/>
      <c r="D107" s="212"/>
      <c r="E107" s="212"/>
      <c r="F107" s="212"/>
      <c r="G107" s="212"/>
      <c r="H107" s="212"/>
      <c r="I107" s="212"/>
      <c r="J107" s="212"/>
      <c r="K107" s="212"/>
      <c r="L107" s="39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11" spans="1:31" s="2" customFormat="1" ht="6.95" customHeight="1">
      <c r="A111" s="187"/>
      <c r="B111" s="213"/>
      <c r="C111" s="214"/>
      <c r="D111" s="214"/>
      <c r="E111" s="214"/>
      <c r="F111" s="214"/>
      <c r="G111" s="214"/>
      <c r="H111" s="214"/>
      <c r="I111" s="214"/>
      <c r="J111" s="214"/>
      <c r="K111" s="214"/>
      <c r="L111" s="39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24.95" customHeight="1">
      <c r="A112" s="187"/>
      <c r="B112" s="189"/>
      <c r="C112" s="190" t="s">
        <v>131</v>
      </c>
      <c r="D112" s="191"/>
      <c r="E112" s="191"/>
      <c r="F112" s="191"/>
      <c r="G112" s="191"/>
      <c r="H112" s="191"/>
      <c r="I112" s="191"/>
      <c r="J112" s="191"/>
      <c r="K112" s="191"/>
      <c r="L112" s="39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6.95" customHeight="1">
      <c r="A113" s="187"/>
      <c r="B113" s="189"/>
      <c r="C113" s="191"/>
      <c r="D113" s="191"/>
      <c r="E113" s="191"/>
      <c r="F113" s="191"/>
      <c r="G113" s="191"/>
      <c r="H113" s="191"/>
      <c r="I113" s="191"/>
      <c r="J113" s="191"/>
      <c r="K113" s="191"/>
      <c r="L113" s="39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2" customHeight="1">
      <c r="A114" s="187"/>
      <c r="B114" s="189"/>
      <c r="C114" s="192" t="s">
        <v>13</v>
      </c>
      <c r="D114" s="191"/>
      <c r="E114" s="191"/>
      <c r="F114" s="191"/>
      <c r="G114" s="191"/>
      <c r="H114" s="191"/>
      <c r="I114" s="191"/>
      <c r="J114" s="191"/>
      <c r="K114" s="191"/>
      <c r="L114" s="39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6.5" customHeight="1">
      <c r="A115" s="187"/>
      <c r="B115" s="189"/>
      <c r="C115" s="191"/>
      <c r="D115" s="191"/>
      <c r="E115" s="394" t="str">
        <f>E7</f>
        <v>Ružomberok OO PZ, Zateplenie objektu</v>
      </c>
      <c r="F115" s="395"/>
      <c r="G115" s="395"/>
      <c r="H115" s="395"/>
      <c r="I115" s="191"/>
      <c r="J115" s="191"/>
      <c r="K115" s="191"/>
      <c r="L115" s="39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2" customHeight="1">
      <c r="A116" s="187"/>
      <c r="B116" s="189"/>
      <c r="C116" s="192" t="s">
        <v>105</v>
      </c>
      <c r="D116" s="191"/>
      <c r="E116" s="314" t="s">
        <v>2997</v>
      </c>
      <c r="F116" s="191"/>
      <c r="G116" s="191"/>
      <c r="H116" s="314" t="s">
        <v>3009</v>
      </c>
      <c r="I116" s="191"/>
      <c r="J116" s="191"/>
      <c r="K116" s="191"/>
      <c r="L116" s="39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6.5" customHeight="1">
      <c r="A117" s="187"/>
      <c r="B117" s="189"/>
      <c r="C117" s="191"/>
      <c r="D117" s="191"/>
      <c r="E117" s="396" t="str">
        <f>E9</f>
        <v>A1.05.03 - Výmena vykurovacieho systému</v>
      </c>
      <c r="F117" s="397"/>
      <c r="G117" s="397"/>
      <c r="H117" s="397"/>
      <c r="I117" s="191"/>
      <c r="J117" s="191"/>
      <c r="K117" s="191"/>
      <c r="L117" s="39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6.95" customHeight="1">
      <c r="A118" s="187"/>
      <c r="B118" s="189"/>
      <c r="C118" s="191"/>
      <c r="D118" s="191"/>
      <c r="E118" s="191"/>
      <c r="F118" s="191"/>
      <c r="G118" s="191"/>
      <c r="H118" s="191"/>
      <c r="I118" s="191"/>
      <c r="J118" s="191"/>
      <c r="K118" s="191"/>
      <c r="L118" s="39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12" customHeight="1">
      <c r="A119" s="187"/>
      <c r="B119" s="189"/>
      <c r="C119" s="192" t="s">
        <v>17</v>
      </c>
      <c r="D119" s="191"/>
      <c r="E119" s="191"/>
      <c r="F119" s="193" t="str">
        <f>F12</f>
        <v>Nám. Andreja Hlinku 1875, 034 01 Ružomberok</v>
      </c>
      <c r="G119" s="191"/>
      <c r="H119" s="191"/>
      <c r="I119" s="192" t="s">
        <v>19</v>
      </c>
      <c r="J119" s="194"/>
      <c r="K119" s="191"/>
      <c r="L119" s="39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6.95" customHeight="1">
      <c r="A120" s="187"/>
      <c r="B120" s="189"/>
      <c r="C120" s="191"/>
      <c r="D120" s="191"/>
      <c r="E120" s="191"/>
      <c r="F120" s="191"/>
      <c r="G120" s="191"/>
      <c r="H120" s="191"/>
      <c r="I120" s="191"/>
      <c r="J120" s="191"/>
      <c r="K120" s="191"/>
      <c r="L120" s="39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2" customFormat="1" ht="25.7" customHeight="1">
      <c r="A121" s="187"/>
      <c r="B121" s="189"/>
      <c r="C121" s="192" t="s">
        <v>20</v>
      </c>
      <c r="D121" s="191"/>
      <c r="E121" s="191"/>
      <c r="F121" s="193" t="str">
        <f>E15</f>
        <v>MVSR</v>
      </c>
      <c r="G121" s="191"/>
      <c r="H121" s="191"/>
      <c r="I121" s="192" t="s">
        <v>25</v>
      </c>
      <c r="J121" s="195">
        <f>E21</f>
        <v>0</v>
      </c>
      <c r="K121" s="191"/>
      <c r="L121" s="39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5" s="2" customFormat="1" ht="15.2" customHeight="1">
      <c r="A122" s="187"/>
      <c r="B122" s="189"/>
      <c r="C122" s="192" t="s">
        <v>24</v>
      </c>
      <c r="D122" s="191"/>
      <c r="E122" s="191"/>
      <c r="F122" s="193" t="str">
        <f>IF(E18="","",E18)</f>
        <v xml:space="preserve"> </v>
      </c>
      <c r="G122" s="191"/>
      <c r="H122" s="191"/>
      <c r="I122" s="192" t="s">
        <v>27</v>
      </c>
      <c r="J122" s="195">
        <f>E24</f>
        <v>0</v>
      </c>
      <c r="K122" s="191"/>
      <c r="L122" s="39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65" s="2" customFormat="1" ht="10.35" customHeight="1">
      <c r="A123" s="187"/>
      <c r="B123" s="189"/>
      <c r="C123" s="191"/>
      <c r="D123" s="191"/>
      <c r="E123" s="191"/>
      <c r="F123" s="191"/>
      <c r="G123" s="191"/>
      <c r="H123" s="191"/>
      <c r="I123" s="191"/>
      <c r="J123" s="191"/>
      <c r="K123" s="191"/>
      <c r="L123" s="39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pans="1:65" s="11" customFormat="1" ht="29.25" customHeight="1">
      <c r="A124" s="126"/>
      <c r="B124" s="215"/>
      <c r="C124" s="216" t="s">
        <v>132</v>
      </c>
      <c r="D124" s="217" t="s">
        <v>54</v>
      </c>
      <c r="E124" s="217" t="s">
        <v>50</v>
      </c>
      <c r="F124" s="217" t="s">
        <v>51</v>
      </c>
      <c r="G124" s="217" t="s">
        <v>133</v>
      </c>
      <c r="H124" s="217" t="s">
        <v>134</v>
      </c>
      <c r="I124" s="217" t="s">
        <v>135</v>
      </c>
      <c r="J124" s="218" t="s">
        <v>112</v>
      </c>
      <c r="K124" s="219" t="s">
        <v>136</v>
      </c>
      <c r="L124" s="132"/>
      <c r="M124" s="220"/>
      <c r="N124" s="221"/>
      <c r="O124" s="221" t="s">
        <v>137</v>
      </c>
      <c r="P124" s="221" t="s">
        <v>138</v>
      </c>
      <c r="Q124" s="221" t="s">
        <v>139</v>
      </c>
      <c r="R124" s="221" t="s">
        <v>140</v>
      </c>
      <c r="S124" s="221" t="s">
        <v>141</v>
      </c>
      <c r="T124" s="222" t="s">
        <v>142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" customHeight="1">
      <c r="A125" s="187"/>
      <c r="B125" s="189"/>
      <c r="C125" s="223" t="s">
        <v>113</v>
      </c>
      <c r="D125" s="191"/>
      <c r="E125" s="191"/>
      <c r="F125" s="191"/>
      <c r="G125" s="191"/>
      <c r="H125" s="191"/>
      <c r="I125" s="191"/>
      <c r="J125" s="224"/>
      <c r="K125" s="191"/>
      <c r="L125" s="27"/>
      <c r="M125" s="225"/>
      <c r="N125" s="226"/>
      <c r="O125" s="227"/>
      <c r="P125" s="228" t="e">
        <f>P126+P139+P145+#REF!+P244</f>
        <v>#REF!</v>
      </c>
      <c r="Q125" s="227"/>
      <c r="R125" s="228" t="e">
        <f>R126+R139+R145+#REF!+R244</f>
        <v>#REF!</v>
      </c>
      <c r="S125" s="227"/>
      <c r="T125" s="229" t="e">
        <f>T126+T139+T145+#REF!+T244</f>
        <v>#REF!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T125" s="14" t="s">
        <v>68</v>
      </c>
      <c r="AU125" s="14" t="s">
        <v>114</v>
      </c>
      <c r="BK125" s="136" t="e">
        <f>BK126+BK139+BK145+#REF!+BK244</f>
        <v>#REF!</v>
      </c>
    </row>
    <row r="126" spans="1:65" s="12" customFormat="1" ht="25.9" customHeight="1">
      <c r="B126" s="230"/>
      <c r="C126" s="231"/>
      <c r="D126" s="232" t="s">
        <v>68</v>
      </c>
      <c r="E126" s="233" t="s">
        <v>143</v>
      </c>
      <c r="F126" s="233" t="s">
        <v>144</v>
      </c>
      <c r="G126" s="231"/>
      <c r="H126" s="231"/>
      <c r="I126" s="231"/>
      <c r="J126" s="234"/>
      <c r="K126" s="231"/>
      <c r="L126" s="137"/>
      <c r="M126" s="235"/>
      <c r="N126" s="236"/>
      <c r="O126" s="236"/>
      <c r="P126" s="237">
        <f>P127</f>
        <v>29.932029999999997</v>
      </c>
      <c r="Q126" s="236"/>
      <c r="R126" s="237">
        <f>R127</f>
        <v>7.6499999999999999E-2</v>
      </c>
      <c r="S126" s="236"/>
      <c r="T126" s="238">
        <f>T127</f>
        <v>1.7000000000000002</v>
      </c>
      <c r="AR126" s="138" t="s">
        <v>75</v>
      </c>
      <c r="AT126" s="145" t="s">
        <v>68</v>
      </c>
      <c r="AU126" s="145" t="s">
        <v>69</v>
      </c>
      <c r="AY126" s="138" t="s">
        <v>145</v>
      </c>
      <c r="BK126" s="146">
        <f>BK127</f>
        <v>0</v>
      </c>
    </row>
    <row r="127" spans="1:65" s="12" customFormat="1" ht="22.9" customHeight="1">
      <c r="B127" s="230"/>
      <c r="C127" s="231"/>
      <c r="D127" s="232" t="s">
        <v>68</v>
      </c>
      <c r="E127" s="239" t="s">
        <v>156</v>
      </c>
      <c r="F127" s="239" t="s">
        <v>157</v>
      </c>
      <c r="G127" s="231"/>
      <c r="H127" s="231"/>
      <c r="I127" s="231"/>
      <c r="J127" s="240"/>
      <c r="K127" s="231"/>
      <c r="L127" s="137"/>
      <c r="M127" s="235"/>
      <c r="N127" s="236"/>
      <c r="O127" s="236"/>
      <c r="P127" s="237">
        <f>SUM(P128:P138)</f>
        <v>29.932029999999997</v>
      </c>
      <c r="Q127" s="236"/>
      <c r="R127" s="237">
        <f>SUM(R128:R138)</f>
        <v>7.6499999999999999E-2</v>
      </c>
      <c r="S127" s="236"/>
      <c r="T127" s="238">
        <f>SUM(T128:T138)</f>
        <v>1.7000000000000002</v>
      </c>
      <c r="AR127" s="138" t="s">
        <v>75</v>
      </c>
      <c r="AT127" s="145" t="s">
        <v>68</v>
      </c>
      <c r="AU127" s="145" t="s">
        <v>75</v>
      </c>
      <c r="AY127" s="138" t="s">
        <v>145</v>
      </c>
      <c r="BK127" s="146">
        <f>SUM(BK128:BK138)</f>
        <v>0</v>
      </c>
    </row>
    <row r="128" spans="1:65" s="2" customFormat="1" ht="31.5" customHeight="1">
      <c r="A128" s="187"/>
      <c r="B128" s="189"/>
      <c r="C128" s="241" t="s">
        <v>1716</v>
      </c>
      <c r="D128" s="241" t="s">
        <v>147</v>
      </c>
      <c r="E128" s="242" t="s">
        <v>1717</v>
      </c>
      <c r="F128" s="243" t="s">
        <v>3091</v>
      </c>
      <c r="G128" s="244" t="s">
        <v>187</v>
      </c>
      <c r="H128" s="245">
        <v>10</v>
      </c>
      <c r="I128" s="246"/>
      <c r="J128" s="246"/>
      <c r="K128" s="247"/>
      <c r="L128" s="27"/>
      <c r="M128" s="248"/>
      <c r="N128" s="249"/>
      <c r="O128" s="250">
        <v>0.63600000000000001</v>
      </c>
      <c r="P128" s="250">
        <f t="shared" ref="P128:P138" si="0">O128*H128</f>
        <v>6.36</v>
      </c>
      <c r="Q128" s="250">
        <v>0</v>
      </c>
      <c r="R128" s="250">
        <f t="shared" ref="R128:R138" si="1">Q128*H128</f>
        <v>0</v>
      </c>
      <c r="S128" s="250">
        <v>8.0000000000000002E-3</v>
      </c>
      <c r="T128" s="251">
        <f t="shared" ref="T128:T138" si="2">S128*H128</f>
        <v>0.08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61" t="s">
        <v>151</v>
      </c>
      <c r="AT128" s="161" t="s">
        <v>147</v>
      </c>
      <c r="AU128" s="161" t="s">
        <v>78</v>
      </c>
      <c r="AY128" s="14" t="s">
        <v>145</v>
      </c>
      <c r="BE128" s="162">
        <f t="shared" ref="BE128:BE138" si="3">IF(N128="základná",J128,0)</f>
        <v>0</v>
      </c>
      <c r="BF128" s="162">
        <f t="shared" ref="BF128:BF138" si="4">IF(N128="znížená",J128,0)</f>
        <v>0</v>
      </c>
      <c r="BG128" s="162">
        <f t="shared" ref="BG128:BG138" si="5">IF(N128="zákl. prenesená",J128,0)</f>
        <v>0</v>
      </c>
      <c r="BH128" s="162">
        <f t="shared" ref="BH128:BH138" si="6">IF(N128="zníž. prenesená",J128,0)</f>
        <v>0</v>
      </c>
      <c r="BI128" s="162">
        <f t="shared" ref="BI128:BI138" si="7">IF(N128="nulová",J128,0)</f>
        <v>0</v>
      </c>
      <c r="BJ128" s="14" t="s">
        <v>78</v>
      </c>
      <c r="BK128" s="162">
        <f t="shared" ref="BK128:BK138" si="8">ROUND(I128*H128,2)</f>
        <v>0</v>
      </c>
      <c r="BL128" s="14" t="s">
        <v>151</v>
      </c>
      <c r="BM128" s="161" t="s">
        <v>1718</v>
      </c>
    </row>
    <row r="129" spans="1:65" s="2" customFormat="1" ht="33" customHeight="1">
      <c r="A129" s="187"/>
      <c r="B129" s="189"/>
      <c r="C129" s="241" t="s">
        <v>1719</v>
      </c>
      <c r="D129" s="241" t="s">
        <v>147</v>
      </c>
      <c r="E129" s="242" t="s">
        <v>1504</v>
      </c>
      <c r="F129" s="243" t="s">
        <v>1505</v>
      </c>
      <c r="G129" s="244" t="s">
        <v>187</v>
      </c>
      <c r="H129" s="245">
        <v>10</v>
      </c>
      <c r="I129" s="246"/>
      <c r="J129" s="246"/>
      <c r="K129" s="247"/>
      <c r="L129" s="27"/>
      <c r="M129" s="248"/>
      <c r="N129" s="249"/>
      <c r="O129" s="250">
        <v>1.6579999999999999</v>
      </c>
      <c r="P129" s="250">
        <f t="shared" si="0"/>
        <v>16.579999999999998</v>
      </c>
      <c r="Q129" s="250">
        <v>0</v>
      </c>
      <c r="R129" s="250">
        <f t="shared" si="1"/>
        <v>0</v>
      </c>
      <c r="S129" s="250">
        <v>0.16200000000000001</v>
      </c>
      <c r="T129" s="251">
        <f t="shared" si="2"/>
        <v>1.62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61" t="s">
        <v>151</v>
      </c>
      <c r="AT129" s="161" t="s">
        <v>147</v>
      </c>
      <c r="AU129" s="161" t="s">
        <v>78</v>
      </c>
      <c r="AY129" s="14" t="s">
        <v>145</v>
      </c>
      <c r="BE129" s="162">
        <f t="shared" si="3"/>
        <v>0</v>
      </c>
      <c r="BF129" s="162">
        <f t="shared" si="4"/>
        <v>0</v>
      </c>
      <c r="BG129" s="162">
        <f t="shared" si="5"/>
        <v>0</v>
      </c>
      <c r="BH129" s="162">
        <f t="shared" si="6"/>
        <v>0</v>
      </c>
      <c r="BI129" s="162">
        <f t="shared" si="7"/>
        <v>0</v>
      </c>
      <c r="BJ129" s="14" t="s">
        <v>78</v>
      </c>
      <c r="BK129" s="162">
        <f t="shared" si="8"/>
        <v>0</v>
      </c>
      <c r="BL129" s="14" t="s">
        <v>151</v>
      </c>
      <c r="BM129" s="161" t="s">
        <v>1720</v>
      </c>
    </row>
    <row r="130" spans="1:65" s="2" customFormat="1" ht="21.75" customHeight="1">
      <c r="A130" s="187"/>
      <c r="B130" s="189"/>
      <c r="C130" s="241" t="s">
        <v>1721</v>
      </c>
      <c r="D130" s="241" t="s">
        <v>147</v>
      </c>
      <c r="E130" s="242" t="s">
        <v>1508</v>
      </c>
      <c r="F130" s="243" t="s">
        <v>1509</v>
      </c>
      <c r="G130" s="244" t="s">
        <v>269</v>
      </c>
      <c r="H130" s="245">
        <v>0.25</v>
      </c>
      <c r="I130" s="246"/>
      <c r="J130" s="246"/>
      <c r="K130" s="247"/>
      <c r="L130" s="27"/>
      <c r="M130" s="248"/>
      <c r="N130" s="249"/>
      <c r="O130" s="250">
        <v>1.972</v>
      </c>
      <c r="P130" s="250">
        <f t="shared" si="0"/>
        <v>0.49299999999999999</v>
      </c>
      <c r="Q130" s="250">
        <v>0</v>
      </c>
      <c r="R130" s="250">
        <f t="shared" si="1"/>
        <v>0</v>
      </c>
      <c r="S130" s="250">
        <v>0</v>
      </c>
      <c r="T130" s="251">
        <f t="shared" si="2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61" t="s">
        <v>151</v>
      </c>
      <c r="AT130" s="161" t="s">
        <v>147</v>
      </c>
      <c r="AU130" s="161" t="s">
        <v>78</v>
      </c>
      <c r="AY130" s="14" t="s">
        <v>145</v>
      </c>
      <c r="BE130" s="162">
        <f t="shared" si="3"/>
        <v>0</v>
      </c>
      <c r="BF130" s="162">
        <f t="shared" si="4"/>
        <v>0</v>
      </c>
      <c r="BG130" s="162">
        <f t="shared" si="5"/>
        <v>0</v>
      </c>
      <c r="BH130" s="162">
        <f t="shared" si="6"/>
        <v>0</v>
      </c>
      <c r="BI130" s="162">
        <f t="shared" si="7"/>
        <v>0</v>
      </c>
      <c r="BJ130" s="14" t="s">
        <v>78</v>
      </c>
      <c r="BK130" s="162">
        <f t="shared" si="8"/>
        <v>0</v>
      </c>
      <c r="BL130" s="14" t="s">
        <v>151</v>
      </c>
      <c r="BM130" s="161" t="s">
        <v>1722</v>
      </c>
    </row>
    <row r="131" spans="1:65" s="2" customFormat="1" ht="21.75" customHeight="1">
      <c r="A131" s="187"/>
      <c r="B131" s="189"/>
      <c r="C131" s="241" t="s">
        <v>1723</v>
      </c>
      <c r="D131" s="241" t="s">
        <v>147</v>
      </c>
      <c r="E131" s="242" t="s">
        <v>284</v>
      </c>
      <c r="F131" s="243" t="s">
        <v>285</v>
      </c>
      <c r="G131" s="244" t="s">
        <v>269</v>
      </c>
      <c r="H131" s="245">
        <v>0.25</v>
      </c>
      <c r="I131" s="246"/>
      <c r="J131" s="246"/>
      <c r="K131" s="247"/>
      <c r="L131" s="27"/>
      <c r="M131" s="248"/>
      <c r="N131" s="249"/>
      <c r="O131" s="250">
        <v>0.59799999999999998</v>
      </c>
      <c r="P131" s="250">
        <f t="shared" si="0"/>
        <v>0.14949999999999999</v>
      </c>
      <c r="Q131" s="250">
        <v>0</v>
      </c>
      <c r="R131" s="250">
        <f t="shared" si="1"/>
        <v>0</v>
      </c>
      <c r="S131" s="250">
        <v>0</v>
      </c>
      <c r="T131" s="251">
        <f t="shared" si="2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61" t="s">
        <v>151</v>
      </c>
      <c r="AT131" s="161" t="s">
        <v>147</v>
      </c>
      <c r="AU131" s="161" t="s">
        <v>78</v>
      </c>
      <c r="AY131" s="14" t="s">
        <v>145</v>
      </c>
      <c r="BE131" s="162">
        <f t="shared" si="3"/>
        <v>0</v>
      </c>
      <c r="BF131" s="162">
        <f t="shared" si="4"/>
        <v>0</v>
      </c>
      <c r="BG131" s="162">
        <f t="shared" si="5"/>
        <v>0</v>
      </c>
      <c r="BH131" s="162">
        <f t="shared" si="6"/>
        <v>0</v>
      </c>
      <c r="BI131" s="162">
        <f t="shared" si="7"/>
        <v>0</v>
      </c>
      <c r="BJ131" s="14" t="s">
        <v>78</v>
      </c>
      <c r="BK131" s="162">
        <f t="shared" si="8"/>
        <v>0</v>
      </c>
      <c r="BL131" s="14" t="s">
        <v>151</v>
      </c>
      <c r="BM131" s="161" t="s">
        <v>1724</v>
      </c>
    </row>
    <row r="132" spans="1:65" s="2" customFormat="1" ht="24.2" customHeight="1">
      <c r="A132" s="187"/>
      <c r="B132" s="189"/>
      <c r="C132" s="241" t="s">
        <v>1725</v>
      </c>
      <c r="D132" s="241" t="s">
        <v>147</v>
      </c>
      <c r="E132" s="242" t="s">
        <v>288</v>
      </c>
      <c r="F132" s="243" t="s">
        <v>289</v>
      </c>
      <c r="G132" s="244" t="s">
        <v>269</v>
      </c>
      <c r="H132" s="245">
        <v>0.25</v>
      </c>
      <c r="I132" s="246"/>
      <c r="J132" s="246"/>
      <c r="K132" s="247"/>
      <c r="L132" s="27"/>
      <c r="M132" s="248"/>
      <c r="N132" s="249"/>
      <c r="O132" s="250">
        <v>7.0000000000000001E-3</v>
      </c>
      <c r="P132" s="250">
        <f t="shared" si="0"/>
        <v>1.75E-3</v>
      </c>
      <c r="Q132" s="250">
        <v>0</v>
      </c>
      <c r="R132" s="250">
        <f t="shared" si="1"/>
        <v>0</v>
      </c>
      <c r="S132" s="250">
        <v>0</v>
      </c>
      <c r="T132" s="251">
        <f t="shared" si="2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61" t="s">
        <v>151</v>
      </c>
      <c r="AT132" s="161" t="s">
        <v>147</v>
      </c>
      <c r="AU132" s="161" t="s">
        <v>78</v>
      </c>
      <c r="AY132" s="14" t="s">
        <v>145</v>
      </c>
      <c r="BE132" s="162">
        <f t="shared" si="3"/>
        <v>0</v>
      </c>
      <c r="BF132" s="162">
        <f t="shared" si="4"/>
        <v>0</v>
      </c>
      <c r="BG132" s="162">
        <f t="shared" si="5"/>
        <v>0</v>
      </c>
      <c r="BH132" s="162">
        <f t="shared" si="6"/>
        <v>0</v>
      </c>
      <c r="BI132" s="162">
        <f t="shared" si="7"/>
        <v>0</v>
      </c>
      <c r="BJ132" s="14" t="s">
        <v>78</v>
      </c>
      <c r="BK132" s="162">
        <f t="shared" si="8"/>
        <v>0</v>
      </c>
      <c r="BL132" s="14" t="s">
        <v>151</v>
      </c>
      <c r="BM132" s="161" t="s">
        <v>1726</v>
      </c>
    </row>
    <row r="133" spans="1:65" s="2" customFormat="1" ht="24.2" customHeight="1">
      <c r="A133" s="187"/>
      <c r="B133" s="189"/>
      <c r="C133" s="241" t="s">
        <v>1727</v>
      </c>
      <c r="D133" s="241" t="s">
        <v>147</v>
      </c>
      <c r="E133" s="242" t="s">
        <v>280</v>
      </c>
      <c r="F133" s="243" t="s">
        <v>281</v>
      </c>
      <c r="G133" s="244" t="s">
        <v>269</v>
      </c>
      <c r="H133" s="245">
        <v>1.655</v>
      </c>
      <c r="I133" s="246"/>
      <c r="J133" s="246"/>
      <c r="K133" s="247"/>
      <c r="L133" s="27"/>
      <c r="M133" s="248"/>
      <c r="N133" s="249"/>
      <c r="O133" s="250">
        <v>0.1</v>
      </c>
      <c r="P133" s="250">
        <f t="shared" si="0"/>
        <v>0.16550000000000001</v>
      </c>
      <c r="Q133" s="250">
        <v>0</v>
      </c>
      <c r="R133" s="250">
        <f t="shared" si="1"/>
        <v>0</v>
      </c>
      <c r="S133" s="250">
        <v>0</v>
      </c>
      <c r="T133" s="251">
        <f t="shared" si="2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61" t="s">
        <v>151</v>
      </c>
      <c r="AT133" s="161" t="s">
        <v>147</v>
      </c>
      <c r="AU133" s="161" t="s">
        <v>78</v>
      </c>
      <c r="AY133" s="14" t="s">
        <v>145</v>
      </c>
      <c r="BE133" s="162">
        <f t="shared" si="3"/>
        <v>0</v>
      </c>
      <c r="BF133" s="162">
        <f t="shared" si="4"/>
        <v>0</v>
      </c>
      <c r="BG133" s="162">
        <f t="shared" si="5"/>
        <v>0</v>
      </c>
      <c r="BH133" s="162">
        <f t="shared" si="6"/>
        <v>0</v>
      </c>
      <c r="BI133" s="162">
        <f t="shared" si="7"/>
        <v>0</v>
      </c>
      <c r="BJ133" s="14" t="s">
        <v>78</v>
      </c>
      <c r="BK133" s="162">
        <f t="shared" si="8"/>
        <v>0</v>
      </c>
      <c r="BL133" s="14" t="s">
        <v>151</v>
      </c>
      <c r="BM133" s="161" t="s">
        <v>1728</v>
      </c>
    </row>
    <row r="134" spans="1:65" s="2" customFormat="1" ht="24.2" customHeight="1">
      <c r="A134" s="187"/>
      <c r="B134" s="189"/>
      <c r="C134" s="241" t="s">
        <v>1729</v>
      </c>
      <c r="D134" s="241" t="s">
        <v>147</v>
      </c>
      <c r="E134" s="242" t="s">
        <v>1522</v>
      </c>
      <c r="F134" s="243" t="s">
        <v>1730</v>
      </c>
      <c r="G134" s="244" t="s">
        <v>269</v>
      </c>
      <c r="H134" s="245">
        <v>0.25</v>
      </c>
      <c r="I134" s="246"/>
      <c r="J134" s="246"/>
      <c r="K134" s="247"/>
      <c r="L134" s="27"/>
      <c r="M134" s="248"/>
      <c r="N134" s="249"/>
      <c r="O134" s="250">
        <v>0.89800000000000002</v>
      </c>
      <c r="P134" s="250">
        <f t="shared" si="0"/>
        <v>0.22450000000000001</v>
      </c>
      <c r="Q134" s="250">
        <v>0</v>
      </c>
      <c r="R134" s="250">
        <f t="shared" si="1"/>
        <v>0</v>
      </c>
      <c r="S134" s="250">
        <v>0</v>
      </c>
      <c r="T134" s="251">
        <f t="shared" si="2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61" t="s">
        <v>151</v>
      </c>
      <c r="AT134" s="161" t="s">
        <v>147</v>
      </c>
      <c r="AU134" s="161" t="s">
        <v>78</v>
      </c>
      <c r="AY134" s="14" t="s">
        <v>145</v>
      </c>
      <c r="BE134" s="162">
        <f t="shared" si="3"/>
        <v>0</v>
      </c>
      <c r="BF134" s="162">
        <f t="shared" si="4"/>
        <v>0</v>
      </c>
      <c r="BG134" s="162">
        <f t="shared" si="5"/>
        <v>0</v>
      </c>
      <c r="BH134" s="162">
        <f t="shared" si="6"/>
        <v>0</v>
      </c>
      <c r="BI134" s="162">
        <f t="shared" si="7"/>
        <v>0</v>
      </c>
      <c r="BJ134" s="14" t="s">
        <v>78</v>
      </c>
      <c r="BK134" s="162">
        <f t="shared" si="8"/>
        <v>0</v>
      </c>
      <c r="BL134" s="14" t="s">
        <v>151</v>
      </c>
      <c r="BM134" s="161" t="s">
        <v>1731</v>
      </c>
    </row>
    <row r="135" spans="1:65" s="2" customFormat="1" ht="24.2" customHeight="1">
      <c r="A135" s="187"/>
      <c r="B135" s="189"/>
      <c r="C135" s="241" t="s">
        <v>1732</v>
      </c>
      <c r="D135" s="241" t="s">
        <v>147</v>
      </c>
      <c r="E135" s="242" t="s">
        <v>1518</v>
      </c>
      <c r="F135" s="243" t="s">
        <v>1519</v>
      </c>
      <c r="G135" s="244" t="s">
        <v>269</v>
      </c>
      <c r="H135" s="245">
        <v>1.655</v>
      </c>
      <c r="I135" s="246"/>
      <c r="J135" s="246"/>
      <c r="K135" s="247"/>
      <c r="L135" s="27"/>
      <c r="M135" s="248"/>
      <c r="N135" s="249"/>
      <c r="O135" s="250">
        <v>0</v>
      </c>
      <c r="P135" s="250">
        <f t="shared" si="0"/>
        <v>0</v>
      </c>
      <c r="Q135" s="250">
        <v>0</v>
      </c>
      <c r="R135" s="250">
        <f t="shared" si="1"/>
        <v>0</v>
      </c>
      <c r="S135" s="250">
        <v>0</v>
      </c>
      <c r="T135" s="251">
        <f t="shared" si="2"/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61" t="s">
        <v>151</v>
      </c>
      <c r="AT135" s="161" t="s">
        <v>147</v>
      </c>
      <c r="AU135" s="161" t="s">
        <v>78</v>
      </c>
      <c r="AY135" s="14" t="s">
        <v>145</v>
      </c>
      <c r="BE135" s="162">
        <f t="shared" si="3"/>
        <v>0</v>
      </c>
      <c r="BF135" s="162">
        <f t="shared" si="4"/>
        <v>0</v>
      </c>
      <c r="BG135" s="162">
        <f t="shared" si="5"/>
        <v>0</v>
      </c>
      <c r="BH135" s="162">
        <f t="shared" si="6"/>
        <v>0</v>
      </c>
      <c r="BI135" s="162">
        <f t="shared" si="7"/>
        <v>0</v>
      </c>
      <c r="BJ135" s="14" t="s">
        <v>78</v>
      </c>
      <c r="BK135" s="162">
        <f t="shared" si="8"/>
        <v>0</v>
      </c>
      <c r="BL135" s="14" t="s">
        <v>151</v>
      </c>
      <c r="BM135" s="161" t="s">
        <v>1733</v>
      </c>
    </row>
    <row r="136" spans="1:65" s="2" customFormat="1" ht="24.2" customHeight="1">
      <c r="A136" s="187"/>
      <c r="B136" s="189"/>
      <c r="C136" s="241" t="s">
        <v>1734</v>
      </c>
      <c r="D136" s="241" t="s">
        <v>147</v>
      </c>
      <c r="E136" s="242" t="s">
        <v>1228</v>
      </c>
      <c r="F136" s="243" t="s">
        <v>1229</v>
      </c>
      <c r="G136" s="244" t="s">
        <v>150</v>
      </c>
      <c r="H136" s="245">
        <v>50</v>
      </c>
      <c r="I136" s="246"/>
      <c r="J136" s="246"/>
      <c r="K136" s="247"/>
      <c r="L136" s="27"/>
      <c r="M136" s="248"/>
      <c r="N136" s="249"/>
      <c r="O136" s="250">
        <v>9.9210000000000007E-2</v>
      </c>
      <c r="P136" s="250">
        <f t="shared" si="0"/>
        <v>4.9605000000000006</v>
      </c>
      <c r="Q136" s="250">
        <v>1.5299999999999999E-3</v>
      </c>
      <c r="R136" s="250">
        <f t="shared" si="1"/>
        <v>7.6499999999999999E-2</v>
      </c>
      <c r="S136" s="250">
        <v>0</v>
      </c>
      <c r="T136" s="251">
        <f t="shared" si="2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61" t="s">
        <v>151</v>
      </c>
      <c r="AT136" s="161" t="s">
        <v>147</v>
      </c>
      <c r="AU136" s="161" t="s">
        <v>78</v>
      </c>
      <c r="AY136" s="14" t="s">
        <v>145</v>
      </c>
      <c r="BE136" s="162">
        <f t="shared" si="3"/>
        <v>0</v>
      </c>
      <c r="BF136" s="162">
        <f t="shared" si="4"/>
        <v>0</v>
      </c>
      <c r="BG136" s="162">
        <f t="shared" si="5"/>
        <v>0</v>
      </c>
      <c r="BH136" s="162">
        <f t="shared" si="6"/>
        <v>0</v>
      </c>
      <c r="BI136" s="162">
        <f t="shared" si="7"/>
        <v>0</v>
      </c>
      <c r="BJ136" s="14" t="s">
        <v>78</v>
      </c>
      <c r="BK136" s="162">
        <f t="shared" si="8"/>
        <v>0</v>
      </c>
      <c r="BL136" s="14" t="s">
        <v>151</v>
      </c>
      <c r="BM136" s="161" t="s">
        <v>1735</v>
      </c>
    </row>
    <row r="137" spans="1:65" s="2" customFormat="1" ht="37.9" customHeight="1">
      <c r="A137" s="187"/>
      <c r="B137" s="189"/>
      <c r="C137" s="241" t="s">
        <v>1736</v>
      </c>
      <c r="D137" s="241" t="s">
        <v>147</v>
      </c>
      <c r="E137" s="242" t="s">
        <v>1737</v>
      </c>
      <c r="F137" s="243" t="s">
        <v>1738</v>
      </c>
      <c r="G137" s="244" t="s">
        <v>269</v>
      </c>
      <c r="H137" s="245">
        <v>0.92</v>
      </c>
      <c r="I137" s="246"/>
      <c r="J137" s="246"/>
      <c r="K137" s="247"/>
      <c r="L137" s="27"/>
      <c r="M137" s="248"/>
      <c r="N137" s="249"/>
      <c r="O137" s="250">
        <v>0.19400000000000001</v>
      </c>
      <c r="P137" s="250">
        <f t="shared" si="0"/>
        <v>0.17848</v>
      </c>
      <c r="Q137" s="250">
        <v>0</v>
      </c>
      <c r="R137" s="250">
        <f t="shared" si="1"/>
        <v>0</v>
      </c>
      <c r="S137" s="250">
        <v>0</v>
      </c>
      <c r="T137" s="251">
        <f t="shared" si="2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61" t="s">
        <v>151</v>
      </c>
      <c r="AT137" s="161" t="s">
        <v>147</v>
      </c>
      <c r="AU137" s="161" t="s">
        <v>78</v>
      </c>
      <c r="AY137" s="14" t="s">
        <v>145</v>
      </c>
      <c r="BE137" s="162">
        <f t="shared" si="3"/>
        <v>0</v>
      </c>
      <c r="BF137" s="162">
        <f t="shared" si="4"/>
        <v>0</v>
      </c>
      <c r="BG137" s="162">
        <f t="shared" si="5"/>
        <v>0</v>
      </c>
      <c r="BH137" s="162">
        <f t="shared" si="6"/>
        <v>0</v>
      </c>
      <c r="BI137" s="162">
        <f t="shared" si="7"/>
        <v>0</v>
      </c>
      <c r="BJ137" s="14" t="s">
        <v>78</v>
      </c>
      <c r="BK137" s="162">
        <f t="shared" si="8"/>
        <v>0</v>
      </c>
      <c r="BL137" s="14" t="s">
        <v>151</v>
      </c>
      <c r="BM137" s="161" t="s">
        <v>1739</v>
      </c>
    </row>
    <row r="138" spans="1:65" s="2" customFormat="1" ht="24.2" customHeight="1">
      <c r="A138" s="187"/>
      <c r="B138" s="189"/>
      <c r="C138" s="241" t="s">
        <v>1740</v>
      </c>
      <c r="D138" s="241" t="s">
        <v>147</v>
      </c>
      <c r="E138" s="242" t="s">
        <v>276</v>
      </c>
      <c r="F138" s="243" t="s">
        <v>277</v>
      </c>
      <c r="G138" s="244" t="s">
        <v>269</v>
      </c>
      <c r="H138" s="245">
        <v>0.92</v>
      </c>
      <c r="I138" s="246"/>
      <c r="J138" s="246"/>
      <c r="K138" s="247"/>
      <c r="L138" s="27"/>
      <c r="M138" s="248"/>
      <c r="N138" s="249"/>
      <c r="O138" s="250">
        <v>0.89</v>
      </c>
      <c r="P138" s="250">
        <f t="shared" si="0"/>
        <v>0.81880000000000008</v>
      </c>
      <c r="Q138" s="250">
        <v>0</v>
      </c>
      <c r="R138" s="250">
        <f t="shared" si="1"/>
        <v>0</v>
      </c>
      <c r="S138" s="250">
        <v>0</v>
      </c>
      <c r="T138" s="251">
        <f t="shared" si="2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61" t="s">
        <v>151</v>
      </c>
      <c r="AT138" s="161" t="s">
        <v>147</v>
      </c>
      <c r="AU138" s="161" t="s">
        <v>78</v>
      </c>
      <c r="AY138" s="14" t="s">
        <v>145</v>
      </c>
      <c r="BE138" s="162">
        <f t="shared" si="3"/>
        <v>0</v>
      </c>
      <c r="BF138" s="162">
        <f t="shared" si="4"/>
        <v>0</v>
      </c>
      <c r="BG138" s="162">
        <f t="shared" si="5"/>
        <v>0</v>
      </c>
      <c r="BH138" s="162">
        <f t="shared" si="6"/>
        <v>0</v>
      </c>
      <c r="BI138" s="162">
        <f t="shared" si="7"/>
        <v>0</v>
      </c>
      <c r="BJ138" s="14" t="s">
        <v>78</v>
      </c>
      <c r="BK138" s="162">
        <f t="shared" si="8"/>
        <v>0</v>
      </c>
      <c r="BL138" s="14" t="s">
        <v>151</v>
      </c>
      <c r="BM138" s="161" t="s">
        <v>1741</v>
      </c>
    </row>
    <row r="139" spans="1:65" s="12" customFormat="1" ht="25.9" customHeight="1">
      <c r="B139" s="230"/>
      <c r="C139" s="231"/>
      <c r="D139" s="232" t="s">
        <v>68</v>
      </c>
      <c r="E139" s="233" t="s">
        <v>732</v>
      </c>
      <c r="F139" s="233" t="s">
        <v>733</v>
      </c>
      <c r="G139" s="231"/>
      <c r="H139" s="231"/>
      <c r="I139" s="231"/>
      <c r="J139" s="234"/>
      <c r="K139" s="231"/>
      <c r="L139" s="137"/>
      <c r="M139" s="235"/>
      <c r="N139" s="236"/>
      <c r="O139" s="236"/>
      <c r="P139" s="237">
        <f>SUM(P140:P144)</f>
        <v>34.534079999999996</v>
      </c>
      <c r="Q139" s="236"/>
      <c r="R139" s="237">
        <f>SUM(R140:R144)</f>
        <v>2.1180000000000001E-2</v>
      </c>
      <c r="S139" s="236"/>
      <c r="T139" s="238">
        <f>SUM(T140:T144)</f>
        <v>0</v>
      </c>
      <c r="AR139" s="138" t="s">
        <v>78</v>
      </c>
      <c r="AT139" s="145" t="s">
        <v>68</v>
      </c>
      <c r="AU139" s="145" t="s">
        <v>69</v>
      </c>
      <c r="AY139" s="138" t="s">
        <v>145</v>
      </c>
      <c r="BK139" s="146">
        <f>SUM(BK140:BK144)</f>
        <v>0</v>
      </c>
    </row>
    <row r="140" spans="1:65" s="2" customFormat="1" ht="21.75" customHeight="1">
      <c r="A140" s="187"/>
      <c r="B140" s="189"/>
      <c r="C140" s="241" t="s">
        <v>1742</v>
      </c>
      <c r="D140" s="241" t="s">
        <v>147</v>
      </c>
      <c r="E140" s="242" t="s">
        <v>1645</v>
      </c>
      <c r="F140" s="243" t="s">
        <v>1646</v>
      </c>
      <c r="G140" s="244" t="s">
        <v>187</v>
      </c>
      <c r="H140" s="245">
        <v>252</v>
      </c>
      <c r="I140" s="246"/>
      <c r="J140" s="246"/>
      <c r="K140" s="247"/>
      <c r="L140" s="27"/>
      <c r="M140" s="248"/>
      <c r="N140" s="249"/>
      <c r="O140" s="250">
        <v>0.13704</v>
      </c>
      <c r="P140" s="250">
        <f>O140*H140</f>
        <v>34.534079999999996</v>
      </c>
      <c r="Q140" s="250">
        <v>4.0000000000000003E-5</v>
      </c>
      <c r="R140" s="250">
        <f>Q140*H140</f>
        <v>1.008E-2</v>
      </c>
      <c r="S140" s="250">
        <v>0</v>
      </c>
      <c r="T140" s="251">
        <f>S140*H140</f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61" t="s">
        <v>210</v>
      </c>
      <c r="AT140" s="161" t="s">
        <v>147</v>
      </c>
      <c r="AU140" s="161" t="s">
        <v>75</v>
      </c>
      <c r="AY140" s="14" t="s">
        <v>145</v>
      </c>
      <c r="BE140" s="162">
        <f>IF(N140="základná",J140,0)</f>
        <v>0</v>
      </c>
      <c r="BF140" s="162">
        <f>IF(N140="znížená",J140,0)</f>
        <v>0</v>
      </c>
      <c r="BG140" s="162">
        <f>IF(N140="zákl. prenesená",J140,0)</f>
        <v>0</v>
      </c>
      <c r="BH140" s="162">
        <f>IF(N140="zníž. prenesená",J140,0)</f>
        <v>0</v>
      </c>
      <c r="BI140" s="162">
        <f>IF(N140="nulová",J140,0)</f>
        <v>0</v>
      </c>
      <c r="BJ140" s="14" t="s">
        <v>78</v>
      </c>
      <c r="BK140" s="162">
        <f>ROUND(I140*H140,2)</f>
        <v>0</v>
      </c>
      <c r="BL140" s="14" t="s">
        <v>210</v>
      </c>
      <c r="BM140" s="161" t="s">
        <v>1743</v>
      </c>
    </row>
    <row r="141" spans="1:65" s="2" customFormat="1" ht="24.2" customHeight="1">
      <c r="A141" s="187"/>
      <c r="B141" s="189"/>
      <c r="C141" s="252" t="s">
        <v>1744</v>
      </c>
      <c r="D141" s="252" t="s">
        <v>425</v>
      </c>
      <c r="E141" s="253" t="s">
        <v>1745</v>
      </c>
      <c r="F141" s="254" t="s">
        <v>3024</v>
      </c>
      <c r="G141" s="255" t="s">
        <v>187</v>
      </c>
      <c r="H141" s="256">
        <v>41</v>
      </c>
      <c r="I141" s="257"/>
      <c r="J141" s="257"/>
      <c r="K141" s="258"/>
      <c r="L141" s="174"/>
      <c r="M141" s="259"/>
      <c r="N141" s="260"/>
      <c r="O141" s="250">
        <v>0</v>
      </c>
      <c r="P141" s="250">
        <f>O141*H141</f>
        <v>0</v>
      </c>
      <c r="Q141" s="250">
        <v>2.0000000000000002E-5</v>
      </c>
      <c r="R141" s="250">
        <f>Q141*H141</f>
        <v>8.2000000000000009E-4</v>
      </c>
      <c r="S141" s="250">
        <v>0</v>
      </c>
      <c r="T141" s="251">
        <f>S141*H141</f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61" t="s">
        <v>275</v>
      </c>
      <c r="AT141" s="161" t="s">
        <v>425</v>
      </c>
      <c r="AU141" s="161" t="s">
        <v>75</v>
      </c>
      <c r="AY141" s="14" t="s">
        <v>145</v>
      </c>
      <c r="BE141" s="162">
        <f>IF(N141="základná",J141,0)</f>
        <v>0</v>
      </c>
      <c r="BF141" s="162">
        <f>IF(N141="znížená",J141,0)</f>
        <v>0</v>
      </c>
      <c r="BG141" s="162">
        <f>IF(N141="zákl. prenesená",J141,0)</f>
        <v>0</v>
      </c>
      <c r="BH141" s="162">
        <f>IF(N141="zníž. prenesená",J141,0)</f>
        <v>0</v>
      </c>
      <c r="BI141" s="162">
        <f>IF(N141="nulová",J141,0)</f>
        <v>0</v>
      </c>
      <c r="BJ141" s="14" t="s">
        <v>78</v>
      </c>
      <c r="BK141" s="162">
        <f>ROUND(I141*H141,2)</f>
        <v>0</v>
      </c>
      <c r="BL141" s="14" t="s">
        <v>210</v>
      </c>
      <c r="BM141" s="161" t="s">
        <v>1746</v>
      </c>
    </row>
    <row r="142" spans="1:65" s="2" customFormat="1" ht="24.2" customHeight="1">
      <c r="A142" s="187"/>
      <c r="B142" s="189"/>
      <c r="C142" s="252" t="s">
        <v>1747</v>
      </c>
      <c r="D142" s="252" t="s">
        <v>425</v>
      </c>
      <c r="E142" s="253" t="s">
        <v>1748</v>
      </c>
      <c r="F142" s="254" t="s">
        <v>3025</v>
      </c>
      <c r="G142" s="255" t="s">
        <v>187</v>
      </c>
      <c r="H142" s="256">
        <v>36</v>
      </c>
      <c r="I142" s="257"/>
      <c r="J142" s="257"/>
      <c r="K142" s="258"/>
      <c r="L142" s="174"/>
      <c r="M142" s="259"/>
      <c r="N142" s="260"/>
      <c r="O142" s="250">
        <v>0</v>
      </c>
      <c r="P142" s="250">
        <f>O142*H142</f>
        <v>0</v>
      </c>
      <c r="Q142" s="250">
        <v>3.0000000000000001E-5</v>
      </c>
      <c r="R142" s="250">
        <f>Q142*H142</f>
        <v>1.08E-3</v>
      </c>
      <c r="S142" s="250">
        <v>0</v>
      </c>
      <c r="T142" s="251">
        <f>S142*H142</f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61" t="s">
        <v>275</v>
      </c>
      <c r="AT142" s="161" t="s">
        <v>425</v>
      </c>
      <c r="AU142" s="161" t="s">
        <v>75</v>
      </c>
      <c r="AY142" s="14" t="s">
        <v>145</v>
      </c>
      <c r="BE142" s="162">
        <f>IF(N142="základná",J142,0)</f>
        <v>0</v>
      </c>
      <c r="BF142" s="162">
        <f>IF(N142="znížená",J142,0)</f>
        <v>0</v>
      </c>
      <c r="BG142" s="162">
        <f>IF(N142="zákl. prenesená",J142,0)</f>
        <v>0</v>
      </c>
      <c r="BH142" s="162">
        <f>IF(N142="zníž. prenesená",J142,0)</f>
        <v>0</v>
      </c>
      <c r="BI142" s="162">
        <f>IF(N142="nulová",J142,0)</f>
        <v>0</v>
      </c>
      <c r="BJ142" s="14" t="s">
        <v>78</v>
      </c>
      <c r="BK142" s="162">
        <f>ROUND(I142*H142,2)</f>
        <v>0</v>
      </c>
      <c r="BL142" s="14" t="s">
        <v>210</v>
      </c>
      <c r="BM142" s="161" t="s">
        <v>1749</v>
      </c>
    </row>
    <row r="143" spans="1:65" s="2" customFormat="1" ht="24.2" customHeight="1">
      <c r="A143" s="187"/>
      <c r="B143" s="189"/>
      <c r="C143" s="252" t="s">
        <v>1750</v>
      </c>
      <c r="D143" s="252" t="s">
        <v>425</v>
      </c>
      <c r="E143" s="253" t="s">
        <v>1648</v>
      </c>
      <c r="F143" s="254" t="s">
        <v>3026</v>
      </c>
      <c r="G143" s="255" t="s">
        <v>187</v>
      </c>
      <c r="H143" s="256">
        <v>110</v>
      </c>
      <c r="I143" s="257"/>
      <c r="J143" s="257"/>
      <c r="K143" s="258"/>
      <c r="L143" s="174"/>
      <c r="M143" s="259"/>
      <c r="N143" s="260"/>
      <c r="O143" s="250">
        <v>0</v>
      </c>
      <c r="P143" s="250">
        <f>O143*H143</f>
        <v>0</v>
      </c>
      <c r="Q143" s="250">
        <v>6.0000000000000002E-5</v>
      </c>
      <c r="R143" s="250">
        <f>Q143*H143</f>
        <v>6.6E-3</v>
      </c>
      <c r="S143" s="250">
        <v>0</v>
      </c>
      <c r="T143" s="251">
        <f>S143*H143</f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61" t="s">
        <v>275</v>
      </c>
      <c r="AT143" s="161" t="s">
        <v>425</v>
      </c>
      <c r="AU143" s="161" t="s">
        <v>75</v>
      </c>
      <c r="AY143" s="14" t="s">
        <v>145</v>
      </c>
      <c r="BE143" s="162">
        <f>IF(N143="základná",J143,0)</f>
        <v>0</v>
      </c>
      <c r="BF143" s="162">
        <f>IF(N143="znížená",J143,0)</f>
        <v>0</v>
      </c>
      <c r="BG143" s="162">
        <f>IF(N143="zákl. prenesená",J143,0)</f>
        <v>0</v>
      </c>
      <c r="BH143" s="162">
        <f>IF(N143="zníž. prenesená",J143,0)</f>
        <v>0</v>
      </c>
      <c r="BI143" s="162">
        <f>IF(N143="nulová",J143,0)</f>
        <v>0</v>
      </c>
      <c r="BJ143" s="14" t="s">
        <v>78</v>
      </c>
      <c r="BK143" s="162">
        <f>ROUND(I143*H143,2)</f>
        <v>0</v>
      </c>
      <c r="BL143" s="14" t="s">
        <v>210</v>
      </c>
      <c r="BM143" s="161" t="s">
        <v>1751</v>
      </c>
    </row>
    <row r="144" spans="1:65" s="2" customFormat="1" ht="24.2" customHeight="1">
      <c r="A144" s="187"/>
      <c r="B144" s="189"/>
      <c r="C144" s="252" t="s">
        <v>1752</v>
      </c>
      <c r="D144" s="252" t="s">
        <v>425</v>
      </c>
      <c r="E144" s="253" t="s">
        <v>1753</v>
      </c>
      <c r="F144" s="254" t="s">
        <v>3027</v>
      </c>
      <c r="G144" s="255" t="s">
        <v>187</v>
      </c>
      <c r="H144" s="256">
        <v>65</v>
      </c>
      <c r="I144" s="257"/>
      <c r="J144" s="257"/>
      <c r="K144" s="258"/>
      <c r="L144" s="174"/>
      <c r="M144" s="259"/>
      <c r="N144" s="260"/>
      <c r="O144" s="250">
        <v>0</v>
      </c>
      <c r="P144" s="250">
        <f>O144*H144</f>
        <v>0</v>
      </c>
      <c r="Q144" s="250">
        <v>4.0000000000000003E-5</v>
      </c>
      <c r="R144" s="250">
        <f>Q144*H144</f>
        <v>2.6000000000000003E-3</v>
      </c>
      <c r="S144" s="250">
        <v>0</v>
      </c>
      <c r="T144" s="251">
        <f>S144*H144</f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61" t="s">
        <v>275</v>
      </c>
      <c r="AT144" s="161" t="s">
        <v>425</v>
      </c>
      <c r="AU144" s="161" t="s">
        <v>75</v>
      </c>
      <c r="AY144" s="14" t="s">
        <v>145</v>
      </c>
      <c r="BE144" s="162">
        <f>IF(N144="základná",J144,0)</f>
        <v>0</v>
      </c>
      <c r="BF144" s="162">
        <f>IF(N144="znížená",J144,0)</f>
        <v>0</v>
      </c>
      <c r="BG144" s="162">
        <f>IF(N144="zákl. prenesená",J144,0)</f>
        <v>0</v>
      </c>
      <c r="BH144" s="162">
        <f>IF(N144="zníž. prenesená",J144,0)</f>
        <v>0</v>
      </c>
      <c r="BI144" s="162">
        <f>IF(N144="nulová",J144,0)</f>
        <v>0</v>
      </c>
      <c r="BJ144" s="14" t="s">
        <v>78</v>
      </c>
      <c r="BK144" s="162">
        <f>ROUND(I144*H144,2)</f>
        <v>0</v>
      </c>
      <c r="BL144" s="14" t="s">
        <v>210</v>
      </c>
      <c r="BM144" s="161" t="s">
        <v>1754</v>
      </c>
    </row>
    <row r="145" spans="1:65" s="12" customFormat="1" ht="25.9" customHeight="1">
      <c r="B145" s="230"/>
      <c r="C145" s="231"/>
      <c r="D145" s="232" t="s">
        <v>68</v>
      </c>
      <c r="E145" s="233" t="s">
        <v>299</v>
      </c>
      <c r="F145" s="233" t="s">
        <v>300</v>
      </c>
      <c r="G145" s="231"/>
      <c r="H145" s="231"/>
      <c r="I145" s="231"/>
      <c r="J145" s="234"/>
      <c r="K145" s="231"/>
      <c r="L145" s="137"/>
      <c r="M145" s="235"/>
      <c r="N145" s="236"/>
      <c r="O145" s="236"/>
      <c r="P145" s="237">
        <f>P146+P179+P203+P227</f>
        <v>679.82498799999985</v>
      </c>
      <c r="Q145" s="236"/>
      <c r="R145" s="237">
        <f>R146+R179+R203+R227</f>
        <v>4.4427490000000001</v>
      </c>
      <c r="S145" s="236"/>
      <c r="T145" s="238">
        <f>T146+T179+T203+T227</f>
        <v>2.7E-2</v>
      </c>
      <c r="AR145" s="138" t="s">
        <v>78</v>
      </c>
      <c r="AT145" s="145" t="s">
        <v>68</v>
      </c>
      <c r="AU145" s="145" t="s">
        <v>69</v>
      </c>
      <c r="AY145" s="138" t="s">
        <v>145</v>
      </c>
      <c r="BK145" s="146">
        <f>BK146+BK179+BK203+BK227</f>
        <v>0</v>
      </c>
    </row>
    <row r="146" spans="1:65" s="12" customFormat="1" ht="22.9" customHeight="1">
      <c r="B146" s="230"/>
      <c r="C146" s="231"/>
      <c r="D146" s="232" t="s">
        <v>68</v>
      </c>
      <c r="E146" s="239" t="s">
        <v>1609</v>
      </c>
      <c r="F146" s="239" t="s">
        <v>1755</v>
      </c>
      <c r="G146" s="231"/>
      <c r="H146" s="231"/>
      <c r="I146" s="231"/>
      <c r="J146" s="240"/>
      <c r="K146" s="231"/>
      <c r="L146" s="137"/>
      <c r="M146" s="235"/>
      <c r="N146" s="236"/>
      <c r="O146" s="236"/>
      <c r="P146" s="237">
        <f>SUM(P147:P178)</f>
        <v>23.468950000000003</v>
      </c>
      <c r="Q146" s="236"/>
      <c r="R146" s="237">
        <f>SUM(R147:R178)</f>
        <v>4.6810000000000004E-2</v>
      </c>
      <c r="S146" s="236"/>
      <c r="T146" s="238">
        <f>SUM(T147:T178)</f>
        <v>2.7E-2</v>
      </c>
      <c r="AR146" s="138" t="s">
        <v>78</v>
      </c>
      <c r="AT146" s="145" t="s">
        <v>68</v>
      </c>
      <c r="AU146" s="145" t="s">
        <v>75</v>
      </c>
      <c r="AY146" s="138" t="s">
        <v>145</v>
      </c>
      <c r="BK146" s="146">
        <f>SUM(BK147:BK178)</f>
        <v>0</v>
      </c>
    </row>
    <row r="147" spans="1:65" s="2" customFormat="1" ht="16.5" customHeight="1">
      <c r="A147" s="187"/>
      <c r="B147" s="189"/>
      <c r="C147" s="241" t="s">
        <v>1756</v>
      </c>
      <c r="D147" s="241" t="s">
        <v>147</v>
      </c>
      <c r="E147" s="242" t="s">
        <v>1757</v>
      </c>
      <c r="F147" s="243" t="s">
        <v>1758</v>
      </c>
      <c r="G147" s="244" t="s">
        <v>200</v>
      </c>
      <c r="H147" s="245">
        <v>1</v>
      </c>
      <c r="I147" s="246"/>
      <c r="J147" s="246"/>
      <c r="K147" s="247"/>
      <c r="L147" s="27"/>
      <c r="M147" s="248"/>
      <c r="N147" s="249"/>
      <c r="O147" s="250">
        <v>1.3503400000000001</v>
      </c>
      <c r="P147" s="250">
        <f t="shared" ref="P147:P178" si="9">O147*H147</f>
        <v>1.3503400000000001</v>
      </c>
      <c r="Q147" s="250">
        <v>0</v>
      </c>
      <c r="R147" s="250">
        <f t="shared" ref="R147:R178" si="10">Q147*H147</f>
        <v>0</v>
      </c>
      <c r="S147" s="250">
        <v>0</v>
      </c>
      <c r="T147" s="251">
        <f t="shared" ref="T147:T178" si="11">S147*H147</f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61" t="s">
        <v>210</v>
      </c>
      <c r="AT147" s="161" t="s">
        <v>147</v>
      </c>
      <c r="AU147" s="161" t="s">
        <v>78</v>
      </c>
      <c r="AY147" s="14" t="s">
        <v>145</v>
      </c>
      <c r="BE147" s="162">
        <f t="shared" ref="BE147:BE178" si="12">IF(N147="základná",J147,0)</f>
        <v>0</v>
      </c>
      <c r="BF147" s="162">
        <f t="shared" ref="BF147:BF178" si="13">IF(N147="znížená",J147,0)</f>
        <v>0</v>
      </c>
      <c r="BG147" s="162">
        <f t="shared" ref="BG147:BG178" si="14">IF(N147="zákl. prenesená",J147,0)</f>
        <v>0</v>
      </c>
      <c r="BH147" s="162">
        <f t="shared" ref="BH147:BH178" si="15">IF(N147="zníž. prenesená",J147,0)</f>
        <v>0</v>
      </c>
      <c r="BI147" s="162">
        <f t="shared" ref="BI147:BI178" si="16">IF(N147="nulová",J147,0)</f>
        <v>0</v>
      </c>
      <c r="BJ147" s="14" t="s">
        <v>78</v>
      </c>
      <c r="BK147" s="162">
        <f t="shared" ref="BK147:BK178" si="17">ROUND(I147*H147,2)</f>
        <v>0</v>
      </c>
      <c r="BL147" s="14" t="s">
        <v>210</v>
      </c>
      <c r="BM147" s="161" t="s">
        <v>1759</v>
      </c>
    </row>
    <row r="148" spans="1:65" s="2" customFormat="1" ht="28.5" customHeight="1">
      <c r="A148" s="187"/>
      <c r="B148" s="189"/>
      <c r="C148" s="252" t="s">
        <v>1760</v>
      </c>
      <c r="D148" s="252" t="s">
        <v>425</v>
      </c>
      <c r="E148" s="253" t="s">
        <v>1761</v>
      </c>
      <c r="F148" s="254" t="s">
        <v>3093</v>
      </c>
      <c r="G148" s="255" t="s">
        <v>200</v>
      </c>
      <c r="H148" s="256">
        <v>1</v>
      </c>
      <c r="I148" s="257"/>
      <c r="J148" s="257"/>
      <c r="K148" s="258"/>
      <c r="L148" s="174"/>
      <c r="M148" s="259"/>
      <c r="N148" s="260"/>
      <c r="O148" s="250">
        <v>0</v>
      </c>
      <c r="P148" s="250">
        <f t="shared" si="9"/>
        <v>0</v>
      </c>
      <c r="Q148" s="250">
        <v>0</v>
      </c>
      <c r="R148" s="250">
        <f t="shared" si="10"/>
        <v>0</v>
      </c>
      <c r="S148" s="250">
        <v>0</v>
      </c>
      <c r="T148" s="251">
        <f t="shared" si="11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61" t="s">
        <v>275</v>
      </c>
      <c r="AT148" s="161" t="s">
        <v>425</v>
      </c>
      <c r="AU148" s="161" t="s">
        <v>78</v>
      </c>
      <c r="AY148" s="14" t="s">
        <v>145</v>
      </c>
      <c r="BE148" s="162">
        <f t="shared" si="12"/>
        <v>0</v>
      </c>
      <c r="BF148" s="162">
        <f t="shared" si="13"/>
        <v>0</v>
      </c>
      <c r="BG148" s="162">
        <f t="shared" si="14"/>
        <v>0</v>
      </c>
      <c r="BH148" s="162">
        <f t="shared" si="15"/>
        <v>0</v>
      </c>
      <c r="BI148" s="162">
        <f t="shared" si="16"/>
        <v>0</v>
      </c>
      <c r="BJ148" s="14" t="s">
        <v>78</v>
      </c>
      <c r="BK148" s="162">
        <f t="shared" si="17"/>
        <v>0</v>
      </c>
      <c r="BL148" s="14" t="s">
        <v>210</v>
      </c>
      <c r="BM148" s="161" t="s">
        <v>1762</v>
      </c>
    </row>
    <row r="149" spans="1:65" s="2" customFormat="1" ht="24.2" customHeight="1">
      <c r="A149" s="187"/>
      <c r="B149" s="189"/>
      <c r="C149" s="241" t="s">
        <v>1763</v>
      </c>
      <c r="D149" s="241" t="s">
        <v>147</v>
      </c>
      <c r="E149" s="242" t="s">
        <v>1764</v>
      </c>
      <c r="F149" s="243" t="s">
        <v>1765</v>
      </c>
      <c r="G149" s="244" t="s">
        <v>200</v>
      </c>
      <c r="H149" s="245">
        <v>1</v>
      </c>
      <c r="I149" s="246"/>
      <c r="J149" s="246"/>
      <c r="K149" s="247"/>
      <c r="L149" s="27"/>
      <c r="M149" s="248"/>
      <c r="N149" s="249"/>
      <c r="O149" s="250">
        <v>0.32823999999999998</v>
      </c>
      <c r="P149" s="250">
        <f t="shared" si="9"/>
        <v>0.32823999999999998</v>
      </c>
      <c r="Q149" s="250">
        <v>0</v>
      </c>
      <c r="R149" s="250">
        <f t="shared" si="10"/>
        <v>0</v>
      </c>
      <c r="S149" s="250">
        <v>0</v>
      </c>
      <c r="T149" s="251">
        <f t="shared" si="11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61" t="s">
        <v>210</v>
      </c>
      <c r="AT149" s="161" t="s">
        <v>147</v>
      </c>
      <c r="AU149" s="161" t="s">
        <v>78</v>
      </c>
      <c r="AY149" s="14" t="s">
        <v>145</v>
      </c>
      <c r="BE149" s="162">
        <f t="shared" si="12"/>
        <v>0</v>
      </c>
      <c r="BF149" s="162">
        <f t="shared" si="13"/>
        <v>0</v>
      </c>
      <c r="BG149" s="162">
        <f t="shared" si="14"/>
        <v>0</v>
      </c>
      <c r="BH149" s="162">
        <f t="shared" si="15"/>
        <v>0</v>
      </c>
      <c r="BI149" s="162">
        <f t="shared" si="16"/>
        <v>0</v>
      </c>
      <c r="BJ149" s="14" t="s">
        <v>78</v>
      </c>
      <c r="BK149" s="162">
        <f t="shared" si="17"/>
        <v>0</v>
      </c>
      <c r="BL149" s="14" t="s">
        <v>210</v>
      </c>
      <c r="BM149" s="161" t="s">
        <v>1766</v>
      </c>
    </row>
    <row r="150" spans="1:65" s="2" customFormat="1" ht="24.2" customHeight="1">
      <c r="A150" s="187"/>
      <c r="B150" s="189"/>
      <c r="C150" s="252" t="s">
        <v>1767</v>
      </c>
      <c r="D150" s="252" t="s">
        <v>425</v>
      </c>
      <c r="E150" s="253" t="s">
        <v>1768</v>
      </c>
      <c r="F150" s="254" t="s">
        <v>1769</v>
      </c>
      <c r="G150" s="255" t="s">
        <v>200</v>
      </c>
      <c r="H150" s="256">
        <v>1</v>
      </c>
      <c r="I150" s="257"/>
      <c r="J150" s="257"/>
      <c r="K150" s="258"/>
      <c r="L150" s="174"/>
      <c r="M150" s="259"/>
      <c r="N150" s="260"/>
      <c r="O150" s="250">
        <v>0</v>
      </c>
      <c r="P150" s="250">
        <f t="shared" si="9"/>
        <v>0</v>
      </c>
      <c r="Q150" s="250">
        <v>4.1999999999999997E-3</v>
      </c>
      <c r="R150" s="250">
        <f t="shared" si="10"/>
        <v>4.1999999999999997E-3</v>
      </c>
      <c r="S150" s="250">
        <v>0</v>
      </c>
      <c r="T150" s="251">
        <f t="shared" si="11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61" t="s">
        <v>275</v>
      </c>
      <c r="AT150" s="161" t="s">
        <v>425</v>
      </c>
      <c r="AU150" s="161" t="s">
        <v>78</v>
      </c>
      <c r="AY150" s="14" t="s">
        <v>145</v>
      </c>
      <c r="BE150" s="162">
        <f t="shared" si="12"/>
        <v>0</v>
      </c>
      <c r="BF150" s="162">
        <f t="shared" si="13"/>
        <v>0</v>
      </c>
      <c r="BG150" s="162">
        <f t="shared" si="14"/>
        <v>0</v>
      </c>
      <c r="BH150" s="162">
        <f t="shared" si="15"/>
        <v>0</v>
      </c>
      <c r="BI150" s="162">
        <f t="shared" si="16"/>
        <v>0</v>
      </c>
      <c r="BJ150" s="14" t="s">
        <v>78</v>
      </c>
      <c r="BK150" s="162">
        <f t="shared" si="17"/>
        <v>0</v>
      </c>
      <c r="BL150" s="14" t="s">
        <v>210</v>
      </c>
      <c r="BM150" s="161" t="s">
        <v>1770</v>
      </c>
    </row>
    <row r="151" spans="1:65" s="2" customFormat="1" ht="24.2" customHeight="1">
      <c r="A151" s="187"/>
      <c r="B151" s="189"/>
      <c r="C151" s="241" t="s">
        <v>1771</v>
      </c>
      <c r="D151" s="241" t="s">
        <v>147</v>
      </c>
      <c r="E151" s="242" t="s">
        <v>1772</v>
      </c>
      <c r="F151" s="243" t="s">
        <v>1773</v>
      </c>
      <c r="G151" s="244" t="s">
        <v>200</v>
      </c>
      <c r="H151" s="245">
        <v>1</v>
      </c>
      <c r="I151" s="246"/>
      <c r="J151" s="246"/>
      <c r="K151" s="247"/>
      <c r="L151" s="27"/>
      <c r="M151" s="248"/>
      <c r="N151" s="249"/>
      <c r="O151" s="250">
        <v>0.63432999999999995</v>
      </c>
      <c r="P151" s="250">
        <f t="shared" si="9"/>
        <v>0.63432999999999995</v>
      </c>
      <c r="Q151" s="250">
        <v>0</v>
      </c>
      <c r="R151" s="250">
        <f t="shared" si="10"/>
        <v>0</v>
      </c>
      <c r="S151" s="250">
        <v>0</v>
      </c>
      <c r="T151" s="251">
        <f t="shared" si="11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61" t="s">
        <v>210</v>
      </c>
      <c r="AT151" s="161" t="s">
        <v>147</v>
      </c>
      <c r="AU151" s="161" t="s">
        <v>78</v>
      </c>
      <c r="AY151" s="14" t="s">
        <v>145</v>
      </c>
      <c r="BE151" s="162">
        <f t="shared" si="12"/>
        <v>0</v>
      </c>
      <c r="BF151" s="162">
        <f t="shared" si="13"/>
        <v>0</v>
      </c>
      <c r="BG151" s="162">
        <f t="shared" si="14"/>
        <v>0</v>
      </c>
      <c r="BH151" s="162">
        <f t="shared" si="15"/>
        <v>0</v>
      </c>
      <c r="BI151" s="162">
        <f t="shared" si="16"/>
        <v>0</v>
      </c>
      <c r="BJ151" s="14" t="s">
        <v>78</v>
      </c>
      <c r="BK151" s="162">
        <f t="shared" si="17"/>
        <v>0</v>
      </c>
      <c r="BL151" s="14" t="s">
        <v>210</v>
      </c>
      <c r="BM151" s="161" t="s">
        <v>1774</v>
      </c>
    </row>
    <row r="152" spans="1:65" s="2" customFormat="1" ht="24.2" customHeight="1">
      <c r="A152" s="187"/>
      <c r="B152" s="189"/>
      <c r="C152" s="252" t="s">
        <v>1775</v>
      </c>
      <c r="D152" s="252" t="s">
        <v>425</v>
      </c>
      <c r="E152" s="253" t="s">
        <v>1776</v>
      </c>
      <c r="F152" s="254" t="s">
        <v>1777</v>
      </c>
      <c r="G152" s="255" t="s">
        <v>200</v>
      </c>
      <c r="H152" s="256">
        <v>1</v>
      </c>
      <c r="I152" s="257"/>
      <c r="J152" s="257"/>
      <c r="K152" s="258"/>
      <c r="L152" s="174"/>
      <c r="M152" s="259"/>
      <c r="N152" s="260"/>
      <c r="O152" s="250">
        <v>0</v>
      </c>
      <c r="P152" s="250">
        <f t="shared" si="9"/>
        <v>0</v>
      </c>
      <c r="Q152" s="250">
        <v>5.6499999999999996E-3</v>
      </c>
      <c r="R152" s="250">
        <f t="shared" si="10"/>
        <v>5.6499999999999996E-3</v>
      </c>
      <c r="S152" s="250">
        <v>0</v>
      </c>
      <c r="T152" s="251">
        <f t="shared" si="11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61" t="s">
        <v>275</v>
      </c>
      <c r="AT152" s="161" t="s">
        <v>425</v>
      </c>
      <c r="AU152" s="161" t="s">
        <v>78</v>
      </c>
      <c r="AY152" s="14" t="s">
        <v>145</v>
      </c>
      <c r="BE152" s="162">
        <f t="shared" si="12"/>
        <v>0</v>
      </c>
      <c r="BF152" s="162">
        <f t="shared" si="13"/>
        <v>0</v>
      </c>
      <c r="BG152" s="162">
        <f t="shared" si="14"/>
        <v>0</v>
      </c>
      <c r="BH152" s="162">
        <f t="shared" si="15"/>
        <v>0</v>
      </c>
      <c r="BI152" s="162">
        <f t="shared" si="16"/>
        <v>0</v>
      </c>
      <c r="BJ152" s="14" t="s">
        <v>78</v>
      </c>
      <c r="BK152" s="162">
        <f t="shared" si="17"/>
        <v>0</v>
      </c>
      <c r="BL152" s="14" t="s">
        <v>210</v>
      </c>
      <c r="BM152" s="161" t="s">
        <v>1778</v>
      </c>
    </row>
    <row r="153" spans="1:65" s="2" customFormat="1" ht="24.2" customHeight="1">
      <c r="A153" s="187"/>
      <c r="B153" s="189"/>
      <c r="C153" s="241" t="s">
        <v>1779</v>
      </c>
      <c r="D153" s="241" t="s">
        <v>147</v>
      </c>
      <c r="E153" s="242" t="s">
        <v>1780</v>
      </c>
      <c r="F153" s="243" t="s">
        <v>1781</v>
      </c>
      <c r="G153" s="244" t="s">
        <v>200</v>
      </c>
      <c r="H153" s="245">
        <v>1</v>
      </c>
      <c r="I153" s="246"/>
      <c r="J153" s="246"/>
      <c r="K153" s="247"/>
      <c r="L153" s="27"/>
      <c r="M153" s="248"/>
      <c r="N153" s="249"/>
      <c r="O153" s="250">
        <v>0.77851000000000004</v>
      </c>
      <c r="P153" s="250">
        <f t="shared" si="9"/>
        <v>0.77851000000000004</v>
      </c>
      <c r="Q153" s="250">
        <v>0</v>
      </c>
      <c r="R153" s="250">
        <f t="shared" si="10"/>
        <v>0</v>
      </c>
      <c r="S153" s="250">
        <v>0</v>
      </c>
      <c r="T153" s="251">
        <f t="shared" si="11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61" t="s">
        <v>210</v>
      </c>
      <c r="AT153" s="161" t="s">
        <v>147</v>
      </c>
      <c r="AU153" s="161" t="s">
        <v>78</v>
      </c>
      <c r="AY153" s="14" t="s">
        <v>145</v>
      </c>
      <c r="BE153" s="162">
        <f t="shared" si="12"/>
        <v>0</v>
      </c>
      <c r="BF153" s="162">
        <f t="shared" si="13"/>
        <v>0</v>
      </c>
      <c r="BG153" s="162">
        <f t="shared" si="14"/>
        <v>0</v>
      </c>
      <c r="BH153" s="162">
        <f t="shared" si="15"/>
        <v>0</v>
      </c>
      <c r="BI153" s="162">
        <f t="shared" si="16"/>
        <v>0</v>
      </c>
      <c r="BJ153" s="14" t="s">
        <v>78</v>
      </c>
      <c r="BK153" s="162">
        <f t="shared" si="17"/>
        <v>0</v>
      </c>
      <c r="BL153" s="14" t="s">
        <v>210</v>
      </c>
      <c r="BM153" s="161" t="s">
        <v>1782</v>
      </c>
    </row>
    <row r="154" spans="1:65" s="2" customFormat="1" ht="24.2" customHeight="1">
      <c r="A154" s="187"/>
      <c r="B154" s="189"/>
      <c r="C154" s="252" t="s">
        <v>1783</v>
      </c>
      <c r="D154" s="252" t="s">
        <v>425</v>
      </c>
      <c r="E154" s="253" t="s">
        <v>1784</v>
      </c>
      <c r="F154" s="254" t="s">
        <v>1785</v>
      </c>
      <c r="G154" s="255" t="s">
        <v>200</v>
      </c>
      <c r="H154" s="256">
        <v>1</v>
      </c>
      <c r="I154" s="257"/>
      <c r="J154" s="257"/>
      <c r="K154" s="258"/>
      <c r="L154" s="174"/>
      <c r="M154" s="259"/>
      <c r="N154" s="260"/>
      <c r="O154" s="250">
        <v>0</v>
      </c>
      <c r="P154" s="250">
        <f t="shared" si="9"/>
        <v>0</v>
      </c>
      <c r="Q154" s="250">
        <v>8.7500000000000008E-3</v>
      </c>
      <c r="R154" s="250">
        <f t="shared" si="10"/>
        <v>8.7500000000000008E-3</v>
      </c>
      <c r="S154" s="250">
        <v>0</v>
      </c>
      <c r="T154" s="251">
        <f t="shared" si="11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61" t="s">
        <v>275</v>
      </c>
      <c r="AT154" s="161" t="s">
        <v>425</v>
      </c>
      <c r="AU154" s="161" t="s">
        <v>78</v>
      </c>
      <c r="AY154" s="14" t="s">
        <v>145</v>
      </c>
      <c r="BE154" s="162">
        <f t="shared" si="12"/>
        <v>0</v>
      </c>
      <c r="BF154" s="162">
        <f t="shared" si="13"/>
        <v>0</v>
      </c>
      <c r="BG154" s="162">
        <f t="shared" si="14"/>
        <v>0</v>
      </c>
      <c r="BH154" s="162">
        <f t="shared" si="15"/>
        <v>0</v>
      </c>
      <c r="BI154" s="162">
        <f t="shared" si="16"/>
        <v>0</v>
      </c>
      <c r="BJ154" s="14" t="s">
        <v>78</v>
      </c>
      <c r="BK154" s="162">
        <f t="shared" si="17"/>
        <v>0</v>
      </c>
      <c r="BL154" s="14" t="s">
        <v>210</v>
      </c>
      <c r="BM154" s="161" t="s">
        <v>1786</v>
      </c>
    </row>
    <row r="155" spans="1:65" s="2" customFormat="1" ht="24.2" customHeight="1">
      <c r="A155" s="187"/>
      <c r="B155" s="189"/>
      <c r="C155" s="241" t="s">
        <v>1787</v>
      </c>
      <c r="D155" s="241" t="s">
        <v>147</v>
      </c>
      <c r="E155" s="242" t="s">
        <v>1788</v>
      </c>
      <c r="F155" s="243" t="s">
        <v>1789</v>
      </c>
      <c r="G155" s="244" t="s">
        <v>200</v>
      </c>
      <c r="H155" s="245">
        <v>1</v>
      </c>
      <c r="I155" s="246"/>
      <c r="J155" s="246"/>
      <c r="K155" s="247"/>
      <c r="L155" s="27"/>
      <c r="M155" s="248"/>
      <c r="N155" s="249"/>
      <c r="O155" s="250">
        <v>0.92366000000000004</v>
      </c>
      <c r="P155" s="250">
        <f t="shared" si="9"/>
        <v>0.92366000000000004</v>
      </c>
      <c r="Q155" s="250">
        <v>0</v>
      </c>
      <c r="R155" s="250">
        <f t="shared" si="10"/>
        <v>0</v>
      </c>
      <c r="S155" s="250">
        <v>0</v>
      </c>
      <c r="T155" s="251">
        <f t="shared" si="11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61" t="s">
        <v>210</v>
      </c>
      <c r="AT155" s="161" t="s">
        <v>147</v>
      </c>
      <c r="AU155" s="161" t="s">
        <v>78</v>
      </c>
      <c r="AY155" s="14" t="s">
        <v>145</v>
      </c>
      <c r="BE155" s="162">
        <f t="shared" si="12"/>
        <v>0</v>
      </c>
      <c r="BF155" s="162">
        <f t="shared" si="13"/>
        <v>0</v>
      </c>
      <c r="BG155" s="162">
        <f t="shared" si="14"/>
        <v>0</v>
      </c>
      <c r="BH155" s="162">
        <f t="shared" si="15"/>
        <v>0</v>
      </c>
      <c r="BI155" s="162">
        <f t="shared" si="16"/>
        <v>0</v>
      </c>
      <c r="BJ155" s="14" t="s">
        <v>78</v>
      </c>
      <c r="BK155" s="162">
        <f t="shared" si="17"/>
        <v>0</v>
      </c>
      <c r="BL155" s="14" t="s">
        <v>210</v>
      </c>
      <c r="BM155" s="161" t="s">
        <v>1790</v>
      </c>
    </row>
    <row r="156" spans="1:65" s="2" customFormat="1" ht="24.2" customHeight="1">
      <c r="A156" s="187"/>
      <c r="B156" s="189"/>
      <c r="C156" s="252" t="s">
        <v>1791</v>
      </c>
      <c r="D156" s="252" t="s">
        <v>425</v>
      </c>
      <c r="E156" s="253" t="s">
        <v>1792</v>
      </c>
      <c r="F156" s="254" t="s">
        <v>1793</v>
      </c>
      <c r="G156" s="255" t="s">
        <v>200</v>
      </c>
      <c r="H156" s="256">
        <v>1</v>
      </c>
      <c r="I156" s="257"/>
      <c r="J156" s="257"/>
      <c r="K156" s="258"/>
      <c r="L156" s="174"/>
      <c r="M156" s="259"/>
      <c r="N156" s="260"/>
      <c r="O156" s="250">
        <v>0</v>
      </c>
      <c r="P156" s="250">
        <f t="shared" si="9"/>
        <v>0</v>
      </c>
      <c r="Q156" s="250">
        <v>4.7499999999999999E-3</v>
      </c>
      <c r="R156" s="250">
        <f t="shared" si="10"/>
        <v>4.7499999999999999E-3</v>
      </c>
      <c r="S156" s="250">
        <v>0</v>
      </c>
      <c r="T156" s="251">
        <f t="shared" si="11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61" t="s">
        <v>275</v>
      </c>
      <c r="AT156" s="161" t="s">
        <v>425</v>
      </c>
      <c r="AU156" s="161" t="s">
        <v>78</v>
      </c>
      <c r="AY156" s="14" t="s">
        <v>145</v>
      </c>
      <c r="BE156" s="162">
        <f t="shared" si="12"/>
        <v>0</v>
      </c>
      <c r="BF156" s="162">
        <f t="shared" si="13"/>
        <v>0</v>
      </c>
      <c r="BG156" s="162">
        <f t="shared" si="14"/>
        <v>0</v>
      </c>
      <c r="BH156" s="162">
        <f t="shared" si="15"/>
        <v>0</v>
      </c>
      <c r="BI156" s="162">
        <f t="shared" si="16"/>
        <v>0</v>
      </c>
      <c r="BJ156" s="14" t="s">
        <v>78</v>
      </c>
      <c r="BK156" s="162">
        <f t="shared" si="17"/>
        <v>0</v>
      </c>
      <c r="BL156" s="14" t="s">
        <v>210</v>
      </c>
      <c r="BM156" s="161" t="s">
        <v>1794</v>
      </c>
    </row>
    <row r="157" spans="1:65" s="2" customFormat="1" ht="37.9" customHeight="1">
      <c r="A157" s="187"/>
      <c r="B157" s="189"/>
      <c r="C157" s="241" t="s">
        <v>1795</v>
      </c>
      <c r="D157" s="241" t="s">
        <v>147</v>
      </c>
      <c r="E157" s="242" t="s">
        <v>1796</v>
      </c>
      <c r="F157" s="243" t="s">
        <v>1797</v>
      </c>
      <c r="G157" s="244" t="s">
        <v>200</v>
      </c>
      <c r="H157" s="245">
        <v>1</v>
      </c>
      <c r="I157" s="246"/>
      <c r="J157" s="246"/>
      <c r="K157" s="247"/>
      <c r="L157" s="27"/>
      <c r="M157" s="248"/>
      <c r="N157" s="249"/>
      <c r="O157" s="250">
        <v>5.9643499999999996</v>
      </c>
      <c r="P157" s="250">
        <f t="shared" si="9"/>
        <v>5.9643499999999996</v>
      </c>
      <c r="Q157" s="250">
        <v>0</v>
      </c>
      <c r="R157" s="250">
        <f t="shared" si="10"/>
        <v>0</v>
      </c>
      <c r="S157" s="250">
        <v>0</v>
      </c>
      <c r="T157" s="251">
        <f t="shared" si="11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61" t="s">
        <v>210</v>
      </c>
      <c r="AT157" s="161" t="s">
        <v>147</v>
      </c>
      <c r="AU157" s="161" t="s">
        <v>78</v>
      </c>
      <c r="AY157" s="14" t="s">
        <v>145</v>
      </c>
      <c r="BE157" s="162">
        <f t="shared" si="12"/>
        <v>0</v>
      </c>
      <c r="BF157" s="162">
        <f t="shared" si="13"/>
        <v>0</v>
      </c>
      <c r="BG157" s="162">
        <f t="shared" si="14"/>
        <v>0</v>
      </c>
      <c r="BH157" s="162">
        <f t="shared" si="15"/>
        <v>0</v>
      </c>
      <c r="BI157" s="162">
        <f t="shared" si="16"/>
        <v>0</v>
      </c>
      <c r="BJ157" s="14" t="s">
        <v>78</v>
      </c>
      <c r="BK157" s="162">
        <f t="shared" si="17"/>
        <v>0</v>
      </c>
      <c r="BL157" s="14" t="s">
        <v>210</v>
      </c>
      <c r="BM157" s="161" t="s">
        <v>1798</v>
      </c>
    </row>
    <row r="158" spans="1:65" s="2" customFormat="1" ht="28.5" customHeight="1">
      <c r="A158" s="187"/>
      <c r="B158" s="189"/>
      <c r="C158" s="252" t="s">
        <v>1799</v>
      </c>
      <c r="D158" s="252" t="s">
        <v>425</v>
      </c>
      <c r="E158" s="253" t="s">
        <v>1800</v>
      </c>
      <c r="F158" s="254" t="s">
        <v>3092</v>
      </c>
      <c r="G158" s="255" t="s">
        <v>200</v>
      </c>
      <c r="H158" s="256">
        <v>1</v>
      </c>
      <c r="I158" s="257"/>
      <c r="J158" s="257"/>
      <c r="K158" s="258"/>
      <c r="L158" s="174"/>
      <c r="M158" s="259"/>
      <c r="N158" s="260"/>
      <c r="O158" s="250">
        <v>0</v>
      </c>
      <c r="P158" s="250">
        <f t="shared" si="9"/>
        <v>0</v>
      </c>
      <c r="Q158" s="250">
        <v>0</v>
      </c>
      <c r="R158" s="250">
        <f t="shared" si="10"/>
        <v>0</v>
      </c>
      <c r="S158" s="250">
        <v>0</v>
      </c>
      <c r="T158" s="251">
        <f t="shared" si="11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61" t="s">
        <v>275</v>
      </c>
      <c r="AT158" s="161" t="s">
        <v>425</v>
      </c>
      <c r="AU158" s="161" t="s">
        <v>78</v>
      </c>
      <c r="AY158" s="14" t="s">
        <v>145</v>
      </c>
      <c r="BE158" s="162">
        <f t="shared" si="12"/>
        <v>0</v>
      </c>
      <c r="BF158" s="162">
        <f t="shared" si="13"/>
        <v>0</v>
      </c>
      <c r="BG158" s="162">
        <f t="shared" si="14"/>
        <v>0</v>
      </c>
      <c r="BH158" s="162">
        <f t="shared" si="15"/>
        <v>0</v>
      </c>
      <c r="BI158" s="162">
        <f t="shared" si="16"/>
        <v>0</v>
      </c>
      <c r="BJ158" s="14" t="s">
        <v>78</v>
      </c>
      <c r="BK158" s="162">
        <f t="shared" si="17"/>
        <v>0</v>
      </c>
      <c r="BL158" s="14" t="s">
        <v>210</v>
      </c>
      <c r="BM158" s="161" t="s">
        <v>1801</v>
      </c>
    </row>
    <row r="159" spans="1:65" s="2" customFormat="1" ht="24.2" customHeight="1">
      <c r="A159" s="187"/>
      <c r="B159" s="189"/>
      <c r="C159" s="241" t="s">
        <v>1802</v>
      </c>
      <c r="D159" s="241" t="s">
        <v>147</v>
      </c>
      <c r="E159" s="242" t="s">
        <v>1803</v>
      </c>
      <c r="F159" s="243" t="s">
        <v>1804</v>
      </c>
      <c r="G159" s="244" t="s">
        <v>200</v>
      </c>
      <c r="H159" s="245">
        <v>1</v>
      </c>
      <c r="I159" s="246"/>
      <c r="J159" s="246"/>
      <c r="K159" s="247"/>
      <c r="L159" s="27"/>
      <c r="M159" s="248"/>
      <c r="N159" s="249"/>
      <c r="O159" s="250">
        <v>1.58694</v>
      </c>
      <c r="P159" s="250">
        <f t="shared" si="9"/>
        <v>1.58694</v>
      </c>
      <c r="Q159" s="250">
        <v>1.1939999999999999E-2</v>
      </c>
      <c r="R159" s="250">
        <f t="shared" si="10"/>
        <v>1.1939999999999999E-2</v>
      </c>
      <c r="S159" s="250">
        <v>0</v>
      </c>
      <c r="T159" s="251">
        <f t="shared" si="11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61" t="s">
        <v>210</v>
      </c>
      <c r="AT159" s="161" t="s">
        <v>147</v>
      </c>
      <c r="AU159" s="161" t="s">
        <v>78</v>
      </c>
      <c r="AY159" s="14" t="s">
        <v>145</v>
      </c>
      <c r="BE159" s="162">
        <f t="shared" si="12"/>
        <v>0</v>
      </c>
      <c r="BF159" s="162">
        <f t="shared" si="13"/>
        <v>0</v>
      </c>
      <c r="BG159" s="162">
        <f t="shared" si="14"/>
        <v>0</v>
      </c>
      <c r="BH159" s="162">
        <f t="shared" si="15"/>
        <v>0</v>
      </c>
      <c r="BI159" s="162">
        <f t="shared" si="16"/>
        <v>0</v>
      </c>
      <c r="BJ159" s="14" t="s">
        <v>78</v>
      </c>
      <c r="BK159" s="162">
        <f t="shared" si="17"/>
        <v>0</v>
      </c>
      <c r="BL159" s="14" t="s">
        <v>210</v>
      </c>
      <c r="BM159" s="161" t="s">
        <v>1805</v>
      </c>
    </row>
    <row r="160" spans="1:65" s="2" customFormat="1" ht="16.5" customHeight="1">
      <c r="A160" s="187"/>
      <c r="B160" s="189"/>
      <c r="C160" s="252" t="s">
        <v>1806</v>
      </c>
      <c r="D160" s="252" t="s">
        <v>425</v>
      </c>
      <c r="E160" s="253" t="s">
        <v>1807</v>
      </c>
      <c r="F160" s="254" t="s">
        <v>1808</v>
      </c>
      <c r="G160" s="255" t="s">
        <v>200</v>
      </c>
      <c r="H160" s="256">
        <v>1</v>
      </c>
      <c r="I160" s="257"/>
      <c r="J160" s="257"/>
      <c r="K160" s="258"/>
      <c r="L160" s="174"/>
      <c r="M160" s="259"/>
      <c r="N160" s="260"/>
      <c r="O160" s="250">
        <v>0</v>
      </c>
      <c r="P160" s="250">
        <f t="shared" si="9"/>
        <v>0</v>
      </c>
      <c r="Q160" s="250">
        <v>0</v>
      </c>
      <c r="R160" s="250">
        <f t="shared" si="10"/>
        <v>0</v>
      </c>
      <c r="S160" s="250">
        <v>0</v>
      </c>
      <c r="T160" s="251">
        <f t="shared" si="11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61" t="s">
        <v>275</v>
      </c>
      <c r="AT160" s="161" t="s">
        <v>425</v>
      </c>
      <c r="AU160" s="161" t="s">
        <v>78</v>
      </c>
      <c r="AY160" s="14" t="s">
        <v>145</v>
      </c>
      <c r="BE160" s="162">
        <f t="shared" si="12"/>
        <v>0</v>
      </c>
      <c r="BF160" s="162">
        <f t="shared" si="13"/>
        <v>0</v>
      </c>
      <c r="BG160" s="162">
        <f t="shared" si="14"/>
        <v>0</v>
      </c>
      <c r="BH160" s="162">
        <f t="shared" si="15"/>
        <v>0</v>
      </c>
      <c r="BI160" s="162">
        <f t="shared" si="16"/>
        <v>0</v>
      </c>
      <c r="BJ160" s="14" t="s">
        <v>78</v>
      </c>
      <c r="BK160" s="162">
        <f t="shared" si="17"/>
        <v>0</v>
      </c>
      <c r="BL160" s="14" t="s">
        <v>210</v>
      </c>
      <c r="BM160" s="161" t="s">
        <v>1809</v>
      </c>
    </row>
    <row r="161" spans="1:65" s="2" customFormat="1" ht="16.5" customHeight="1">
      <c r="A161" s="187"/>
      <c r="B161" s="189"/>
      <c r="C161" s="252" t="s">
        <v>1810</v>
      </c>
      <c r="D161" s="252" t="s">
        <v>425</v>
      </c>
      <c r="E161" s="253" t="s">
        <v>1811</v>
      </c>
      <c r="F161" s="254" t="s">
        <v>1812</v>
      </c>
      <c r="G161" s="255" t="s">
        <v>200</v>
      </c>
      <c r="H161" s="256">
        <v>1</v>
      </c>
      <c r="I161" s="257"/>
      <c r="J161" s="257"/>
      <c r="K161" s="258"/>
      <c r="L161" s="174"/>
      <c r="M161" s="259"/>
      <c r="N161" s="260"/>
      <c r="O161" s="250">
        <v>0</v>
      </c>
      <c r="P161" s="250">
        <f t="shared" si="9"/>
        <v>0</v>
      </c>
      <c r="Q161" s="250">
        <v>0</v>
      </c>
      <c r="R161" s="250">
        <f t="shared" si="10"/>
        <v>0</v>
      </c>
      <c r="S161" s="250">
        <v>0</v>
      </c>
      <c r="T161" s="251">
        <f t="shared" si="11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61" t="s">
        <v>275</v>
      </c>
      <c r="AT161" s="161" t="s">
        <v>425</v>
      </c>
      <c r="AU161" s="161" t="s">
        <v>78</v>
      </c>
      <c r="AY161" s="14" t="s">
        <v>145</v>
      </c>
      <c r="BE161" s="162">
        <f t="shared" si="12"/>
        <v>0</v>
      </c>
      <c r="BF161" s="162">
        <f t="shared" si="13"/>
        <v>0</v>
      </c>
      <c r="BG161" s="162">
        <f t="shared" si="14"/>
        <v>0</v>
      </c>
      <c r="BH161" s="162">
        <f t="shared" si="15"/>
        <v>0</v>
      </c>
      <c r="BI161" s="162">
        <f t="shared" si="16"/>
        <v>0</v>
      </c>
      <c r="BJ161" s="14" t="s">
        <v>78</v>
      </c>
      <c r="BK161" s="162">
        <f t="shared" si="17"/>
        <v>0</v>
      </c>
      <c r="BL161" s="14" t="s">
        <v>210</v>
      </c>
      <c r="BM161" s="161" t="s">
        <v>1813</v>
      </c>
    </row>
    <row r="162" spans="1:65" s="2" customFormat="1" ht="16.5" customHeight="1">
      <c r="A162" s="187"/>
      <c r="B162" s="189"/>
      <c r="C162" s="241" t="s">
        <v>1814</v>
      </c>
      <c r="D162" s="241" t="s">
        <v>147</v>
      </c>
      <c r="E162" s="242" t="s">
        <v>1815</v>
      </c>
      <c r="F162" s="243" t="s">
        <v>1816</v>
      </c>
      <c r="G162" s="244" t="s">
        <v>200</v>
      </c>
      <c r="H162" s="245">
        <v>1</v>
      </c>
      <c r="I162" s="246"/>
      <c r="J162" s="246"/>
      <c r="K162" s="247"/>
      <c r="L162" s="27"/>
      <c r="M162" s="248"/>
      <c r="N162" s="249"/>
      <c r="O162" s="250">
        <v>1.61215</v>
      </c>
      <c r="P162" s="250">
        <f t="shared" si="9"/>
        <v>1.61215</v>
      </c>
      <c r="Q162" s="250">
        <v>3.3E-4</v>
      </c>
      <c r="R162" s="250">
        <f t="shared" si="10"/>
        <v>3.3E-4</v>
      </c>
      <c r="S162" s="250">
        <v>0</v>
      </c>
      <c r="T162" s="251">
        <f t="shared" si="11"/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61" t="s">
        <v>210</v>
      </c>
      <c r="AT162" s="161" t="s">
        <v>147</v>
      </c>
      <c r="AU162" s="161" t="s">
        <v>78</v>
      </c>
      <c r="AY162" s="14" t="s">
        <v>145</v>
      </c>
      <c r="BE162" s="162">
        <f t="shared" si="12"/>
        <v>0</v>
      </c>
      <c r="BF162" s="162">
        <f t="shared" si="13"/>
        <v>0</v>
      </c>
      <c r="BG162" s="162">
        <f t="shared" si="14"/>
        <v>0</v>
      </c>
      <c r="BH162" s="162">
        <f t="shared" si="15"/>
        <v>0</v>
      </c>
      <c r="BI162" s="162">
        <f t="shared" si="16"/>
        <v>0</v>
      </c>
      <c r="BJ162" s="14" t="s">
        <v>78</v>
      </c>
      <c r="BK162" s="162">
        <f t="shared" si="17"/>
        <v>0</v>
      </c>
      <c r="BL162" s="14" t="s">
        <v>210</v>
      </c>
      <c r="BM162" s="161" t="s">
        <v>1817</v>
      </c>
    </row>
    <row r="163" spans="1:65" s="2" customFormat="1" ht="16.5" customHeight="1">
      <c r="A163" s="187"/>
      <c r="B163" s="189"/>
      <c r="C163" s="252" t="s">
        <v>1818</v>
      </c>
      <c r="D163" s="252" t="s">
        <v>425</v>
      </c>
      <c r="E163" s="253" t="s">
        <v>1819</v>
      </c>
      <c r="F163" s="254" t="s">
        <v>1820</v>
      </c>
      <c r="G163" s="255" t="s">
        <v>200</v>
      </c>
      <c r="H163" s="256">
        <v>1</v>
      </c>
      <c r="I163" s="257"/>
      <c r="J163" s="257"/>
      <c r="K163" s="258"/>
      <c r="L163" s="174"/>
      <c r="M163" s="259"/>
      <c r="N163" s="260"/>
      <c r="O163" s="250">
        <v>0</v>
      </c>
      <c r="P163" s="250">
        <f t="shared" si="9"/>
        <v>0</v>
      </c>
      <c r="Q163" s="250">
        <v>0</v>
      </c>
      <c r="R163" s="250">
        <f t="shared" si="10"/>
        <v>0</v>
      </c>
      <c r="S163" s="250">
        <v>0</v>
      </c>
      <c r="T163" s="251">
        <f t="shared" si="11"/>
        <v>0</v>
      </c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61" t="s">
        <v>275</v>
      </c>
      <c r="AT163" s="161" t="s">
        <v>425</v>
      </c>
      <c r="AU163" s="161" t="s">
        <v>78</v>
      </c>
      <c r="AY163" s="14" t="s">
        <v>145</v>
      </c>
      <c r="BE163" s="162">
        <f t="shared" si="12"/>
        <v>0</v>
      </c>
      <c r="BF163" s="162">
        <f t="shared" si="13"/>
        <v>0</v>
      </c>
      <c r="BG163" s="162">
        <f t="shared" si="14"/>
        <v>0</v>
      </c>
      <c r="BH163" s="162">
        <f t="shared" si="15"/>
        <v>0</v>
      </c>
      <c r="BI163" s="162">
        <f t="shared" si="16"/>
        <v>0</v>
      </c>
      <c r="BJ163" s="14" t="s">
        <v>78</v>
      </c>
      <c r="BK163" s="162">
        <f t="shared" si="17"/>
        <v>0</v>
      </c>
      <c r="BL163" s="14" t="s">
        <v>210</v>
      </c>
      <c r="BM163" s="161" t="s">
        <v>1821</v>
      </c>
    </row>
    <row r="164" spans="1:65" s="2" customFormat="1" ht="16.5" customHeight="1">
      <c r="A164" s="187"/>
      <c r="B164" s="189"/>
      <c r="C164" s="252" t="s">
        <v>1822</v>
      </c>
      <c r="D164" s="252" t="s">
        <v>425</v>
      </c>
      <c r="E164" s="253" t="s">
        <v>1823</v>
      </c>
      <c r="F164" s="254" t="s">
        <v>1824</v>
      </c>
      <c r="G164" s="255" t="s">
        <v>200</v>
      </c>
      <c r="H164" s="256">
        <v>1</v>
      </c>
      <c r="I164" s="257"/>
      <c r="J164" s="257"/>
      <c r="K164" s="258"/>
      <c r="L164" s="174"/>
      <c r="M164" s="259"/>
      <c r="N164" s="260"/>
      <c r="O164" s="250">
        <v>0</v>
      </c>
      <c r="P164" s="250">
        <f t="shared" si="9"/>
        <v>0</v>
      </c>
      <c r="Q164" s="250">
        <v>0</v>
      </c>
      <c r="R164" s="250">
        <f t="shared" si="10"/>
        <v>0</v>
      </c>
      <c r="S164" s="250">
        <v>0</v>
      </c>
      <c r="T164" s="251">
        <f t="shared" si="11"/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61" t="s">
        <v>275</v>
      </c>
      <c r="AT164" s="161" t="s">
        <v>425</v>
      </c>
      <c r="AU164" s="161" t="s">
        <v>78</v>
      </c>
      <c r="AY164" s="14" t="s">
        <v>145</v>
      </c>
      <c r="BE164" s="162">
        <f t="shared" si="12"/>
        <v>0</v>
      </c>
      <c r="BF164" s="162">
        <f t="shared" si="13"/>
        <v>0</v>
      </c>
      <c r="BG164" s="162">
        <f t="shared" si="14"/>
        <v>0</v>
      </c>
      <c r="BH164" s="162">
        <f t="shared" si="15"/>
        <v>0</v>
      </c>
      <c r="BI164" s="162">
        <f t="shared" si="16"/>
        <v>0</v>
      </c>
      <c r="BJ164" s="14" t="s">
        <v>78</v>
      </c>
      <c r="BK164" s="162">
        <f t="shared" si="17"/>
        <v>0</v>
      </c>
      <c r="BL164" s="14" t="s">
        <v>210</v>
      </c>
      <c r="BM164" s="161" t="s">
        <v>1825</v>
      </c>
    </row>
    <row r="165" spans="1:65" s="2" customFormat="1" ht="21.75" customHeight="1">
      <c r="A165" s="187"/>
      <c r="B165" s="189"/>
      <c r="C165" s="241" t="s">
        <v>1826</v>
      </c>
      <c r="D165" s="241" t="s">
        <v>147</v>
      </c>
      <c r="E165" s="242" t="s">
        <v>1827</v>
      </c>
      <c r="F165" s="243" t="s">
        <v>1828</v>
      </c>
      <c r="G165" s="244" t="s">
        <v>330</v>
      </c>
      <c r="H165" s="245">
        <v>1</v>
      </c>
      <c r="I165" s="246"/>
      <c r="J165" s="246"/>
      <c r="K165" s="247"/>
      <c r="L165" s="27"/>
      <c r="M165" s="248"/>
      <c r="N165" s="249"/>
      <c r="O165" s="250">
        <v>1.127</v>
      </c>
      <c r="P165" s="250">
        <f t="shared" si="9"/>
        <v>1.127</v>
      </c>
      <c r="Q165" s="250">
        <v>2.7999999999999998E-4</v>
      </c>
      <c r="R165" s="250">
        <f t="shared" si="10"/>
        <v>2.7999999999999998E-4</v>
      </c>
      <c r="S165" s="250">
        <v>2.7E-2</v>
      </c>
      <c r="T165" s="251">
        <f t="shared" si="11"/>
        <v>2.7E-2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61" t="s">
        <v>210</v>
      </c>
      <c r="AT165" s="161" t="s">
        <v>147</v>
      </c>
      <c r="AU165" s="161" t="s">
        <v>78</v>
      </c>
      <c r="AY165" s="14" t="s">
        <v>145</v>
      </c>
      <c r="BE165" s="162">
        <f t="shared" si="12"/>
        <v>0</v>
      </c>
      <c r="BF165" s="162">
        <f t="shared" si="13"/>
        <v>0</v>
      </c>
      <c r="BG165" s="162">
        <f t="shared" si="14"/>
        <v>0</v>
      </c>
      <c r="BH165" s="162">
        <f t="shared" si="15"/>
        <v>0</v>
      </c>
      <c r="BI165" s="162">
        <f t="shared" si="16"/>
        <v>0</v>
      </c>
      <c r="BJ165" s="14" t="s">
        <v>78</v>
      </c>
      <c r="BK165" s="162">
        <f t="shared" si="17"/>
        <v>0</v>
      </c>
      <c r="BL165" s="14" t="s">
        <v>210</v>
      </c>
      <c r="BM165" s="161" t="s">
        <v>1829</v>
      </c>
    </row>
    <row r="166" spans="1:65" s="2" customFormat="1" ht="16.5" customHeight="1">
      <c r="A166" s="187"/>
      <c r="B166" s="189"/>
      <c r="C166" s="241" t="s">
        <v>1830</v>
      </c>
      <c r="D166" s="241" t="s">
        <v>147</v>
      </c>
      <c r="E166" s="242" t="s">
        <v>1831</v>
      </c>
      <c r="F166" s="243" t="s">
        <v>1832</v>
      </c>
      <c r="G166" s="244" t="s">
        <v>200</v>
      </c>
      <c r="H166" s="245">
        <v>1</v>
      </c>
      <c r="I166" s="246"/>
      <c r="J166" s="246"/>
      <c r="K166" s="247"/>
      <c r="L166" s="27"/>
      <c r="M166" s="248"/>
      <c r="N166" s="249"/>
      <c r="O166" s="250">
        <v>1.1499900000000001</v>
      </c>
      <c r="P166" s="250">
        <f t="shared" si="9"/>
        <v>1.1499900000000001</v>
      </c>
      <c r="Q166" s="250">
        <v>1.9000000000000001E-4</v>
      </c>
      <c r="R166" s="250">
        <f t="shared" si="10"/>
        <v>1.9000000000000001E-4</v>
      </c>
      <c r="S166" s="250">
        <v>0</v>
      </c>
      <c r="T166" s="251">
        <f t="shared" si="11"/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61" t="s">
        <v>151</v>
      </c>
      <c r="AT166" s="161" t="s">
        <v>147</v>
      </c>
      <c r="AU166" s="161" t="s">
        <v>78</v>
      </c>
      <c r="AY166" s="14" t="s">
        <v>145</v>
      </c>
      <c r="BE166" s="162">
        <f t="shared" si="12"/>
        <v>0</v>
      </c>
      <c r="BF166" s="162">
        <f t="shared" si="13"/>
        <v>0</v>
      </c>
      <c r="BG166" s="162">
        <f t="shared" si="14"/>
        <v>0</v>
      </c>
      <c r="BH166" s="162">
        <f t="shared" si="15"/>
        <v>0</v>
      </c>
      <c r="BI166" s="162">
        <f t="shared" si="16"/>
        <v>0</v>
      </c>
      <c r="BJ166" s="14" t="s">
        <v>78</v>
      </c>
      <c r="BK166" s="162">
        <f t="shared" si="17"/>
        <v>0</v>
      </c>
      <c r="BL166" s="14" t="s">
        <v>151</v>
      </c>
      <c r="BM166" s="161" t="s">
        <v>1833</v>
      </c>
    </row>
    <row r="167" spans="1:65" s="2" customFormat="1" ht="16.5" customHeight="1">
      <c r="A167" s="187"/>
      <c r="B167" s="189"/>
      <c r="C167" s="252" t="s">
        <v>1834</v>
      </c>
      <c r="D167" s="252" t="s">
        <v>425</v>
      </c>
      <c r="E167" s="253" t="s">
        <v>1835</v>
      </c>
      <c r="F167" s="254" t="s">
        <v>1836</v>
      </c>
      <c r="G167" s="255" t="s">
        <v>200</v>
      </c>
      <c r="H167" s="256">
        <v>1</v>
      </c>
      <c r="I167" s="257"/>
      <c r="J167" s="257"/>
      <c r="K167" s="258"/>
      <c r="L167" s="174"/>
      <c r="M167" s="259"/>
      <c r="N167" s="260"/>
      <c r="O167" s="250">
        <v>0</v>
      </c>
      <c r="P167" s="250">
        <f t="shared" si="9"/>
        <v>0</v>
      </c>
      <c r="Q167" s="250">
        <v>0</v>
      </c>
      <c r="R167" s="250">
        <f t="shared" si="10"/>
        <v>0</v>
      </c>
      <c r="S167" s="250">
        <v>0</v>
      </c>
      <c r="T167" s="251">
        <f t="shared" si="11"/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61" t="s">
        <v>177</v>
      </c>
      <c r="AT167" s="161" t="s">
        <v>425</v>
      </c>
      <c r="AU167" s="161" t="s">
        <v>78</v>
      </c>
      <c r="AY167" s="14" t="s">
        <v>145</v>
      </c>
      <c r="BE167" s="162">
        <f t="shared" si="12"/>
        <v>0</v>
      </c>
      <c r="BF167" s="162">
        <f t="shared" si="13"/>
        <v>0</v>
      </c>
      <c r="BG167" s="162">
        <f t="shared" si="14"/>
        <v>0</v>
      </c>
      <c r="BH167" s="162">
        <f t="shared" si="15"/>
        <v>0</v>
      </c>
      <c r="BI167" s="162">
        <f t="shared" si="16"/>
        <v>0</v>
      </c>
      <c r="BJ167" s="14" t="s">
        <v>78</v>
      </c>
      <c r="BK167" s="162">
        <f t="shared" si="17"/>
        <v>0</v>
      </c>
      <c r="BL167" s="14" t="s">
        <v>151</v>
      </c>
      <c r="BM167" s="161" t="s">
        <v>1837</v>
      </c>
    </row>
    <row r="168" spans="1:65" s="2" customFormat="1" ht="24.2" customHeight="1">
      <c r="A168" s="187"/>
      <c r="B168" s="189"/>
      <c r="C168" s="241" t="s">
        <v>1838</v>
      </c>
      <c r="D168" s="241" t="s">
        <v>147</v>
      </c>
      <c r="E168" s="242" t="s">
        <v>1839</v>
      </c>
      <c r="F168" s="243" t="s">
        <v>1840</v>
      </c>
      <c r="G168" s="244" t="s">
        <v>200</v>
      </c>
      <c r="H168" s="245">
        <v>4</v>
      </c>
      <c r="I168" s="246"/>
      <c r="J168" s="246"/>
      <c r="K168" s="247"/>
      <c r="L168" s="27"/>
      <c r="M168" s="248"/>
      <c r="N168" s="249"/>
      <c r="O168" s="250">
        <v>1.2605599999999999</v>
      </c>
      <c r="P168" s="250">
        <f t="shared" si="9"/>
        <v>5.0422399999999996</v>
      </c>
      <c r="Q168" s="250">
        <v>2.6800000000000001E-3</v>
      </c>
      <c r="R168" s="250">
        <f t="shared" si="10"/>
        <v>1.072E-2</v>
      </c>
      <c r="S168" s="250">
        <v>0</v>
      </c>
      <c r="T168" s="251">
        <f t="shared" si="11"/>
        <v>0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61" t="s">
        <v>210</v>
      </c>
      <c r="AT168" s="161" t="s">
        <v>147</v>
      </c>
      <c r="AU168" s="161" t="s">
        <v>78</v>
      </c>
      <c r="AY168" s="14" t="s">
        <v>145</v>
      </c>
      <c r="BE168" s="162">
        <f t="shared" si="12"/>
        <v>0</v>
      </c>
      <c r="BF168" s="162">
        <f t="shared" si="13"/>
        <v>0</v>
      </c>
      <c r="BG168" s="162">
        <f t="shared" si="14"/>
        <v>0</v>
      </c>
      <c r="BH168" s="162">
        <f t="shared" si="15"/>
        <v>0</v>
      </c>
      <c r="BI168" s="162">
        <f t="shared" si="16"/>
        <v>0</v>
      </c>
      <c r="BJ168" s="14" t="s">
        <v>78</v>
      </c>
      <c r="BK168" s="162">
        <f t="shared" si="17"/>
        <v>0</v>
      </c>
      <c r="BL168" s="14" t="s">
        <v>210</v>
      </c>
      <c r="BM168" s="161" t="s">
        <v>1841</v>
      </c>
    </row>
    <row r="169" spans="1:65" s="2" customFormat="1" ht="30.75" customHeight="1">
      <c r="A169" s="187"/>
      <c r="B169" s="189"/>
      <c r="C169" s="252" t="s">
        <v>1842</v>
      </c>
      <c r="D169" s="252" t="s">
        <v>425</v>
      </c>
      <c r="E169" s="253" t="s">
        <v>1843</v>
      </c>
      <c r="F169" s="254" t="s">
        <v>3094</v>
      </c>
      <c r="G169" s="255" t="s">
        <v>200</v>
      </c>
      <c r="H169" s="256">
        <v>4</v>
      </c>
      <c r="I169" s="257"/>
      <c r="J169" s="257"/>
      <c r="K169" s="258"/>
      <c r="L169" s="174"/>
      <c r="M169" s="259"/>
      <c r="N169" s="260"/>
      <c r="O169" s="250">
        <v>0</v>
      </c>
      <c r="P169" s="250">
        <f t="shared" si="9"/>
        <v>0</v>
      </c>
      <c r="Q169" s="250">
        <v>0</v>
      </c>
      <c r="R169" s="250">
        <f t="shared" si="10"/>
        <v>0</v>
      </c>
      <c r="S169" s="250">
        <v>0</v>
      </c>
      <c r="T169" s="251">
        <f t="shared" si="11"/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61" t="s">
        <v>275</v>
      </c>
      <c r="AT169" s="161" t="s">
        <v>425</v>
      </c>
      <c r="AU169" s="161" t="s">
        <v>78</v>
      </c>
      <c r="AY169" s="14" t="s">
        <v>145</v>
      </c>
      <c r="BE169" s="162">
        <f t="shared" si="12"/>
        <v>0</v>
      </c>
      <c r="BF169" s="162">
        <f t="shared" si="13"/>
        <v>0</v>
      </c>
      <c r="BG169" s="162">
        <f t="shared" si="14"/>
        <v>0</v>
      </c>
      <c r="BH169" s="162">
        <f t="shared" si="15"/>
        <v>0</v>
      </c>
      <c r="BI169" s="162">
        <f t="shared" si="16"/>
        <v>0</v>
      </c>
      <c r="BJ169" s="14" t="s">
        <v>78</v>
      </c>
      <c r="BK169" s="162">
        <f t="shared" si="17"/>
        <v>0</v>
      </c>
      <c r="BL169" s="14" t="s">
        <v>210</v>
      </c>
      <c r="BM169" s="161" t="s">
        <v>1844</v>
      </c>
    </row>
    <row r="170" spans="1:65" s="2" customFormat="1" ht="16.5" customHeight="1">
      <c r="A170" s="187"/>
      <c r="B170" s="189"/>
      <c r="C170" s="241" t="s">
        <v>1845</v>
      </c>
      <c r="D170" s="241" t="s">
        <v>147</v>
      </c>
      <c r="E170" s="242" t="s">
        <v>1846</v>
      </c>
      <c r="F170" s="243" t="s">
        <v>1847</v>
      </c>
      <c r="G170" s="244" t="s">
        <v>200</v>
      </c>
      <c r="H170" s="245">
        <v>2</v>
      </c>
      <c r="I170" s="246"/>
      <c r="J170" s="246"/>
      <c r="K170" s="247"/>
      <c r="L170" s="27"/>
      <c r="M170" s="248"/>
      <c r="N170" s="249"/>
      <c r="O170" s="250">
        <v>0.87809999999999999</v>
      </c>
      <c r="P170" s="250">
        <f t="shared" si="9"/>
        <v>1.7562</v>
      </c>
      <c r="Q170" s="250">
        <v>0</v>
      </c>
      <c r="R170" s="250">
        <f t="shared" si="10"/>
        <v>0</v>
      </c>
      <c r="S170" s="250">
        <v>0</v>
      </c>
      <c r="T170" s="251">
        <f t="shared" si="11"/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61" t="s">
        <v>210</v>
      </c>
      <c r="AT170" s="161" t="s">
        <v>147</v>
      </c>
      <c r="AU170" s="161" t="s">
        <v>78</v>
      </c>
      <c r="AY170" s="14" t="s">
        <v>145</v>
      </c>
      <c r="BE170" s="162">
        <f t="shared" si="12"/>
        <v>0</v>
      </c>
      <c r="BF170" s="162">
        <f t="shared" si="13"/>
        <v>0</v>
      </c>
      <c r="BG170" s="162">
        <f t="shared" si="14"/>
        <v>0</v>
      </c>
      <c r="BH170" s="162">
        <f t="shared" si="15"/>
        <v>0</v>
      </c>
      <c r="BI170" s="162">
        <f t="shared" si="16"/>
        <v>0</v>
      </c>
      <c r="BJ170" s="14" t="s">
        <v>78</v>
      </c>
      <c r="BK170" s="162">
        <f t="shared" si="17"/>
        <v>0</v>
      </c>
      <c r="BL170" s="14" t="s">
        <v>210</v>
      </c>
      <c r="BM170" s="161" t="s">
        <v>1848</v>
      </c>
    </row>
    <row r="171" spans="1:65" s="2" customFormat="1" ht="24.75" customHeight="1">
      <c r="A171" s="187"/>
      <c r="B171" s="189"/>
      <c r="C171" s="252" t="s">
        <v>1849</v>
      </c>
      <c r="D171" s="252" t="s">
        <v>425</v>
      </c>
      <c r="E171" s="253" t="s">
        <v>1850</v>
      </c>
      <c r="F171" s="254" t="s">
        <v>3095</v>
      </c>
      <c r="G171" s="255" t="s">
        <v>200</v>
      </c>
      <c r="H171" s="256">
        <v>2</v>
      </c>
      <c r="I171" s="257"/>
      <c r="J171" s="257"/>
      <c r="K171" s="258"/>
      <c r="L171" s="174"/>
      <c r="M171" s="259"/>
      <c r="N171" s="260"/>
      <c r="O171" s="250">
        <v>0</v>
      </c>
      <c r="P171" s="250">
        <f t="shared" si="9"/>
        <v>0</v>
      </c>
      <c r="Q171" s="250">
        <v>0</v>
      </c>
      <c r="R171" s="250">
        <f t="shared" si="10"/>
        <v>0</v>
      </c>
      <c r="S171" s="250">
        <v>0</v>
      </c>
      <c r="T171" s="251">
        <f t="shared" si="11"/>
        <v>0</v>
      </c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61" t="s">
        <v>275</v>
      </c>
      <c r="AT171" s="161" t="s">
        <v>425</v>
      </c>
      <c r="AU171" s="161" t="s">
        <v>78</v>
      </c>
      <c r="AY171" s="14" t="s">
        <v>145</v>
      </c>
      <c r="BE171" s="162">
        <f t="shared" si="12"/>
        <v>0</v>
      </c>
      <c r="BF171" s="162">
        <f t="shared" si="13"/>
        <v>0</v>
      </c>
      <c r="BG171" s="162">
        <f t="shared" si="14"/>
        <v>0</v>
      </c>
      <c r="BH171" s="162">
        <f t="shared" si="15"/>
        <v>0</v>
      </c>
      <c r="BI171" s="162">
        <f t="shared" si="16"/>
        <v>0</v>
      </c>
      <c r="BJ171" s="14" t="s">
        <v>78</v>
      </c>
      <c r="BK171" s="162">
        <f t="shared" si="17"/>
        <v>0</v>
      </c>
      <c r="BL171" s="14" t="s">
        <v>210</v>
      </c>
      <c r="BM171" s="161" t="s">
        <v>1851</v>
      </c>
    </row>
    <row r="172" spans="1:65" s="2" customFormat="1" ht="16.5" customHeight="1">
      <c r="A172" s="187"/>
      <c r="B172" s="189"/>
      <c r="C172" s="252" t="s">
        <v>1852</v>
      </c>
      <c r="D172" s="252" t="s">
        <v>425</v>
      </c>
      <c r="E172" s="253" t="s">
        <v>1853</v>
      </c>
      <c r="F172" s="254" t="s">
        <v>1854</v>
      </c>
      <c r="G172" s="255" t="s">
        <v>200</v>
      </c>
      <c r="H172" s="256">
        <v>2</v>
      </c>
      <c r="I172" s="257"/>
      <c r="J172" s="257"/>
      <c r="K172" s="258"/>
      <c r="L172" s="174"/>
      <c r="M172" s="259"/>
      <c r="N172" s="260"/>
      <c r="O172" s="250">
        <v>0</v>
      </c>
      <c r="P172" s="250">
        <f t="shared" si="9"/>
        <v>0</v>
      </c>
      <c r="Q172" s="250">
        <v>0</v>
      </c>
      <c r="R172" s="250">
        <f t="shared" si="10"/>
        <v>0</v>
      </c>
      <c r="S172" s="250">
        <v>0</v>
      </c>
      <c r="T172" s="251">
        <f t="shared" si="11"/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61" t="s">
        <v>275</v>
      </c>
      <c r="AT172" s="161" t="s">
        <v>425</v>
      </c>
      <c r="AU172" s="161" t="s">
        <v>78</v>
      </c>
      <c r="AY172" s="14" t="s">
        <v>145</v>
      </c>
      <c r="BE172" s="162">
        <f t="shared" si="12"/>
        <v>0</v>
      </c>
      <c r="BF172" s="162">
        <f t="shared" si="13"/>
        <v>0</v>
      </c>
      <c r="BG172" s="162">
        <f t="shared" si="14"/>
        <v>0</v>
      </c>
      <c r="BH172" s="162">
        <f t="shared" si="15"/>
        <v>0</v>
      </c>
      <c r="BI172" s="162">
        <f t="shared" si="16"/>
        <v>0</v>
      </c>
      <c r="BJ172" s="14" t="s">
        <v>78</v>
      </c>
      <c r="BK172" s="162">
        <f t="shared" si="17"/>
        <v>0</v>
      </c>
      <c r="BL172" s="14" t="s">
        <v>210</v>
      </c>
      <c r="BM172" s="161" t="s">
        <v>1855</v>
      </c>
    </row>
    <row r="173" spans="1:65" s="2" customFormat="1" ht="16.5" customHeight="1">
      <c r="A173" s="187"/>
      <c r="B173" s="189"/>
      <c r="C173" s="252" t="s">
        <v>1856</v>
      </c>
      <c r="D173" s="252" t="s">
        <v>425</v>
      </c>
      <c r="E173" s="253" t="s">
        <v>1857</v>
      </c>
      <c r="F173" s="254" t="s">
        <v>1858</v>
      </c>
      <c r="G173" s="255" t="s">
        <v>200</v>
      </c>
      <c r="H173" s="256">
        <v>1</v>
      </c>
      <c r="I173" s="257"/>
      <c r="J173" s="257"/>
      <c r="K173" s="258"/>
      <c r="L173" s="174"/>
      <c r="M173" s="259"/>
      <c r="N173" s="260"/>
      <c r="O173" s="250">
        <v>0</v>
      </c>
      <c r="P173" s="250">
        <f t="shared" si="9"/>
        <v>0</v>
      </c>
      <c r="Q173" s="250">
        <v>0</v>
      </c>
      <c r="R173" s="250">
        <f t="shared" si="10"/>
        <v>0</v>
      </c>
      <c r="S173" s="250">
        <v>0</v>
      </c>
      <c r="T173" s="251">
        <f t="shared" si="11"/>
        <v>0</v>
      </c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R173" s="161" t="s">
        <v>275</v>
      </c>
      <c r="AT173" s="161" t="s">
        <v>425</v>
      </c>
      <c r="AU173" s="161" t="s">
        <v>78</v>
      </c>
      <c r="AY173" s="14" t="s">
        <v>145</v>
      </c>
      <c r="BE173" s="162">
        <f t="shared" si="12"/>
        <v>0</v>
      </c>
      <c r="BF173" s="162">
        <f t="shared" si="13"/>
        <v>0</v>
      </c>
      <c r="BG173" s="162">
        <f t="shared" si="14"/>
        <v>0</v>
      </c>
      <c r="BH173" s="162">
        <f t="shared" si="15"/>
        <v>0</v>
      </c>
      <c r="BI173" s="162">
        <f t="shared" si="16"/>
        <v>0</v>
      </c>
      <c r="BJ173" s="14" t="s">
        <v>78</v>
      </c>
      <c r="BK173" s="162">
        <f t="shared" si="17"/>
        <v>0</v>
      </c>
      <c r="BL173" s="14" t="s">
        <v>210</v>
      </c>
      <c r="BM173" s="161" t="s">
        <v>1859</v>
      </c>
    </row>
    <row r="174" spans="1:65" s="2" customFormat="1" ht="16.5" customHeight="1">
      <c r="A174" s="187"/>
      <c r="B174" s="189"/>
      <c r="C174" s="252" t="s">
        <v>1860</v>
      </c>
      <c r="D174" s="252" t="s">
        <v>425</v>
      </c>
      <c r="E174" s="253" t="s">
        <v>1861</v>
      </c>
      <c r="F174" s="254" t="s">
        <v>1862</v>
      </c>
      <c r="G174" s="255" t="s">
        <v>200</v>
      </c>
      <c r="H174" s="256">
        <v>2</v>
      </c>
      <c r="I174" s="257"/>
      <c r="J174" s="257"/>
      <c r="K174" s="258"/>
      <c r="L174" s="174"/>
      <c r="M174" s="259"/>
      <c r="N174" s="260"/>
      <c r="O174" s="250">
        <v>0</v>
      </c>
      <c r="P174" s="250">
        <f t="shared" si="9"/>
        <v>0</v>
      </c>
      <c r="Q174" s="250">
        <v>0</v>
      </c>
      <c r="R174" s="250">
        <f t="shared" si="10"/>
        <v>0</v>
      </c>
      <c r="S174" s="250">
        <v>0</v>
      </c>
      <c r="T174" s="251">
        <f t="shared" si="11"/>
        <v>0</v>
      </c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R174" s="161" t="s">
        <v>275</v>
      </c>
      <c r="AT174" s="161" t="s">
        <v>425</v>
      </c>
      <c r="AU174" s="161" t="s">
        <v>78</v>
      </c>
      <c r="AY174" s="14" t="s">
        <v>145</v>
      </c>
      <c r="BE174" s="162">
        <f t="shared" si="12"/>
        <v>0</v>
      </c>
      <c r="BF174" s="162">
        <f t="shared" si="13"/>
        <v>0</v>
      </c>
      <c r="BG174" s="162">
        <f t="shared" si="14"/>
        <v>0</v>
      </c>
      <c r="BH174" s="162">
        <f t="shared" si="15"/>
        <v>0</v>
      </c>
      <c r="BI174" s="162">
        <f t="shared" si="16"/>
        <v>0</v>
      </c>
      <c r="BJ174" s="14" t="s">
        <v>78</v>
      </c>
      <c r="BK174" s="162">
        <f t="shared" si="17"/>
        <v>0</v>
      </c>
      <c r="BL174" s="14" t="s">
        <v>210</v>
      </c>
      <c r="BM174" s="161" t="s">
        <v>1863</v>
      </c>
    </row>
    <row r="175" spans="1:65" s="2" customFormat="1" ht="16.5" customHeight="1">
      <c r="A175" s="187"/>
      <c r="B175" s="189"/>
      <c r="C175" s="252" t="s">
        <v>1864</v>
      </c>
      <c r="D175" s="252" t="s">
        <v>425</v>
      </c>
      <c r="E175" s="253" t="s">
        <v>1865</v>
      </c>
      <c r="F175" s="254" t="s">
        <v>3096</v>
      </c>
      <c r="G175" s="255" t="s">
        <v>200</v>
      </c>
      <c r="H175" s="256">
        <v>1</v>
      </c>
      <c r="I175" s="257"/>
      <c r="J175" s="257"/>
      <c r="K175" s="258"/>
      <c r="L175" s="174"/>
      <c r="M175" s="259"/>
      <c r="N175" s="260"/>
      <c r="O175" s="250">
        <v>0</v>
      </c>
      <c r="P175" s="250">
        <f t="shared" si="9"/>
        <v>0</v>
      </c>
      <c r="Q175" s="250">
        <v>0</v>
      </c>
      <c r="R175" s="250">
        <f t="shared" si="10"/>
        <v>0</v>
      </c>
      <c r="S175" s="250">
        <v>0</v>
      </c>
      <c r="T175" s="251">
        <f t="shared" si="11"/>
        <v>0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61" t="s">
        <v>275</v>
      </c>
      <c r="AT175" s="161" t="s">
        <v>425</v>
      </c>
      <c r="AU175" s="161" t="s">
        <v>78</v>
      </c>
      <c r="AY175" s="14" t="s">
        <v>145</v>
      </c>
      <c r="BE175" s="162">
        <f t="shared" si="12"/>
        <v>0</v>
      </c>
      <c r="BF175" s="162">
        <f t="shared" si="13"/>
        <v>0</v>
      </c>
      <c r="BG175" s="162">
        <f t="shared" si="14"/>
        <v>0</v>
      </c>
      <c r="BH175" s="162">
        <f t="shared" si="15"/>
        <v>0</v>
      </c>
      <c r="BI175" s="162">
        <f t="shared" si="16"/>
        <v>0</v>
      </c>
      <c r="BJ175" s="14" t="s">
        <v>78</v>
      </c>
      <c r="BK175" s="162">
        <f t="shared" si="17"/>
        <v>0</v>
      </c>
      <c r="BL175" s="14" t="s">
        <v>210</v>
      </c>
      <c r="BM175" s="161" t="s">
        <v>1866</v>
      </c>
    </row>
    <row r="176" spans="1:65" s="2" customFormat="1" ht="26.25" customHeight="1">
      <c r="A176" s="187"/>
      <c r="B176" s="189"/>
      <c r="C176" s="252" t="s">
        <v>1867</v>
      </c>
      <c r="D176" s="252" t="s">
        <v>425</v>
      </c>
      <c r="E176" s="253" t="s">
        <v>1595</v>
      </c>
      <c r="F176" s="254" t="s">
        <v>3097</v>
      </c>
      <c r="G176" s="255" t="s">
        <v>200</v>
      </c>
      <c r="H176" s="256">
        <v>1</v>
      </c>
      <c r="I176" s="257"/>
      <c r="J176" s="257"/>
      <c r="K176" s="258"/>
      <c r="L176" s="174"/>
      <c r="M176" s="259"/>
      <c r="N176" s="260"/>
      <c r="O176" s="250">
        <v>0</v>
      </c>
      <c r="P176" s="250">
        <f t="shared" si="9"/>
        <v>0</v>
      </c>
      <c r="Q176" s="250">
        <v>0</v>
      </c>
      <c r="R176" s="250">
        <f t="shared" si="10"/>
        <v>0</v>
      </c>
      <c r="S176" s="250">
        <v>0</v>
      </c>
      <c r="T176" s="251">
        <f t="shared" si="11"/>
        <v>0</v>
      </c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R176" s="161" t="s">
        <v>275</v>
      </c>
      <c r="AT176" s="161" t="s">
        <v>425</v>
      </c>
      <c r="AU176" s="161" t="s">
        <v>78</v>
      </c>
      <c r="AY176" s="14" t="s">
        <v>145</v>
      </c>
      <c r="BE176" s="162">
        <f t="shared" si="12"/>
        <v>0</v>
      </c>
      <c r="BF176" s="162">
        <f t="shared" si="13"/>
        <v>0</v>
      </c>
      <c r="BG176" s="162">
        <f t="shared" si="14"/>
        <v>0</v>
      </c>
      <c r="BH176" s="162">
        <f t="shared" si="15"/>
        <v>0</v>
      </c>
      <c r="BI176" s="162">
        <f t="shared" si="16"/>
        <v>0</v>
      </c>
      <c r="BJ176" s="14" t="s">
        <v>78</v>
      </c>
      <c r="BK176" s="162">
        <f t="shared" si="17"/>
        <v>0</v>
      </c>
      <c r="BL176" s="14" t="s">
        <v>210</v>
      </c>
      <c r="BM176" s="161" t="s">
        <v>1868</v>
      </c>
    </row>
    <row r="177" spans="1:65" s="2" customFormat="1" ht="16.5" customHeight="1">
      <c r="A177" s="187"/>
      <c r="B177" s="189"/>
      <c r="C177" s="252" t="s">
        <v>1869</v>
      </c>
      <c r="D177" s="252" t="s">
        <v>425</v>
      </c>
      <c r="E177" s="253" t="s">
        <v>1870</v>
      </c>
      <c r="F177" s="254" t="s">
        <v>1871</v>
      </c>
      <c r="G177" s="255" t="s">
        <v>1592</v>
      </c>
      <c r="H177" s="256">
        <v>1</v>
      </c>
      <c r="I177" s="257"/>
      <c r="J177" s="257"/>
      <c r="K177" s="258"/>
      <c r="L177" s="174"/>
      <c r="M177" s="259"/>
      <c r="N177" s="260"/>
      <c r="O177" s="250">
        <v>0</v>
      </c>
      <c r="P177" s="250">
        <f t="shared" si="9"/>
        <v>0</v>
      </c>
      <c r="Q177" s="250">
        <v>0</v>
      </c>
      <c r="R177" s="250">
        <f t="shared" si="10"/>
        <v>0</v>
      </c>
      <c r="S177" s="250">
        <v>0</v>
      </c>
      <c r="T177" s="251">
        <f t="shared" si="11"/>
        <v>0</v>
      </c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R177" s="161" t="s">
        <v>275</v>
      </c>
      <c r="AT177" s="161" t="s">
        <v>425</v>
      </c>
      <c r="AU177" s="161" t="s">
        <v>78</v>
      </c>
      <c r="AY177" s="14" t="s">
        <v>145</v>
      </c>
      <c r="BE177" s="162">
        <f t="shared" si="12"/>
        <v>0</v>
      </c>
      <c r="BF177" s="162">
        <f t="shared" si="13"/>
        <v>0</v>
      </c>
      <c r="BG177" s="162">
        <f t="shared" si="14"/>
        <v>0</v>
      </c>
      <c r="BH177" s="162">
        <f t="shared" si="15"/>
        <v>0</v>
      </c>
      <c r="BI177" s="162">
        <f t="shared" si="16"/>
        <v>0</v>
      </c>
      <c r="BJ177" s="14" t="s">
        <v>78</v>
      </c>
      <c r="BK177" s="162">
        <f t="shared" si="17"/>
        <v>0</v>
      </c>
      <c r="BL177" s="14" t="s">
        <v>210</v>
      </c>
      <c r="BM177" s="161" t="s">
        <v>1872</v>
      </c>
    </row>
    <row r="178" spans="1:65" s="2" customFormat="1" ht="24.2" customHeight="1">
      <c r="A178" s="187"/>
      <c r="B178" s="189"/>
      <c r="C178" s="241" t="s">
        <v>1873</v>
      </c>
      <c r="D178" s="241" t="s">
        <v>147</v>
      </c>
      <c r="E178" s="242" t="s">
        <v>1874</v>
      </c>
      <c r="F178" s="243" t="s">
        <v>1875</v>
      </c>
      <c r="G178" s="244" t="s">
        <v>269</v>
      </c>
      <c r="H178" s="245">
        <v>1.8</v>
      </c>
      <c r="I178" s="246"/>
      <c r="J178" s="246"/>
      <c r="K178" s="247"/>
      <c r="L178" s="27"/>
      <c r="M178" s="248"/>
      <c r="N178" s="249"/>
      <c r="O178" s="250">
        <v>0.67500000000000004</v>
      </c>
      <c r="P178" s="250">
        <f t="shared" si="9"/>
        <v>1.2150000000000001</v>
      </c>
      <c r="Q178" s="250">
        <v>0</v>
      </c>
      <c r="R178" s="250">
        <f t="shared" si="10"/>
        <v>0</v>
      </c>
      <c r="S178" s="250">
        <v>0</v>
      </c>
      <c r="T178" s="251">
        <f t="shared" si="11"/>
        <v>0</v>
      </c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R178" s="161" t="s">
        <v>210</v>
      </c>
      <c r="AT178" s="161" t="s">
        <v>147</v>
      </c>
      <c r="AU178" s="161" t="s">
        <v>78</v>
      </c>
      <c r="AY178" s="14" t="s">
        <v>145</v>
      </c>
      <c r="BE178" s="162">
        <f t="shared" si="12"/>
        <v>0</v>
      </c>
      <c r="BF178" s="162">
        <f t="shared" si="13"/>
        <v>0</v>
      </c>
      <c r="BG178" s="162">
        <f t="shared" si="14"/>
        <v>0</v>
      </c>
      <c r="BH178" s="162">
        <f t="shared" si="15"/>
        <v>0</v>
      </c>
      <c r="BI178" s="162">
        <f t="shared" si="16"/>
        <v>0</v>
      </c>
      <c r="BJ178" s="14" t="s">
        <v>78</v>
      </c>
      <c r="BK178" s="162">
        <f t="shared" si="17"/>
        <v>0</v>
      </c>
      <c r="BL178" s="14" t="s">
        <v>210</v>
      </c>
      <c r="BM178" s="161" t="s">
        <v>1876</v>
      </c>
    </row>
    <row r="179" spans="1:65" s="12" customFormat="1" ht="22.9" customHeight="1">
      <c r="B179" s="230"/>
      <c r="C179" s="231"/>
      <c r="D179" s="232" t="s">
        <v>68</v>
      </c>
      <c r="E179" s="239" t="s">
        <v>1541</v>
      </c>
      <c r="F179" s="239" t="s">
        <v>1877</v>
      </c>
      <c r="G179" s="231"/>
      <c r="H179" s="231"/>
      <c r="I179" s="231"/>
      <c r="J179" s="240"/>
      <c r="K179" s="231"/>
      <c r="L179" s="137"/>
      <c r="M179" s="235"/>
      <c r="N179" s="236"/>
      <c r="O179" s="236"/>
      <c r="P179" s="237">
        <f>SUM(P180:P202)</f>
        <v>478.61032999999992</v>
      </c>
      <c r="Q179" s="236"/>
      <c r="R179" s="237">
        <f>SUM(R180:R202)</f>
        <v>1.3949990000000001</v>
      </c>
      <c r="S179" s="236"/>
      <c r="T179" s="238">
        <f>SUM(T180:T202)</f>
        <v>0</v>
      </c>
      <c r="AR179" s="138" t="s">
        <v>78</v>
      </c>
      <c r="AT179" s="145" t="s">
        <v>68</v>
      </c>
      <c r="AU179" s="145" t="s">
        <v>75</v>
      </c>
      <c r="AY179" s="138" t="s">
        <v>145</v>
      </c>
      <c r="BK179" s="146">
        <f>SUM(BK180:BK202)</f>
        <v>0</v>
      </c>
    </row>
    <row r="180" spans="1:65" s="2" customFormat="1" ht="21.75" customHeight="1">
      <c r="A180" s="187"/>
      <c r="B180" s="189"/>
      <c r="C180" s="241" t="s">
        <v>1878</v>
      </c>
      <c r="D180" s="241" t="s">
        <v>147</v>
      </c>
      <c r="E180" s="242" t="s">
        <v>1879</v>
      </c>
      <c r="F180" s="243" t="s">
        <v>1880</v>
      </c>
      <c r="G180" s="244" t="s">
        <v>187</v>
      </c>
      <c r="H180" s="245">
        <v>5</v>
      </c>
      <c r="I180" s="246"/>
      <c r="J180" s="246"/>
      <c r="K180" s="247"/>
      <c r="L180" s="27"/>
      <c r="M180" s="248"/>
      <c r="N180" s="249"/>
      <c r="O180" s="250">
        <v>0.24534</v>
      </c>
      <c r="P180" s="250">
        <f t="shared" ref="P180:P202" si="18">O180*H180</f>
        <v>1.2267000000000001</v>
      </c>
      <c r="Q180" s="250">
        <v>5.9000000000000003E-4</v>
      </c>
      <c r="R180" s="250">
        <f t="shared" ref="R180:R202" si="19">Q180*H180</f>
        <v>2.9500000000000004E-3</v>
      </c>
      <c r="S180" s="250">
        <v>0</v>
      </c>
      <c r="T180" s="251">
        <f t="shared" ref="T180:T202" si="20">S180*H180</f>
        <v>0</v>
      </c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R180" s="161" t="s">
        <v>210</v>
      </c>
      <c r="AT180" s="161" t="s">
        <v>147</v>
      </c>
      <c r="AU180" s="161" t="s">
        <v>78</v>
      </c>
      <c r="AY180" s="14" t="s">
        <v>145</v>
      </c>
      <c r="BE180" s="162">
        <f t="shared" ref="BE180:BE202" si="21">IF(N180="základná",J180,0)</f>
        <v>0</v>
      </c>
      <c r="BF180" s="162">
        <f t="shared" ref="BF180:BF202" si="22">IF(N180="znížená",J180,0)</f>
        <v>0</v>
      </c>
      <c r="BG180" s="162">
        <f t="shared" ref="BG180:BG202" si="23">IF(N180="zákl. prenesená",J180,0)</f>
        <v>0</v>
      </c>
      <c r="BH180" s="162">
        <f t="shared" ref="BH180:BH202" si="24">IF(N180="zníž. prenesená",J180,0)</f>
        <v>0</v>
      </c>
      <c r="BI180" s="162">
        <f t="shared" ref="BI180:BI202" si="25">IF(N180="nulová",J180,0)</f>
        <v>0</v>
      </c>
      <c r="BJ180" s="14" t="s">
        <v>78</v>
      </c>
      <c r="BK180" s="162">
        <f t="shared" ref="BK180:BK202" si="26">ROUND(I180*H180,2)</f>
        <v>0</v>
      </c>
      <c r="BL180" s="14" t="s">
        <v>210</v>
      </c>
      <c r="BM180" s="161" t="s">
        <v>1881</v>
      </c>
    </row>
    <row r="181" spans="1:65" s="2" customFormat="1" ht="16.5" customHeight="1">
      <c r="A181" s="187"/>
      <c r="B181" s="189"/>
      <c r="C181" s="252" t="s">
        <v>1882</v>
      </c>
      <c r="D181" s="252" t="s">
        <v>425</v>
      </c>
      <c r="E181" s="253" t="s">
        <v>1883</v>
      </c>
      <c r="F181" s="254" t="s">
        <v>1884</v>
      </c>
      <c r="G181" s="255" t="s">
        <v>187</v>
      </c>
      <c r="H181" s="256">
        <v>5</v>
      </c>
      <c r="I181" s="257"/>
      <c r="J181" s="257"/>
      <c r="K181" s="258"/>
      <c r="L181" s="174"/>
      <c r="M181" s="259"/>
      <c r="N181" s="260"/>
      <c r="O181" s="250">
        <v>0</v>
      </c>
      <c r="P181" s="250">
        <f t="shared" si="18"/>
        <v>0</v>
      </c>
      <c r="Q181" s="250">
        <v>0</v>
      </c>
      <c r="R181" s="250">
        <f t="shared" si="19"/>
        <v>0</v>
      </c>
      <c r="S181" s="250">
        <v>0</v>
      </c>
      <c r="T181" s="251">
        <f t="shared" si="20"/>
        <v>0</v>
      </c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R181" s="161" t="s">
        <v>275</v>
      </c>
      <c r="AT181" s="161" t="s">
        <v>425</v>
      </c>
      <c r="AU181" s="161" t="s">
        <v>78</v>
      </c>
      <c r="AY181" s="14" t="s">
        <v>145</v>
      </c>
      <c r="BE181" s="162">
        <f t="shared" si="21"/>
        <v>0</v>
      </c>
      <c r="BF181" s="162">
        <f t="shared" si="22"/>
        <v>0</v>
      </c>
      <c r="BG181" s="162">
        <f t="shared" si="23"/>
        <v>0</v>
      </c>
      <c r="BH181" s="162">
        <f t="shared" si="24"/>
        <v>0</v>
      </c>
      <c r="BI181" s="162">
        <f t="shared" si="25"/>
        <v>0</v>
      </c>
      <c r="BJ181" s="14" t="s">
        <v>78</v>
      </c>
      <c r="BK181" s="162">
        <f t="shared" si="26"/>
        <v>0</v>
      </c>
      <c r="BL181" s="14" t="s">
        <v>210</v>
      </c>
      <c r="BM181" s="161" t="s">
        <v>1885</v>
      </c>
    </row>
    <row r="182" spans="1:65" s="2" customFormat="1" ht="21.75" customHeight="1">
      <c r="A182" s="187"/>
      <c r="B182" s="189"/>
      <c r="C182" s="241" t="s">
        <v>1886</v>
      </c>
      <c r="D182" s="241" t="s">
        <v>147</v>
      </c>
      <c r="E182" s="242" t="s">
        <v>1887</v>
      </c>
      <c r="F182" s="243" t="s">
        <v>1888</v>
      </c>
      <c r="G182" s="244" t="s">
        <v>187</v>
      </c>
      <c r="H182" s="245">
        <v>600</v>
      </c>
      <c r="I182" s="246"/>
      <c r="J182" s="246"/>
      <c r="K182" s="247"/>
      <c r="L182" s="27"/>
      <c r="M182" s="248"/>
      <c r="N182" s="249"/>
      <c r="O182" s="250">
        <v>0.24540999999999999</v>
      </c>
      <c r="P182" s="250">
        <f t="shared" si="18"/>
        <v>147.24599999999998</v>
      </c>
      <c r="Q182" s="250">
        <v>7.1000000000000002E-4</v>
      </c>
      <c r="R182" s="250">
        <f t="shared" si="19"/>
        <v>0.42599999999999999</v>
      </c>
      <c r="S182" s="250">
        <v>0</v>
      </c>
      <c r="T182" s="251">
        <f t="shared" si="20"/>
        <v>0</v>
      </c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R182" s="161" t="s">
        <v>210</v>
      </c>
      <c r="AT182" s="161" t="s">
        <v>147</v>
      </c>
      <c r="AU182" s="161" t="s">
        <v>78</v>
      </c>
      <c r="AY182" s="14" t="s">
        <v>145</v>
      </c>
      <c r="BE182" s="162">
        <f t="shared" si="21"/>
        <v>0</v>
      </c>
      <c r="BF182" s="162">
        <f t="shared" si="22"/>
        <v>0</v>
      </c>
      <c r="BG182" s="162">
        <f t="shared" si="23"/>
        <v>0</v>
      </c>
      <c r="BH182" s="162">
        <f t="shared" si="24"/>
        <v>0</v>
      </c>
      <c r="BI182" s="162">
        <f t="shared" si="25"/>
        <v>0</v>
      </c>
      <c r="BJ182" s="14" t="s">
        <v>78</v>
      </c>
      <c r="BK182" s="162">
        <f t="shared" si="26"/>
        <v>0</v>
      </c>
      <c r="BL182" s="14" t="s">
        <v>210</v>
      </c>
      <c r="BM182" s="161" t="s">
        <v>1889</v>
      </c>
    </row>
    <row r="183" spans="1:65" s="2" customFormat="1" ht="24.2" customHeight="1">
      <c r="A183" s="187"/>
      <c r="B183" s="189"/>
      <c r="C183" s="252" t="s">
        <v>1890</v>
      </c>
      <c r="D183" s="252" t="s">
        <v>425</v>
      </c>
      <c r="E183" s="253" t="s">
        <v>1891</v>
      </c>
      <c r="F183" s="254" t="s">
        <v>3035</v>
      </c>
      <c r="G183" s="255" t="s">
        <v>187</v>
      </c>
      <c r="H183" s="256">
        <v>600</v>
      </c>
      <c r="I183" s="257"/>
      <c r="J183" s="257"/>
      <c r="K183" s="258"/>
      <c r="L183" s="174"/>
      <c r="M183" s="259"/>
      <c r="N183" s="260"/>
      <c r="O183" s="250">
        <v>0</v>
      </c>
      <c r="P183" s="250">
        <f t="shared" si="18"/>
        <v>0</v>
      </c>
      <c r="Q183" s="250">
        <v>0</v>
      </c>
      <c r="R183" s="250">
        <f t="shared" si="19"/>
        <v>0</v>
      </c>
      <c r="S183" s="250">
        <v>0</v>
      </c>
      <c r="T183" s="251">
        <f t="shared" si="20"/>
        <v>0</v>
      </c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R183" s="161" t="s">
        <v>275</v>
      </c>
      <c r="AT183" s="161" t="s">
        <v>425</v>
      </c>
      <c r="AU183" s="161" t="s">
        <v>78</v>
      </c>
      <c r="AY183" s="14" t="s">
        <v>145</v>
      </c>
      <c r="BE183" s="162">
        <f t="shared" si="21"/>
        <v>0</v>
      </c>
      <c r="BF183" s="162">
        <f t="shared" si="22"/>
        <v>0</v>
      </c>
      <c r="BG183" s="162">
        <f t="shared" si="23"/>
        <v>0</v>
      </c>
      <c r="BH183" s="162">
        <f t="shared" si="24"/>
        <v>0</v>
      </c>
      <c r="BI183" s="162">
        <f t="shared" si="25"/>
        <v>0</v>
      </c>
      <c r="BJ183" s="14" t="s">
        <v>78</v>
      </c>
      <c r="BK183" s="162">
        <f t="shared" si="26"/>
        <v>0</v>
      </c>
      <c r="BL183" s="14" t="s">
        <v>210</v>
      </c>
      <c r="BM183" s="161" t="s">
        <v>1892</v>
      </c>
    </row>
    <row r="184" spans="1:65" s="2" customFormat="1" ht="24.2" customHeight="1">
      <c r="A184" s="187"/>
      <c r="B184" s="189"/>
      <c r="C184" s="241" t="s">
        <v>1893</v>
      </c>
      <c r="D184" s="241" t="s">
        <v>147</v>
      </c>
      <c r="E184" s="242" t="s">
        <v>1894</v>
      </c>
      <c r="F184" s="243" t="s">
        <v>1895</v>
      </c>
      <c r="G184" s="244" t="s">
        <v>187</v>
      </c>
      <c r="H184" s="245">
        <v>180</v>
      </c>
      <c r="I184" s="246"/>
      <c r="J184" s="246"/>
      <c r="K184" s="247"/>
      <c r="L184" s="27"/>
      <c r="M184" s="248"/>
      <c r="N184" s="249"/>
      <c r="O184" s="250">
        <v>0.24548</v>
      </c>
      <c r="P184" s="250">
        <f t="shared" si="18"/>
        <v>44.186399999999999</v>
      </c>
      <c r="Q184" s="250">
        <v>8.1999999999999998E-4</v>
      </c>
      <c r="R184" s="250">
        <f t="shared" si="19"/>
        <v>0.14760000000000001</v>
      </c>
      <c r="S184" s="250">
        <v>0</v>
      </c>
      <c r="T184" s="251">
        <f t="shared" si="20"/>
        <v>0</v>
      </c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R184" s="161" t="s">
        <v>210</v>
      </c>
      <c r="AT184" s="161" t="s">
        <v>147</v>
      </c>
      <c r="AU184" s="161" t="s">
        <v>78</v>
      </c>
      <c r="AY184" s="14" t="s">
        <v>145</v>
      </c>
      <c r="BE184" s="162">
        <f t="shared" si="21"/>
        <v>0</v>
      </c>
      <c r="BF184" s="162">
        <f t="shared" si="22"/>
        <v>0</v>
      </c>
      <c r="BG184" s="162">
        <f t="shared" si="23"/>
        <v>0</v>
      </c>
      <c r="BH184" s="162">
        <f t="shared" si="24"/>
        <v>0</v>
      </c>
      <c r="BI184" s="162">
        <f t="shared" si="25"/>
        <v>0</v>
      </c>
      <c r="BJ184" s="14" t="s">
        <v>78</v>
      </c>
      <c r="BK184" s="162">
        <f t="shared" si="26"/>
        <v>0</v>
      </c>
      <c r="BL184" s="14" t="s">
        <v>210</v>
      </c>
      <c r="BM184" s="161" t="s">
        <v>1896</v>
      </c>
    </row>
    <row r="185" spans="1:65" s="2" customFormat="1" ht="37.9" customHeight="1">
      <c r="A185" s="187"/>
      <c r="B185" s="189"/>
      <c r="C185" s="252" t="s">
        <v>1897</v>
      </c>
      <c r="D185" s="252" t="s">
        <v>425</v>
      </c>
      <c r="E185" s="253" t="s">
        <v>1898</v>
      </c>
      <c r="F185" s="254" t="s">
        <v>3034</v>
      </c>
      <c r="G185" s="255" t="s">
        <v>187</v>
      </c>
      <c r="H185" s="256">
        <v>180</v>
      </c>
      <c r="I185" s="257"/>
      <c r="J185" s="257"/>
      <c r="K185" s="258"/>
      <c r="L185" s="174"/>
      <c r="M185" s="259"/>
      <c r="N185" s="260"/>
      <c r="O185" s="250">
        <v>0</v>
      </c>
      <c r="P185" s="250">
        <f t="shared" si="18"/>
        <v>0</v>
      </c>
      <c r="Q185" s="250">
        <v>0</v>
      </c>
      <c r="R185" s="250">
        <f t="shared" si="19"/>
        <v>0</v>
      </c>
      <c r="S185" s="250">
        <v>0</v>
      </c>
      <c r="T185" s="251">
        <f t="shared" si="20"/>
        <v>0</v>
      </c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R185" s="161" t="s">
        <v>275</v>
      </c>
      <c r="AT185" s="161" t="s">
        <v>425</v>
      </c>
      <c r="AU185" s="161" t="s">
        <v>78</v>
      </c>
      <c r="AY185" s="14" t="s">
        <v>145</v>
      </c>
      <c r="BE185" s="162">
        <f t="shared" si="21"/>
        <v>0</v>
      </c>
      <c r="BF185" s="162">
        <f t="shared" si="22"/>
        <v>0</v>
      </c>
      <c r="BG185" s="162">
        <f t="shared" si="23"/>
        <v>0</v>
      </c>
      <c r="BH185" s="162">
        <f t="shared" si="24"/>
        <v>0</v>
      </c>
      <c r="BI185" s="162">
        <f t="shared" si="25"/>
        <v>0</v>
      </c>
      <c r="BJ185" s="14" t="s">
        <v>78</v>
      </c>
      <c r="BK185" s="162">
        <f t="shared" si="26"/>
        <v>0</v>
      </c>
      <c r="BL185" s="14" t="s">
        <v>210</v>
      </c>
      <c r="BM185" s="161" t="s">
        <v>1899</v>
      </c>
    </row>
    <row r="186" spans="1:65" s="2" customFormat="1" ht="21.75" customHeight="1">
      <c r="A186" s="187"/>
      <c r="B186" s="189"/>
      <c r="C186" s="241" t="s">
        <v>1900</v>
      </c>
      <c r="D186" s="241" t="s">
        <v>147</v>
      </c>
      <c r="E186" s="242" t="s">
        <v>1901</v>
      </c>
      <c r="F186" s="243" t="s">
        <v>1902</v>
      </c>
      <c r="G186" s="244" t="s">
        <v>187</v>
      </c>
      <c r="H186" s="245">
        <v>180</v>
      </c>
      <c r="I186" s="246"/>
      <c r="J186" s="246"/>
      <c r="K186" s="247"/>
      <c r="L186" s="27"/>
      <c r="M186" s="248"/>
      <c r="N186" s="249"/>
      <c r="O186" s="250">
        <v>0.24568999999999999</v>
      </c>
      <c r="P186" s="250">
        <f t="shared" si="18"/>
        <v>44.224199999999996</v>
      </c>
      <c r="Q186" s="250">
        <v>1.16E-3</v>
      </c>
      <c r="R186" s="250">
        <f t="shared" si="19"/>
        <v>0.20880000000000001</v>
      </c>
      <c r="S186" s="250">
        <v>0</v>
      </c>
      <c r="T186" s="251">
        <f t="shared" si="20"/>
        <v>0</v>
      </c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R186" s="161" t="s">
        <v>210</v>
      </c>
      <c r="AT186" s="161" t="s">
        <v>147</v>
      </c>
      <c r="AU186" s="161" t="s">
        <v>78</v>
      </c>
      <c r="AY186" s="14" t="s">
        <v>145</v>
      </c>
      <c r="BE186" s="162">
        <f t="shared" si="21"/>
        <v>0</v>
      </c>
      <c r="BF186" s="162">
        <f t="shared" si="22"/>
        <v>0</v>
      </c>
      <c r="BG186" s="162">
        <f t="shared" si="23"/>
        <v>0</v>
      </c>
      <c r="BH186" s="162">
        <f t="shared" si="24"/>
        <v>0</v>
      </c>
      <c r="BI186" s="162">
        <f t="shared" si="25"/>
        <v>0</v>
      </c>
      <c r="BJ186" s="14" t="s">
        <v>78</v>
      </c>
      <c r="BK186" s="162">
        <f t="shared" si="26"/>
        <v>0</v>
      </c>
      <c r="BL186" s="14" t="s">
        <v>210</v>
      </c>
      <c r="BM186" s="161" t="s">
        <v>1903</v>
      </c>
    </row>
    <row r="187" spans="1:65" s="2" customFormat="1" ht="37.9" customHeight="1">
      <c r="A187" s="187"/>
      <c r="B187" s="189"/>
      <c r="C187" s="252" t="s">
        <v>1904</v>
      </c>
      <c r="D187" s="252" t="s">
        <v>425</v>
      </c>
      <c r="E187" s="253" t="s">
        <v>1905</v>
      </c>
      <c r="F187" s="254" t="s">
        <v>3033</v>
      </c>
      <c r="G187" s="255" t="s">
        <v>187</v>
      </c>
      <c r="H187" s="256">
        <v>180</v>
      </c>
      <c r="I187" s="257"/>
      <c r="J187" s="257"/>
      <c r="K187" s="258"/>
      <c r="L187" s="174"/>
      <c r="M187" s="259"/>
      <c r="N187" s="260"/>
      <c r="O187" s="250">
        <v>0</v>
      </c>
      <c r="P187" s="250">
        <f t="shared" si="18"/>
        <v>0</v>
      </c>
      <c r="Q187" s="250">
        <v>0</v>
      </c>
      <c r="R187" s="250">
        <f t="shared" si="19"/>
        <v>0</v>
      </c>
      <c r="S187" s="250">
        <v>0</v>
      </c>
      <c r="T187" s="251">
        <f t="shared" si="20"/>
        <v>0</v>
      </c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R187" s="161" t="s">
        <v>275</v>
      </c>
      <c r="AT187" s="161" t="s">
        <v>425</v>
      </c>
      <c r="AU187" s="161" t="s">
        <v>78</v>
      </c>
      <c r="AY187" s="14" t="s">
        <v>145</v>
      </c>
      <c r="BE187" s="162">
        <f t="shared" si="21"/>
        <v>0</v>
      </c>
      <c r="BF187" s="162">
        <f t="shared" si="22"/>
        <v>0</v>
      </c>
      <c r="BG187" s="162">
        <f t="shared" si="23"/>
        <v>0</v>
      </c>
      <c r="BH187" s="162">
        <f t="shared" si="24"/>
        <v>0</v>
      </c>
      <c r="BI187" s="162">
        <f t="shared" si="25"/>
        <v>0</v>
      </c>
      <c r="BJ187" s="14" t="s">
        <v>78</v>
      </c>
      <c r="BK187" s="162">
        <f t="shared" si="26"/>
        <v>0</v>
      </c>
      <c r="BL187" s="14" t="s">
        <v>210</v>
      </c>
      <c r="BM187" s="161" t="s">
        <v>1906</v>
      </c>
    </row>
    <row r="188" spans="1:65" s="2" customFormat="1" ht="21.75" customHeight="1">
      <c r="A188" s="187"/>
      <c r="B188" s="189"/>
      <c r="C188" s="241" t="s">
        <v>1907</v>
      </c>
      <c r="D188" s="241" t="s">
        <v>147</v>
      </c>
      <c r="E188" s="242" t="s">
        <v>1544</v>
      </c>
      <c r="F188" s="243" t="s">
        <v>1545</v>
      </c>
      <c r="G188" s="244" t="s">
        <v>187</v>
      </c>
      <c r="H188" s="245">
        <v>230</v>
      </c>
      <c r="I188" s="246"/>
      <c r="J188" s="246"/>
      <c r="K188" s="247"/>
      <c r="L188" s="27"/>
      <c r="M188" s="248"/>
      <c r="N188" s="249"/>
      <c r="O188" s="250">
        <v>0.24587000000000001</v>
      </c>
      <c r="P188" s="250">
        <f t="shared" si="18"/>
        <v>56.5501</v>
      </c>
      <c r="Q188" s="250">
        <v>1.47E-3</v>
      </c>
      <c r="R188" s="250">
        <f t="shared" si="19"/>
        <v>0.33810000000000001</v>
      </c>
      <c r="S188" s="250">
        <v>0</v>
      </c>
      <c r="T188" s="251">
        <f t="shared" si="20"/>
        <v>0</v>
      </c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R188" s="161" t="s">
        <v>210</v>
      </c>
      <c r="AT188" s="161" t="s">
        <v>147</v>
      </c>
      <c r="AU188" s="161" t="s">
        <v>78</v>
      </c>
      <c r="AY188" s="14" t="s">
        <v>145</v>
      </c>
      <c r="BE188" s="162">
        <f t="shared" si="21"/>
        <v>0</v>
      </c>
      <c r="BF188" s="162">
        <f t="shared" si="22"/>
        <v>0</v>
      </c>
      <c r="BG188" s="162">
        <f t="shared" si="23"/>
        <v>0</v>
      </c>
      <c r="BH188" s="162">
        <f t="shared" si="24"/>
        <v>0</v>
      </c>
      <c r="BI188" s="162">
        <f t="shared" si="25"/>
        <v>0</v>
      </c>
      <c r="BJ188" s="14" t="s">
        <v>78</v>
      </c>
      <c r="BK188" s="162">
        <f t="shared" si="26"/>
        <v>0</v>
      </c>
      <c r="BL188" s="14" t="s">
        <v>210</v>
      </c>
      <c r="BM188" s="161" t="s">
        <v>1908</v>
      </c>
    </row>
    <row r="189" spans="1:65" s="2" customFormat="1" ht="37.9" customHeight="1">
      <c r="A189" s="187"/>
      <c r="B189" s="189"/>
      <c r="C189" s="252" t="s">
        <v>1909</v>
      </c>
      <c r="D189" s="252" t="s">
        <v>425</v>
      </c>
      <c r="E189" s="253" t="s">
        <v>1910</v>
      </c>
      <c r="F189" s="254" t="s">
        <v>3032</v>
      </c>
      <c r="G189" s="255" t="s">
        <v>187</v>
      </c>
      <c r="H189" s="256">
        <v>119.259</v>
      </c>
      <c r="I189" s="257"/>
      <c r="J189" s="257"/>
      <c r="K189" s="258"/>
      <c r="L189" s="174"/>
      <c r="M189" s="259"/>
      <c r="N189" s="260"/>
      <c r="O189" s="250">
        <v>0</v>
      </c>
      <c r="P189" s="250">
        <f t="shared" si="18"/>
        <v>0</v>
      </c>
      <c r="Q189" s="250">
        <v>0</v>
      </c>
      <c r="R189" s="250">
        <f t="shared" si="19"/>
        <v>0</v>
      </c>
      <c r="S189" s="250">
        <v>0</v>
      </c>
      <c r="T189" s="251">
        <f t="shared" si="20"/>
        <v>0</v>
      </c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R189" s="161" t="s">
        <v>275</v>
      </c>
      <c r="AT189" s="161" t="s">
        <v>425</v>
      </c>
      <c r="AU189" s="161" t="s">
        <v>78</v>
      </c>
      <c r="AY189" s="14" t="s">
        <v>145</v>
      </c>
      <c r="BE189" s="162">
        <f t="shared" si="21"/>
        <v>0</v>
      </c>
      <c r="BF189" s="162">
        <f t="shared" si="22"/>
        <v>0</v>
      </c>
      <c r="BG189" s="162">
        <f t="shared" si="23"/>
        <v>0</v>
      </c>
      <c r="BH189" s="162">
        <f t="shared" si="24"/>
        <v>0</v>
      </c>
      <c r="BI189" s="162">
        <f t="shared" si="25"/>
        <v>0</v>
      </c>
      <c r="BJ189" s="14" t="s">
        <v>78</v>
      </c>
      <c r="BK189" s="162">
        <f t="shared" si="26"/>
        <v>0</v>
      </c>
      <c r="BL189" s="14" t="s">
        <v>210</v>
      </c>
      <c r="BM189" s="161" t="s">
        <v>1911</v>
      </c>
    </row>
    <row r="190" spans="1:65" s="2" customFormat="1" ht="21.75" customHeight="1">
      <c r="A190" s="187"/>
      <c r="B190" s="189"/>
      <c r="C190" s="241" t="s">
        <v>1912</v>
      </c>
      <c r="D190" s="241" t="s">
        <v>147</v>
      </c>
      <c r="E190" s="242" t="s">
        <v>1548</v>
      </c>
      <c r="F190" s="243" t="s">
        <v>1549</v>
      </c>
      <c r="G190" s="244" t="s">
        <v>187</v>
      </c>
      <c r="H190" s="245">
        <v>70</v>
      </c>
      <c r="I190" s="246"/>
      <c r="J190" s="246"/>
      <c r="K190" s="247"/>
      <c r="L190" s="27"/>
      <c r="M190" s="248"/>
      <c r="N190" s="249"/>
      <c r="O190" s="250">
        <v>0.24611</v>
      </c>
      <c r="P190" s="250">
        <f t="shared" si="18"/>
        <v>17.227699999999999</v>
      </c>
      <c r="Q190" s="250">
        <v>1.8600000000000001E-3</v>
      </c>
      <c r="R190" s="250">
        <f t="shared" si="19"/>
        <v>0.13020000000000001</v>
      </c>
      <c r="S190" s="250">
        <v>0</v>
      </c>
      <c r="T190" s="251">
        <f t="shared" si="20"/>
        <v>0</v>
      </c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R190" s="161" t="s">
        <v>210</v>
      </c>
      <c r="AT190" s="161" t="s">
        <v>147</v>
      </c>
      <c r="AU190" s="161" t="s">
        <v>78</v>
      </c>
      <c r="AY190" s="14" t="s">
        <v>145</v>
      </c>
      <c r="BE190" s="162">
        <f t="shared" si="21"/>
        <v>0</v>
      </c>
      <c r="BF190" s="162">
        <f t="shared" si="22"/>
        <v>0</v>
      </c>
      <c r="BG190" s="162">
        <f t="shared" si="23"/>
        <v>0</v>
      </c>
      <c r="BH190" s="162">
        <f t="shared" si="24"/>
        <v>0</v>
      </c>
      <c r="BI190" s="162">
        <f t="shared" si="25"/>
        <v>0</v>
      </c>
      <c r="BJ190" s="14" t="s">
        <v>78</v>
      </c>
      <c r="BK190" s="162">
        <f t="shared" si="26"/>
        <v>0</v>
      </c>
      <c r="BL190" s="14" t="s">
        <v>210</v>
      </c>
      <c r="BM190" s="161" t="s">
        <v>1913</v>
      </c>
    </row>
    <row r="191" spans="1:65" s="2" customFormat="1" ht="24.2" customHeight="1">
      <c r="A191" s="187"/>
      <c r="B191" s="189"/>
      <c r="C191" s="252" t="s">
        <v>1914</v>
      </c>
      <c r="D191" s="252" t="s">
        <v>425</v>
      </c>
      <c r="E191" s="253" t="s">
        <v>1915</v>
      </c>
      <c r="F191" s="254" t="s">
        <v>3031</v>
      </c>
      <c r="G191" s="255" t="s">
        <v>187</v>
      </c>
      <c r="H191" s="256">
        <v>70</v>
      </c>
      <c r="I191" s="257"/>
      <c r="J191" s="257"/>
      <c r="K191" s="258"/>
      <c r="L191" s="174"/>
      <c r="M191" s="259"/>
      <c r="N191" s="260"/>
      <c r="O191" s="250">
        <v>0</v>
      </c>
      <c r="P191" s="250">
        <f t="shared" si="18"/>
        <v>0</v>
      </c>
      <c r="Q191" s="250">
        <v>0</v>
      </c>
      <c r="R191" s="250">
        <f t="shared" si="19"/>
        <v>0</v>
      </c>
      <c r="S191" s="250">
        <v>0</v>
      </c>
      <c r="T191" s="251">
        <f t="shared" si="20"/>
        <v>0</v>
      </c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R191" s="161" t="s">
        <v>275</v>
      </c>
      <c r="AT191" s="161" t="s">
        <v>425</v>
      </c>
      <c r="AU191" s="161" t="s">
        <v>78</v>
      </c>
      <c r="AY191" s="14" t="s">
        <v>145</v>
      </c>
      <c r="BE191" s="162">
        <f t="shared" si="21"/>
        <v>0</v>
      </c>
      <c r="BF191" s="162">
        <f t="shared" si="22"/>
        <v>0</v>
      </c>
      <c r="BG191" s="162">
        <f t="shared" si="23"/>
        <v>0</v>
      </c>
      <c r="BH191" s="162">
        <f t="shared" si="24"/>
        <v>0</v>
      </c>
      <c r="BI191" s="162">
        <f t="shared" si="25"/>
        <v>0</v>
      </c>
      <c r="BJ191" s="14" t="s">
        <v>78</v>
      </c>
      <c r="BK191" s="162">
        <f t="shared" si="26"/>
        <v>0</v>
      </c>
      <c r="BL191" s="14" t="s">
        <v>210</v>
      </c>
      <c r="BM191" s="161" t="s">
        <v>1916</v>
      </c>
    </row>
    <row r="192" spans="1:65" s="2" customFormat="1" ht="21.75" customHeight="1">
      <c r="A192" s="187"/>
      <c r="B192" s="189"/>
      <c r="C192" s="241" t="s">
        <v>1917</v>
      </c>
      <c r="D192" s="241" t="s">
        <v>147</v>
      </c>
      <c r="E192" s="242" t="s">
        <v>1918</v>
      </c>
      <c r="F192" s="243" t="s">
        <v>1919</v>
      </c>
      <c r="G192" s="244" t="s">
        <v>187</v>
      </c>
      <c r="H192" s="245">
        <v>5</v>
      </c>
      <c r="I192" s="246"/>
      <c r="J192" s="246"/>
      <c r="K192" s="247"/>
      <c r="L192" s="27"/>
      <c r="M192" s="248"/>
      <c r="N192" s="249"/>
      <c r="O192" s="250">
        <v>0.33628999999999998</v>
      </c>
      <c r="P192" s="250">
        <f t="shared" si="18"/>
        <v>1.6814499999999999</v>
      </c>
      <c r="Q192" s="250">
        <v>2.0400000000000001E-3</v>
      </c>
      <c r="R192" s="250">
        <f t="shared" si="19"/>
        <v>1.0200000000000001E-2</v>
      </c>
      <c r="S192" s="250">
        <v>0</v>
      </c>
      <c r="T192" s="251">
        <f t="shared" si="20"/>
        <v>0</v>
      </c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R192" s="161" t="s">
        <v>210</v>
      </c>
      <c r="AT192" s="161" t="s">
        <v>147</v>
      </c>
      <c r="AU192" s="161" t="s">
        <v>78</v>
      </c>
      <c r="AY192" s="14" t="s">
        <v>145</v>
      </c>
      <c r="BE192" s="162">
        <f t="shared" si="21"/>
        <v>0</v>
      </c>
      <c r="BF192" s="162">
        <f t="shared" si="22"/>
        <v>0</v>
      </c>
      <c r="BG192" s="162">
        <f t="shared" si="23"/>
        <v>0</v>
      </c>
      <c r="BH192" s="162">
        <f t="shared" si="24"/>
        <v>0</v>
      </c>
      <c r="BI192" s="162">
        <f t="shared" si="25"/>
        <v>0</v>
      </c>
      <c r="BJ192" s="14" t="s">
        <v>78</v>
      </c>
      <c r="BK192" s="162">
        <f t="shared" si="26"/>
        <v>0</v>
      </c>
      <c r="BL192" s="14" t="s">
        <v>210</v>
      </c>
      <c r="BM192" s="161" t="s">
        <v>1920</v>
      </c>
    </row>
    <row r="193" spans="1:65" s="2" customFormat="1" ht="24.2" customHeight="1">
      <c r="A193" s="187"/>
      <c r="B193" s="189"/>
      <c r="C193" s="252" t="s">
        <v>1921</v>
      </c>
      <c r="D193" s="252" t="s">
        <v>425</v>
      </c>
      <c r="E193" s="253" t="s">
        <v>1922</v>
      </c>
      <c r="F193" s="254" t="s">
        <v>3030</v>
      </c>
      <c r="G193" s="255" t="s">
        <v>187</v>
      </c>
      <c r="H193" s="256">
        <v>5</v>
      </c>
      <c r="I193" s="257"/>
      <c r="J193" s="257"/>
      <c r="K193" s="258"/>
      <c r="L193" s="174"/>
      <c r="M193" s="259"/>
      <c r="N193" s="260"/>
      <c r="O193" s="250">
        <v>0</v>
      </c>
      <c r="P193" s="250">
        <f t="shared" si="18"/>
        <v>0</v>
      </c>
      <c r="Q193" s="250">
        <v>0</v>
      </c>
      <c r="R193" s="250">
        <f t="shared" si="19"/>
        <v>0</v>
      </c>
      <c r="S193" s="250">
        <v>0</v>
      </c>
      <c r="T193" s="251">
        <f t="shared" si="20"/>
        <v>0</v>
      </c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R193" s="161" t="s">
        <v>275</v>
      </c>
      <c r="AT193" s="161" t="s">
        <v>425</v>
      </c>
      <c r="AU193" s="161" t="s">
        <v>78</v>
      </c>
      <c r="AY193" s="14" t="s">
        <v>145</v>
      </c>
      <c r="BE193" s="162">
        <f t="shared" si="21"/>
        <v>0</v>
      </c>
      <c r="BF193" s="162">
        <f t="shared" si="22"/>
        <v>0</v>
      </c>
      <c r="BG193" s="162">
        <f t="shared" si="23"/>
        <v>0</v>
      </c>
      <c r="BH193" s="162">
        <f t="shared" si="24"/>
        <v>0</v>
      </c>
      <c r="BI193" s="162">
        <f t="shared" si="25"/>
        <v>0</v>
      </c>
      <c r="BJ193" s="14" t="s">
        <v>78</v>
      </c>
      <c r="BK193" s="162">
        <f t="shared" si="26"/>
        <v>0</v>
      </c>
      <c r="BL193" s="14" t="s">
        <v>210</v>
      </c>
      <c r="BM193" s="161" t="s">
        <v>1923</v>
      </c>
    </row>
    <row r="194" spans="1:65" s="2" customFormat="1" ht="21.75" customHeight="1">
      <c r="A194" s="187"/>
      <c r="B194" s="189"/>
      <c r="C194" s="241" t="s">
        <v>1924</v>
      </c>
      <c r="D194" s="241" t="s">
        <v>147</v>
      </c>
      <c r="E194" s="242" t="s">
        <v>1552</v>
      </c>
      <c r="F194" s="243" t="s">
        <v>1553</v>
      </c>
      <c r="G194" s="244" t="s">
        <v>187</v>
      </c>
      <c r="H194" s="245">
        <v>5</v>
      </c>
      <c r="I194" s="246"/>
      <c r="J194" s="246"/>
      <c r="K194" s="247"/>
      <c r="L194" s="27"/>
      <c r="M194" s="248"/>
      <c r="N194" s="249"/>
      <c r="O194" s="250">
        <v>0.33666000000000001</v>
      </c>
      <c r="P194" s="250">
        <f t="shared" si="18"/>
        <v>1.6833</v>
      </c>
      <c r="Q194" s="250">
        <v>2.5999999999999999E-3</v>
      </c>
      <c r="R194" s="250">
        <f t="shared" si="19"/>
        <v>1.2999999999999999E-2</v>
      </c>
      <c r="S194" s="250">
        <v>0</v>
      </c>
      <c r="T194" s="251">
        <f t="shared" si="20"/>
        <v>0</v>
      </c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R194" s="161" t="s">
        <v>210</v>
      </c>
      <c r="AT194" s="161" t="s">
        <v>147</v>
      </c>
      <c r="AU194" s="161" t="s">
        <v>78</v>
      </c>
      <c r="AY194" s="14" t="s">
        <v>145</v>
      </c>
      <c r="BE194" s="162">
        <f t="shared" si="21"/>
        <v>0</v>
      </c>
      <c r="BF194" s="162">
        <f t="shared" si="22"/>
        <v>0</v>
      </c>
      <c r="BG194" s="162">
        <f t="shared" si="23"/>
        <v>0</v>
      </c>
      <c r="BH194" s="162">
        <f t="shared" si="24"/>
        <v>0</v>
      </c>
      <c r="BI194" s="162">
        <f t="shared" si="25"/>
        <v>0</v>
      </c>
      <c r="BJ194" s="14" t="s">
        <v>78</v>
      </c>
      <c r="BK194" s="162">
        <f t="shared" si="26"/>
        <v>0</v>
      </c>
      <c r="BL194" s="14" t="s">
        <v>210</v>
      </c>
      <c r="BM194" s="161" t="s">
        <v>1925</v>
      </c>
    </row>
    <row r="195" spans="1:65" s="2" customFormat="1" ht="24.2" customHeight="1">
      <c r="A195" s="187"/>
      <c r="B195" s="189"/>
      <c r="C195" s="252" t="s">
        <v>1926</v>
      </c>
      <c r="D195" s="252" t="s">
        <v>425</v>
      </c>
      <c r="E195" s="253" t="s">
        <v>1927</v>
      </c>
      <c r="F195" s="254" t="s">
        <v>3029</v>
      </c>
      <c r="G195" s="255" t="s">
        <v>187</v>
      </c>
      <c r="H195" s="256">
        <v>5</v>
      </c>
      <c r="I195" s="257"/>
      <c r="J195" s="257"/>
      <c r="K195" s="258"/>
      <c r="L195" s="174"/>
      <c r="M195" s="259"/>
      <c r="N195" s="260"/>
      <c r="O195" s="250">
        <v>0</v>
      </c>
      <c r="P195" s="250">
        <f t="shared" si="18"/>
        <v>0</v>
      </c>
      <c r="Q195" s="250">
        <v>0</v>
      </c>
      <c r="R195" s="250">
        <f t="shared" si="19"/>
        <v>0</v>
      </c>
      <c r="S195" s="250">
        <v>0</v>
      </c>
      <c r="T195" s="251">
        <f t="shared" si="20"/>
        <v>0</v>
      </c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R195" s="161" t="s">
        <v>275</v>
      </c>
      <c r="AT195" s="161" t="s">
        <v>425</v>
      </c>
      <c r="AU195" s="161" t="s">
        <v>78</v>
      </c>
      <c r="AY195" s="14" t="s">
        <v>145</v>
      </c>
      <c r="BE195" s="162">
        <f t="shared" si="21"/>
        <v>0</v>
      </c>
      <c r="BF195" s="162">
        <f t="shared" si="22"/>
        <v>0</v>
      </c>
      <c r="BG195" s="162">
        <f t="shared" si="23"/>
        <v>0</v>
      </c>
      <c r="BH195" s="162">
        <f t="shared" si="24"/>
        <v>0</v>
      </c>
      <c r="BI195" s="162">
        <f t="shared" si="25"/>
        <v>0</v>
      </c>
      <c r="BJ195" s="14" t="s">
        <v>78</v>
      </c>
      <c r="BK195" s="162">
        <f t="shared" si="26"/>
        <v>0</v>
      </c>
      <c r="BL195" s="14" t="s">
        <v>210</v>
      </c>
      <c r="BM195" s="161" t="s">
        <v>1928</v>
      </c>
    </row>
    <row r="196" spans="1:65" s="2" customFormat="1" ht="24.2" customHeight="1">
      <c r="A196" s="187"/>
      <c r="B196" s="189"/>
      <c r="C196" s="241" t="s">
        <v>1929</v>
      </c>
      <c r="D196" s="241" t="s">
        <v>147</v>
      </c>
      <c r="E196" s="242" t="s">
        <v>1930</v>
      </c>
      <c r="F196" s="243" t="s">
        <v>1931</v>
      </c>
      <c r="G196" s="244" t="s">
        <v>1006</v>
      </c>
      <c r="H196" s="245">
        <v>393.83</v>
      </c>
      <c r="I196" s="246"/>
      <c r="J196" s="246"/>
      <c r="K196" s="247"/>
      <c r="L196" s="27"/>
      <c r="M196" s="248"/>
      <c r="N196" s="249"/>
      <c r="O196" s="250">
        <v>0.22</v>
      </c>
      <c r="P196" s="250">
        <f t="shared" si="18"/>
        <v>86.642600000000002</v>
      </c>
      <c r="Q196" s="250">
        <v>2.9999999999999997E-4</v>
      </c>
      <c r="R196" s="250">
        <f t="shared" si="19"/>
        <v>0.11814899999999999</v>
      </c>
      <c r="S196" s="250">
        <v>0</v>
      </c>
      <c r="T196" s="251">
        <f t="shared" si="20"/>
        <v>0</v>
      </c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R196" s="161" t="s">
        <v>210</v>
      </c>
      <c r="AT196" s="161" t="s">
        <v>147</v>
      </c>
      <c r="AU196" s="161" t="s">
        <v>78</v>
      </c>
      <c r="AY196" s="14" t="s">
        <v>145</v>
      </c>
      <c r="BE196" s="162">
        <f t="shared" si="21"/>
        <v>0</v>
      </c>
      <c r="BF196" s="162">
        <f t="shared" si="22"/>
        <v>0</v>
      </c>
      <c r="BG196" s="162">
        <f t="shared" si="23"/>
        <v>0</v>
      </c>
      <c r="BH196" s="162">
        <f t="shared" si="24"/>
        <v>0</v>
      </c>
      <c r="BI196" s="162">
        <f t="shared" si="25"/>
        <v>0</v>
      </c>
      <c r="BJ196" s="14" t="s">
        <v>78</v>
      </c>
      <c r="BK196" s="162">
        <f t="shared" si="26"/>
        <v>0</v>
      </c>
      <c r="BL196" s="14" t="s">
        <v>210</v>
      </c>
      <c r="BM196" s="161" t="s">
        <v>1932</v>
      </c>
    </row>
    <row r="197" spans="1:65" s="2" customFormat="1" ht="16.5" customHeight="1">
      <c r="A197" s="187"/>
      <c r="B197" s="189"/>
      <c r="C197" s="241" t="s">
        <v>1933</v>
      </c>
      <c r="D197" s="241" t="s">
        <v>147</v>
      </c>
      <c r="E197" s="242" t="s">
        <v>1934</v>
      </c>
      <c r="F197" s="243" t="s">
        <v>1935</v>
      </c>
      <c r="G197" s="244" t="s">
        <v>200</v>
      </c>
      <c r="H197" s="245">
        <v>188</v>
      </c>
      <c r="I197" s="246"/>
      <c r="J197" s="246"/>
      <c r="K197" s="247"/>
      <c r="L197" s="27"/>
      <c r="M197" s="248"/>
      <c r="N197" s="249"/>
      <c r="O197" s="250">
        <v>0.17000999999999999</v>
      </c>
      <c r="P197" s="250">
        <f t="shared" si="18"/>
        <v>31.961880000000001</v>
      </c>
      <c r="Q197" s="250">
        <v>0</v>
      </c>
      <c r="R197" s="250">
        <f t="shared" si="19"/>
        <v>0</v>
      </c>
      <c r="S197" s="250">
        <v>0</v>
      </c>
      <c r="T197" s="251">
        <f t="shared" si="20"/>
        <v>0</v>
      </c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R197" s="161" t="s">
        <v>210</v>
      </c>
      <c r="AT197" s="161" t="s">
        <v>147</v>
      </c>
      <c r="AU197" s="161" t="s">
        <v>78</v>
      </c>
      <c r="AY197" s="14" t="s">
        <v>145</v>
      </c>
      <c r="BE197" s="162">
        <f t="shared" si="21"/>
        <v>0</v>
      </c>
      <c r="BF197" s="162">
        <f t="shared" si="22"/>
        <v>0</v>
      </c>
      <c r="BG197" s="162">
        <f t="shared" si="23"/>
        <v>0</v>
      </c>
      <c r="BH197" s="162">
        <f t="shared" si="24"/>
        <v>0</v>
      </c>
      <c r="BI197" s="162">
        <f t="shared" si="25"/>
        <v>0</v>
      </c>
      <c r="BJ197" s="14" t="s">
        <v>78</v>
      </c>
      <c r="BK197" s="162">
        <f t="shared" si="26"/>
        <v>0</v>
      </c>
      <c r="BL197" s="14" t="s">
        <v>210</v>
      </c>
      <c r="BM197" s="161" t="s">
        <v>1936</v>
      </c>
    </row>
    <row r="198" spans="1:65" s="2" customFormat="1" ht="24.2" customHeight="1">
      <c r="A198" s="187"/>
      <c r="B198" s="189"/>
      <c r="C198" s="252" t="s">
        <v>1937</v>
      </c>
      <c r="D198" s="252" t="s">
        <v>425</v>
      </c>
      <c r="E198" s="253" t="s">
        <v>1938</v>
      </c>
      <c r="F198" s="254" t="s">
        <v>3028</v>
      </c>
      <c r="G198" s="255" t="s">
        <v>200</v>
      </c>
      <c r="H198" s="256">
        <v>188</v>
      </c>
      <c r="I198" s="257"/>
      <c r="J198" s="257"/>
      <c r="K198" s="258"/>
      <c r="L198" s="174"/>
      <c r="M198" s="259"/>
      <c r="N198" s="260"/>
      <c r="O198" s="250">
        <v>0</v>
      </c>
      <c r="P198" s="250">
        <f t="shared" si="18"/>
        <v>0</v>
      </c>
      <c r="Q198" s="250">
        <v>0</v>
      </c>
      <c r="R198" s="250">
        <f t="shared" si="19"/>
        <v>0</v>
      </c>
      <c r="S198" s="250">
        <v>0</v>
      </c>
      <c r="T198" s="251">
        <f t="shared" si="20"/>
        <v>0</v>
      </c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R198" s="161" t="s">
        <v>275</v>
      </c>
      <c r="AT198" s="161" t="s">
        <v>425</v>
      </c>
      <c r="AU198" s="161" t="s">
        <v>78</v>
      </c>
      <c r="AY198" s="14" t="s">
        <v>145</v>
      </c>
      <c r="BE198" s="162">
        <f t="shared" si="21"/>
        <v>0</v>
      </c>
      <c r="BF198" s="162">
        <f t="shared" si="22"/>
        <v>0</v>
      </c>
      <c r="BG198" s="162">
        <f t="shared" si="23"/>
        <v>0</v>
      </c>
      <c r="BH198" s="162">
        <f t="shared" si="24"/>
        <v>0</v>
      </c>
      <c r="BI198" s="162">
        <f t="shared" si="25"/>
        <v>0</v>
      </c>
      <c r="BJ198" s="14" t="s">
        <v>78</v>
      </c>
      <c r="BK198" s="162">
        <f t="shared" si="26"/>
        <v>0</v>
      </c>
      <c r="BL198" s="14" t="s">
        <v>210</v>
      </c>
      <c r="BM198" s="161" t="s">
        <v>1939</v>
      </c>
    </row>
    <row r="199" spans="1:65" s="2" customFormat="1" ht="21.75" customHeight="1">
      <c r="A199" s="187"/>
      <c r="B199" s="189"/>
      <c r="C199" s="241" t="s">
        <v>1940</v>
      </c>
      <c r="D199" s="241" t="s">
        <v>147</v>
      </c>
      <c r="E199" s="242" t="s">
        <v>1941</v>
      </c>
      <c r="F199" s="243" t="s">
        <v>1942</v>
      </c>
      <c r="G199" s="244" t="s">
        <v>187</v>
      </c>
      <c r="H199" s="245">
        <v>1265</v>
      </c>
      <c r="I199" s="246"/>
      <c r="J199" s="246"/>
      <c r="K199" s="247"/>
      <c r="L199" s="27"/>
      <c r="M199" s="248"/>
      <c r="N199" s="249"/>
      <c r="O199" s="250">
        <v>3.5999999999999997E-2</v>
      </c>
      <c r="P199" s="250">
        <f t="shared" si="18"/>
        <v>45.54</v>
      </c>
      <c r="Q199" s="250">
        <v>0</v>
      </c>
      <c r="R199" s="250">
        <f t="shared" si="19"/>
        <v>0</v>
      </c>
      <c r="S199" s="250">
        <v>0</v>
      </c>
      <c r="T199" s="251">
        <f t="shared" si="20"/>
        <v>0</v>
      </c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R199" s="161" t="s">
        <v>210</v>
      </c>
      <c r="AT199" s="161" t="s">
        <v>147</v>
      </c>
      <c r="AU199" s="161" t="s">
        <v>78</v>
      </c>
      <c r="AY199" s="14" t="s">
        <v>145</v>
      </c>
      <c r="BE199" s="162">
        <f t="shared" si="21"/>
        <v>0</v>
      </c>
      <c r="BF199" s="162">
        <f t="shared" si="22"/>
        <v>0</v>
      </c>
      <c r="BG199" s="162">
        <f t="shared" si="23"/>
        <v>0</v>
      </c>
      <c r="BH199" s="162">
        <f t="shared" si="24"/>
        <v>0</v>
      </c>
      <c r="BI199" s="162">
        <f t="shared" si="25"/>
        <v>0</v>
      </c>
      <c r="BJ199" s="14" t="s">
        <v>78</v>
      </c>
      <c r="BK199" s="162">
        <f t="shared" si="26"/>
        <v>0</v>
      </c>
      <c r="BL199" s="14" t="s">
        <v>210</v>
      </c>
      <c r="BM199" s="161" t="s">
        <v>1943</v>
      </c>
    </row>
    <row r="200" spans="1:65" s="2" customFormat="1" ht="21.75" customHeight="1">
      <c r="A200" s="187"/>
      <c r="B200" s="189"/>
      <c r="C200" s="241" t="s">
        <v>1944</v>
      </c>
      <c r="D200" s="241" t="s">
        <v>147</v>
      </c>
      <c r="E200" s="242" t="s">
        <v>1945</v>
      </c>
      <c r="F200" s="243" t="s">
        <v>1946</v>
      </c>
      <c r="G200" s="244" t="s">
        <v>187</v>
      </c>
      <c r="H200" s="245">
        <v>10</v>
      </c>
      <c r="I200" s="246"/>
      <c r="J200" s="246"/>
      <c r="K200" s="247"/>
      <c r="L200" s="27"/>
      <c r="M200" s="248"/>
      <c r="N200" s="249"/>
      <c r="O200" s="250">
        <v>4.3999999999999997E-2</v>
      </c>
      <c r="P200" s="250">
        <f t="shared" si="18"/>
        <v>0.43999999999999995</v>
      </c>
      <c r="Q200" s="250">
        <v>0</v>
      </c>
      <c r="R200" s="250">
        <f t="shared" si="19"/>
        <v>0</v>
      </c>
      <c r="S200" s="250">
        <v>0</v>
      </c>
      <c r="T200" s="251">
        <f t="shared" si="20"/>
        <v>0</v>
      </c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R200" s="161" t="s">
        <v>210</v>
      </c>
      <c r="AT200" s="161" t="s">
        <v>147</v>
      </c>
      <c r="AU200" s="161" t="s">
        <v>78</v>
      </c>
      <c r="AY200" s="14" t="s">
        <v>145</v>
      </c>
      <c r="BE200" s="162">
        <f t="shared" si="21"/>
        <v>0</v>
      </c>
      <c r="BF200" s="162">
        <f t="shared" si="22"/>
        <v>0</v>
      </c>
      <c r="BG200" s="162">
        <f t="shared" si="23"/>
        <v>0</v>
      </c>
      <c r="BH200" s="162">
        <f t="shared" si="24"/>
        <v>0</v>
      </c>
      <c r="BI200" s="162">
        <f t="shared" si="25"/>
        <v>0</v>
      </c>
      <c r="BJ200" s="14" t="s">
        <v>78</v>
      </c>
      <c r="BK200" s="162">
        <f t="shared" si="26"/>
        <v>0</v>
      </c>
      <c r="BL200" s="14" t="s">
        <v>210</v>
      </c>
      <c r="BM200" s="161" t="s">
        <v>1947</v>
      </c>
    </row>
    <row r="201" spans="1:65" s="2" customFormat="1" ht="24.2" customHeight="1">
      <c r="A201" s="187"/>
      <c r="B201" s="189"/>
      <c r="C201" s="241" t="s">
        <v>336</v>
      </c>
      <c r="D201" s="241" t="s">
        <v>147</v>
      </c>
      <c r="E201" s="242" t="s">
        <v>1948</v>
      </c>
      <c r="F201" s="243" t="s">
        <v>1672</v>
      </c>
      <c r="G201" s="244" t="s">
        <v>1006</v>
      </c>
      <c r="H201" s="245">
        <v>39.383000000000003</v>
      </c>
      <c r="I201" s="246"/>
      <c r="J201" s="246"/>
      <c r="K201" s="247"/>
      <c r="L201" s="27"/>
      <c r="M201" s="248"/>
      <c r="N201" s="249"/>
      <c r="O201" s="250">
        <v>0</v>
      </c>
      <c r="P201" s="250">
        <f t="shared" si="18"/>
        <v>0</v>
      </c>
      <c r="Q201" s="250">
        <v>0</v>
      </c>
      <c r="R201" s="250">
        <f t="shared" si="19"/>
        <v>0</v>
      </c>
      <c r="S201" s="250">
        <v>0</v>
      </c>
      <c r="T201" s="251">
        <f t="shared" si="20"/>
        <v>0</v>
      </c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R201" s="161" t="s">
        <v>210</v>
      </c>
      <c r="AT201" s="161" t="s">
        <v>147</v>
      </c>
      <c r="AU201" s="161" t="s">
        <v>78</v>
      </c>
      <c r="AY201" s="14" t="s">
        <v>145</v>
      </c>
      <c r="BE201" s="162">
        <f t="shared" si="21"/>
        <v>0</v>
      </c>
      <c r="BF201" s="162">
        <f t="shared" si="22"/>
        <v>0</v>
      </c>
      <c r="BG201" s="162">
        <f t="shared" si="23"/>
        <v>0</v>
      </c>
      <c r="BH201" s="162">
        <f t="shared" si="24"/>
        <v>0</v>
      </c>
      <c r="BI201" s="162">
        <f t="shared" si="25"/>
        <v>0</v>
      </c>
      <c r="BJ201" s="14" t="s">
        <v>78</v>
      </c>
      <c r="BK201" s="162">
        <f t="shared" si="26"/>
        <v>0</v>
      </c>
      <c r="BL201" s="14" t="s">
        <v>210</v>
      </c>
      <c r="BM201" s="161" t="s">
        <v>1949</v>
      </c>
    </row>
    <row r="202" spans="1:65" s="2" customFormat="1" ht="24.2" customHeight="1">
      <c r="A202" s="187"/>
      <c r="B202" s="189"/>
      <c r="C202" s="241" t="s">
        <v>340</v>
      </c>
      <c r="D202" s="241" t="s">
        <v>147</v>
      </c>
      <c r="E202" s="242" t="s">
        <v>1950</v>
      </c>
      <c r="F202" s="243" t="s">
        <v>1951</v>
      </c>
      <c r="G202" s="244" t="s">
        <v>1006</v>
      </c>
      <c r="H202" s="245">
        <v>39.383000000000003</v>
      </c>
      <c r="I202" s="246"/>
      <c r="J202" s="246"/>
      <c r="K202" s="247"/>
      <c r="L202" s="27"/>
      <c r="M202" s="248"/>
      <c r="N202" s="249"/>
      <c r="O202" s="250">
        <v>0</v>
      </c>
      <c r="P202" s="250">
        <f t="shared" si="18"/>
        <v>0</v>
      </c>
      <c r="Q202" s="250">
        <v>0</v>
      </c>
      <c r="R202" s="250">
        <f t="shared" si="19"/>
        <v>0</v>
      </c>
      <c r="S202" s="250">
        <v>0</v>
      </c>
      <c r="T202" s="251">
        <f t="shared" si="20"/>
        <v>0</v>
      </c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R202" s="161" t="s">
        <v>210</v>
      </c>
      <c r="AT202" s="161" t="s">
        <v>147</v>
      </c>
      <c r="AU202" s="161" t="s">
        <v>78</v>
      </c>
      <c r="AY202" s="14" t="s">
        <v>145</v>
      </c>
      <c r="BE202" s="162">
        <f t="shared" si="21"/>
        <v>0</v>
      </c>
      <c r="BF202" s="162">
        <f t="shared" si="22"/>
        <v>0</v>
      </c>
      <c r="BG202" s="162">
        <f t="shared" si="23"/>
        <v>0</v>
      </c>
      <c r="BH202" s="162">
        <f t="shared" si="24"/>
        <v>0</v>
      </c>
      <c r="BI202" s="162">
        <f t="shared" si="25"/>
        <v>0</v>
      </c>
      <c r="BJ202" s="14" t="s">
        <v>78</v>
      </c>
      <c r="BK202" s="162">
        <f t="shared" si="26"/>
        <v>0</v>
      </c>
      <c r="BL202" s="14" t="s">
        <v>210</v>
      </c>
      <c r="BM202" s="161" t="s">
        <v>1952</v>
      </c>
    </row>
    <row r="203" spans="1:65" s="12" customFormat="1" ht="22.9" customHeight="1">
      <c r="B203" s="230"/>
      <c r="C203" s="231"/>
      <c r="D203" s="232" t="s">
        <v>68</v>
      </c>
      <c r="E203" s="239" t="s">
        <v>1611</v>
      </c>
      <c r="F203" s="239" t="s">
        <v>1612</v>
      </c>
      <c r="G203" s="231"/>
      <c r="H203" s="231"/>
      <c r="I203" s="231"/>
      <c r="J203" s="240"/>
      <c r="K203" s="231"/>
      <c r="L203" s="137"/>
      <c r="M203" s="235"/>
      <c r="N203" s="236"/>
      <c r="O203" s="236"/>
      <c r="P203" s="237">
        <f>SUM(P204:P226)</f>
        <v>43.936030000000009</v>
      </c>
      <c r="Q203" s="236"/>
      <c r="R203" s="237">
        <f>SUM(R204:R226)</f>
        <v>0.14083000000000001</v>
      </c>
      <c r="S203" s="236"/>
      <c r="T203" s="238">
        <f>SUM(T204:T226)</f>
        <v>0</v>
      </c>
      <c r="AR203" s="138" t="s">
        <v>78</v>
      </c>
      <c r="AT203" s="145" t="s">
        <v>68</v>
      </c>
      <c r="AU203" s="145" t="s">
        <v>75</v>
      </c>
      <c r="AY203" s="138" t="s">
        <v>145</v>
      </c>
      <c r="BK203" s="146">
        <f>SUM(BK204:BK226)</f>
        <v>0</v>
      </c>
    </row>
    <row r="204" spans="1:65" s="2" customFormat="1" ht="16.5" customHeight="1">
      <c r="A204" s="187"/>
      <c r="B204" s="189"/>
      <c r="C204" s="241" t="s">
        <v>1953</v>
      </c>
      <c r="D204" s="241" t="s">
        <v>147</v>
      </c>
      <c r="E204" s="242" t="s">
        <v>1954</v>
      </c>
      <c r="F204" s="243" t="s">
        <v>1955</v>
      </c>
      <c r="G204" s="244" t="s">
        <v>200</v>
      </c>
      <c r="H204" s="245">
        <v>188</v>
      </c>
      <c r="I204" s="246"/>
      <c r="J204" s="246"/>
      <c r="K204" s="247"/>
      <c r="L204" s="27"/>
      <c r="M204" s="248"/>
      <c r="N204" s="249"/>
      <c r="O204" s="250">
        <v>0.15701000000000001</v>
      </c>
      <c r="P204" s="250">
        <f t="shared" ref="P204:P226" si="27">O204*H204</f>
        <v>29.517880000000002</v>
      </c>
      <c r="Q204" s="250">
        <v>2.0000000000000002E-5</v>
      </c>
      <c r="R204" s="250">
        <f t="shared" ref="R204:R226" si="28">Q204*H204</f>
        <v>3.7600000000000003E-3</v>
      </c>
      <c r="S204" s="250">
        <v>0</v>
      </c>
      <c r="T204" s="251">
        <f t="shared" ref="T204:T226" si="29">S204*H204</f>
        <v>0</v>
      </c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R204" s="161" t="s">
        <v>210</v>
      </c>
      <c r="AT204" s="161" t="s">
        <v>147</v>
      </c>
      <c r="AU204" s="161" t="s">
        <v>78</v>
      </c>
      <c r="AY204" s="14" t="s">
        <v>145</v>
      </c>
      <c r="BE204" s="162">
        <f t="shared" ref="BE204:BE226" si="30">IF(N204="základná",J204,0)</f>
        <v>0</v>
      </c>
      <c r="BF204" s="162">
        <f t="shared" ref="BF204:BF226" si="31">IF(N204="znížená",J204,0)</f>
        <v>0</v>
      </c>
      <c r="BG204" s="162">
        <f t="shared" ref="BG204:BG226" si="32">IF(N204="zákl. prenesená",J204,0)</f>
        <v>0</v>
      </c>
      <c r="BH204" s="162">
        <f t="shared" ref="BH204:BH226" si="33">IF(N204="zníž. prenesená",J204,0)</f>
        <v>0</v>
      </c>
      <c r="BI204" s="162">
        <f t="shared" ref="BI204:BI226" si="34">IF(N204="nulová",J204,0)</f>
        <v>0</v>
      </c>
      <c r="BJ204" s="14" t="s">
        <v>78</v>
      </c>
      <c r="BK204" s="162">
        <f t="shared" ref="BK204:BK226" si="35">ROUND(I204*H204,2)</f>
        <v>0</v>
      </c>
      <c r="BL204" s="14" t="s">
        <v>210</v>
      </c>
      <c r="BM204" s="161" t="s">
        <v>1956</v>
      </c>
    </row>
    <row r="205" spans="1:65" s="2" customFormat="1" ht="55.5" customHeight="1">
      <c r="A205" s="187"/>
      <c r="B205" s="189"/>
      <c r="C205" s="252" t="s">
        <v>1957</v>
      </c>
      <c r="D205" s="252" t="s">
        <v>425</v>
      </c>
      <c r="E205" s="253" t="s">
        <v>1958</v>
      </c>
      <c r="F205" s="254" t="s">
        <v>3098</v>
      </c>
      <c r="G205" s="255" t="s">
        <v>200</v>
      </c>
      <c r="H205" s="256">
        <v>94</v>
      </c>
      <c r="I205" s="257"/>
      <c r="J205" s="257"/>
      <c r="K205" s="258"/>
      <c r="L205" s="174"/>
      <c r="M205" s="259"/>
      <c r="N205" s="260"/>
      <c r="O205" s="250">
        <v>0</v>
      </c>
      <c r="P205" s="250">
        <f t="shared" si="27"/>
        <v>0</v>
      </c>
      <c r="Q205" s="250">
        <v>2.5999999999999998E-4</v>
      </c>
      <c r="R205" s="250">
        <f t="shared" si="28"/>
        <v>2.4439999999999996E-2</v>
      </c>
      <c r="S205" s="250">
        <v>0</v>
      </c>
      <c r="T205" s="251">
        <f t="shared" si="29"/>
        <v>0</v>
      </c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R205" s="161" t="s">
        <v>275</v>
      </c>
      <c r="AT205" s="161" t="s">
        <v>425</v>
      </c>
      <c r="AU205" s="161" t="s">
        <v>78</v>
      </c>
      <c r="AY205" s="14" t="s">
        <v>145</v>
      </c>
      <c r="BE205" s="162">
        <f t="shared" si="30"/>
        <v>0</v>
      </c>
      <c r="BF205" s="162">
        <f t="shared" si="31"/>
        <v>0</v>
      </c>
      <c r="BG205" s="162">
        <f t="shared" si="32"/>
        <v>0</v>
      </c>
      <c r="BH205" s="162">
        <f t="shared" si="33"/>
        <v>0</v>
      </c>
      <c r="BI205" s="162">
        <f t="shared" si="34"/>
        <v>0</v>
      </c>
      <c r="BJ205" s="14" t="s">
        <v>78</v>
      </c>
      <c r="BK205" s="162">
        <f t="shared" si="35"/>
        <v>0</v>
      </c>
      <c r="BL205" s="14" t="s">
        <v>210</v>
      </c>
      <c r="BM205" s="161" t="s">
        <v>1959</v>
      </c>
    </row>
    <row r="206" spans="1:65" s="2" customFormat="1" ht="77.25" customHeight="1">
      <c r="A206" s="187"/>
      <c r="B206" s="189"/>
      <c r="C206" s="252" t="s">
        <v>1960</v>
      </c>
      <c r="D206" s="252" t="s">
        <v>425</v>
      </c>
      <c r="E206" s="253" t="s">
        <v>1961</v>
      </c>
      <c r="F206" s="254" t="s">
        <v>3099</v>
      </c>
      <c r="G206" s="255" t="s">
        <v>200</v>
      </c>
      <c r="H206" s="256">
        <v>94</v>
      </c>
      <c r="I206" s="257"/>
      <c r="J206" s="257"/>
      <c r="K206" s="258"/>
      <c r="L206" s="174"/>
      <c r="M206" s="259"/>
      <c r="N206" s="260"/>
      <c r="O206" s="250">
        <v>0</v>
      </c>
      <c r="P206" s="250">
        <f t="shared" si="27"/>
        <v>0</v>
      </c>
      <c r="Q206" s="250">
        <v>2.2000000000000001E-4</v>
      </c>
      <c r="R206" s="250">
        <f t="shared" si="28"/>
        <v>2.068E-2</v>
      </c>
      <c r="S206" s="250">
        <v>0</v>
      </c>
      <c r="T206" s="251">
        <f t="shared" si="29"/>
        <v>0</v>
      </c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R206" s="161" t="s">
        <v>275</v>
      </c>
      <c r="AT206" s="161" t="s">
        <v>425</v>
      </c>
      <c r="AU206" s="161" t="s">
        <v>78</v>
      </c>
      <c r="AY206" s="14" t="s">
        <v>145</v>
      </c>
      <c r="BE206" s="162">
        <f t="shared" si="30"/>
        <v>0</v>
      </c>
      <c r="BF206" s="162">
        <f t="shared" si="31"/>
        <v>0</v>
      </c>
      <c r="BG206" s="162">
        <f t="shared" si="32"/>
        <v>0</v>
      </c>
      <c r="BH206" s="162">
        <f t="shared" si="33"/>
        <v>0</v>
      </c>
      <c r="BI206" s="162">
        <f t="shared" si="34"/>
        <v>0</v>
      </c>
      <c r="BJ206" s="14" t="s">
        <v>78</v>
      </c>
      <c r="BK206" s="162">
        <f t="shared" si="35"/>
        <v>0</v>
      </c>
      <c r="BL206" s="14" t="s">
        <v>210</v>
      </c>
      <c r="BM206" s="161" t="s">
        <v>1962</v>
      </c>
    </row>
    <row r="207" spans="1:65" s="2" customFormat="1" ht="24.2" customHeight="1">
      <c r="A207" s="187"/>
      <c r="B207" s="189"/>
      <c r="C207" s="241" t="s">
        <v>1963</v>
      </c>
      <c r="D207" s="241" t="s">
        <v>147</v>
      </c>
      <c r="E207" s="242" t="s">
        <v>1964</v>
      </c>
      <c r="F207" s="243" t="s">
        <v>1965</v>
      </c>
      <c r="G207" s="244" t="s">
        <v>200</v>
      </c>
      <c r="H207" s="245">
        <v>5</v>
      </c>
      <c r="I207" s="246"/>
      <c r="J207" s="246"/>
      <c r="K207" s="247"/>
      <c r="L207" s="27"/>
      <c r="M207" s="248"/>
      <c r="N207" s="249"/>
      <c r="O207" s="250">
        <v>0.19005</v>
      </c>
      <c r="P207" s="250">
        <f t="shared" si="27"/>
        <v>0.95025000000000004</v>
      </c>
      <c r="Q207" s="250">
        <v>0</v>
      </c>
      <c r="R207" s="250">
        <f t="shared" si="28"/>
        <v>0</v>
      </c>
      <c r="S207" s="250">
        <v>0</v>
      </c>
      <c r="T207" s="251">
        <f t="shared" si="29"/>
        <v>0</v>
      </c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R207" s="161" t="s">
        <v>210</v>
      </c>
      <c r="AT207" s="161" t="s">
        <v>147</v>
      </c>
      <c r="AU207" s="161" t="s">
        <v>78</v>
      </c>
      <c r="AY207" s="14" t="s">
        <v>145</v>
      </c>
      <c r="BE207" s="162">
        <f t="shared" si="30"/>
        <v>0</v>
      </c>
      <c r="BF207" s="162">
        <f t="shared" si="31"/>
        <v>0</v>
      </c>
      <c r="BG207" s="162">
        <f t="shared" si="32"/>
        <v>0</v>
      </c>
      <c r="BH207" s="162">
        <f t="shared" si="33"/>
        <v>0</v>
      </c>
      <c r="BI207" s="162">
        <f t="shared" si="34"/>
        <v>0</v>
      </c>
      <c r="BJ207" s="14" t="s">
        <v>78</v>
      </c>
      <c r="BK207" s="162">
        <f t="shared" si="35"/>
        <v>0</v>
      </c>
      <c r="BL207" s="14" t="s">
        <v>210</v>
      </c>
      <c r="BM207" s="161" t="s">
        <v>1966</v>
      </c>
    </row>
    <row r="208" spans="1:65" s="2" customFormat="1" ht="64.5" customHeight="1">
      <c r="A208" s="187"/>
      <c r="B208" s="189"/>
      <c r="C208" s="252" t="s">
        <v>1967</v>
      </c>
      <c r="D208" s="252" t="s">
        <v>425</v>
      </c>
      <c r="E208" s="253" t="s">
        <v>1968</v>
      </c>
      <c r="F208" s="254" t="s">
        <v>3100</v>
      </c>
      <c r="G208" s="255" t="s">
        <v>200</v>
      </c>
      <c r="H208" s="256">
        <v>5</v>
      </c>
      <c r="I208" s="257"/>
      <c r="J208" s="257"/>
      <c r="K208" s="258"/>
      <c r="L208" s="174"/>
      <c r="M208" s="259"/>
      <c r="N208" s="260"/>
      <c r="O208" s="250">
        <v>0</v>
      </c>
      <c r="P208" s="250">
        <f t="shared" si="27"/>
        <v>0</v>
      </c>
      <c r="Q208" s="250">
        <v>8.4000000000000003E-4</v>
      </c>
      <c r="R208" s="250">
        <f t="shared" si="28"/>
        <v>4.2000000000000006E-3</v>
      </c>
      <c r="S208" s="250">
        <v>0</v>
      </c>
      <c r="T208" s="251">
        <f t="shared" si="29"/>
        <v>0</v>
      </c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R208" s="161" t="s">
        <v>275</v>
      </c>
      <c r="AT208" s="161" t="s">
        <v>425</v>
      </c>
      <c r="AU208" s="161" t="s">
        <v>78</v>
      </c>
      <c r="AY208" s="14" t="s">
        <v>145</v>
      </c>
      <c r="BE208" s="162">
        <f t="shared" si="30"/>
        <v>0</v>
      </c>
      <c r="BF208" s="162">
        <f t="shared" si="31"/>
        <v>0</v>
      </c>
      <c r="BG208" s="162">
        <f t="shared" si="32"/>
        <v>0</v>
      </c>
      <c r="BH208" s="162">
        <f t="shared" si="33"/>
        <v>0</v>
      </c>
      <c r="BI208" s="162">
        <f t="shared" si="34"/>
        <v>0</v>
      </c>
      <c r="BJ208" s="14" t="s">
        <v>78</v>
      </c>
      <c r="BK208" s="162">
        <f t="shared" si="35"/>
        <v>0</v>
      </c>
      <c r="BL208" s="14" t="s">
        <v>210</v>
      </c>
      <c r="BM208" s="161" t="s">
        <v>1969</v>
      </c>
    </row>
    <row r="209" spans="1:65" s="2" customFormat="1" ht="24.2" customHeight="1">
      <c r="A209" s="187"/>
      <c r="B209" s="189"/>
      <c r="C209" s="241" t="s">
        <v>1970</v>
      </c>
      <c r="D209" s="241" t="s">
        <v>147</v>
      </c>
      <c r="E209" s="242" t="s">
        <v>1971</v>
      </c>
      <c r="F209" s="243" t="s">
        <v>1972</v>
      </c>
      <c r="G209" s="244" t="s">
        <v>200</v>
      </c>
      <c r="H209" s="245">
        <v>3</v>
      </c>
      <c r="I209" s="246"/>
      <c r="J209" s="246"/>
      <c r="K209" s="247"/>
      <c r="L209" s="27"/>
      <c r="M209" s="248"/>
      <c r="N209" s="249"/>
      <c r="O209" s="250">
        <v>0.21304999999999999</v>
      </c>
      <c r="P209" s="250">
        <f t="shared" si="27"/>
        <v>0.63915</v>
      </c>
      <c r="Q209" s="250">
        <v>1.0000000000000001E-5</v>
      </c>
      <c r="R209" s="250">
        <f t="shared" si="28"/>
        <v>3.0000000000000004E-5</v>
      </c>
      <c r="S209" s="250">
        <v>0</v>
      </c>
      <c r="T209" s="251">
        <f t="shared" si="29"/>
        <v>0</v>
      </c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R209" s="161" t="s">
        <v>210</v>
      </c>
      <c r="AT209" s="161" t="s">
        <v>147</v>
      </c>
      <c r="AU209" s="161" t="s">
        <v>78</v>
      </c>
      <c r="AY209" s="14" t="s">
        <v>145</v>
      </c>
      <c r="BE209" s="162">
        <f t="shared" si="30"/>
        <v>0</v>
      </c>
      <c r="BF209" s="162">
        <f t="shared" si="31"/>
        <v>0</v>
      </c>
      <c r="BG209" s="162">
        <f t="shared" si="32"/>
        <v>0</v>
      </c>
      <c r="BH209" s="162">
        <f t="shared" si="33"/>
        <v>0</v>
      </c>
      <c r="BI209" s="162">
        <f t="shared" si="34"/>
        <v>0</v>
      </c>
      <c r="BJ209" s="14" t="s">
        <v>78</v>
      </c>
      <c r="BK209" s="162">
        <f t="shared" si="35"/>
        <v>0</v>
      </c>
      <c r="BL209" s="14" t="s">
        <v>210</v>
      </c>
      <c r="BM209" s="161" t="s">
        <v>1973</v>
      </c>
    </row>
    <row r="210" spans="1:65" s="2" customFormat="1" ht="63" customHeight="1">
      <c r="A210" s="187"/>
      <c r="B210" s="189"/>
      <c r="C210" s="252" t="s">
        <v>1974</v>
      </c>
      <c r="D210" s="252" t="s">
        <v>425</v>
      </c>
      <c r="E210" s="253" t="s">
        <v>1975</v>
      </c>
      <c r="F210" s="254" t="s">
        <v>3101</v>
      </c>
      <c r="G210" s="255" t="s">
        <v>200</v>
      </c>
      <c r="H210" s="256">
        <v>3</v>
      </c>
      <c r="I210" s="257"/>
      <c r="J210" s="257"/>
      <c r="K210" s="258"/>
      <c r="L210" s="174"/>
      <c r="M210" s="259"/>
      <c r="N210" s="260"/>
      <c r="O210" s="250">
        <v>0</v>
      </c>
      <c r="P210" s="250">
        <f t="shared" si="27"/>
        <v>0</v>
      </c>
      <c r="Q210" s="250">
        <v>1.2199999999999999E-3</v>
      </c>
      <c r="R210" s="250">
        <f t="shared" si="28"/>
        <v>3.6600000000000001E-3</v>
      </c>
      <c r="S210" s="250">
        <v>0</v>
      </c>
      <c r="T210" s="251">
        <f t="shared" si="29"/>
        <v>0</v>
      </c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R210" s="161" t="s">
        <v>275</v>
      </c>
      <c r="AT210" s="161" t="s">
        <v>425</v>
      </c>
      <c r="AU210" s="161" t="s">
        <v>78</v>
      </c>
      <c r="AY210" s="14" t="s">
        <v>145</v>
      </c>
      <c r="BE210" s="162">
        <f t="shared" si="30"/>
        <v>0</v>
      </c>
      <c r="BF210" s="162">
        <f t="shared" si="31"/>
        <v>0</v>
      </c>
      <c r="BG210" s="162">
        <f t="shared" si="32"/>
        <v>0</v>
      </c>
      <c r="BH210" s="162">
        <f t="shared" si="33"/>
        <v>0</v>
      </c>
      <c r="BI210" s="162">
        <f t="shared" si="34"/>
        <v>0</v>
      </c>
      <c r="BJ210" s="14" t="s">
        <v>78</v>
      </c>
      <c r="BK210" s="162">
        <f t="shared" si="35"/>
        <v>0</v>
      </c>
      <c r="BL210" s="14" t="s">
        <v>210</v>
      </c>
      <c r="BM210" s="161" t="s">
        <v>1976</v>
      </c>
    </row>
    <row r="211" spans="1:65" s="2" customFormat="1" ht="21.75" customHeight="1">
      <c r="A211" s="187"/>
      <c r="B211" s="189"/>
      <c r="C211" s="241" t="s">
        <v>1977</v>
      </c>
      <c r="D211" s="241" t="s">
        <v>147</v>
      </c>
      <c r="E211" s="242" t="s">
        <v>1978</v>
      </c>
      <c r="F211" s="243" t="s">
        <v>1979</v>
      </c>
      <c r="G211" s="244" t="s">
        <v>200</v>
      </c>
      <c r="H211" s="245">
        <v>94</v>
      </c>
      <c r="I211" s="246"/>
      <c r="J211" s="246"/>
      <c r="K211" s="247"/>
      <c r="L211" s="27"/>
      <c r="M211" s="248"/>
      <c r="N211" s="249"/>
      <c r="O211" s="250">
        <v>0</v>
      </c>
      <c r="P211" s="250">
        <f t="shared" si="27"/>
        <v>0</v>
      </c>
      <c r="Q211" s="250">
        <v>0</v>
      </c>
      <c r="R211" s="250">
        <f t="shared" si="28"/>
        <v>0</v>
      </c>
      <c r="S211" s="250">
        <v>0</v>
      </c>
      <c r="T211" s="251">
        <f t="shared" si="29"/>
        <v>0</v>
      </c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R211" s="161" t="s">
        <v>210</v>
      </c>
      <c r="AT211" s="161" t="s">
        <v>147</v>
      </c>
      <c r="AU211" s="161" t="s">
        <v>78</v>
      </c>
      <c r="AY211" s="14" t="s">
        <v>145</v>
      </c>
      <c r="BE211" s="162">
        <f t="shared" si="30"/>
        <v>0</v>
      </c>
      <c r="BF211" s="162">
        <f t="shared" si="31"/>
        <v>0</v>
      </c>
      <c r="BG211" s="162">
        <f t="shared" si="32"/>
        <v>0</v>
      </c>
      <c r="BH211" s="162">
        <f t="shared" si="33"/>
        <v>0</v>
      </c>
      <c r="BI211" s="162">
        <f t="shared" si="34"/>
        <v>0</v>
      </c>
      <c r="BJ211" s="14" t="s">
        <v>78</v>
      </c>
      <c r="BK211" s="162">
        <f t="shared" si="35"/>
        <v>0</v>
      </c>
      <c r="BL211" s="14" t="s">
        <v>210</v>
      </c>
      <c r="BM211" s="161" t="s">
        <v>1980</v>
      </c>
    </row>
    <row r="212" spans="1:65" s="2" customFormat="1" ht="66.75" customHeight="1">
      <c r="A212" s="187"/>
      <c r="B212" s="189"/>
      <c r="C212" s="252" t="s">
        <v>1981</v>
      </c>
      <c r="D212" s="252" t="s">
        <v>425</v>
      </c>
      <c r="E212" s="253" t="s">
        <v>1982</v>
      </c>
      <c r="F212" s="254" t="s">
        <v>3102</v>
      </c>
      <c r="G212" s="255" t="s">
        <v>200</v>
      </c>
      <c r="H212" s="256">
        <v>94</v>
      </c>
      <c r="I212" s="257"/>
      <c r="J212" s="257"/>
      <c r="K212" s="258"/>
      <c r="L212" s="174"/>
      <c r="M212" s="259"/>
      <c r="N212" s="260"/>
      <c r="O212" s="250">
        <v>0</v>
      </c>
      <c r="P212" s="250">
        <f t="shared" si="27"/>
        <v>0</v>
      </c>
      <c r="Q212" s="250">
        <v>1.1E-4</v>
      </c>
      <c r="R212" s="250">
        <f t="shared" si="28"/>
        <v>1.034E-2</v>
      </c>
      <c r="S212" s="250">
        <v>0</v>
      </c>
      <c r="T212" s="251">
        <f t="shared" si="29"/>
        <v>0</v>
      </c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R212" s="161" t="s">
        <v>275</v>
      </c>
      <c r="AT212" s="161" t="s">
        <v>425</v>
      </c>
      <c r="AU212" s="161" t="s">
        <v>78</v>
      </c>
      <c r="AY212" s="14" t="s">
        <v>145</v>
      </c>
      <c r="BE212" s="162">
        <f t="shared" si="30"/>
        <v>0</v>
      </c>
      <c r="BF212" s="162">
        <f t="shared" si="31"/>
        <v>0</v>
      </c>
      <c r="BG212" s="162">
        <f t="shared" si="32"/>
        <v>0</v>
      </c>
      <c r="BH212" s="162">
        <f t="shared" si="33"/>
        <v>0</v>
      </c>
      <c r="BI212" s="162">
        <f t="shared" si="34"/>
        <v>0</v>
      </c>
      <c r="BJ212" s="14" t="s">
        <v>78</v>
      </c>
      <c r="BK212" s="162">
        <f t="shared" si="35"/>
        <v>0</v>
      </c>
      <c r="BL212" s="14" t="s">
        <v>210</v>
      </c>
      <c r="BM212" s="161" t="s">
        <v>1983</v>
      </c>
    </row>
    <row r="213" spans="1:65" s="2" customFormat="1" ht="16.5" customHeight="1">
      <c r="A213" s="187"/>
      <c r="B213" s="189"/>
      <c r="C213" s="241" t="s">
        <v>1984</v>
      </c>
      <c r="D213" s="241" t="s">
        <v>147</v>
      </c>
      <c r="E213" s="242" t="s">
        <v>1985</v>
      </c>
      <c r="F213" s="243" t="s">
        <v>1986</v>
      </c>
      <c r="G213" s="244" t="s">
        <v>200</v>
      </c>
      <c r="H213" s="245">
        <v>7</v>
      </c>
      <c r="I213" s="246"/>
      <c r="J213" s="246"/>
      <c r="K213" s="247"/>
      <c r="L213" s="27"/>
      <c r="M213" s="248"/>
      <c r="N213" s="249"/>
      <c r="O213" s="250">
        <v>0.19500999999999999</v>
      </c>
      <c r="P213" s="250">
        <f t="shared" si="27"/>
        <v>1.36507</v>
      </c>
      <c r="Q213" s="250">
        <v>2.0000000000000002E-5</v>
      </c>
      <c r="R213" s="250">
        <f t="shared" si="28"/>
        <v>1.4000000000000001E-4</v>
      </c>
      <c r="S213" s="250">
        <v>0</v>
      </c>
      <c r="T213" s="251">
        <f t="shared" si="29"/>
        <v>0</v>
      </c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R213" s="161" t="s">
        <v>210</v>
      </c>
      <c r="AT213" s="161" t="s">
        <v>147</v>
      </c>
      <c r="AU213" s="161" t="s">
        <v>78</v>
      </c>
      <c r="AY213" s="14" t="s">
        <v>145</v>
      </c>
      <c r="BE213" s="162">
        <f t="shared" si="30"/>
        <v>0</v>
      </c>
      <c r="BF213" s="162">
        <f t="shared" si="31"/>
        <v>0</v>
      </c>
      <c r="BG213" s="162">
        <f t="shared" si="32"/>
        <v>0</v>
      </c>
      <c r="BH213" s="162">
        <f t="shared" si="33"/>
        <v>0</v>
      </c>
      <c r="BI213" s="162">
        <f t="shared" si="34"/>
        <v>0</v>
      </c>
      <c r="BJ213" s="14" t="s">
        <v>78</v>
      </c>
      <c r="BK213" s="162">
        <f t="shared" si="35"/>
        <v>0</v>
      </c>
      <c r="BL213" s="14" t="s">
        <v>210</v>
      </c>
      <c r="BM213" s="161" t="s">
        <v>1987</v>
      </c>
    </row>
    <row r="214" spans="1:65" s="2" customFormat="1" ht="39.75" customHeight="1">
      <c r="A214" s="187"/>
      <c r="B214" s="189"/>
      <c r="C214" s="252" t="s">
        <v>1988</v>
      </c>
      <c r="D214" s="252" t="s">
        <v>425</v>
      </c>
      <c r="E214" s="253" t="s">
        <v>1989</v>
      </c>
      <c r="F214" s="254" t="s">
        <v>3103</v>
      </c>
      <c r="G214" s="255" t="s">
        <v>200</v>
      </c>
      <c r="H214" s="256">
        <v>7</v>
      </c>
      <c r="I214" s="257"/>
      <c r="J214" s="257"/>
      <c r="K214" s="258"/>
      <c r="L214" s="174"/>
      <c r="M214" s="259"/>
      <c r="N214" s="260"/>
      <c r="O214" s="250">
        <v>0</v>
      </c>
      <c r="P214" s="250">
        <f t="shared" si="27"/>
        <v>0</v>
      </c>
      <c r="Q214" s="250">
        <v>3.8000000000000002E-4</v>
      </c>
      <c r="R214" s="250">
        <f t="shared" si="28"/>
        <v>2.66E-3</v>
      </c>
      <c r="S214" s="250">
        <v>0</v>
      </c>
      <c r="T214" s="251">
        <f t="shared" si="29"/>
        <v>0</v>
      </c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R214" s="161" t="s">
        <v>275</v>
      </c>
      <c r="AT214" s="161" t="s">
        <v>425</v>
      </c>
      <c r="AU214" s="161" t="s">
        <v>78</v>
      </c>
      <c r="AY214" s="14" t="s">
        <v>145</v>
      </c>
      <c r="BE214" s="162">
        <f t="shared" si="30"/>
        <v>0</v>
      </c>
      <c r="BF214" s="162">
        <f t="shared" si="31"/>
        <v>0</v>
      </c>
      <c r="BG214" s="162">
        <f t="shared" si="32"/>
        <v>0</v>
      </c>
      <c r="BH214" s="162">
        <f t="shared" si="33"/>
        <v>0</v>
      </c>
      <c r="BI214" s="162">
        <f t="shared" si="34"/>
        <v>0</v>
      </c>
      <c r="BJ214" s="14" t="s">
        <v>78</v>
      </c>
      <c r="BK214" s="162">
        <f t="shared" si="35"/>
        <v>0</v>
      </c>
      <c r="BL214" s="14" t="s">
        <v>210</v>
      </c>
      <c r="BM214" s="161" t="s">
        <v>1990</v>
      </c>
    </row>
    <row r="215" spans="1:65" s="2" customFormat="1" ht="16.5" customHeight="1">
      <c r="A215" s="187"/>
      <c r="B215" s="189"/>
      <c r="C215" s="241" t="s">
        <v>1991</v>
      </c>
      <c r="D215" s="241" t="s">
        <v>147</v>
      </c>
      <c r="E215" s="242" t="s">
        <v>1992</v>
      </c>
      <c r="F215" s="243" t="s">
        <v>1993</v>
      </c>
      <c r="G215" s="244" t="s">
        <v>200</v>
      </c>
      <c r="H215" s="245">
        <v>12</v>
      </c>
      <c r="I215" s="246"/>
      <c r="J215" s="246"/>
      <c r="K215" s="247"/>
      <c r="L215" s="27"/>
      <c r="M215" s="248"/>
      <c r="N215" s="249"/>
      <c r="O215" s="250">
        <v>0.21401000000000001</v>
      </c>
      <c r="P215" s="250">
        <f t="shared" si="27"/>
        <v>2.56812</v>
      </c>
      <c r="Q215" s="250">
        <v>2.0000000000000002E-5</v>
      </c>
      <c r="R215" s="250">
        <f t="shared" si="28"/>
        <v>2.4000000000000003E-4</v>
      </c>
      <c r="S215" s="250">
        <v>0</v>
      </c>
      <c r="T215" s="251">
        <f t="shared" si="29"/>
        <v>0</v>
      </c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R215" s="161" t="s">
        <v>210</v>
      </c>
      <c r="AT215" s="161" t="s">
        <v>147</v>
      </c>
      <c r="AU215" s="161" t="s">
        <v>78</v>
      </c>
      <c r="AY215" s="14" t="s">
        <v>145</v>
      </c>
      <c r="BE215" s="162">
        <f t="shared" si="30"/>
        <v>0</v>
      </c>
      <c r="BF215" s="162">
        <f t="shared" si="31"/>
        <v>0</v>
      </c>
      <c r="BG215" s="162">
        <f t="shared" si="32"/>
        <v>0</v>
      </c>
      <c r="BH215" s="162">
        <f t="shared" si="33"/>
        <v>0</v>
      </c>
      <c r="BI215" s="162">
        <f t="shared" si="34"/>
        <v>0</v>
      </c>
      <c r="BJ215" s="14" t="s">
        <v>78</v>
      </c>
      <c r="BK215" s="162">
        <f t="shared" si="35"/>
        <v>0</v>
      </c>
      <c r="BL215" s="14" t="s">
        <v>210</v>
      </c>
      <c r="BM215" s="161" t="s">
        <v>1994</v>
      </c>
    </row>
    <row r="216" spans="1:65" s="2" customFormat="1" ht="36.75" customHeight="1">
      <c r="A216" s="187"/>
      <c r="B216" s="189"/>
      <c r="C216" s="252" t="s">
        <v>1995</v>
      </c>
      <c r="D216" s="252" t="s">
        <v>425</v>
      </c>
      <c r="E216" s="253" t="s">
        <v>1996</v>
      </c>
      <c r="F216" s="254" t="s">
        <v>3104</v>
      </c>
      <c r="G216" s="255" t="s">
        <v>200</v>
      </c>
      <c r="H216" s="256">
        <v>12</v>
      </c>
      <c r="I216" s="257"/>
      <c r="J216" s="257"/>
      <c r="K216" s="258"/>
      <c r="L216" s="174"/>
      <c r="M216" s="259"/>
      <c r="N216" s="260"/>
      <c r="O216" s="250">
        <v>0</v>
      </c>
      <c r="P216" s="250">
        <f t="shared" si="27"/>
        <v>0</v>
      </c>
      <c r="Q216" s="250">
        <v>6.9999999999999999E-4</v>
      </c>
      <c r="R216" s="250">
        <f t="shared" si="28"/>
        <v>8.3999999999999995E-3</v>
      </c>
      <c r="S216" s="250">
        <v>0</v>
      </c>
      <c r="T216" s="251">
        <f t="shared" si="29"/>
        <v>0</v>
      </c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R216" s="161" t="s">
        <v>275</v>
      </c>
      <c r="AT216" s="161" t="s">
        <v>425</v>
      </c>
      <c r="AU216" s="161" t="s">
        <v>78</v>
      </c>
      <c r="AY216" s="14" t="s">
        <v>145</v>
      </c>
      <c r="BE216" s="162">
        <f t="shared" si="30"/>
        <v>0</v>
      </c>
      <c r="BF216" s="162">
        <f t="shared" si="31"/>
        <v>0</v>
      </c>
      <c r="BG216" s="162">
        <f t="shared" si="32"/>
        <v>0</v>
      </c>
      <c r="BH216" s="162">
        <f t="shared" si="33"/>
        <v>0</v>
      </c>
      <c r="BI216" s="162">
        <f t="shared" si="34"/>
        <v>0</v>
      </c>
      <c r="BJ216" s="14" t="s">
        <v>78</v>
      </c>
      <c r="BK216" s="162">
        <f t="shared" si="35"/>
        <v>0</v>
      </c>
      <c r="BL216" s="14" t="s">
        <v>210</v>
      </c>
      <c r="BM216" s="161" t="s">
        <v>1997</v>
      </c>
    </row>
    <row r="217" spans="1:65" s="2" customFormat="1" ht="16.5" customHeight="1">
      <c r="A217" s="187"/>
      <c r="B217" s="189"/>
      <c r="C217" s="241" t="s">
        <v>1998</v>
      </c>
      <c r="D217" s="241" t="s">
        <v>147</v>
      </c>
      <c r="E217" s="242" t="s">
        <v>1999</v>
      </c>
      <c r="F217" s="243" t="s">
        <v>2000</v>
      </c>
      <c r="G217" s="244" t="s">
        <v>200</v>
      </c>
      <c r="H217" s="245">
        <v>2</v>
      </c>
      <c r="I217" s="246"/>
      <c r="J217" s="246"/>
      <c r="K217" s="247"/>
      <c r="L217" s="27"/>
      <c r="M217" s="248"/>
      <c r="N217" s="249"/>
      <c r="O217" s="250">
        <v>0.25402000000000002</v>
      </c>
      <c r="P217" s="250">
        <f t="shared" si="27"/>
        <v>0.50804000000000005</v>
      </c>
      <c r="Q217" s="250">
        <v>3.0000000000000001E-5</v>
      </c>
      <c r="R217" s="250">
        <f t="shared" si="28"/>
        <v>6.0000000000000002E-5</v>
      </c>
      <c r="S217" s="250">
        <v>0</v>
      </c>
      <c r="T217" s="251">
        <f t="shared" si="29"/>
        <v>0</v>
      </c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R217" s="161" t="s">
        <v>210</v>
      </c>
      <c r="AT217" s="161" t="s">
        <v>147</v>
      </c>
      <c r="AU217" s="161" t="s">
        <v>78</v>
      </c>
      <c r="AY217" s="14" t="s">
        <v>145</v>
      </c>
      <c r="BE217" s="162">
        <f t="shared" si="30"/>
        <v>0</v>
      </c>
      <c r="BF217" s="162">
        <f t="shared" si="31"/>
        <v>0</v>
      </c>
      <c r="BG217" s="162">
        <f t="shared" si="32"/>
        <v>0</v>
      </c>
      <c r="BH217" s="162">
        <f t="shared" si="33"/>
        <v>0</v>
      </c>
      <c r="BI217" s="162">
        <f t="shared" si="34"/>
        <v>0</v>
      </c>
      <c r="BJ217" s="14" t="s">
        <v>78</v>
      </c>
      <c r="BK217" s="162">
        <f t="shared" si="35"/>
        <v>0</v>
      </c>
      <c r="BL217" s="14" t="s">
        <v>210</v>
      </c>
      <c r="BM217" s="161" t="s">
        <v>2001</v>
      </c>
    </row>
    <row r="218" spans="1:65" s="2" customFormat="1" ht="42.75" customHeight="1">
      <c r="A218" s="187"/>
      <c r="B218" s="189"/>
      <c r="C218" s="252" t="s">
        <v>2002</v>
      </c>
      <c r="D218" s="252" t="s">
        <v>425</v>
      </c>
      <c r="E218" s="253" t="s">
        <v>2003</v>
      </c>
      <c r="F218" s="254" t="s">
        <v>3105</v>
      </c>
      <c r="G218" s="255" t="s">
        <v>200</v>
      </c>
      <c r="H218" s="256">
        <v>2</v>
      </c>
      <c r="I218" s="257"/>
      <c r="J218" s="257"/>
      <c r="K218" s="258"/>
      <c r="L218" s="174"/>
      <c r="M218" s="259"/>
      <c r="N218" s="260"/>
      <c r="O218" s="250">
        <v>0</v>
      </c>
      <c r="P218" s="250">
        <f t="shared" si="27"/>
        <v>0</v>
      </c>
      <c r="Q218" s="250">
        <v>1.0200000000000001E-3</v>
      </c>
      <c r="R218" s="250">
        <f t="shared" si="28"/>
        <v>2.0400000000000001E-3</v>
      </c>
      <c r="S218" s="250">
        <v>0</v>
      </c>
      <c r="T218" s="251">
        <f t="shared" si="29"/>
        <v>0</v>
      </c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R218" s="161" t="s">
        <v>275</v>
      </c>
      <c r="AT218" s="161" t="s">
        <v>425</v>
      </c>
      <c r="AU218" s="161" t="s">
        <v>78</v>
      </c>
      <c r="AY218" s="14" t="s">
        <v>145</v>
      </c>
      <c r="BE218" s="162">
        <f t="shared" si="30"/>
        <v>0</v>
      </c>
      <c r="BF218" s="162">
        <f t="shared" si="31"/>
        <v>0</v>
      </c>
      <c r="BG218" s="162">
        <f t="shared" si="32"/>
        <v>0</v>
      </c>
      <c r="BH218" s="162">
        <f t="shared" si="33"/>
        <v>0</v>
      </c>
      <c r="BI218" s="162">
        <f t="shared" si="34"/>
        <v>0</v>
      </c>
      <c r="BJ218" s="14" t="s">
        <v>78</v>
      </c>
      <c r="BK218" s="162">
        <f t="shared" si="35"/>
        <v>0</v>
      </c>
      <c r="BL218" s="14" t="s">
        <v>210</v>
      </c>
      <c r="BM218" s="161" t="s">
        <v>2004</v>
      </c>
    </row>
    <row r="219" spans="1:65" s="2" customFormat="1" ht="16.5" customHeight="1">
      <c r="A219" s="187"/>
      <c r="B219" s="189"/>
      <c r="C219" s="241" t="s">
        <v>2005</v>
      </c>
      <c r="D219" s="241" t="s">
        <v>147</v>
      </c>
      <c r="E219" s="242" t="s">
        <v>2006</v>
      </c>
      <c r="F219" s="243" t="s">
        <v>2007</v>
      </c>
      <c r="G219" s="244" t="s">
        <v>200</v>
      </c>
      <c r="H219" s="245">
        <v>16</v>
      </c>
      <c r="I219" s="246"/>
      <c r="J219" s="246"/>
      <c r="K219" s="247"/>
      <c r="L219" s="27"/>
      <c r="M219" s="248"/>
      <c r="N219" s="249"/>
      <c r="O219" s="250">
        <v>0.39901999999999999</v>
      </c>
      <c r="P219" s="250">
        <f t="shared" si="27"/>
        <v>6.3843199999999998</v>
      </c>
      <c r="Q219" s="250">
        <v>3.0000000000000001E-5</v>
      </c>
      <c r="R219" s="250">
        <f t="shared" si="28"/>
        <v>4.8000000000000001E-4</v>
      </c>
      <c r="S219" s="250">
        <v>0</v>
      </c>
      <c r="T219" s="251">
        <f t="shared" si="29"/>
        <v>0</v>
      </c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R219" s="161" t="s">
        <v>210</v>
      </c>
      <c r="AT219" s="161" t="s">
        <v>147</v>
      </c>
      <c r="AU219" s="161" t="s">
        <v>78</v>
      </c>
      <c r="AY219" s="14" t="s">
        <v>145</v>
      </c>
      <c r="BE219" s="162">
        <f t="shared" si="30"/>
        <v>0</v>
      </c>
      <c r="BF219" s="162">
        <f t="shared" si="31"/>
        <v>0</v>
      </c>
      <c r="BG219" s="162">
        <f t="shared" si="32"/>
        <v>0</v>
      </c>
      <c r="BH219" s="162">
        <f t="shared" si="33"/>
        <v>0</v>
      </c>
      <c r="BI219" s="162">
        <f t="shared" si="34"/>
        <v>0</v>
      </c>
      <c r="BJ219" s="14" t="s">
        <v>78</v>
      </c>
      <c r="BK219" s="162">
        <f t="shared" si="35"/>
        <v>0</v>
      </c>
      <c r="BL219" s="14" t="s">
        <v>210</v>
      </c>
      <c r="BM219" s="161" t="s">
        <v>2008</v>
      </c>
    </row>
    <row r="220" spans="1:65" s="2" customFormat="1" ht="43.5" customHeight="1">
      <c r="A220" s="187"/>
      <c r="B220" s="189"/>
      <c r="C220" s="252" t="s">
        <v>2009</v>
      </c>
      <c r="D220" s="252" t="s">
        <v>425</v>
      </c>
      <c r="E220" s="253" t="s">
        <v>2010</v>
      </c>
      <c r="F220" s="254" t="s">
        <v>3106</v>
      </c>
      <c r="G220" s="255" t="s">
        <v>200</v>
      </c>
      <c r="H220" s="256">
        <v>14</v>
      </c>
      <c r="I220" s="257"/>
      <c r="J220" s="257"/>
      <c r="K220" s="258"/>
      <c r="L220" s="174"/>
      <c r="M220" s="259"/>
      <c r="N220" s="260"/>
      <c r="O220" s="250">
        <v>0</v>
      </c>
      <c r="P220" s="250">
        <f t="shared" si="27"/>
        <v>0</v>
      </c>
      <c r="Q220" s="250">
        <v>2.7100000000000002E-3</v>
      </c>
      <c r="R220" s="250">
        <f t="shared" si="28"/>
        <v>3.7940000000000002E-2</v>
      </c>
      <c r="S220" s="250">
        <v>0</v>
      </c>
      <c r="T220" s="251">
        <f t="shared" si="29"/>
        <v>0</v>
      </c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R220" s="161" t="s">
        <v>275</v>
      </c>
      <c r="AT220" s="161" t="s">
        <v>425</v>
      </c>
      <c r="AU220" s="161" t="s">
        <v>78</v>
      </c>
      <c r="AY220" s="14" t="s">
        <v>145</v>
      </c>
      <c r="BE220" s="162">
        <f t="shared" si="30"/>
        <v>0</v>
      </c>
      <c r="BF220" s="162">
        <f t="shared" si="31"/>
        <v>0</v>
      </c>
      <c r="BG220" s="162">
        <f t="shared" si="32"/>
        <v>0</v>
      </c>
      <c r="BH220" s="162">
        <f t="shared" si="33"/>
        <v>0</v>
      </c>
      <c r="BI220" s="162">
        <f t="shared" si="34"/>
        <v>0</v>
      </c>
      <c r="BJ220" s="14" t="s">
        <v>78</v>
      </c>
      <c r="BK220" s="162">
        <f t="shared" si="35"/>
        <v>0</v>
      </c>
      <c r="BL220" s="14" t="s">
        <v>210</v>
      </c>
      <c r="BM220" s="161" t="s">
        <v>2011</v>
      </c>
    </row>
    <row r="221" spans="1:65" s="2" customFormat="1" ht="16.5" customHeight="1">
      <c r="A221" s="187"/>
      <c r="B221" s="189"/>
      <c r="C221" s="252" t="s">
        <v>2012</v>
      </c>
      <c r="D221" s="252" t="s">
        <v>425</v>
      </c>
      <c r="E221" s="253" t="s">
        <v>2013</v>
      </c>
      <c r="F221" s="254" t="s">
        <v>3107</v>
      </c>
      <c r="G221" s="255" t="s">
        <v>200</v>
      </c>
      <c r="H221" s="256">
        <v>16</v>
      </c>
      <c r="I221" s="257"/>
      <c r="J221" s="257"/>
      <c r="K221" s="258"/>
      <c r="L221" s="174"/>
      <c r="M221" s="259"/>
      <c r="N221" s="260"/>
      <c r="O221" s="250">
        <v>0</v>
      </c>
      <c r="P221" s="250">
        <f t="shared" si="27"/>
        <v>0</v>
      </c>
      <c r="Q221" s="250">
        <v>1.31E-3</v>
      </c>
      <c r="R221" s="250">
        <f t="shared" si="28"/>
        <v>2.0959999999999999E-2</v>
      </c>
      <c r="S221" s="250">
        <v>0</v>
      </c>
      <c r="T221" s="251">
        <f t="shared" si="29"/>
        <v>0</v>
      </c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R221" s="161" t="s">
        <v>275</v>
      </c>
      <c r="AT221" s="161" t="s">
        <v>425</v>
      </c>
      <c r="AU221" s="161" t="s">
        <v>78</v>
      </c>
      <c r="AY221" s="14" t="s">
        <v>145</v>
      </c>
      <c r="BE221" s="162">
        <f t="shared" si="30"/>
        <v>0</v>
      </c>
      <c r="BF221" s="162">
        <f t="shared" si="31"/>
        <v>0</v>
      </c>
      <c r="BG221" s="162">
        <f t="shared" si="32"/>
        <v>0</v>
      </c>
      <c r="BH221" s="162">
        <f t="shared" si="33"/>
        <v>0</v>
      </c>
      <c r="BI221" s="162">
        <f t="shared" si="34"/>
        <v>0</v>
      </c>
      <c r="BJ221" s="14" t="s">
        <v>78</v>
      </c>
      <c r="BK221" s="162">
        <f t="shared" si="35"/>
        <v>0</v>
      </c>
      <c r="BL221" s="14" t="s">
        <v>210</v>
      </c>
      <c r="BM221" s="161" t="s">
        <v>2014</v>
      </c>
    </row>
    <row r="222" spans="1:65" s="2" customFormat="1" ht="16.5" customHeight="1">
      <c r="A222" s="187"/>
      <c r="B222" s="189"/>
      <c r="C222" s="241" t="s">
        <v>2015</v>
      </c>
      <c r="D222" s="241" t="s">
        <v>147</v>
      </c>
      <c r="E222" s="242" t="s">
        <v>2016</v>
      </c>
      <c r="F222" s="243" t="s">
        <v>2017</v>
      </c>
      <c r="G222" s="244" t="s">
        <v>200</v>
      </c>
      <c r="H222" s="245">
        <v>10</v>
      </c>
      <c r="I222" s="246"/>
      <c r="J222" s="246"/>
      <c r="K222" s="247"/>
      <c r="L222" s="27"/>
      <c r="M222" s="248"/>
      <c r="N222" s="249"/>
      <c r="O222" s="250">
        <v>0.20032</v>
      </c>
      <c r="P222" s="250">
        <f t="shared" si="27"/>
        <v>2.0032000000000001</v>
      </c>
      <c r="Q222" s="250">
        <v>2.0000000000000002E-5</v>
      </c>
      <c r="R222" s="250">
        <f t="shared" si="28"/>
        <v>2.0000000000000001E-4</v>
      </c>
      <c r="S222" s="250">
        <v>0</v>
      </c>
      <c r="T222" s="251">
        <f t="shared" si="29"/>
        <v>0</v>
      </c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R222" s="161" t="s">
        <v>210</v>
      </c>
      <c r="AT222" s="161" t="s">
        <v>147</v>
      </c>
      <c r="AU222" s="161" t="s">
        <v>78</v>
      </c>
      <c r="AY222" s="14" t="s">
        <v>145</v>
      </c>
      <c r="BE222" s="162">
        <f t="shared" si="30"/>
        <v>0</v>
      </c>
      <c r="BF222" s="162">
        <f t="shared" si="31"/>
        <v>0</v>
      </c>
      <c r="BG222" s="162">
        <f t="shared" si="32"/>
        <v>0</v>
      </c>
      <c r="BH222" s="162">
        <f t="shared" si="33"/>
        <v>0</v>
      </c>
      <c r="BI222" s="162">
        <f t="shared" si="34"/>
        <v>0</v>
      </c>
      <c r="BJ222" s="14" t="s">
        <v>78</v>
      </c>
      <c r="BK222" s="162">
        <f t="shared" si="35"/>
        <v>0</v>
      </c>
      <c r="BL222" s="14" t="s">
        <v>210</v>
      </c>
      <c r="BM222" s="161" t="s">
        <v>2018</v>
      </c>
    </row>
    <row r="223" spans="1:65" s="2" customFormat="1" ht="16.5" customHeight="1">
      <c r="A223" s="187"/>
      <c r="B223" s="189"/>
      <c r="C223" s="252" t="s">
        <v>2019</v>
      </c>
      <c r="D223" s="252" t="s">
        <v>425</v>
      </c>
      <c r="E223" s="253" t="s">
        <v>2020</v>
      </c>
      <c r="F223" s="254" t="s">
        <v>2021</v>
      </c>
      <c r="G223" s="255" t="s">
        <v>200</v>
      </c>
      <c r="H223" s="256">
        <v>10</v>
      </c>
      <c r="I223" s="257"/>
      <c r="J223" s="257"/>
      <c r="K223" s="258"/>
      <c r="L223" s="174"/>
      <c r="M223" s="259"/>
      <c r="N223" s="260"/>
      <c r="O223" s="250">
        <v>0</v>
      </c>
      <c r="P223" s="250">
        <f t="shared" si="27"/>
        <v>0</v>
      </c>
      <c r="Q223" s="250">
        <v>6.0000000000000002E-5</v>
      </c>
      <c r="R223" s="250">
        <f t="shared" si="28"/>
        <v>6.0000000000000006E-4</v>
      </c>
      <c r="S223" s="250">
        <v>0</v>
      </c>
      <c r="T223" s="251">
        <f t="shared" si="29"/>
        <v>0</v>
      </c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R223" s="161" t="s">
        <v>275</v>
      </c>
      <c r="AT223" s="161" t="s">
        <v>425</v>
      </c>
      <c r="AU223" s="161" t="s">
        <v>78</v>
      </c>
      <c r="AY223" s="14" t="s">
        <v>145</v>
      </c>
      <c r="BE223" s="162">
        <f t="shared" si="30"/>
        <v>0</v>
      </c>
      <c r="BF223" s="162">
        <f t="shared" si="31"/>
        <v>0</v>
      </c>
      <c r="BG223" s="162">
        <f t="shared" si="32"/>
        <v>0</v>
      </c>
      <c r="BH223" s="162">
        <f t="shared" si="33"/>
        <v>0</v>
      </c>
      <c r="BI223" s="162">
        <f t="shared" si="34"/>
        <v>0</v>
      </c>
      <c r="BJ223" s="14" t="s">
        <v>78</v>
      </c>
      <c r="BK223" s="162">
        <f t="shared" si="35"/>
        <v>0</v>
      </c>
      <c r="BL223" s="14" t="s">
        <v>210</v>
      </c>
      <c r="BM223" s="161" t="s">
        <v>2022</v>
      </c>
    </row>
    <row r="224" spans="1:65" s="2" customFormat="1" ht="21.75" customHeight="1">
      <c r="A224" s="187"/>
      <c r="B224" s="189"/>
      <c r="C224" s="241" t="s">
        <v>973</v>
      </c>
      <c r="D224" s="241" t="s">
        <v>147</v>
      </c>
      <c r="E224" s="242" t="s">
        <v>2023</v>
      </c>
      <c r="F224" s="243" t="s">
        <v>2024</v>
      </c>
      <c r="G224" s="244" t="s">
        <v>1006</v>
      </c>
      <c r="H224" s="245">
        <v>6.2960000000000003</v>
      </c>
      <c r="I224" s="246"/>
      <c r="J224" s="246"/>
      <c r="K224" s="247"/>
      <c r="L224" s="27"/>
      <c r="M224" s="248"/>
      <c r="N224" s="249"/>
      <c r="O224" s="250">
        <v>0</v>
      </c>
      <c r="P224" s="250">
        <f t="shared" si="27"/>
        <v>0</v>
      </c>
      <c r="Q224" s="250">
        <v>0</v>
      </c>
      <c r="R224" s="250">
        <f t="shared" si="28"/>
        <v>0</v>
      </c>
      <c r="S224" s="250">
        <v>0</v>
      </c>
      <c r="T224" s="251">
        <f t="shared" si="29"/>
        <v>0</v>
      </c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R224" s="161" t="s">
        <v>210</v>
      </c>
      <c r="AT224" s="161" t="s">
        <v>147</v>
      </c>
      <c r="AU224" s="161" t="s">
        <v>78</v>
      </c>
      <c r="AY224" s="14" t="s">
        <v>145</v>
      </c>
      <c r="BE224" s="162">
        <f t="shared" si="30"/>
        <v>0</v>
      </c>
      <c r="BF224" s="162">
        <f t="shared" si="31"/>
        <v>0</v>
      </c>
      <c r="BG224" s="162">
        <f t="shared" si="32"/>
        <v>0</v>
      </c>
      <c r="BH224" s="162">
        <f t="shared" si="33"/>
        <v>0</v>
      </c>
      <c r="BI224" s="162">
        <f t="shared" si="34"/>
        <v>0</v>
      </c>
      <c r="BJ224" s="14" t="s">
        <v>78</v>
      </c>
      <c r="BK224" s="162">
        <f t="shared" si="35"/>
        <v>0</v>
      </c>
      <c r="BL224" s="14" t="s">
        <v>210</v>
      </c>
      <c r="BM224" s="161" t="s">
        <v>2025</v>
      </c>
    </row>
    <row r="225" spans="1:65" s="2" customFormat="1" ht="24.2" customHeight="1">
      <c r="A225" s="187"/>
      <c r="B225" s="189"/>
      <c r="C225" s="241" t="s">
        <v>977</v>
      </c>
      <c r="D225" s="241" t="s">
        <v>147</v>
      </c>
      <c r="E225" s="242" t="s">
        <v>1620</v>
      </c>
      <c r="F225" s="243" t="s">
        <v>2026</v>
      </c>
      <c r="G225" s="244" t="s">
        <v>1006</v>
      </c>
      <c r="H225" s="245">
        <v>6.2960000000000003</v>
      </c>
      <c r="I225" s="246"/>
      <c r="J225" s="246"/>
      <c r="K225" s="247"/>
      <c r="L225" s="27"/>
      <c r="M225" s="248"/>
      <c r="N225" s="249"/>
      <c r="O225" s="250">
        <v>0</v>
      </c>
      <c r="P225" s="250">
        <f t="shared" si="27"/>
        <v>0</v>
      </c>
      <c r="Q225" s="250">
        <v>0</v>
      </c>
      <c r="R225" s="250">
        <f t="shared" si="28"/>
        <v>0</v>
      </c>
      <c r="S225" s="250">
        <v>0</v>
      </c>
      <c r="T225" s="251">
        <f t="shared" si="29"/>
        <v>0</v>
      </c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R225" s="161" t="s">
        <v>210</v>
      </c>
      <c r="AT225" s="161" t="s">
        <v>147</v>
      </c>
      <c r="AU225" s="161" t="s">
        <v>78</v>
      </c>
      <c r="AY225" s="14" t="s">
        <v>145</v>
      </c>
      <c r="BE225" s="162">
        <f t="shared" si="30"/>
        <v>0</v>
      </c>
      <c r="BF225" s="162">
        <f t="shared" si="31"/>
        <v>0</v>
      </c>
      <c r="BG225" s="162">
        <f t="shared" si="32"/>
        <v>0</v>
      </c>
      <c r="BH225" s="162">
        <f t="shared" si="33"/>
        <v>0</v>
      </c>
      <c r="BI225" s="162">
        <f t="shared" si="34"/>
        <v>0</v>
      </c>
      <c r="BJ225" s="14" t="s">
        <v>78</v>
      </c>
      <c r="BK225" s="162">
        <f t="shared" si="35"/>
        <v>0</v>
      </c>
      <c r="BL225" s="14" t="s">
        <v>210</v>
      </c>
      <c r="BM225" s="161" t="s">
        <v>2027</v>
      </c>
    </row>
    <row r="226" spans="1:65" s="2" customFormat="1" ht="37.9" customHeight="1">
      <c r="A226" s="187"/>
      <c r="B226" s="189"/>
      <c r="C226" s="241" t="s">
        <v>981</v>
      </c>
      <c r="D226" s="241" t="s">
        <v>147</v>
      </c>
      <c r="E226" s="242" t="s">
        <v>2028</v>
      </c>
      <c r="F226" s="243" t="s">
        <v>3080</v>
      </c>
      <c r="G226" s="244" t="s">
        <v>1006</v>
      </c>
      <c r="H226" s="245">
        <v>663.78</v>
      </c>
      <c r="I226" s="246"/>
      <c r="J226" s="246"/>
      <c r="K226" s="247"/>
      <c r="L226" s="27"/>
      <c r="M226" s="248"/>
      <c r="N226" s="249"/>
      <c r="O226" s="250">
        <v>0</v>
      </c>
      <c r="P226" s="250">
        <f t="shared" si="27"/>
        <v>0</v>
      </c>
      <c r="Q226" s="250">
        <v>0</v>
      </c>
      <c r="R226" s="250">
        <f t="shared" si="28"/>
        <v>0</v>
      </c>
      <c r="S226" s="250">
        <v>0</v>
      </c>
      <c r="T226" s="251">
        <f t="shared" si="29"/>
        <v>0</v>
      </c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R226" s="161" t="s">
        <v>210</v>
      </c>
      <c r="AT226" s="161" t="s">
        <v>147</v>
      </c>
      <c r="AU226" s="161" t="s">
        <v>78</v>
      </c>
      <c r="AY226" s="14" t="s">
        <v>145</v>
      </c>
      <c r="BE226" s="162">
        <f t="shared" si="30"/>
        <v>0</v>
      </c>
      <c r="BF226" s="162">
        <f t="shared" si="31"/>
        <v>0</v>
      </c>
      <c r="BG226" s="162">
        <f t="shared" si="32"/>
        <v>0</v>
      </c>
      <c r="BH226" s="162">
        <f t="shared" si="33"/>
        <v>0</v>
      </c>
      <c r="BI226" s="162">
        <f t="shared" si="34"/>
        <v>0</v>
      </c>
      <c r="BJ226" s="14" t="s">
        <v>78</v>
      </c>
      <c r="BK226" s="162">
        <f t="shared" si="35"/>
        <v>0</v>
      </c>
      <c r="BL226" s="14" t="s">
        <v>210</v>
      </c>
      <c r="BM226" s="161" t="s">
        <v>2029</v>
      </c>
    </row>
    <row r="227" spans="1:65" s="12" customFormat="1" ht="22.9" customHeight="1">
      <c r="B227" s="230"/>
      <c r="C227" s="231"/>
      <c r="D227" s="232" t="s">
        <v>68</v>
      </c>
      <c r="E227" s="239" t="s">
        <v>2030</v>
      </c>
      <c r="F227" s="239" t="s">
        <v>2031</v>
      </c>
      <c r="G227" s="231"/>
      <c r="H227" s="231"/>
      <c r="I227" s="231"/>
      <c r="J227" s="240"/>
      <c r="K227" s="231"/>
      <c r="L227" s="137"/>
      <c r="M227" s="235"/>
      <c r="N227" s="236"/>
      <c r="O227" s="236"/>
      <c r="P227" s="237">
        <f>SUM(P228:P243)</f>
        <v>133.80967800000002</v>
      </c>
      <c r="Q227" s="236"/>
      <c r="R227" s="237">
        <f>SUM(R228:R243)</f>
        <v>2.8601100000000002</v>
      </c>
      <c r="S227" s="236"/>
      <c r="T227" s="238">
        <f>SUM(T228:T243)</f>
        <v>0</v>
      </c>
      <c r="AR227" s="138" t="s">
        <v>78</v>
      </c>
      <c r="AT227" s="145" t="s">
        <v>68</v>
      </c>
      <c r="AU227" s="145" t="s">
        <v>75</v>
      </c>
      <c r="AY227" s="138" t="s">
        <v>145</v>
      </c>
      <c r="BK227" s="146">
        <f>SUM(BK228:BK243)</f>
        <v>0</v>
      </c>
    </row>
    <row r="228" spans="1:65" s="2" customFormat="1" ht="24.2" customHeight="1">
      <c r="A228" s="187"/>
      <c r="B228" s="189"/>
      <c r="C228" s="241" t="s">
        <v>2032</v>
      </c>
      <c r="D228" s="241" t="s">
        <v>147</v>
      </c>
      <c r="E228" s="242" t="s">
        <v>2033</v>
      </c>
      <c r="F228" s="243" t="s">
        <v>2034</v>
      </c>
      <c r="G228" s="244" t="s">
        <v>200</v>
      </c>
      <c r="H228" s="245">
        <v>94</v>
      </c>
      <c r="I228" s="246"/>
      <c r="J228" s="246"/>
      <c r="K228" s="247"/>
      <c r="L228" s="27"/>
      <c r="M228" s="248"/>
      <c r="N228" s="249"/>
      <c r="O228" s="250">
        <v>0.254</v>
      </c>
      <c r="P228" s="250">
        <f t="shared" ref="P228:P243" si="36">O228*H228</f>
        <v>23.876000000000001</v>
      </c>
      <c r="Q228" s="250">
        <v>0</v>
      </c>
      <c r="R228" s="250">
        <f t="shared" ref="R228:R243" si="37">Q228*H228</f>
        <v>0</v>
      </c>
      <c r="S228" s="250">
        <v>0</v>
      </c>
      <c r="T228" s="251">
        <f t="shared" ref="T228:T243" si="38">S228*H228</f>
        <v>0</v>
      </c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R228" s="161" t="s">
        <v>210</v>
      </c>
      <c r="AT228" s="161" t="s">
        <v>147</v>
      </c>
      <c r="AU228" s="161" t="s">
        <v>78</v>
      </c>
      <c r="AY228" s="14" t="s">
        <v>145</v>
      </c>
      <c r="BE228" s="162">
        <f t="shared" ref="BE228:BE243" si="39">IF(N228="základná",J228,0)</f>
        <v>0</v>
      </c>
      <c r="BF228" s="162">
        <f t="shared" ref="BF228:BF243" si="40">IF(N228="znížená",J228,0)</f>
        <v>0</v>
      </c>
      <c r="BG228" s="162">
        <f t="shared" ref="BG228:BG243" si="41">IF(N228="zákl. prenesená",J228,0)</f>
        <v>0</v>
      </c>
      <c r="BH228" s="162">
        <f t="shared" ref="BH228:BH243" si="42">IF(N228="zníž. prenesená",J228,0)</f>
        <v>0</v>
      </c>
      <c r="BI228" s="162">
        <f t="shared" ref="BI228:BI243" si="43">IF(N228="nulová",J228,0)</f>
        <v>0</v>
      </c>
      <c r="BJ228" s="14" t="s">
        <v>78</v>
      </c>
      <c r="BK228" s="162">
        <f t="shared" ref="BK228:BK243" si="44">ROUND(I228*H228,2)</f>
        <v>0</v>
      </c>
      <c r="BL228" s="14" t="s">
        <v>210</v>
      </c>
      <c r="BM228" s="161" t="s">
        <v>2035</v>
      </c>
    </row>
    <row r="229" spans="1:65" s="2" customFormat="1" ht="24.2" customHeight="1">
      <c r="A229" s="187"/>
      <c r="B229" s="189"/>
      <c r="C229" s="241" t="s">
        <v>1627</v>
      </c>
      <c r="D229" s="241" t="s">
        <v>147</v>
      </c>
      <c r="E229" s="242" t="s">
        <v>2036</v>
      </c>
      <c r="F229" s="243" t="s">
        <v>2037</v>
      </c>
      <c r="G229" s="244" t="s">
        <v>200</v>
      </c>
      <c r="H229" s="245">
        <v>94</v>
      </c>
      <c r="I229" s="246"/>
      <c r="J229" s="246"/>
      <c r="K229" s="247"/>
      <c r="L229" s="27"/>
      <c r="M229" s="248"/>
      <c r="N229" s="249"/>
      <c r="O229" s="250">
        <v>5.8029999999999998E-2</v>
      </c>
      <c r="P229" s="250">
        <f t="shared" si="36"/>
        <v>5.4548199999999998</v>
      </c>
      <c r="Q229" s="250">
        <v>5.0000000000000002E-5</v>
      </c>
      <c r="R229" s="250">
        <f t="shared" si="37"/>
        <v>4.7000000000000002E-3</v>
      </c>
      <c r="S229" s="250">
        <v>0</v>
      </c>
      <c r="T229" s="251">
        <f t="shared" si="38"/>
        <v>0</v>
      </c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R229" s="161" t="s">
        <v>210</v>
      </c>
      <c r="AT229" s="161" t="s">
        <v>147</v>
      </c>
      <c r="AU229" s="161" t="s">
        <v>78</v>
      </c>
      <c r="AY229" s="14" t="s">
        <v>145</v>
      </c>
      <c r="BE229" s="162">
        <f t="shared" si="39"/>
        <v>0</v>
      </c>
      <c r="BF229" s="162">
        <f t="shared" si="40"/>
        <v>0</v>
      </c>
      <c r="BG229" s="162">
        <f t="shared" si="41"/>
        <v>0</v>
      </c>
      <c r="BH229" s="162">
        <f t="shared" si="42"/>
        <v>0</v>
      </c>
      <c r="BI229" s="162">
        <f t="shared" si="43"/>
        <v>0</v>
      </c>
      <c r="BJ229" s="14" t="s">
        <v>78</v>
      </c>
      <c r="BK229" s="162">
        <f t="shared" si="44"/>
        <v>0</v>
      </c>
      <c r="BL229" s="14" t="s">
        <v>210</v>
      </c>
      <c r="BM229" s="161" t="s">
        <v>2038</v>
      </c>
    </row>
    <row r="230" spans="1:65" s="2" customFormat="1" ht="24.2" customHeight="1">
      <c r="A230" s="187"/>
      <c r="B230" s="189"/>
      <c r="C230" s="241" t="s">
        <v>2039</v>
      </c>
      <c r="D230" s="241" t="s">
        <v>147</v>
      </c>
      <c r="E230" s="242" t="s">
        <v>2040</v>
      </c>
      <c r="F230" s="243" t="s">
        <v>2041</v>
      </c>
      <c r="G230" s="244" t="s">
        <v>200</v>
      </c>
      <c r="H230" s="245">
        <v>25</v>
      </c>
      <c r="I230" s="246"/>
      <c r="J230" s="246"/>
      <c r="K230" s="247"/>
      <c r="L230" s="27"/>
      <c r="M230" s="248"/>
      <c r="N230" s="249"/>
      <c r="O230" s="250">
        <v>0.51100000000000001</v>
      </c>
      <c r="P230" s="250">
        <f t="shared" si="36"/>
        <v>12.775</v>
      </c>
      <c r="Q230" s="250">
        <v>2.0000000000000002E-5</v>
      </c>
      <c r="R230" s="250">
        <f t="shared" si="37"/>
        <v>5.0000000000000001E-4</v>
      </c>
      <c r="S230" s="250">
        <v>0</v>
      </c>
      <c r="T230" s="251">
        <f t="shared" si="38"/>
        <v>0</v>
      </c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R230" s="161" t="s">
        <v>210</v>
      </c>
      <c r="AT230" s="161" t="s">
        <v>147</v>
      </c>
      <c r="AU230" s="161" t="s">
        <v>78</v>
      </c>
      <c r="AY230" s="14" t="s">
        <v>145</v>
      </c>
      <c r="BE230" s="162">
        <f t="shared" si="39"/>
        <v>0</v>
      </c>
      <c r="BF230" s="162">
        <f t="shared" si="40"/>
        <v>0</v>
      </c>
      <c r="BG230" s="162">
        <f t="shared" si="41"/>
        <v>0</v>
      </c>
      <c r="BH230" s="162">
        <f t="shared" si="42"/>
        <v>0</v>
      </c>
      <c r="BI230" s="162">
        <f t="shared" si="43"/>
        <v>0</v>
      </c>
      <c r="BJ230" s="14" t="s">
        <v>78</v>
      </c>
      <c r="BK230" s="162">
        <f t="shared" si="44"/>
        <v>0</v>
      </c>
      <c r="BL230" s="14" t="s">
        <v>210</v>
      </c>
      <c r="BM230" s="161" t="s">
        <v>2042</v>
      </c>
    </row>
    <row r="231" spans="1:65" s="2" customFormat="1" ht="24.2" customHeight="1">
      <c r="A231" s="187"/>
      <c r="B231" s="189"/>
      <c r="C231" s="252" t="s">
        <v>2043</v>
      </c>
      <c r="D231" s="252" t="s">
        <v>425</v>
      </c>
      <c r="E231" s="253" t="s">
        <v>2044</v>
      </c>
      <c r="F231" s="254" t="s">
        <v>3036</v>
      </c>
      <c r="G231" s="255" t="s">
        <v>200</v>
      </c>
      <c r="H231" s="256">
        <v>1</v>
      </c>
      <c r="I231" s="257"/>
      <c r="J231" s="257"/>
      <c r="K231" s="258"/>
      <c r="L231" s="174"/>
      <c r="M231" s="259"/>
      <c r="N231" s="260"/>
      <c r="O231" s="250">
        <v>0</v>
      </c>
      <c r="P231" s="250">
        <f t="shared" si="36"/>
        <v>0</v>
      </c>
      <c r="Q231" s="250">
        <v>1.457E-2</v>
      </c>
      <c r="R231" s="250">
        <f t="shared" si="37"/>
        <v>1.457E-2</v>
      </c>
      <c r="S231" s="250">
        <v>0</v>
      </c>
      <c r="T231" s="251">
        <f t="shared" si="38"/>
        <v>0</v>
      </c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R231" s="161" t="s">
        <v>275</v>
      </c>
      <c r="AT231" s="161" t="s">
        <v>425</v>
      </c>
      <c r="AU231" s="161" t="s">
        <v>78</v>
      </c>
      <c r="AY231" s="14" t="s">
        <v>145</v>
      </c>
      <c r="BE231" s="162">
        <f t="shared" si="39"/>
        <v>0</v>
      </c>
      <c r="BF231" s="162">
        <f t="shared" si="40"/>
        <v>0</v>
      </c>
      <c r="BG231" s="162">
        <f t="shared" si="41"/>
        <v>0</v>
      </c>
      <c r="BH231" s="162">
        <f t="shared" si="42"/>
        <v>0</v>
      </c>
      <c r="BI231" s="162">
        <f t="shared" si="43"/>
        <v>0</v>
      </c>
      <c r="BJ231" s="14" t="s">
        <v>78</v>
      </c>
      <c r="BK231" s="162">
        <f t="shared" si="44"/>
        <v>0</v>
      </c>
      <c r="BL231" s="14" t="s">
        <v>210</v>
      </c>
      <c r="BM231" s="161" t="s">
        <v>2045</v>
      </c>
    </row>
    <row r="232" spans="1:65" s="2" customFormat="1" ht="33" customHeight="1">
      <c r="A232" s="187"/>
      <c r="B232" s="189"/>
      <c r="C232" s="252" t="s">
        <v>2046</v>
      </c>
      <c r="D232" s="252" t="s">
        <v>425</v>
      </c>
      <c r="E232" s="253" t="s">
        <v>2047</v>
      </c>
      <c r="F232" s="254" t="s">
        <v>3037</v>
      </c>
      <c r="G232" s="255" t="s">
        <v>200</v>
      </c>
      <c r="H232" s="256">
        <v>4</v>
      </c>
      <c r="I232" s="257"/>
      <c r="J232" s="257"/>
      <c r="K232" s="258"/>
      <c r="L232" s="174"/>
      <c r="M232" s="259"/>
      <c r="N232" s="260"/>
      <c r="O232" s="250">
        <v>0</v>
      </c>
      <c r="P232" s="250">
        <f t="shared" si="36"/>
        <v>0</v>
      </c>
      <c r="Q232" s="250">
        <v>1.261E-2</v>
      </c>
      <c r="R232" s="250">
        <f t="shared" si="37"/>
        <v>5.0439999999999999E-2</v>
      </c>
      <c r="S232" s="250">
        <v>0</v>
      </c>
      <c r="T232" s="251">
        <f t="shared" si="38"/>
        <v>0</v>
      </c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R232" s="161" t="s">
        <v>275</v>
      </c>
      <c r="AT232" s="161" t="s">
        <v>425</v>
      </c>
      <c r="AU232" s="161" t="s">
        <v>78</v>
      </c>
      <c r="AY232" s="14" t="s">
        <v>145</v>
      </c>
      <c r="BE232" s="162">
        <f t="shared" si="39"/>
        <v>0</v>
      </c>
      <c r="BF232" s="162">
        <f t="shared" si="40"/>
        <v>0</v>
      </c>
      <c r="BG232" s="162">
        <f t="shared" si="41"/>
        <v>0</v>
      </c>
      <c r="BH232" s="162">
        <f t="shared" si="42"/>
        <v>0</v>
      </c>
      <c r="BI232" s="162">
        <f t="shared" si="43"/>
        <v>0</v>
      </c>
      <c r="BJ232" s="14" t="s">
        <v>78</v>
      </c>
      <c r="BK232" s="162">
        <f t="shared" si="44"/>
        <v>0</v>
      </c>
      <c r="BL232" s="14" t="s">
        <v>210</v>
      </c>
      <c r="BM232" s="161" t="s">
        <v>2048</v>
      </c>
    </row>
    <row r="233" spans="1:65" s="2" customFormat="1" ht="33" customHeight="1">
      <c r="A233" s="187"/>
      <c r="B233" s="189"/>
      <c r="C233" s="252" t="s">
        <v>2049</v>
      </c>
      <c r="D233" s="252" t="s">
        <v>425</v>
      </c>
      <c r="E233" s="253" t="s">
        <v>2050</v>
      </c>
      <c r="F233" s="254" t="s">
        <v>3038</v>
      </c>
      <c r="G233" s="255" t="s">
        <v>200</v>
      </c>
      <c r="H233" s="256">
        <v>20</v>
      </c>
      <c r="I233" s="257"/>
      <c r="J233" s="257"/>
      <c r="K233" s="258"/>
      <c r="L233" s="174"/>
      <c r="M233" s="259"/>
      <c r="N233" s="260"/>
      <c r="O233" s="250">
        <v>0</v>
      </c>
      <c r="P233" s="250">
        <f t="shared" si="36"/>
        <v>0</v>
      </c>
      <c r="Q233" s="250">
        <v>1.8919999999999999E-2</v>
      </c>
      <c r="R233" s="250">
        <f t="shared" si="37"/>
        <v>0.37839999999999996</v>
      </c>
      <c r="S233" s="250">
        <v>0</v>
      </c>
      <c r="T233" s="251">
        <f t="shared" si="38"/>
        <v>0</v>
      </c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R233" s="161" t="s">
        <v>275</v>
      </c>
      <c r="AT233" s="161" t="s">
        <v>425</v>
      </c>
      <c r="AU233" s="161" t="s">
        <v>78</v>
      </c>
      <c r="AY233" s="14" t="s">
        <v>145</v>
      </c>
      <c r="BE233" s="162">
        <f t="shared" si="39"/>
        <v>0</v>
      </c>
      <c r="BF233" s="162">
        <f t="shared" si="40"/>
        <v>0</v>
      </c>
      <c r="BG233" s="162">
        <f t="shared" si="41"/>
        <v>0</v>
      </c>
      <c r="BH233" s="162">
        <f t="shared" si="42"/>
        <v>0</v>
      </c>
      <c r="BI233" s="162">
        <f t="shared" si="43"/>
        <v>0</v>
      </c>
      <c r="BJ233" s="14" t="s">
        <v>78</v>
      </c>
      <c r="BK233" s="162">
        <f t="shared" si="44"/>
        <v>0</v>
      </c>
      <c r="BL233" s="14" t="s">
        <v>210</v>
      </c>
      <c r="BM233" s="161" t="s">
        <v>2051</v>
      </c>
    </row>
    <row r="234" spans="1:65" s="2" customFormat="1" ht="24.2" customHeight="1">
      <c r="A234" s="187"/>
      <c r="B234" s="189"/>
      <c r="C234" s="241" t="s">
        <v>2052</v>
      </c>
      <c r="D234" s="241" t="s">
        <v>147</v>
      </c>
      <c r="E234" s="242" t="s">
        <v>2053</v>
      </c>
      <c r="F234" s="243" t="s">
        <v>2054</v>
      </c>
      <c r="G234" s="244" t="s">
        <v>200</v>
      </c>
      <c r="H234" s="245">
        <v>2</v>
      </c>
      <c r="I234" s="246"/>
      <c r="J234" s="246"/>
      <c r="K234" s="247"/>
      <c r="L234" s="27"/>
      <c r="M234" s="248"/>
      <c r="N234" s="249"/>
      <c r="O234" s="250">
        <v>0.54660500000000001</v>
      </c>
      <c r="P234" s="250">
        <f t="shared" si="36"/>
        <v>1.09321</v>
      </c>
      <c r="Q234" s="250">
        <v>2.0000000000000002E-5</v>
      </c>
      <c r="R234" s="250">
        <f t="shared" si="37"/>
        <v>4.0000000000000003E-5</v>
      </c>
      <c r="S234" s="250">
        <v>0</v>
      </c>
      <c r="T234" s="251">
        <f t="shared" si="38"/>
        <v>0</v>
      </c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R234" s="161" t="s">
        <v>210</v>
      </c>
      <c r="AT234" s="161" t="s">
        <v>147</v>
      </c>
      <c r="AU234" s="161" t="s">
        <v>78</v>
      </c>
      <c r="AY234" s="14" t="s">
        <v>145</v>
      </c>
      <c r="BE234" s="162">
        <f t="shared" si="39"/>
        <v>0</v>
      </c>
      <c r="BF234" s="162">
        <f t="shared" si="40"/>
        <v>0</v>
      </c>
      <c r="BG234" s="162">
        <f t="shared" si="41"/>
        <v>0</v>
      </c>
      <c r="BH234" s="162">
        <f t="shared" si="42"/>
        <v>0</v>
      </c>
      <c r="BI234" s="162">
        <f t="shared" si="43"/>
        <v>0</v>
      </c>
      <c r="BJ234" s="14" t="s">
        <v>78</v>
      </c>
      <c r="BK234" s="162">
        <f t="shared" si="44"/>
        <v>0</v>
      </c>
      <c r="BL234" s="14" t="s">
        <v>210</v>
      </c>
      <c r="BM234" s="161" t="s">
        <v>2055</v>
      </c>
    </row>
    <row r="235" spans="1:65" s="2" customFormat="1" ht="33" customHeight="1">
      <c r="A235" s="187"/>
      <c r="B235" s="189"/>
      <c r="C235" s="252" t="s">
        <v>2056</v>
      </c>
      <c r="D235" s="252" t="s">
        <v>425</v>
      </c>
      <c r="E235" s="253" t="s">
        <v>2057</v>
      </c>
      <c r="F235" s="254" t="s">
        <v>3081</v>
      </c>
      <c r="G235" s="255" t="s">
        <v>200</v>
      </c>
      <c r="H235" s="256">
        <v>2</v>
      </c>
      <c r="I235" s="257"/>
      <c r="J235" s="257"/>
      <c r="K235" s="258"/>
      <c r="L235" s="174"/>
      <c r="M235" s="259"/>
      <c r="N235" s="260"/>
      <c r="O235" s="250">
        <v>0</v>
      </c>
      <c r="P235" s="250">
        <f t="shared" si="36"/>
        <v>0</v>
      </c>
      <c r="Q235" s="250">
        <v>2.8729999999999999E-2</v>
      </c>
      <c r="R235" s="250">
        <f t="shared" si="37"/>
        <v>5.7459999999999997E-2</v>
      </c>
      <c r="S235" s="250">
        <v>0</v>
      </c>
      <c r="T235" s="251">
        <f t="shared" si="38"/>
        <v>0</v>
      </c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R235" s="161" t="s">
        <v>275</v>
      </c>
      <c r="AT235" s="161" t="s">
        <v>425</v>
      </c>
      <c r="AU235" s="161" t="s">
        <v>78</v>
      </c>
      <c r="AY235" s="14" t="s">
        <v>145</v>
      </c>
      <c r="BE235" s="162">
        <f t="shared" si="39"/>
        <v>0</v>
      </c>
      <c r="BF235" s="162">
        <f t="shared" si="40"/>
        <v>0</v>
      </c>
      <c r="BG235" s="162">
        <f t="shared" si="41"/>
        <v>0</v>
      </c>
      <c r="BH235" s="162">
        <f t="shared" si="42"/>
        <v>0</v>
      </c>
      <c r="BI235" s="162">
        <f t="shared" si="43"/>
        <v>0</v>
      </c>
      <c r="BJ235" s="14" t="s">
        <v>78</v>
      </c>
      <c r="BK235" s="162">
        <f t="shared" si="44"/>
        <v>0</v>
      </c>
      <c r="BL235" s="14" t="s">
        <v>210</v>
      </c>
      <c r="BM235" s="161" t="s">
        <v>2058</v>
      </c>
    </row>
    <row r="236" spans="1:65" s="2" customFormat="1" ht="33" customHeight="1">
      <c r="A236" s="187"/>
      <c r="B236" s="189"/>
      <c r="C236" s="241" t="s">
        <v>2059</v>
      </c>
      <c r="D236" s="241" t="s">
        <v>147</v>
      </c>
      <c r="E236" s="242" t="s">
        <v>2060</v>
      </c>
      <c r="F236" s="243" t="s">
        <v>2061</v>
      </c>
      <c r="G236" s="244" t="s">
        <v>200</v>
      </c>
      <c r="H236" s="245">
        <v>59</v>
      </c>
      <c r="I236" s="246"/>
      <c r="J236" s="246"/>
      <c r="K236" s="247"/>
      <c r="L236" s="27"/>
      <c r="M236" s="248"/>
      <c r="N236" s="249"/>
      <c r="O236" s="250">
        <v>0.58267199999999997</v>
      </c>
      <c r="P236" s="250">
        <f t="shared" si="36"/>
        <v>34.377648000000001</v>
      </c>
      <c r="Q236" s="250">
        <v>2.0000000000000002E-5</v>
      </c>
      <c r="R236" s="250">
        <f t="shared" si="37"/>
        <v>1.1800000000000001E-3</v>
      </c>
      <c r="S236" s="250">
        <v>0</v>
      </c>
      <c r="T236" s="251">
        <f t="shared" si="38"/>
        <v>0</v>
      </c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R236" s="161" t="s">
        <v>210</v>
      </c>
      <c r="AT236" s="161" t="s">
        <v>147</v>
      </c>
      <c r="AU236" s="161" t="s">
        <v>78</v>
      </c>
      <c r="AY236" s="14" t="s">
        <v>145</v>
      </c>
      <c r="BE236" s="162">
        <f t="shared" si="39"/>
        <v>0</v>
      </c>
      <c r="BF236" s="162">
        <f t="shared" si="40"/>
        <v>0</v>
      </c>
      <c r="BG236" s="162">
        <f t="shared" si="41"/>
        <v>0</v>
      </c>
      <c r="BH236" s="162">
        <f t="shared" si="42"/>
        <v>0</v>
      </c>
      <c r="BI236" s="162">
        <f t="shared" si="43"/>
        <v>0</v>
      </c>
      <c r="BJ236" s="14" t="s">
        <v>78</v>
      </c>
      <c r="BK236" s="162">
        <f t="shared" si="44"/>
        <v>0</v>
      </c>
      <c r="BL236" s="14" t="s">
        <v>210</v>
      </c>
      <c r="BM236" s="161" t="s">
        <v>2062</v>
      </c>
    </row>
    <row r="237" spans="1:65" s="2" customFormat="1" ht="33" customHeight="1">
      <c r="A237" s="187"/>
      <c r="B237" s="189"/>
      <c r="C237" s="252" t="s">
        <v>2063</v>
      </c>
      <c r="D237" s="252" t="s">
        <v>425</v>
      </c>
      <c r="E237" s="253" t="s">
        <v>2064</v>
      </c>
      <c r="F237" s="254" t="s">
        <v>3039</v>
      </c>
      <c r="G237" s="255" t="s">
        <v>200</v>
      </c>
      <c r="H237" s="256">
        <v>37</v>
      </c>
      <c r="I237" s="257"/>
      <c r="J237" s="257"/>
      <c r="K237" s="258"/>
      <c r="L237" s="174"/>
      <c r="M237" s="259"/>
      <c r="N237" s="260"/>
      <c r="O237" s="250">
        <v>0</v>
      </c>
      <c r="P237" s="250">
        <f t="shared" si="36"/>
        <v>0</v>
      </c>
      <c r="Q237" s="250">
        <v>3.1539999999999999E-2</v>
      </c>
      <c r="R237" s="250">
        <f t="shared" si="37"/>
        <v>1.1669799999999999</v>
      </c>
      <c r="S237" s="250">
        <v>0</v>
      </c>
      <c r="T237" s="251">
        <f t="shared" si="38"/>
        <v>0</v>
      </c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R237" s="161" t="s">
        <v>275</v>
      </c>
      <c r="AT237" s="161" t="s">
        <v>425</v>
      </c>
      <c r="AU237" s="161" t="s">
        <v>78</v>
      </c>
      <c r="AY237" s="14" t="s">
        <v>145</v>
      </c>
      <c r="BE237" s="162">
        <f t="shared" si="39"/>
        <v>0</v>
      </c>
      <c r="BF237" s="162">
        <f t="shared" si="40"/>
        <v>0</v>
      </c>
      <c r="BG237" s="162">
        <f t="shared" si="41"/>
        <v>0</v>
      </c>
      <c r="BH237" s="162">
        <f t="shared" si="42"/>
        <v>0</v>
      </c>
      <c r="BI237" s="162">
        <f t="shared" si="43"/>
        <v>0</v>
      </c>
      <c r="BJ237" s="14" t="s">
        <v>78</v>
      </c>
      <c r="BK237" s="162">
        <f t="shared" si="44"/>
        <v>0</v>
      </c>
      <c r="BL237" s="14" t="s">
        <v>210</v>
      </c>
      <c r="BM237" s="161" t="s">
        <v>2065</v>
      </c>
    </row>
    <row r="238" spans="1:65" s="2" customFormat="1" ht="33" customHeight="1">
      <c r="A238" s="187"/>
      <c r="B238" s="189"/>
      <c r="C238" s="252" t="s">
        <v>2066</v>
      </c>
      <c r="D238" s="252" t="s">
        <v>425</v>
      </c>
      <c r="E238" s="253" t="s">
        <v>2067</v>
      </c>
      <c r="F238" s="254" t="s">
        <v>3040</v>
      </c>
      <c r="G238" s="255" t="s">
        <v>200</v>
      </c>
      <c r="H238" s="256">
        <v>22</v>
      </c>
      <c r="I238" s="257"/>
      <c r="J238" s="257"/>
      <c r="K238" s="258"/>
      <c r="L238" s="174"/>
      <c r="M238" s="259"/>
      <c r="N238" s="260"/>
      <c r="O238" s="250">
        <v>0</v>
      </c>
      <c r="P238" s="250">
        <f t="shared" si="36"/>
        <v>0</v>
      </c>
      <c r="Q238" s="250">
        <v>3.7839999999999999E-2</v>
      </c>
      <c r="R238" s="250">
        <f t="shared" si="37"/>
        <v>0.83248</v>
      </c>
      <c r="S238" s="250">
        <v>0</v>
      </c>
      <c r="T238" s="251">
        <f t="shared" si="38"/>
        <v>0</v>
      </c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R238" s="161" t="s">
        <v>275</v>
      </c>
      <c r="AT238" s="161" t="s">
        <v>425</v>
      </c>
      <c r="AU238" s="161" t="s">
        <v>78</v>
      </c>
      <c r="AY238" s="14" t="s">
        <v>145</v>
      </c>
      <c r="BE238" s="162">
        <f t="shared" si="39"/>
        <v>0</v>
      </c>
      <c r="BF238" s="162">
        <f t="shared" si="40"/>
        <v>0</v>
      </c>
      <c r="BG238" s="162">
        <f t="shared" si="41"/>
        <v>0</v>
      </c>
      <c r="BH238" s="162">
        <f t="shared" si="42"/>
        <v>0</v>
      </c>
      <c r="BI238" s="162">
        <f t="shared" si="43"/>
        <v>0</v>
      </c>
      <c r="BJ238" s="14" t="s">
        <v>78</v>
      </c>
      <c r="BK238" s="162">
        <f t="shared" si="44"/>
        <v>0</v>
      </c>
      <c r="BL238" s="14" t="s">
        <v>210</v>
      </c>
      <c r="BM238" s="161" t="s">
        <v>2068</v>
      </c>
    </row>
    <row r="239" spans="1:65" s="2" customFormat="1" ht="33" customHeight="1">
      <c r="A239" s="187"/>
      <c r="B239" s="189"/>
      <c r="C239" s="241" t="s">
        <v>2069</v>
      </c>
      <c r="D239" s="241" t="s">
        <v>147</v>
      </c>
      <c r="E239" s="242" t="s">
        <v>2070</v>
      </c>
      <c r="F239" s="243" t="s">
        <v>2071</v>
      </c>
      <c r="G239" s="244" t="s">
        <v>200</v>
      </c>
      <c r="H239" s="245">
        <v>8</v>
      </c>
      <c r="I239" s="246"/>
      <c r="J239" s="246"/>
      <c r="K239" s="247"/>
      <c r="L239" s="27"/>
      <c r="M239" s="248"/>
      <c r="N239" s="249"/>
      <c r="O239" s="250">
        <v>0.75262499999999999</v>
      </c>
      <c r="P239" s="250">
        <f t="shared" si="36"/>
        <v>6.0209999999999999</v>
      </c>
      <c r="Q239" s="250">
        <v>2.0000000000000002E-5</v>
      </c>
      <c r="R239" s="250">
        <f t="shared" si="37"/>
        <v>1.6000000000000001E-4</v>
      </c>
      <c r="S239" s="250">
        <v>0</v>
      </c>
      <c r="T239" s="251">
        <f t="shared" si="38"/>
        <v>0</v>
      </c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R239" s="161" t="s">
        <v>210</v>
      </c>
      <c r="AT239" s="161" t="s">
        <v>147</v>
      </c>
      <c r="AU239" s="161" t="s">
        <v>78</v>
      </c>
      <c r="AY239" s="14" t="s">
        <v>145</v>
      </c>
      <c r="BE239" s="162">
        <f t="shared" si="39"/>
        <v>0</v>
      </c>
      <c r="BF239" s="162">
        <f t="shared" si="40"/>
        <v>0</v>
      </c>
      <c r="BG239" s="162">
        <f t="shared" si="41"/>
        <v>0</v>
      </c>
      <c r="BH239" s="162">
        <f t="shared" si="42"/>
        <v>0</v>
      </c>
      <c r="BI239" s="162">
        <f t="shared" si="43"/>
        <v>0</v>
      </c>
      <c r="BJ239" s="14" t="s">
        <v>78</v>
      </c>
      <c r="BK239" s="162">
        <f t="shared" si="44"/>
        <v>0</v>
      </c>
      <c r="BL239" s="14" t="s">
        <v>210</v>
      </c>
      <c r="BM239" s="161" t="s">
        <v>2072</v>
      </c>
    </row>
    <row r="240" spans="1:65" s="2" customFormat="1" ht="33" customHeight="1">
      <c r="A240" s="187"/>
      <c r="B240" s="189"/>
      <c r="C240" s="252" t="s">
        <v>2073</v>
      </c>
      <c r="D240" s="252" t="s">
        <v>425</v>
      </c>
      <c r="E240" s="253" t="s">
        <v>2074</v>
      </c>
      <c r="F240" s="254" t="s">
        <v>3041</v>
      </c>
      <c r="G240" s="255" t="s">
        <v>200</v>
      </c>
      <c r="H240" s="256">
        <v>8</v>
      </c>
      <c r="I240" s="257"/>
      <c r="J240" s="257"/>
      <c r="K240" s="258"/>
      <c r="L240" s="174"/>
      <c r="M240" s="259"/>
      <c r="N240" s="260"/>
      <c r="O240" s="250">
        <v>0</v>
      </c>
      <c r="P240" s="250">
        <f t="shared" si="36"/>
        <v>0</v>
      </c>
      <c r="Q240" s="250">
        <v>4.4150000000000002E-2</v>
      </c>
      <c r="R240" s="250">
        <f t="shared" si="37"/>
        <v>0.35320000000000001</v>
      </c>
      <c r="S240" s="250">
        <v>0</v>
      </c>
      <c r="T240" s="251">
        <f t="shared" si="38"/>
        <v>0</v>
      </c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R240" s="161" t="s">
        <v>275</v>
      </c>
      <c r="AT240" s="161" t="s">
        <v>425</v>
      </c>
      <c r="AU240" s="161" t="s">
        <v>78</v>
      </c>
      <c r="AY240" s="14" t="s">
        <v>145</v>
      </c>
      <c r="BE240" s="162">
        <f t="shared" si="39"/>
        <v>0</v>
      </c>
      <c r="BF240" s="162">
        <f t="shared" si="40"/>
        <v>0</v>
      </c>
      <c r="BG240" s="162">
        <f t="shared" si="41"/>
        <v>0</v>
      </c>
      <c r="BH240" s="162">
        <f t="shared" si="42"/>
        <v>0</v>
      </c>
      <c r="BI240" s="162">
        <f t="shared" si="43"/>
        <v>0</v>
      </c>
      <c r="BJ240" s="14" t="s">
        <v>78</v>
      </c>
      <c r="BK240" s="162">
        <f t="shared" si="44"/>
        <v>0</v>
      </c>
      <c r="BL240" s="14" t="s">
        <v>210</v>
      </c>
      <c r="BM240" s="161" t="s">
        <v>2075</v>
      </c>
    </row>
    <row r="241" spans="1:65" s="2" customFormat="1" ht="24.2" customHeight="1">
      <c r="A241" s="187"/>
      <c r="B241" s="189"/>
      <c r="C241" s="241" t="s">
        <v>2076</v>
      </c>
      <c r="D241" s="241" t="s">
        <v>147</v>
      </c>
      <c r="E241" s="242" t="s">
        <v>2077</v>
      </c>
      <c r="F241" s="243" t="s">
        <v>2078</v>
      </c>
      <c r="G241" s="244" t="s">
        <v>200</v>
      </c>
      <c r="H241" s="245">
        <v>94</v>
      </c>
      <c r="I241" s="246"/>
      <c r="J241" s="246"/>
      <c r="K241" s="247"/>
      <c r="L241" s="27"/>
      <c r="M241" s="248"/>
      <c r="N241" s="249"/>
      <c r="O241" s="250">
        <v>0.252</v>
      </c>
      <c r="P241" s="250">
        <f t="shared" si="36"/>
        <v>23.687999999999999</v>
      </c>
      <c r="Q241" s="250">
        <v>0</v>
      </c>
      <c r="R241" s="250">
        <f t="shared" si="37"/>
        <v>0</v>
      </c>
      <c r="S241" s="250">
        <v>0</v>
      </c>
      <c r="T241" s="251">
        <f t="shared" si="38"/>
        <v>0</v>
      </c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R241" s="161" t="s">
        <v>210</v>
      </c>
      <c r="AT241" s="161" t="s">
        <v>147</v>
      </c>
      <c r="AU241" s="161" t="s">
        <v>78</v>
      </c>
      <c r="AY241" s="14" t="s">
        <v>145</v>
      </c>
      <c r="BE241" s="162">
        <f t="shared" si="39"/>
        <v>0</v>
      </c>
      <c r="BF241" s="162">
        <f t="shared" si="40"/>
        <v>0</v>
      </c>
      <c r="BG241" s="162">
        <f t="shared" si="41"/>
        <v>0</v>
      </c>
      <c r="BH241" s="162">
        <f t="shared" si="42"/>
        <v>0</v>
      </c>
      <c r="BI241" s="162">
        <f t="shared" si="43"/>
        <v>0</v>
      </c>
      <c r="BJ241" s="14" t="s">
        <v>78</v>
      </c>
      <c r="BK241" s="162">
        <f t="shared" si="44"/>
        <v>0</v>
      </c>
      <c r="BL241" s="14" t="s">
        <v>210</v>
      </c>
      <c r="BM241" s="161" t="s">
        <v>2079</v>
      </c>
    </row>
    <row r="242" spans="1:65" s="2" customFormat="1" ht="24.2" customHeight="1">
      <c r="A242" s="187"/>
      <c r="B242" s="189"/>
      <c r="C242" s="241" t="s">
        <v>2080</v>
      </c>
      <c r="D242" s="241" t="s">
        <v>147</v>
      </c>
      <c r="E242" s="242" t="s">
        <v>2081</v>
      </c>
      <c r="F242" s="243" t="s">
        <v>2082</v>
      </c>
      <c r="G242" s="244" t="s">
        <v>150</v>
      </c>
      <c r="H242" s="245">
        <v>900</v>
      </c>
      <c r="I242" s="246"/>
      <c r="J242" s="246"/>
      <c r="K242" s="247"/>
      <c r="L242" s="27"/>
      <c r="M242" s="248"/>
      <c r="N242" s="249"/>
      <c r="O242" s="250">
        <v>2.9000000000000001E-2</v>
      </c>
      <c r="P242" s="250">
        <f t="shared" si="36"/>
        <v>26.1</v>
      </c>
      <c r="Q242" s="250">
        <v>0</v>
      </c>
      <c r="R242" s="250">
        <f t="shared" si="37"/>
        <v>0</v>
      </c>
      <c r="S242" s="250">
        <v>0</v>
      </c>
      <c r="T242" s="251">
        <f t="shared" si="38"/>
        <v>0</v>
      </c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R242" s="161" t="s">
        <v>210</v>
      </c>
      <c r="AT242" s="161" t="s">
        <v>147</v>
      </c>
      <c r="AU242" s="161" t="s">
        <v>78</v>
      </c>
      <c r="AY242" s="14" t="s">
        <v>145</v>
      </c>
      <c r="BE242" s="162">
        <f t="shared" si="39"/>
        <v>0</v>
      </c>
      <c r="BF242" s="162">
        <f t="shared" si="40"/>
        <v>0</v>
      </c>
      <c r="BG242" s="162">
        <f t="shared" si="41"/>
        <v>0</v>
      </c>
      <c r="BH242" s="162">
        <f t="shared" si="42"/>
        <v>0</v>
      </c>
      <c r="BI242" s="162">
        <f t="shared" si="43"/>
        <v>0</v>
      </c>
      <c r="BJ242" s="14" t="s">
        <v>78</v>
      </c>
      <c r="BK242" s="162">
        <f t="shared" si="44"/>
        <v>0</v>
      </c>
      <c r="BL242" s="14" t="s">
        <v>210</v>
      </c>
      <c r="BM242" s="161" t="s">
        <v>2083</v>
      </c>
    </row>
    <row r="243" spans="1:65" s="2" customFormat="1" ht="16.5" customHeight="1">
      <c r="A243" s="187"/>
      <c r="B243" s="189"/>
      <c r="C243" s="241" t="s">
        <v>2084</v>
      </c>
      <c r="D243" s="241" t="s">
        <v>147</v>
      </c>
      <c r="E243" s="242" t="s">
        <v>2085</v>
      </c>
      <c r="F243" s="243" t="s">
        <v>2086</v>
      </c>
      <c r="G243" s="244" t="s">
        <v>1006</v>
      </c>
      <c r="H243" s="245">
        <v>0.4</v>
      </c>
      <c r="I243" s="246"/>
      <c r="J243" s="246"/>
      <c r="K243" s="247"/>
      <c r="L243" s="27"/>
      <c r="M243" s="248"/>
      <c r="N243" s="249"/>
      <c r="O243" s="250">
        <v>1.06</v>
      </c>
      <c r="P243" s="250">
        <f t="shared" si="36"/>
        <v>0.42400000000000004</v>
      </c>
      <c r="Q243" s="250">
        <v>0</v>
      </c>
      <c r="R243" s="250">
        <f t="shared" si="37"/>
        <v>0</v>
      </c>
      <c r="S243" s="250">
        <v>0</v>
      </c>
      <c r="T243" s="251">
        <f t="shared" si="38"/>
        <v>0</v>
      </c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R243" s="161" t="s">
        <v>447</v>
      </c>
      <c r="AT243" s="161" t="s">
        <v>147</v>
      </c>
      <c r="AU243" s="161" t="s">
        <v>78</v>
      </c>
      <c r="AY243" s="14" t="s">
        <v>145</v>
      </c>
      <c r="BE243" s="162">
        <f t="shared" si="39"/>
        <v>0</v>
      </c>
      <c r="BF243" s="162">
        <f t="shared" si="40"/>
        <v>0</v>
      </c>
      <c r="BG243" s="162">
        <f t="shared" si="41"/>
        <v>0</v>
      </c>
      <c r="BH243" s="162">
        <f t="shared" si="42"/>
        <v>0</v>
      </c>
      <c r="BI243" s="162">
        <f t="shared" si="43"/>
        <v>0</v>
      </c>
      <c r="BJ243" s="14" t="s">
        <v>78</v>
      </c>
      <c r="BK243" s="162">
        <f t="shared" si="44"/>
        <v>0</v>
      </c>
      <c r="BL243" s="14" t="s">
        <v>447</v>
      </c>
      <c r="BM243" s="161" t="s">
        <v>2087</v>
      </c>
    </row>
    <row r="244" spans="1:65" s="12" customFormat="1" ht="25.9" customHeight="1">
      <c r="B244" s="230"/>
      <c r="C244" s="231"/>
      <c r="D244" s="232" t="s">
        <v>68</v>
      </c>
      <c r="E244" s="233" t="s">
        <v>441</v>
      </c>
      <c r="F244" s="233" t="s">
        <v>442</v>
      </c>
      <c r="G244" s="231"/>
      <c r="H244" s="231"/>
      <c r="I244" s="231"/>
      <c r="J244" s="234"/>
      <c r="K244" s="231"/>
      <c r="L244" s="137"/>
      <c r="M244" s="235"/>
      <c r="N244" s="236"/>
      <c r="O244" s="236"/>
      <c r="P244" s="237">
        <f>SUM(P245:P248)</f>
        <v>63.6</v>
      </c>
      <c r="Q244" s="236"/>
      <c r="R244" s="237">
        <f>SUM(R245:R248)</f>
        <v>0</v>
      </c>
      <c r="S244" s="236"/>
      <c r="T244" s="238">
        <f>SUM(T245:T248)</f>
        <v>0</v>
      </c>
      <c r="AR244" s="138" t="s">
        <v>151</v>
      </c>
      <c r="AT244" s="145" t="s">
        <v>68</v>
      </c>
      <c r="AU244" s="145" t="s">
        <v>69</v>
      </c>
      <c r="AY244" s="138" t="s">
        <v>145</v>
      </c>
      <c r="BK244" s="146">
        <f>SUM(BK245:BK248)</f>
        <v>0</v>
      </c>
    </row>
    <row r="245" spans="1:65" s="2" customFormat="1" ht="37.9" customHeight="1">
      <c r="A245" s="187"/>
      <c r="B245" s="189"/>
      <c r="C245" s="241" t="s">
        <v>2088</v>
      </c>
      <c r="D245" s="241" t="s">
        <v>147</v>
      </c>
      <c r="E245" s="242" t="s">
        <v>2089</v>
      </c>
      <c r="F245" s="243" t="s">
        <v>1625</v>
      </c>
      <c r="G245" s="244" t="s">
        <v>446</v>
      </c>
      <c r="H245" s="245">
        <v>34</v>
      </c>
      <c r="I245" s="246"/>
      <c r="J245" s="246"/>
      <c r="K245" s="247"/>
      <c r="L245" s="27"/>
      <c r="M245" s="248"/>
      <c r="N245" s="249"/>
      <c r="O245" s="250">
        <v>1.06</v>
      </c>
      <c r="P245" s="250">
        <f>O245*H245</f>
        <v>36.04</v>
      </c>
      <c r="Q245" s="250">
        <v>0</v>
      </c>
      <c r="R245" s="250">
        <f>Q245*H245</f>
        <v>0</v>
      </c>
      <c r="S245" s="250">
        <v>0</v>
      </c>
      <c r="T245" s="251">
        <f>S245*H245</f>
        <v>0</v>
      </c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R245" s="161" t="s">
        <v>447</v>
      </c>
      <c r="AT245" s="161" t="s">
        <v>147</v>
      </c>
      <c r="AU245" s="161" t="s">
        <v>75</v>
      </c>
      <c r="AY245" s="14" t="s">
        <v>145</v>
      </c>
      <c r="BE245" s="162">
        <f>IF(N245="základná",J245,0)</f>
        <v>0</v>
      </c>
      <c r="BF245" s="162">
        <f>IF(N245="znížená",J245,0)</f>
        <v>0</v>
      </c>
      <c r="BG245" s="162">
        <f>IF(N245="zákl. prenesená",J245,0)</f>
        <v>0</v>
      </c>
      <c r="BH245" s="162">
        <f>IF(N245="zníž. prenesená",J245,0)</f>
        <v>0</v>
      </c>
      <c r="BI245" s="162">
        <f>IF(N245="nulová",J245,0)</f>
        <v>0</v>
      </c>
      <c r="BJ245" s="14" t="s">
        <v>78</v>
      </c>
      <c r="BK245" s="162">
        <f>ROUND(I245*H245,2)</f>
        <v>0</v>
      </c>
      <c r="BL245" s="14" t="s">
        <v>447</v>
      </c>
      <c r="BM245" s="161" t="s">
        <v>2090</v>
      </c>
    </row>
    <row r="246" spans="1:65" s="2" customFormat="1" ht="33" customHeight="1">
      <c r="A246" s="187"/>
      <c r="B246" s="189"/>
      <c r="C246" s="241" t="s">
        <v>2091</v>
      </c>
      <c r="D246" s="241" t="s">
        <v>147</v>
      </c>
      <c r="E246" s="242" t="s">
        <v>1628</v>
      </c>
      <c r="F246" s="243" t="s">
        <v>1629</v>
      </c>
      <c r="G246" s="244" t="s">
        <v>446</v>
      </c>
      <c r="H246" s="245">
        <v>26</v>
      </c>
      <c r="I246" s="246"/>
      <c r="J246" s="246"/>
      <c r="K246" s="247"/>
      <c r="L246" s="27"/>
      <c r="M246" s="248"/>
      <c r="N246" s="249"/>
      <c r="O246" s="250">
        <v>1.06</v>
      </c>
      <c r="P246" s="250">
        <f>O246*H246</f>
        <v>27.560000000000002</v>
      </c>
      <c r="Q246" s="250">
        <v>0</v>
      </c>
      <c r="R246" s="250">
        <f>Q246*H246</f>
        <v>0</v>
      </c>
      <c r="S246" s="250">
        <v>0</v>
      </c>
      <c r="T246" s="251">
        <f>S246*H246</f>
        <v>0</v>
      </c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R246" s="161" t="s">
        <v>447</v>
      </c>
      <c r="AT246" s="161" t="s">
        <v>147</v>
      </c>
      <c r="AU246" s="161" t="s">
        <v>75</v>
      </c>
      <c r="AY246" s="14" t="s">
        <v>145</v>
      </c>
      <c r="BE246" s="162">
        <f>IF(N246="základná",J246,0)</f>
        <v>0</v>
      </c>
      <c r="BF246" s="162">
        <f>IF(N246="znížená",J246,0)</f>
        <v>0</v>
      </c>
      <c r="BG246" s="162">
        <f>IF(N246="zákl. prenesená",J246,0)</f>
        <v>0</v>
      </c>
      <c r="BH246" s="162">
        <f>IF(N246="zníž. prenesená",J246,0)</f>
        <v>0</v>
      </c>
      <c r="BI246" s="162">
        <f>IF(N246="nulová",J246,0)</f>
        <v>0</v>
      </c>
      <c r="BJ246" s="14" t="s">
        <v>78</v>
      </c>
      <c r="BK246" s="162">
        <f>ROUND(I246*H246,2)</f>
        <v>0</v>
      </c>
      <c r="BL246" s="14" t="s">
        <v>447</v>
      </c>
      <c r="BM246" s="161" t="s">
        <v>2092</v>
      </c>
    </row>
    <row r="247" spans="1:65" s="2" customFormat="1" ht="37.9" customHeight="1">
      <c r="A247" s="187"/>
      <c r="B247" s="189"/>
      <c r="C247" s="241" t="s">
        <v>2093</v>
      </c>
      <c r="D247" s="241" t="s">
        <v>147</v>
      </c>
      <c r="E247" s="242" t="s">
        <v>2094</v>
      </c>
      <c r="F247" s="243" t="s">
        <v>3079</v>
      </c>
      <c r="G247" s="244" t="s">
        <v>200</v>
      </c>
      <c r="H247" s="245">
        <v>1</v>
      </c>
      <c r="I247" s="246"/>
      <c r="J247" s="246"/>
      <c r="K247" s="247"/>
      <c r="L247" s="27"/>
      <c r="M247" s="248"/>
      <c r="N247" s="249"/>
      <c r="O247" s="250">
        <v>0</v>
      </c>
      <c r="P247" s="250">
        <f>O247*H247</f>
        <v>0</v>
      </c>
      <c r="Q247" s="250">
        <v>0</v>
      </c>
      <c r="R247" s="250">
        <f>Q247*H247</f>
        <v>0</v>
      </c>
      <c r="S247" s="250">
        <v>0</v>
      </c>
      <c r="T247" s="251">
        <f>S247*H247</f>
        <v>0</v>
      </c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R247" s="161" t="s">
        <v>1638</v>
      </c>
      <c r="AT247" s="161" t="s">
        <v>147</v>
      </c>
      <c r="AU247" s="161" t="s">
        <v>75</v>
      </c>
      <c r="AY247" s="14" t="s">
        <v>145</v>
      </c>
      <c r="BE247" s="162">
        <f>IF(N247="základná",J247,0)</f>
        <v>0</v>
      </c>
      <c r="BF247" s="162">
        <f>IF(N247="znížená",J247,0)</f>
        <v>0</v>
      </c>
      <c r="BG247" s="162">
        <f>IF(N247="zákl. prenesená",J247,0)</f>
        <v>0</v>
      </c>
      <c r="BH247" s="162">
        <f>IF(N247="zníž. prenesená",J247,0)</f>
        <v>0</v>
      </c>
      <c r="BI247" s="162">
        <f>IF(N247="nulová",J247,0)</f>
        <v>0</v>
      </c>
      <c r="BJ247" s="14" t="s">
        <v>78</v>
      </c>
      <c r="BK247" s="162">
        <f>ROUND(I247*H247,2)</f>
        <v>0</v>
      </c>
      <c r="BL247" s="14" t="s">
        <v>1638</v>
      </c>
      <c r="BM247" s="161" t="s">
        <v>2095</v>
      </c>
    </row>
    <row r="248" spans="1:65" s="2" customFormat="1" ht="24.2" customHeight="1">
      <c r="A248" s="187"/>
      <c r="B248" s="189"/>
      <c r="C248" s="241" t="s">
        <v>2096</v>
      </c>
      <c r="D248" s="241" t="s">
        <v>147</v>
      </c>
      <c r="E248" s="242" t="s">
        <v>2097</v>
      </c>
      <c r="F248" s="243" t="s">
        <v>2098</v>
      </c>
      <c r="G248" s="244" t="s">
        <v>446</v>
      </c>
      <c r="H248" s="245">
        <v>36</v>
      </c>
      <c r="I248" s="246"/>
      <c r="J248" s="246"/>
      <c r="K248" s="247"/>
      <c r="L248" s="27"/>
      <c r="M248" s="261"/>
      <c r="N248" s="262"/>
      <c r="O248" s="263">
        <v>0</v>
      </c>
      <c r="P248" s="263">
        <f>O248*H248</f>
        <v>0</v>
      </c>
      <c r="Q248" s="263">
        <v>0</v>
      </c>
      <c r="R248" s="263">
        <f>Q248*H248</f>
        <v>0</v>
      </c>
      <c r="S248" s="263">
        <v>0</v>
      </c>
      <c r="T248" s="264">
        <f>S248*H248</f>
        <v>0</v>
      </c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R248" s="161" t="s">
        <v>1638</v>
      </c>
      <c r="AT248" s="161" t="s">
        <v>147</v>
      </c>
      <c r="AU248" s="161" t="s">
        <v>75</v>
      </c>
      <c r="AY248" s="14" t="s">
        <v>145</v>
      </c>
      <c r="BE248" s="162">
        <f>IF(N248="základná",J248,0)</f>
        <v>0</v>
      </c>
      <c r="BF248" s="162">
        <f>IF(N248="znížená",J248,0)</f>
        <v>0</v>
      </c>
      <c r="BG248" s="162">
        <f>IF(N248="zákl. prenesená",J248,0)</f>
        <v>0</v>
      </c>
      <c r="BH248" s="162">
        <f>IF(N248="zníž. prenesená",J248,0)</f>
        <v>0</v>
      </c>
      <c r="BI248" s="162">
        <f>IF(N248="nulová",J248,0)</f>
        <v>0</v>
      </c>
      <c r="BJ248" s="14" t="s">
        <v>78</v>
      </c>
      <c r="BK248" s="162">
        <f>ROUND(I248*H248,2)</f>
        <v>0</v>
      </c>
      <c r="BL248" s="14" t="s">
        <v>1638</v>
      </c>
      <c r="BM248" s="161" t="s">
        <v>2099</v>
      </c>
    </row>
    <row r="249" spans="1:65" s="2" customFormat="1" ht="6.95" customHeight="1">
      <c r="A249" s="187"/>
      <c r="B249" s="211"/>
      <c r="C249" s="212"/>
      <c r="D249" s="212"/>
      <c r="E249" s="212"/>
      <c r="F249" s="212"/>
      <c r="G249" s="212"/>
      <c r="H249" s="212"/>
      <c r="I249" s="212"/>
      <c r="J249" s="212"/>
      <c r="K249" s="212"/>
      <c r="L249" s="27"/>
      <c r="M249" s="187"/>
      <c r="O249" s="187"/>
      <c r="P249" s="187"/>
      <c r="Q249" s="187"/>
      <c r="R249" s="187"/>
      <c r="S249" s="187"/>
      <c r="T249" s="187"/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</row>
  </sheetData>
  <sheetProtection formatColumns="0" formatRows="0" autoFilter="0"/>
  <autoFilter ref="C124:K248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E6A42C0D2D2B42B23C0DBEC6690C7A" ma:contentTypeVersion="4" ma:contentTypeDescription="Umožňuje vytvoriť nový dokument." ma:contentTypeScope="" ma:versionID="5b44f5c671b0ac3daf538c78b7f43218">
  <xsd:schema xmlns:xsd="http://www.w3.org/2001/XMLSchema" xmlns:xs="http://www.w3.org/2001/XMLSchema" xmlns:p="http://schemas.microsoft.com/office/2006/metadata/properties" xmlns:ns2="f5989147-848d-48d2-ae59-80d800a8233c" xmlns:ns3="7d7cdc55-6ebe-4ecb-a43c-ecb324da520f" targetNamespace="http://schemas.microsoft.com/office/2006/metadata/properties" ma:root="true" ma:fieldsID="ed75ac4093697e70359f64ec070ca2a1" ns2:_="" ns3:_="">
    <xsd:import namespace="f5989147-848d-48d2-ae59-80d800a8233c"/>
    <xsd:import namespace="7d7cdc55-6ebe-4ecb-a43c-ecb324da520f"/>
    <xsd:element name="properties">
      <xsd:complexType>
        <xsd:sequence>
          <xsd:element name="documentManagement">
            <xsd:complexType>
              <xsd:all>
                <xsd:element ref="ns2:Kraj" minOccurs="0"/>
                <xsd:element ref="ns3:SharedWithUsers" minOccurs="0"/>
                <xsd:element ref="ns3:SharedWithDetails" minOccurs="0"/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89147-848d-48d2-ae59-80d800a8233c" elementFormDefault="qualified">
    <xsd:import namespace="http://schemas.microsoft.com/office/2006/documentManagement/types"/>
    <xsd:import namespace="http://schemas.microsoft.com/office/infopath/2007/PartnerControls"/>
    <xsd:element name="Kraj" ma:index="8" nillable="true" ma:displayName="Kraj" ma:internalName="Kraj">
      <xsd:simpleType>
        <xsd:restriction base="dms:Text">
          <xsd:maxLength value="255"/>
        </xsd:restriction>
      </xsd:simpleType>
    </xsd:element>
    <xsd:element name="D_x00e1_tum" ma:index="11" nillable="true" ma:displayName="Dátum" ma:default="[today]" ma:format="DateOnly" ma:internalName="D_x00e1_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cdc55-6ebe-4ecb-a43c-ecb324da520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f5989147-848d-48d2-ae59-80d800a8233c">2023-08-07T11:22:15+00:00</D_x00e1_tum>
    <Kraj xmlns="f5989147-848d-48d2-ae59-80d800a8233c" xsi:nil="true"/>
  </documentManagement>
</p:properties>
</file>

<file path=customXml/itemProps1.xml><?xml version="1.0" encoding="utf-8"?>
<ds:datastoreItem xmlns:ds="http://schemas.openxmlformats.org/officeDocument/2006/customXml" ds:itemID="{BF544C6E-B3C3-4071-8E05-A79BB738182A}"/>
</file>

<file path=customXml/itemProps2.xml><?xml version="1.0" encoding="utf-8"?>
<ds:datastoreItem xmlns:ds="http://schemas.openxmlformats.org/officeDocument/2006/customXml" ds:itemID="{16A282FD-4632-40BB-B3EC-4D31763670BF}"/>
</file>

<file path=customXml/itemProps3.xml><?xml version="1.0" encoding="utf-8"?>
<ds:datastoreItem xmlns:ds="http://schemas.openxmlformats.org/officeDocument/2006/customXml" ds:itemID="{FE1A71DA-7C1B-47E3-AA5B-9012402E69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44</vt:i4>
      </vt:variant>
    </vt:vector>
  </HeadingPairs>
  <TitlesOfParts>
    <vt:vector size="67" baseType="lpstr">
      <vt:lpstr>Rekapitulácia stavby</vt:lpstr>
      <vt:lpstr>A1.01 - Výmena otvorových kci</vt:lpstr>
      <vt:lpstr>A1.02 - Zateplenie strechy</vt:lpstr>
      <vt:lpstr>A1.03 - Zateplenie fasády</vt:lpstr>
      <vt:lpstr>A1.04 - Elektroinštalácia </vt:lpstr>
      <vt:lpstr>A1.05 - Vykurovanie, vetra...</vt:lpstr>
      <vt:lpstr>A1.05.01 Tepelné čerpadlo</vt:lpstr>
      <vt:lpstr>A1.05.02 Plynový kondenzač...</vt:lpstr>
      <vt:lpstr>A1.05.03 Výmena vykurovaci...</vt:lpstr>
      <vt:lpstr>A1.05.04- Tepelné čerpadlo ...</vt:lpstr>
      <vt:lpstr>A1.05.05- Systém distribúci...</vt:lpstr>
      <vt:lpstr>A1.05.06 - System núteného v...</vt:lpstr>
      <vt:lpstr>A1.05.07 - Komínové teleso</vt:lpstr>
      <vt:lpstr>A1.05.08 - Vnútorné rozvod...</vt:lpstr>
      <vt:lpstr>A2.01 - Búracie práce</vt:lpstr>
      <vt:lpstr>A2.02 - Chodník a zákla...</vt:lpstr>
      <vt:lpstr>A2.03 - Stav.úpravy ostatné</vt:lpstr>
      <vt:lpstr>A2.04 Bleskozvod</vt:lpstr>
      <vt:lpstr>B.01 - NP Búracie práce</vt:lpstr>
      <vt:lpstr>B.02 - NP SÚ - interierové</vt:lpstr>
      <vt:lpstr>B.03 - NP Vstupné schodisko</vt:lpstr>
      <vt:lpstr>B.04 NP VZT </vt:lpstr>
      <vt:lpstr>B.05 NP ZTI </vt:lpstr>
      <vt:lpstr>'A1.01 - Výmena otvorových kci'!Názvy_tlače</vt:lpstr>
      <vt:lpstr>'A1.02 - Zateplenie strechy'!Názvy_tlače</vt:lpstr>
      <vt:lpstr>'A1.03 - Zateplenie fasády'!Názvy_tlače</vt:lpstr>
      <vt:lpstr>'A1.04 - Elektroinštalácia '!Názvy_tlače</vt:lpstr>
      <vt:lpstr>'A1.05.01 Tepelné čerpadlo'!Názvy_tlače</vt:lpstr>
      <vt:lpstr>'A1.05.02 Plynový kondenzač...'!Názvy_tlače</vt:lpstr>
      <vt:lpstr>'A1.05.03 Výmena vykurovaci...'!Názvy_tlače</vt:lpstr>
      <vt:lpstr>'A1.05.04- Tepelné čerpadlo ...'!Názvy_tlače</vt:lpstr>
      <vt:lpstr>'A1.05.05- Systém distribúci...'!Názvy_tlače</vt:lpstr>
      <vt:lpstr>'A1.05.06 - System núteného v...'!Názvy_tlače</vt:lpstr>
      <vt:lpstr>'A1.05.07 - Komínové teleso'!Názvy_tlače</vt:lpstr>
      <vt:lpstr>'A1.05.08 - Vnútorné rozvod...'!Názvy_tlače</vt:lpstr>
      <vt:lpstr>'A2.01 - Búracie práce'!Názvy_tlače</vt:lpstr>
      <vt:lpstr>'A2.02 - Chodník a zákla...'!Názvy_tlače</vt:lpstr>
      <vt:lpstr>'A2.03 - Stav.úpravy ostatné'!Názvy_tlače</vt:lpstr>
      <vt:lpstr>'A2.04 Bleskozvod'!Názvy_tlače</vt:lpstr>
      <vt:lpstr>'B.01 - NP Búracie práce'!Názvy_tlače</vt:lpstr>
      <vt:lpstr>'B.02 - NP SÚ - interierové'!Názvy_tlače</vt:lpstr>
      <vt:lpstr>'B.03 - NP Vstupné schodisko'!Názvy_tlače</vt:lpstr>
      <vt:lpstr>'B.04 NP VZT '!Názvy_tlače</vt:lpstr>
      <vt:lpstr>'B.05 NP ZTI '!Názvy_tlače</vt:lpstr>
      <vt:lpstr>'Rekapitulácia stavby'!Názvy_tlače</vt:lpstr>
      <vt:lpstr>'A1.01 - Výmena otvorových kci'!Oblasť_tlače</vt:lpstr>
      <vt:lpstr>'A1.02 - Zateplenie strechy'!Oblasť_tlače</vt:lpstr>
      <vt:lpstr>'A1.03 - Zateplenie fasády'!Oblasť_tlače</vt:lpstr>
      <vt:lpstr>'A1.04 - Elektroinštalácia '!Oblasť_tlače</vt:lpstr>
      <vt:lpstr>'A1.05.01 Tepelné čerpadlo'!Oblasť_tlače</vt:lpstr>
      <vt:lpstr>'A1.05.02 Plynový kondenzač...'!Oblasť_tlače</vt:lpstr>
      <vt:lpstr>'A1.05.03 Výmena vykurovaci...'!Oblasť_tlače</vt:lpstr>
      <vt:lpstr>'A1.05.04- Tepelné čerpadlo ...'!Oblasť_tlače</vt:lpstr>
      <vt:lpstr>'A1.05.05- Systém distribúci...'!Oblasť_tlače</vt:lpstr>
      <vt:lpstr>'A1.05.06 - System núteného v...'!Oblasť_tlače</vt:lpstr>
      <vt:lpstr>'A1.05.07 - Komínové teleso'!Oblasť_tlače</vt:lpstr>
      <vt:lpstr>'A1.05.08 - Vnútorné rozvod...'!Oblasť_tlače</vt:lpstr>
      <vt:lpstr>'A2.01 - Búracie práce'!Oblasť_tlače</vt:lpstr>
      <vt:lpstr>'A2.02 - Chodník a zákla...'!Oblasť_tlače</vt:lpstr>
      <vt:lpstr>'A2.03 - Stav.úpravy ostatné'!Oblasť_tlače</vt:lpstr>
      <vt:lpstr>'A2.04 Bleskozvod'!Oblasť_tlače</vt:lpstr>
      <vt:lpstr>'B.01 - NP Búracie práce'!Oblasť_tlače</vt:lpstr>
      <vt:lpstr>'B.02 - NP SÚ - interierové'!Oblasť_tlače</vt:lpstr>
      <vt:lpstr>'B.03 - NP Vstupné schodisko'!Oblasť_tlače</vt:lpstr>
      <vt:lpstr>'B.04 NP VZT '!Oblasť_tlače</vt:lpstr>
      <vt:lpstr>'B.05 NP ZTI 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CABAN-NOTEBOOK\Caban</dc:creator>
  <cp:lastModifiedBy>Andrea Slezáková</cp:lastModifiedBy>
  <cp:lastPrinted>2023-07-03T10:33:47Z</cp:lastPrinted>
  <dcterms:created xsi:type="dcterms:W3CDTF">2023-02-08T07:58:48Z</dcterms:created>
  <dcterms:modified xsi:type="dcterms:W3CDTF">2023-08-07T11:21:02Z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0x010100ABE6A42C0D2D2B42B23C0DBEC6690C7A</vt:lpwstr>
  </property>
</Properties>
</file>