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PCON1001\PRV\65_PRV_2022\4.1.3\PD Belá - Dulice\PD+rozpocet\"/>
    </mc:Choice>
  </mc:AlternateContent>
  <xr:revisionPtr revIDLastSave="0" documentId="8_{19B1AC71-B41E-440F-A8BC-9740C5D313E1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Rekapitulácia" sheetId="1" r:id="rId1"/>
    <sheet name="Krycí list stavby" sheetId="2" r:id="rId2"/>
    <sheet name="Kryci_list 3952" sheetId="3" r:id="rId3"/>
    <sheet name="Rekap 3952" sheetId="4" r:id="rId4"/>
    <sheet name="SO 3952" sheetId="5" r:id="rId5"/>
  </sheets>
  <definedNames>
    <definedName name="_xlnm.Print_Titles" localSheetId="3">'Rekap 3952'!$9:$9</definedName>
    <definedName name="_xlnm.Print_Titles" localSheetId="4">'SO 3952'!$8:$8</definedName>
  </definedNames>
  <calcPr calcId="181029"/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J15" i="2"/>
  <c r="F8" i="1"/>
  <c r="J18" i="3"/>
  <c r="D7" i="1" s="1"/>
  <c r="J17" i="3"/>
  <c r="E7" i="1" s="1"/>
  <c r="E8" i="1" s="1"/>
  <c r="J17" i="2" s="1"/>
  <c r="Y91" i="5"/>
  <c r="Z91" i="5"/>
  <c r="V88" i="5"/>
  <c r="V90" i="5" s="1"/>
  <c r="F25" i="4" s="1"/>
  <c r="K83" i="5"/>
  <c r="J83" i="5"/>
  <c r="S83" i="5"/>
  <c r="M83" i="5"/>
  <c r="L83" i="5"/>
  <c r="I83" i="5"/>
  <c r="K81" i="5"/>
  <c r="J81" i="5"/>
  <c r="S81" i="5"/>
  <c r="M81" i="5"/>
  <c r="L81" i="5"/>
  <c r="I81" i="5"/>
  <c r="K78" i="5"/>
  <c r="J78" i="5"/>
  <c r="S78" i="5"/>
  <c r="M78" i="5"/>
  <c r="L78" i="5"/>
  <c r="I78" i="5"/>
  <c r="V72" i="5"/>
  <c r="F20" i="4" s="1"/>
  <c r="K71" i="5"/>
  <c r="J71" i="5"/>
  <c r="S71" i="5"/>
  <c r="M71" i="5"/>
  <c r="L71" i="5"/>
  <c r="I71" i="5"/>
  <c r="K68" i="5"/>
  <c r="J68" i="5"/>
  <c r="S68" i="5"/>
  <c r="M68" i="5"/>
  <c r="L68" i="5"/>
  <c r="I68" i="5"/>
  <c r="K67" i="5"/>
  <c r="J67" i="5"/>
  <c r="S67" i="5"/>
  <c r="M67" i="5"/>
  <c r="L67" i="5"/>
  <c r="I67" i="5"/>
  <c r="V64" i="5"/>
  <c r="V74" i="5" s="1"/>
  <c r="F21" i="4" s="1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59" i="5"/>
  <c r="J59" i="5"/>
  <c r="S59" i="5"/>
  <c r="M59" i="5"/>
  <c r="L59" i="5"/>
  <c r="I59" i="5"/>
  <c r="V53" i="5"/>
  <c r="F15" i="4" s="1"/>
  <c r="K52" i="5"/>
  <c r="J52" i="5"/>
  <c r="S52" i="5"/>
  <c r="S53" i="5" s="1"/>
  <c r="E15" i="4" s="1"/>
  <c r="M52" i="5"/>
  <c r="H53" i="5" s="1"/>
  <c r="L52" i="5"/>
  <c r="G53" i="5" s="1"/>
  <c r="I52" i="5"/>
  <c r="I53" i="5" s="1"/>
  <c r="D15" i="4" s="1"/>
  <c r="K47" i="5"/>
  <c r="J47" i="5"/>
  <c r="S47" i="5"/>
  <c r="M47" i="5"/>
  <c r="L47" i="5"/>
  <c r="I47" i="5"/>
  <c r="K45" i="5"/>
  <c r="J45" i="5"/>
  <c r="S45" i="5"/>
  <c r="M45" i="5"/>
  <c r="L45" i="5"/>
  <c r="I45" i="5"/>
  <c r="K44" i="5"/>
  <c r="J44" i="5"/>
  <c r="S44" i="5"/>
  <c r="M44" i="5"/>
  <c r="L44" i="5"/>
  <c r="I44" i="5"/>
  <c r="K42" i="5"/>
  <c r="J42" i="5"/>
  <c r="S42" i="5"/>
  <c r="M42" i="5"/>
  <c r="L42" i="5"/>
  <c r="I42" i="5"/>
  <c r="K41" i="5"/>
  <c r="J41" i="5"/>
  <c r="S41" i="5"/>
  <c r="M41" i="5"/>
  <c r="L41" i="5"/>
  <c r="I41" i="5"/>
  <c r="K39" i="5"/>
  <c r="J39" i="5"/>
  <c r="V39" i="5"/>
  <c r="S39" i="5"/>
  <c r="M39" i="5"/>
  <c r="L39" i="5"/>
  <c r="I39" i="5"/>
  <c r="K36" i="5"/>
  <c r="J36" i="5"/>
  <c r="V36" i="5"/>
  <c r="S36" i="5"/>
  <c r="M36" i="5"/>
  <c r="L36" i="5"/>
  <c r="I36" i="5"/>
  <c r="K34" i="5"/>
  <c r="J34" i="5"/>
  <c r="S34" i="5"/>
  <c r="M34" i="5"/>
  <c r="L34" i="5"/>
  <c r="I34" i="5"/>
  <c r="V31" i="5"/>
  <c r="F13" i="4" s="1"/>
  <c r="K29" i="5"/>
  <c r="J29" i="5"/>
  <c r="S29" i="5"/>
  <c r="M29" i="5"/>
  <c r="L29" i="5"/>
  <c r="I29" i="5"/>
  <c r="K27" i="5"/>
  <c r="J27" i="5"/>
  <c r="S27" i="5"/>
  <c r="M27" i="5"/>
  <c r="L27" i="5"/>
  <c r="I27" i="5"/>
  <c r="K25" i="5"/>
  <c r="J25" i="5"/>
  <c r="S25" i="5"/>
  <c r="M25" i="5"/>
  <c r="H31" i="5" s="1"/>
  <c r="L25" i="5"/>
  <c r="G31" i="5" s="1"/>
  <c r="I25" i="5"/>
  <c r="I31" i="5" s="1"/>
  <c r="D13" i="4" s="1"/>
  <c r="V22" i="5"/>
  <c r="F12" i="4" s="1"/>
  <c r="K21" i="5"/>
  <c r="J21" i="5"/>
  <c r="S21" i="5"/>
  <c r="M21" i="5"/>
  <c r="L21" i="5"/>
  <c r="I21" i="5"/>
  <c r="K20" i="5"/>
  <c r="J20" i="5"/>
  <c r="S20" i="5"/>
  <c r="S22" i="5" s="1"/>
  <c r="E12" i="4" s="1"/>
  <c r="M20" i="5"/>
  <c r="H22" i="5" s="1"/>
  <c r="L20" i="5"/>
  <c r="G22" i="5" s="1"/>
  <c r="I20" i="5"/>
  <c r="I22" i="5" s="1"/>
  <c r="D12" i="4" s="1"/>
  <c r="V17" i="5"/>
  <c r="K15" i="5"/>
  <c r="J15" i="5"/>
  <c r="S15" i="5"/>
  <c r="M15" i="5"/>
  <c r="L15" i="5"/>
  <c r="I15" i="5"/>
  <c r="K14" i="5"/>
  <c r="J14" i="5"/>
  <c r="S14" i="5"/>
  <c r="M14" i="5"/>
  <c r="L14" i="5"/>
  <c r="I14" i="5"/>
  <c r="K11" i="5"/>
  <c r="I30" i="3" s="1"/>
  <c r="J30" i="3" s="1"/>
  <c r="J11" i="5"/>
  <c r="S11" i="5"/>
  <c r="M11" i="5"/>
  <c r="L11" i="5"/>
  <c r="I11" i="5"/>
  <c r="J20" i="3"/>
  <c r="J20" i="2" l="1"/>
  <c r="D8" i="1"/>
  <c r="J18" i="2" s="1"/>
  <c r="H49" i="5"/>
  <c r="G72" i="5"/>
  <c r="H72" i="5"/>
  <c r="S72" i="5"/>
  <c r="E20" i="4" s="1"/>
  <c r="S31" i="5"/>
  <c r="E13" i="4" s="1"/>
  <c r="I49" i="5"/>
  <c r="D14" i="4" s="1"/>
  <c r="I72" i="5"/>
  <c r="D20" i="4" s="1"/>
  <c r="S88" i="5"/>
  <c r="E24" i="4" s="1"/>
  <c r="G49" i="5"/>
  <c r="K91" i="5"/>
  <c r="K7" i="1" s="1"/>
  <c r="S49" i="5"/>
  <c r="E14" i="4" s="1"/>
  <c r="V49" i="5"/>
  <c r="F14" i="4" s="1"/>
  <c r="L17" i="5"/>
  <c r="B11" i="4" s="1"/>
  <c r="G17" i="5"/>
  <c r="F11" i="4"/>
  <c r="L22" i="5"/>
  <c r="B12" i="4" s="1"/>
  <c r="L31" i="5"/>
  <c r="B13" i="4" s="1"/>
  <c r="L49" i="5"/>
  <c r="B14" i="4" s="1"/>
  <c r="L53" i="5"/>
  <c r="B15" i="4" s="1"/>
  <c r="L64" i="5"/>
  <c r="B19" i="4" s="1"/>
  <c r="G64" i="5"/>
  <c r="F19" i="4"/>
  <c r="L72" i="5"/>
  <c r="B20" i="4" s="1"/>
  <c r="G88" i="5"/>
  <c r="L88" i="5"/>
  <c r="B24" i="4" s="1"/>
  <c r="F24" i="4"/>
  <c r="I17" i="5"/>
  <c r="D11" i="4" s="1"/>
  <c r="M17" i="5"/>
  <c r="C11" i="4" s="1"/>
  <c r="H17" i="5"/>
  <c r="S17" i="5"/>
  <c r="E11" i="4" s="1"/>
  <c r="M22" i="5"/>
  <c r="C12" i="4" s="1"/>
  <c r="M31" i="5"/>
  <c r="C13" i="4" s="1"/>
  <c r="M49" i="5"/>
  <c r="C14" i="4" s="1"/>
  <c r="M53" i="5"/>
  <c r="C15" i="4" s="1"/>
  <c r="I64" i="5"/>
  <c r="D19" i="4" s="1"/>
  <c r="M64" i="5"/>
  <c r="C19" i="4" s="1"/>
  <c r="H64" i="5"/>
  <c r="S64" i="5"/>
  <c r="E19" i="4" s="1"/>
  <c r="M72" i="5"/>
  <c r="C20" i="4" s="1"/>
  <c r="I88" i="5"/>
  <c r="D24" i="4" s="1"/>
  <c r="H88" i="5"/>
  <c r="M88" i="5"/>
  <c r="C24" i="4" s="1"/>
  <c r="H90" i="5"/>
  <c r="H55" i="5" l="1"/>
  <c r="L55" i="5"/>
  <c r="B16" i="4" s="1"/>
  <c r="D15" i="3" s="1"/>
  <c r="D15" i="2" s="1"/>
  <c r="I55" i="5"/>
  <c r="D16" i="4" s="1"/>
  <c r="F15" i="3" s="1"/>
  <c r="F15" i="2" s="1"/>
  <c r="G55" i="5"/>
  <c r="V55" i="5"/>
  <c r="F16" i="4" s="1"/>
  <c r="H74" i="5"/>
  <c r="S90" i="5"/>
  <c r="E25" i="4" s="1"/>
  <c r="G90" i="5"/>
  <c r="M55" i="5"/>
  <c r="C16" i="4" s="1"/>
  <c r="E15" i="3" s="1"/>
  <c r="E15" i="2" s="1"/>
  <c r="M90" i="5"/>
  <c r="C25" i="4" s="1"/>
  <c r="E17" i="3" s="1"/>
  <c r="E17" i="2" s="1"/>
  <c r="M74" i="5"/>
  <c r="M91" i="5" s="1"/>
  <c r="C27" i="4" s="1"/>
  <c r="V91" i="5"/>
  <c r="F27" i="4" s="1"/>
  <c r="S74" i="5"/>
  <c r="E21" i="4" s="1"/>
  <c r="S55" i="5"/>
  <c r="E16" i="4" s="1"/>
  <c r="G74" i="5"/>
  <c r="I90" i="5"/>
  <c r="D25" i="4" s="1"/>
  <c r="F17" i="3" s="1"/>
  <c r="F17" i="2" s="1"/>
  <c r="I74" i="5"/>
  <c r="D21" i="4" s="1"/>
  <c r="F16" i="3" s="1"/>
  <c r="J24" i="3" s="1"/>
  <c r="J24" i="2" s="1"/>
  <c r="L90" i="5"/>
  <c r="B25" i="4" s="1"/>
  <c r="D17" i="3" s="1"/>
  <c r="D17" i="2" s="1"/>
  <c r="L74" i="5"/>
  <c r="F22" i="3" l="1"/>
  <c r="F22" i="2" s="1"/>
  <c r="J22" i="3"/>
  <c r="J22" i="2" s="1"/>
  <c r="J26" i="2" s="1"/>
  <c r="J28" i="2" s="1"/>
  <c r="F23" i="3"/>
  <c r="F23" i="2" s="1"/>
  <c r="J23" i="3"/>
  <c r="J23" i="2" s="1"/>
  <c r="F20" i="3"/>
  <c r="F20" i="2"/>
  <c r="F24" i="3"/>
  <c r="F24" i="2" s="1"/>
  <c r="F16" i="2"/>
  <c r="B21" i="4"/>
  <c r="D16" i="3" s="1"/>
  <c r="D16" i="2" s="1"/>
  <c r="G91" i="5"/>
  <c r="I91" i="5"/>
  <c r="C21" i="4"/>
  <c r="E16" i="3" s="1"/>
  <c r="E16" i="2" s="1"/>
  <c r="H91" i="5"/>
  <c r="S91" i="5"/>
  <c r="E27" i="4" s="1"/>
  <c r="L91" i="5"/>
  <c r="B27" i="4" s="1"/>
  <c r="J26" i="3"/>
  <c r="J28" i="3" l="1"/>
  <c r="I29" i="3" s="1"/>
  <c r="J29" i="3" s="1"/>
  <c r="J31" i="3" s="1"/>
  <c r="C7" i="1"/>
  <c r="C8" i="1" s="1"/>
  <c r="D27" i="4"/>
  <c r="B7" i="1"/>
  <c r="G7" i="1" l="1"/>
  <c r="G8" i="1" s="1"/>
  <c r="B8" i="1"/>
  <c r="B9" i="1" l="1"/>
  <c r="B10" i="1" s="1"/>
  <c r="G10" i="1" l="1"/>
  <c r="I30" i="2"/>
  <c r="J30" i="2" s="1"/>
  <c r="G9" i="1"/>
  <c r="I29" i="2"/>
  <c r="J29" i="2" s="1"/>
  <c r="J31" i="2" s="1"/>
  <c r="G11" i="1" l="1"/>
</calcChain>
</file>

<file path=xl/sharedStrings.xml><?xml version="1.0" encoding="utf-8"?>
<sst xmlns="http://schemas.openxmlformats.org/spreadsheetml/2006/main" count="353" uniqueCount="199">
  <si>
    <t>Rekapitulácia rozpočtu</t>
  </si>
  <si>
    <t>Stavba Stavebné úpravy OMD pre 150 ks jalovíc  Belá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</si>
  <si>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</si>
  <si>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</si>
  <si>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</si>
  <si>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</si>
  <si>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</si>
  <si>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</si>
  <si>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</si>
  <si>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</si>
  <si>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</si>
  <si>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</si>
  <si>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Stavebné úpravy OMD pre 150 ks jalovíc</t>
  </si>
  <si>
    <t>Krycí list rozpočtu</t>
  </si>
  <si>
    <t>Miesto: Hospodársky dvor Belá</t>
  </si>
  <si>
    <t>Objekt SO 01 Stavebné úpravy OMD pre 150 ks jalovíc</t>
  </si>
  <si>
    <t xml:space="preserve">Ks: </t>
  </si>
  <si>
    <t xml:space="preserve">Zákazka: </t>
  </si>
  <si>
    <t>Spracoval: Ivan Benko</t>
  </si>
  <si>
    <t xml:space="preserve">Dňa </t>
  </si>
  <si>
    <t>19.8.2023</t>
  </si>
  <si>
    <t>Odberateľ: Poľnohospodárske družstvo  Belá  Dulice</t>
  </si>
  <si>
    <t>Projektant:  Agrokontakt  Lipt.Hrádok s.r.o.  Podtureň Hlavná  170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</si>
  <si>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</si>
  <si>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</si>
  <si>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</si>
  <si>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</si>
  <si>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</si>
  <si>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</si>
  <si>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</si>
  <si>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</si>
  <si>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</si>
  <si>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</si>
  <si>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</si>
  <si>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</si>
  <si>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</si>
  <si>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</si>
  <si>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</si>
  <si>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</si>
  <si>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</si>
  <si>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</si>
  <si>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</si>
  <si>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</si>
  <si>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</si>
  <si>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</si>
  <si>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</si>
  <si>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</si>
  <si>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</si>
  <si>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</si>
  <si>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</si>
  <si>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</si>
  <si>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</si>
  <si>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</si>
  <si>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</si>
  <si>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</si>
  <si>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</si>
  <si>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</si>
  <si>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</si>
  <si>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</si>
  <si>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</si>
  <si>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</si>
  <si>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</si>
  <si>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</si>
  <si>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</si>
  <si>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19.8.2023</t>
  </si>
  <si>
    <t>Prehľad rozpočtových nákladov</t>
  </si>
  <si>
    <t>Práce HSV</t>
  </si>
  <si>
    <t>ZEMNÉ PRÁCE</t>
  </si>
  <si>
    <t>ZVISLÉ KONŠTRUKCIE</t>
  </si>
  <si>
    <t>POVRCHOVÉ ÚPRAVY</t>
  </si>
  <si>
    <t>OSTATNÉ KONŠTRUKCIE A PRÁCE</t>
  </si>
  <si>
    <t>PRESUNY HMÔT</t>
  </si>
  <si>
    <t>Práce PSV</t>
  </si>
  <si>
    <t>KOVOVÉ DOPLNKOVÉ KONŠTRUKCIE</t>
  </si>
  <si>
    <t>NÁTERY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</si>
  <si>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</si>
  <si>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</si>
  <si>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</si>
  <si>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</si>
  <si>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</si>
  <si>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</si>
  <si>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</si>
  <si>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</si>
  <si>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</si>
  <si>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</si>
  <si>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</si>
  <si>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</si>
  <si>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</si>
  <si>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</si>
  <si>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Ivan Benko</t>
  </si>
  <si>
    <t xml:space="preserve">Dátum: </t>
  </si>
  <si>
    <t>Zákazka Stavebné úpravy OMD pre 150 ks jalovíc  Belá</t>
  </si>
  <si>
    <t>1</t>
  </si>
  <si>
    <t xml:space="preserve">  1/A 1</t>
  </si>
  <si>
    <t xml:space="preserve"> 132201101</t>
  </si>
  <si>
    <t>Hľbenie rýh do šírky 600 mm v hornine 3 do 100 m3</t>
  </si>
  <si>
    <t>m3</t>
  </si>
  <si>
    <t>"Žlab</t>
  </si>
  <si>
    <t>57.5*1.35*0.15</t>
  </si>
  <si>
    <t xml:space="preserve"> 162501102</t>
  </si>
  <si>
    <t>Vodorovné premiestnenie výkopku za sucha, z horniny 1 až 4, na vzdialenosť nad 2500 do 3000 m</t>
  </si>
  <si>
    <t xml:space="preserve"> 181101102</t>
  </si>
  <si>
    <t>Úprava pláne v zárezoch v hornine 1 až 4 so zhutnením</t>
  </si>
  <si>
    <t>m2</t>
  </si>
  <si>
    <t>1.35*57.5</t>
  </si>
  <si>
    <t>3</t>
  </si>
  <si>
    <t xml:space="preserve"> 12/A 6</t>
  </si>
  <si>
    <t xml:space="preserve"> 388129220</t>
  </si>
  <si>
    <t>Montáž dielcov prefabrik. kanálov tvaru U hm. do 2.5 t</t>
  </si>
  <si>
    <t>kus</t>
  </si>
  <si>
    <t>S/S70</t>
  </si>
  <si>
    <t xml:space="preserve"> 592185549</t>
  </si>
  <si>
    <t>Betonový krmny žlab  300 * 125 * 55 cm  hrúbka 12,5 cm</t>
  </si>
  <si>
    <t>6</t>
  </si>
  <si>
    <t xml:space="preserve"> 11/A 1</t>
  </si>
  <si>
    <t xml:space="preserve"> 631315511</t>
  </si>
  <si>
    <t>Mazanina z betónu prostého triedy C12/15 hrúbky od 120 mm do 240 mm</t>
  </si>
  <si>
    <t>1.35*57.5*0.15</t>
  </si>
  <si>
    <t xml:space="preserve"> 631362421</t>
  </si>
  <si>
    <t>Výstuž mazanín z betónov (z kameniva) a z ľahkých betónov, zo zváraných sietí KARI, priemer drôtu 6/6 mm, veľkosť oka 100x100 mm</t>
  </si>
  <si>
    <t xml:space="preserve"> 631571003</t>
  </si>
  <si>
    <t>Násyp zo štrkopiesku 0-32 (pre spevnenie podkladu)</t>
  </si>
  <si>
    <t>9</t>
  </si>
  <si>
    <t xml:space="preserve"> 952901311</t>
  </si>
  <si>
    <t>Vyčistenie budov poľnohospodárskych objektov akejkoľvek výšky</t>
  </si>
  <si>
    <t>59*2*2</t>
  </si>
  <si>
    <t xml:space="preserve"> 13/B 1</t>
  </si>
  <si>
    <t xml:space="preserve"> 964053111</t>
  </si>
  <si>
    <t>Búranie betonov. krmneho žôabu ,alebo pásov zo železob. prierezu do 0,25 m2 -2,400 t</t>
  </si>
  <si>
    <t>"Krmny žlab</t>
  </si>
  <si>
    <t>0.1*0.4*2*57  +  0.1*1.2*57</t>
  </si>
  <si>
    <t xml:space="preserve"> 965042141</t>
  </si>
  <si>
    <t>Búranie podkladov pod dlažby, betónových alebo z liateho asfaltu hr. do 100 mm, plochy nad 4 m2</t>
  </si>
  <si>
    <t>1.35*0.15*57</t>
  </si>
  <si>
    <t>*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</si>
  <si>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</si>
  <si>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</si>
  <si>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</si>
  <si>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</si>
  <si>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</si>
  <si>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>52.75*12</t>
  </si>
  <si>
    <t xml:space="preserve"> 979082111</t>
  </si>
  <si>
    <t>Vnútrostavenisková doprava sutiny a vybúraných hmôt do 10 m</t>
  </si>
  <si>
    <t xml:space="preserve"> 979089002</t>
  </si>
  <si>
    <t>Poplatok za skládku odpadov zo stavieb a demolácií /betón, tehly, obkladačky, dlaždice, keramika/ kategórie "O" - ostatné 17 01 ..</t>
  </si>
  <si>
    <t>221/B 1</t>
  </si>
  <si>
    <t xml:space="preserve"> 919735123</t>
  </si>
  <si>
    <t>Rezanie jestvujúceho betónového krytu alebo podkladu hĺbky nad 100 do 150 mm</t>
  </si>
  <si>
    <t>m</t>
  </si>
  <si>
    <t>57.5*2+  1.35*2</t>
  </si>
  <si>
    <t>99</t>
  </si>
  <si>
    <t xml:space="preserve"> 998022021</t>
  </si>
  <si>
    <t xml:space="preserve">Presun hmôt pre haly  </t>
  </si>
  <si>
    <t>767</t>
  </si>
  <si>
    <t>767/A 3</t>
  </si>
  <si>
    <t xml:space="preserve"> 767833100</t>
  </si>
  <si>
    <t>Montáž rebríkov do muriva s bočnicami z profilovej ocele,z rúrok alebo z tenkostenných profilov</t>
  </si>
  <si>
    <t>4*2</t>
  </si>
  <si>
    <t xml:space="preserve"> 998767201</t>
  </si>
  <si>
    <t>Presun hmôt pre kovové stavebné doplnkové konštrukcie v objektoch výšky do 6 m</t>
  </si>
  <si>
    <t>%</t>
  </si>
  <si>
    <t>S/S10</t>
  </si>
  <si>
    <t xml:space="preserve"> 141208750R</t>
  </si>
  <si>
    <t xml:space="preserve">Výstupný rebrík z ocelových  rúrok </t>
  </si>
  <si>
    <t>ks</t>
  </si>
  <si>
    <t xml:space="preserve"> 154817151</t>
  </si>
  <si>
    <t>Ocelové spojky profilu T 60/60 dodávka</t>
  </si>
  <si>
    <t>783</t>
  </si>
  <si>
    <t>783/A 1</t>
  </si>
  <si>
    <t xml:space="preserve"> 783222100</t>
  </si>
  <si>
    <t>Nátery kov. stav. dopln. konš. syntetické farby šedej na vzduchu schnúce dvojnásobné</t>
  </si>
  <si>
    <t xml:space="preserve"> 783226100</t>
  </si>
  <si>
    <t>Nátery kov. stav. dopln. konš. syntetické farby šedej na vzduchu schnúce  základný</t>
  </si>
  <si>
    <t>"Zámočnícke výrobky</t>
  </si>
  <si>
    <t>450.0</t>
  </si>
  <si>
    <t>783/B 1</t>
  </si>
  <si>
    <t xml:space="preserve"> 783103811</t>
  </si>
  <si>
    <t>Odstránenie starých náterov z oceľových konštrukcií ľahkých "C" alebo veľmi ľahkých "CC" oškrabaním</t>
  </si>
  <si>
    <t>943</t>
  </si>
  <si>
    <t>943/M43</t>
  </si>
  <si>
    <t xml:space="preserve"> 430861003</t>
  </si>
  <si>
    <t>Montáž rôznych dielov OK - prvá cenová krivka  -  lavička</t>
  </si>
  <si>
    <t>kg</t>
  </si>
  <si>
    <t xml:space="preserve">"Lavička </t>
  </si>
  <si>
    <t>4506</t>
  </si>
  <si>
    <t xml:space="preserve"> 430863000</t>
  </si>
  <si>
    <t xml:space="preserve">Demontáž pochôzdnej lavičky </t>
  </si>
  <si>
    <t>4504.0</t>
  </si>
  <si>
    <t>Dodávka  ocelovej konštrukcie pre úpravu lavičky  o stojky  spojky,platne a šijovky</t>
  </si>
  <si>
    <t xml:space="preserve">"Spojky  , platne  </t>
  </si>
  <si>
    <t>68*5.55     +     10*9.912</t>
  </si>
  <si>
    <t xml:space="preserve">"Šijovky  , </t>
  </si>
  <si>
    <t>114*4.58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</si>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</sst>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166" fontId="12" fillId="0" borderId="0" xfId="0" applyNumberFormat="1" applyFont="1"/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165" fontId="12" fillId="0" borderId="0" xfId="0" applyNumberFormat="1" applyFont="1" applyAlignment="1">
      <alignment wrapText="1"/>
    </xf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workbookViewId="0"/>
  </sheetViews>
  <sheetFormatPr defaultColWidth="0" defaultRowHeight="15" x14ac:dyDescent="0.25"/>
  <cols>
    <col min="1" max="1" width="32.7109375" customWidth="1"/>
    <col min="2" max="2" width="10.7109375" customWidth="1"/>
    <col min="3" max="5" width="8.7109375" customWidth="1"/>
    <col min="6" max="6" width="18.7109375" customWidth="1"/>
    <col min="7" max="7" width="10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196" t="s">
        <v>1</v>
      </c>
      <c r="B3" s="196"/>
      <c r="C3" s="196"/>
      <c r="D3" s="196"/>
      <c r="E3" s="196"/>
      <c r="F3" s="8" t="s">
        <v>3</v>
      </c>
      <c r="G3" s="8" t="s">
        <v>4</v>
      </c>
    </row>
    <row r="4" spans="1:26" x14ac:dyDescent="0.25">
      <c r="A4" s="196"/>
      <c r="B4" s="196"/>
      <c r="C4" s="196"/>
      <c r="D4" s="196"/>
      <c r="E4" s="196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185" t="s">
        <v>12</v>
      </c>
      <c r="B7" s="66">
        <f>'SO 3952'!I91-Rekapitulácia!D7</f>
        <v>50074.25</v>
      </c>
      <c r="C7" s="66">
        <f>'Kryci_list 3952'!J26</f>
        <v>0</v>
      </c>
      <c r="D7" s="66">
        <f>'Kryci_list 3952'!J18</f>
        <v>0</v>
      </c>
      <c r="E7" s="66">
        <f>'Kryci_list 3952'!J17</f>
        <v>0</v>
      </c>
      <c r="F7" s="66">
        <v>0</v>
      </c>
      <c r="G7" s="66">
        <f>B7+C7+D7+E7+F7</f>
        <v>50074.25</v>
      </c>
      <c r="K7">
        <f>'SO 3952'!K91</f>
        <v>0</v>
      </c>
      <c r="Q7">
        <v>30.126000000000001</v>
      </c>
    </row>
    <row r="8" spans="1:26" x14ac:dyDescent="0.25">
      <c r="A8" s="188" t="s">
        <v>193</v>
      </c>
      <c r="B8" s="189">
        <f>SUM(B7:B7)</f>
        <v>50074.25</v>
      </c>
      <c r="C8" s="189">
        <f>SUM(C7:C7)</f>
        <v>0</v>
      </c>
      <c r="D8" s="189">
        <f>SUM(D7:D7)</f>
        <v>0</v>
      </c>
      <c r="E8" s="189">
        <f>SUM(E7:E7)</f>
        <v>0</v>
      </c>
      <c r="F8" s="189">
        <f>SUM(F7:F7)</f>
        <v>0</v>
      </c>
      <c r="G8" s="189">
        <f>SUM(G7:G7)-SUM(Z7:Z7)</f>
        <v>50074.25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25">
      <c r="A9" s="186" t="s">
        <v>194</v>
      </c>
      <c r="B9" s="187">
        <f>G8-SUM(Rekapitulácia!K7:'Rekapitulácia'!K7)*1</f>
        <v>50074.25</v>
      </c>
      <c r="C9" s="187"/>
      <c r="D9" s="187"/>
      <c r="E9" s="187"/>
      <c r="F9" s="187"/>
      <c r="G9" s="187">
        <f>ROUND(((ROUND(B9,2)*20)/100),2)*1</f>
        <v>10014.85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25">
      <c r="A10" s="5" t="s">
        <v>195</v>
      </c>
      <c r="B10" s="183">
        <f>(G8-B9)</f>
        <v>0</v>
      </c>
      <c r="C10" s="183"/>
      <c r="D10" s="183"/>
      <c r="E10" s="183"/>
      <c r="F10" s="183"/>
      <c r="G10" s="183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25">
      <c r="A11" s="5" t="s">
        <v>196</v>
      </c>
      <c r="B11" s="183"/>
      <c r="C11" s="183"/>
      <c r="D11" s="183"/>
      <c r="E11" s="183"/>
      <c r="F11" s="183"/>
      <c r="G11" s="183">
        <f>SUM(G8:G10)</f>
        <v>60089.1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25">
      <c r="A12" s="11"/>
      <c r="B12" s="184"/>
      <c r="C12" s="184"/>
      <c r="D12" s="184"/>
      <c r="E12" s="184"/>
      <c r="F12" s="184"/>
      <c r="G12" s="184"/>
    </row>
    <row r="13" spans="1:26" x14ac:dyDescent="0.25">
      <c r="A13" s="11"/>
      <c r="B13" s="184"/>
      <c r="C13" s="184"/>
      <c r="D13" s="184"/>
      <c r="E13" s="184"/>
      <c r="F13" s="184"/>
      <c r="G13" s="184"/>
    </row>
    <row r="14" spans="1:26" x14ac:dyDescent="0.25">
      <c r="A14" s="11"/>
      <c r="B14" s="184"/>
      <c r="C14" s="184"/>
      <c r="D14" s="184"/>
      <c r="E14" s="184"/>
      <c r="F14" s="184"/>
      <c r="G14" s="184"/>
    </row>
    <row r="15" spans="1:26" x14ac:dyDescent="0.25">
      <c r="A15" s="11"/>
      <c r="B15" s="184"/>
      <c r="C15" s="184"/>
      <c r="D15" s="184"/>
      <c r="E15" s="184"/>
      <c r="F15" s="184"/>
      <c r="G15" s="184"/>
    </row>
    <row r="16" spans="1:26" x14ac:dyDescent="0.25">
      <c r="A16" s="11"/>
      <c r="B16" s="184"/>
      <c r="C16" s="184"/>
      <c r="D16" s="184"/>
      <c r="E16" s="184"/>
      <c r="F16" s="184"/>
      <c r="G16" s="184"/>
    </row>
    <row r="17" spans="1:7" x14ac:dyDescent="0.25">
      <c r="A17" s="11"/>
      <c r="B17" s="184"/>
      <c r="C17" s="184"/>
      <c r="D17" s="184"/>
      <c r="E17" s="184"/>
      <c r="F17" s="184"/>
      <c r="G17" s="184"/>
    </row>
    <row r="18" spans="1:7" x14ac:dyDescent="0.25">
      <c r="A18" s="11"/>
      <c r="B18" s="184"/>
      <c r="C18" s="184"/>
      <c r="D18" s="184"/>
      <c r="E18" s="184"/>
      <c r="F18" s="184"/>
      <c r="G18" s="184"/>
    </row>
    <row r="19" spans="1:7" x14ac:dyDescent="0.25">
      <c r="A19" s="11"/>
      <c r="B19" s="184"/>
      <c r="C19" s="184"/>
      <c r="D19" s="184"/>
      <c r="E19" s="184"/>
      <c r="F19" s="184"/>
      <c r="G19" s="184"/>
    </row>
    <row r="20" spans="1:7" x14ac:dyDescent="0.25">
      <c r="A20" s="11"/>
      <c r="B20" s="184"/>
      <c r="C20" s="184"/>
      <c r="D20" s="184"/>
      <c r="E20" s="184"/>
      <c r="F20" s="184"/>
      <c r="G20" s="184"/>
    </row>
    <row r="21" spans="1:7" x14ac:dyDescent="0.25">
      <c r="A21" s="11"/>
      <c r="B21" s="184"/>
      <c r="C21" s="184"/>
      <c r="D21" s="184"/>
      <c r="E21" s="184"/>
      <c r="F21" s="184"/>
      <c r="G21" s="184"/>
    </row>
    <row r="22" spans="1:7" x14ac:dyDescent="0.25">
      <c r="A22" s="11"/>
      <c r="B22" s="184"/>
      <c r="C22" s="184"/>
      <c r="D22" s="184"/>
      <c r="E22" s="184"/>
      <c r="F22" s="184"/>
      <c r="G22" s="184"/>
    </row>
    <row r="23" spans="1:7" x14ac:dyDescent="0.25">
      <c r="A23" s="11"/>
      <c r="B23" s="184"/>
      <c r="C23" s="184"/>
      <c r="D23" s="184"/>
      <c r="E23" s="184"/>
      <c r="F23" s="184"/>
      <c r="G23" s="184"/>
    </row>
    <row r="24" spans="1:7" x14ac:dyDescent="0.25">
      <c r="A24" s="11"/>
      <c r="B24" s="184"/>
      <c r="C24" s="184"/>
      <c r="D24" s="184"/>
      <c r="E24" s="184"/>
      <c r="F24" s="184"/>
      <c r="G24" s="184"/>
    </row>
    <row r="25" spans="1:7" x14ac:dyDescent="0.25">
      <c r="A25" s="11"/>
      <c r="B25" s="184"/>
      <c r="C25" s="184"/>
      <c r="D25" s="184"/>
      <c r="E25" s="184"/>
      <c r="F25" s="184"/>
      <c r="G25" s="184"/>
    </row>
    <row r="26" spans="1:7" x14ac:dyDescent="0.25">
      <c r="A26" s="11"/>
      <c r="B26" s="184"/>
      <c r="C26" s="184"/>
      <c r="D26" s="184"/>
      <c r="E26" s="184"/>
      <c r="F26" s="184"/>
      <c r="G26" s="184"/>
    </row>
    <row r="27" spans="1:7" x14ac:dyDescent="0.25">
      <c r="A27" s="11"/>
      <c r="B27" s="184"/>
      <c r="C27" s="184"/>
      <c r="D27" s="184"/>
      <c r="E27" s="184"/>
      <c r="F27" s="184"/>
      <c r="G27" s="184"/>
    </row>
    <row r="28" spans="1:7" x14ac:dyDescent="0.25">
      <c r="A28" s="11"/>
      <c r="B28" s="184"/>
      <c r="C28" s="184"/>
      <c r="D28" s="184"/>
      <c r="E28" s="184"/>
      <c r="F28" s="184"/>
      <c r="G28" s="184"/>
    </row>
    <row r="29" spans="1:7" x14ac:dyDescent="0.25">
      <c r="A29" s="11"/>
      <c r="B29" s="184"/>
      <c r="C29" s="184"/>
      <c r="D29" s="184"/>
      <c r="E29" s="184"/>
      <c r="F29" s="184"/>
      <c r="G29" s="184"/>
    </row>
    <row r="30" spans="1:7" x14ac:dyDescent="0.25">
      <c r="A30" s="11"/>
      <c r="B30" s="184"/>
      <c r="C30" s="184"/>
      <c r="D30" s="184"/>
      <c r="E30" s="184"/>
      <c r="F30" s="184"/>
      <c r="G30" s="184"/>
    </row>
    <row r="31" spans="1:7" x14ac:dyDescent="0.25">
      <c r="A31" s="11"/>
      <c r="B31" s="184"/>
      <c r="C31" s="184"/>
      <c r="D31" s="184"/>
      <c r="E31" s="184"/>
      <c r="F31" s="184"/>
      <c r="G31" s="184"/>
    </row>
    <row r="32" spans="1:7" x14ac:dyDescent="0.25">
      <c r="A32" s="11"/>
      <c r="B32" s="184"/>
      <c r="C32" s="184"/>
      <c r="D32" s="184"/>
      <c r="E32" s="184"/>
      <c r="F32" s="184"/>
      <c r="G32" s="184"/>
    </row>
    <row r="33" spans="1:7" x14ac:dyDescent="0.25">
      <c r="A33" s="11"/>
      <c r="B33" s="184"/>
      <c r="C33" s="184"/>
      <c r="D33" s="184"/>
      <c r="E33" s="184"/>
      <c r="F33" s="184"/>
      <c r="G33" s="184"/>
    </row>
    <row r="34" spans="1:7" x14ac:dyDescent="0.25">
      <c r="A34" s="1"/>
      <c r="B34" s="134"/>
      <c r="C34" s="134"/>
      <c r="D34" s="134"/>
      <c r="E34" s="134"/>
      <c r="F34" s="134"/>
      <c r="G34" s="134"/>
    </row>
    <row r="35" spans="1:7" x14ac:dyDescent="0.25">
      <c r="A35" s="1"/>
      <c r="B35" s="134"/>
      <c r="C35" s="134"/>
      <c r="D35" s="134"/>
      <c r="E35" s="134"/>
      <c r="F35" s="134"/>
      <c r="G35" s="134"/>
    </row>
    <row r="36" spans="1:7" x14ac:dyDescent="0.25">
      <c r="A36" s="1"/>
      <c r="B36" s="134"/>
      <c r="C36" s="134"/>
      <c r="D36" s="134"/>
      <c r="E36" s="134"/>
      <c r="F36" s="134"/>
      <c r="G36" s="134"/>
    </row>
    <row r="37" spans="1:7" x14ac:dyDescent="0.25">
      <c r="A37" s="1"/>
      <c r="B37" s="134"/>
      <c r="C37" s="134"/>
      <c r="D37" s="134"/>
      <c r="E37" s="134"/>
      <c r="F37" s="134"/>
      <c r="G37" s="134"/>
    </row>
    <row r="38" spans="1:7" x14ac:dyDescent="0.25">
      <c r="A38" s="1"/>
      <c r="B38" s="134"/>
      <c r="C38" s="134"/>
      <c r="D38" s="134"/>
      <c r="E38" s="134"/>
      <c r="F38" s="134"/>
      <c r="G38" s="134"/>
    </row>
    <row r="39" spans="1:7" x14ac:dyDescent="0.25">
      <c r="A39" s="1"/>
      <c r="B39" s="134"/>
      <c r="C39" s="134"/>
      <c r="D39" s="134"/>
      <c r="E39" s="134"/>
      <c r="F39" s="134"/>
      <c r="G39" s="134"/>
    </row>
    <row r="40" spans="1:7" x14ac:dyDescent="0.25">
      <c r="A40" s="1"/>
      <c r="B40" s="134"/>
      <c r="C40" s="134"/>
      <c r="D40" s="134"/>
      <c r="E40" s="134"/>
      <c r="F40" s="134"/>
      <c r="G40" s="134"/>
    </row>
    <row r="41" spans="1:7" x14ac:dyDescent="0.25">
      <c r="A41" s="1"/>
      <c r="B41" s="134"/>
      <c r="C41" s="134"/>
      <c r="D41" s="134"/>
      <c r="E41" s="134"/>
      <c r="F41" s="134"/>
      <c r="G41" s="134"/>
    </row>
    <row r="42" spans="1:7" x14ac:dyDescent="0.25">
      <c r="A42" s="1"/>
      <c r="B42" s="134"/>
      <c r="C42" s="134"/>
      <c r="D42" s="134"/>
      <c r="E42" s="134"/>
      <c r="F42" s="134"/>
      <c r="G42" s="134"/>
    </row>
    <row r="43" spans="1:7" x14ac:dyDescent="0.25">
      <c r="A43" s="1"/>
      <c r="B43" s="134"/>
      <c r="C43" s="134"/>
      <c r="D43" s="134"/>
      <c r="E43" s="134"/>
      <c r="F43" s="134"/>
      <c r="G43" s="134"/>
    </row>
    <row r="44" spans="1:7" x14ac:dyDescent="0.25">
      <c r="A44" s="1"/>
      <c r="B44" s="134"/>
      <c r="C44" s="134"/>
      <c r="D44" s="134"/>
      <c r="E44" s="134"/>
      <c r="F44" s="134"/>
      <c r="G44" s="134"/>
    </row>
    <row r="45" spans="1:7" x14ac:dyDescent="0.25">
      <c r="A45" s="1"/>
      <c r="B45" s="134"/>
      <c r="C45" s="134"/>
      <c r="D45" s="134"/>
      <c r="E45" s="134"/>
      <c r="F45" s="134"/>
      <c r="G45" s="134"/>
    </row>
    <row r="46" spans="1:7" x14ac:dyDescent="0.25">
      <c r="A46" s="1"/>
      <c r="B46" s="134"/>
      <c r="C46" s="134"/>
      <c r="D46" s="134"/>
      <c r="E46" s="134"/>
      <c r="F46" s="134"/>
      <c r="G46" s="134"/>
    </row>
    <row r="47" spans="1:7" x14ac:dyDescent="0.25">
      <c r="A47" s="1"/>
      <c r="B47" s="134"/>
      <c r="C47" s="134"/>
      <c r="D47" s="134"/>
      <c r="E47" s="134"/>
      <c r="F47" s="134"/>
      <c r="G47" s="134"/>
    </row>
    <row r="48" spans="1:7" x14ac:dyDescent="0.25">
      <c r="A48" s="1"/>
      <c r="B48" s="134"/>
      <c r="C48" s="134"/>
      <c r="D48" s="134"/>
      <c r="E48" s="134"/>
      <c r="F48" s="134"/>
      <c r="G48" s="134"/>
    </row>
    <row r="49" spans="1:7" x14ac:dyDescent="0.25">
      <c r="A49" s="1"/>
      <c r="B49" s="134"/>
      <c r="C49" s="134"/>
      <c r="D49" s="134"/>
      <c r="E49" s="134"/>
      <c r="F49" s="134"/>
      <c r="G49" s="134"/>
    </row>
    <row r="50" spans="1:7" x14ac:dyDescent="0.25">
      <c r="A50" s="1"/>
      <c r="B50" s="134"/>
      <c r="C50" s="134"/>
      <c r="D50" s="134"/>
      <c r="E50" s="134"/>
      <c r="F50" s="134"/>
      <c r="G50" s="134"/>
    </row>
    <row r="51" spans="1:7" x14ac:dyDescent="0.25">
      <c r="B51" s="178"/>
      <c r="C51" s="178"/>
      <c r="D51" s="178"/>
      <c r="E51" s="178"/>
      <c r="F51" s="178"/>
      <c r="G51" s="178"/>
    </row>
    <row r="52" spans="1:7" x14ac:dyDescent="0.25">
      <c r="B52" s="178"/>
      <c r="C52" s="178"/>
      <c r="D52" s="178"/>
      <c r="E52" s="178"/>
      <c r="F52" s="178"/>
      <c r="G52" s="178"/>
    </row>
    <row r="53" spans="1:7" x14ac:dyDescent="0.25">
      <c r="B53" s="178"/>
      <c r="C53" s="178"/>
      <c r="D53" s="178"/>
      <c r="E53" s="178"/>
      <c r="F53" s="178"/>
      <c r="G53" s="178"/>
    </row>
    <row r="54" spans="1:7" x14ac:dyDescent="0.25">
      <c r="B54" s="178"/>
      <c r="C54" s="178"/>
      <c r="D54" s="178"/>
      <c r="E54" s="178"/>
      <c r="F54" s="178"/>
      <c r="G54" s="178"/>
    </row>
    <row r="55" spans="1:7" x14ac:dyDescent="0.25">
      <c r="B55" s="178"/>
      <c r="C55" s="178"/>
      <c r="D55" s="178"/>
      <c r="E55" s="178"/>
      <c r="F55" s="178"/>
      <c r="G55" s="178"/>
    </row>
    <row r="56" spans="1:7" x14ac:dyDescent="0.25">
      <c r="B56" s="178"/>
      <c r="C56" s="178"/>
      <c r="D56" s="178"/>
      <c r="E56" s="178"/>
      <c r="F56" s="178"/>
      <c r="G56" s="178"/>
    </row>
    <row r="57" spans="1:7" x14ac:dyDescent="0.25">
      <c r="B57" s="178"/>
      <c r="C57" s="178"/>
      <c r="D57" s="178"/>
      <c r="E57" s="178"/>
      <c r="F57" s="178"/>
      <c r="G57" s="178"/>
    </row>
    <row r="58" spans="1:7" x14ac:dyDescent="0.25">
      <c r="B58" s="178"/>
      <c r="C58" s="178"/>
      <c r="D58" s="178"/>
      <c r="E58" s="178"/>
      <c r="F58" s="178"/>
      <c r="G58" s="178"/>
    </row>
    <row r="59" spans="1:7" x14ac:dyDescent="0.25">
      <c r="B59" s="178"/>
      <c r="C59" s="178"/>
      <c r="D59" s="178"/>
      <c r="E59" s="178"/>
      <c r="F59" s="178"/>
      <c r="G59" s="178"/>
    </row>
    <row r="60" spans="1:7" x14ac:dyDescent="0.25">
      <c r="B60" s="178"/>
      <c r="C60" s="178"/>
      <c r="D60" s="178"/>
      <c r="E60" s="178"/>
      <c r="F60" s="178"/>
      <c r="G60" s="178"/>
    </row>
    <row r="61" spans="1:7" x14ac:dyDescent="0.25">
      <c r="B61" s="178"/>
      <c r="C61" s="178"/>
      <c r="D61" s="178"/>
      <c r="E61" s="178"/>
      <c r="F61" s="178"/>
      <c r="G61" s="178"/>
    </row>
    <row r="62" spans="1:7" x14ac:dyDescent="0.25">
      <c r="B62" s="178"/>
      <c r="C62" s="178"/>
      <c r="D62" s="178"/>
      <c r="E62" s="178"/>
      <c r="F62" s="178"/>
      <c r="G62" s="178"/>
    </row>
    <row r="63" spans="1:7" x14ac:dyDescent="0.25">
      <c r="B63" s="178"/>
      <c r="C63" s="178"/>
      <c r="D63" s="178"/>
      <c r="E63" s="178"/>
      <c r="F63" s="178"/>
      <c r="G63" s="178"/>
    </row>
    <row r="64" spans="1:7" x14ac:dyDescent="0.25">
      <c r="B64" s="178"/>
      <c r="C64" s="178"/>
      <c r="D64" s="178"/>
      <c r="E64" s="178"/>
      <c r="F64" s="178"/>
      <c r="G64" s="178"/>
    </row>
    <row r="65" spans="2:7" x14ac:dyDescent="0.25">
      <c r="B65" s="178"/>
      <c r="C65" s="178"/>
      <c r="D65" s="178"/>
      <c r="E65" s="178"/>
      <c r="F65" s="178"/>
      <c r="G65" s="178"/>
    </row>
    <row r="66" spans="2:7" x14ac:dyDescent="0.25">
      <c r="B66" s="178"/>
      <c r="C66" s="178"/>
      <c r="D66" s="178"/>
      <c r="E66" s="178"/>
      <c r="F66" s="178"/>
      <c r="G66" s="178"/>
    </row>
    <row r="67" spans="2:7" x14ac:dyDescent="0.25">
      <c r="B67" s="178"/>
      <c r="C67" s="178"/>
      <c r="D67" s="178"/>
      <c r="E67" s="178"/>
      <c r="F67" s="178"/>
      <c r="G67" s="178"/>
    </row>
    <row r="68" spans="2:7" x14ac:dyDescent="0.25">
      <c r="B68" s="178"/>
      <c r="C68" s="178"/>
      <c r="D68" s="178"/>
      <c r="E68" s="178"/>
      <c r="F68" s="178"/>
      <c r="G68" s="178"/>
    </row>
    <row r="69" spans="2:7" x14ac:dyDescent="0.25">
      <c r="B69" s="178"/>
      <c r="C69" s="178"/>
      <c r="D69" s="178"/>
      <c r="E69" s="178"/>
      <c r="F69" s="178"/>
      <c r="G69" s="178"/>
    </row>
    <row r="70" spans="2:7" x14ac:dyDescent="0.25">
      <c r="B70" s="178"/>
      <c r="C70" s="178"/>
      <c r="D70" s="178"/>
      <c r="E70" s="178"/>
      <c r="F70" s="178"/>
      <c r="G70" s="178"/>
    </row>
    <row r="71" spans="2:7" x14ac:dyDescent="0.25">
      <c r="B71" s="178"/>
      <c r="C71" s="178"/>
      <c r="D71" s="178"/>
      <c r="E71" s="178"/>
      <c r="F71" s="178"/>
      <c r="G71" s="178"/>
    </row>
    <row r="72" spans="2:7" x14ac:dyDescent="0.25">
      <c r="B72" s="178"/>
      <c r="C72" s="178"/>
      <c r="D72" s="178"/>
      <c r="E72" s="178"/>
      <c r="F72" s="178"/>
      <c r="G72" s="178"/>
    </row>
    <row r="73" spans="2:7" x14ac:dyDescent="0.25">
      <c r="B73" s="178"/>
      <c r="C73" s="178"/>
      <c r="D73" s="178"/>
      <c r="E73" s="178"/>
      <c r="F73" s="178"/>
      <c r="G73" s="178"/>
    </row>
    <row r="74" spans="2:7" x14ac:dyDescent="0.25">
      <c r="B74" s="178"/>
      <c r="C74" s="178"/>
      <c r="D74" s="178"/>
      <c r="E74" s="178"/>
      <c r="F74" s="178"/>
      <c r="G74" s="178"/>
    </row>
    <row r="75" spans="2:7" x14ac:dyDescent="0.25">
      <c r="B75" s="178"/>
      <c r="C75" s="178"/>
      <c r="D75" s="178"/>
      <c r="E75" s="178"/>
      <c r="F75" s="178"/>
      <c r="G75" s="178"/>
    </row>
    <row r="76" spans="2:7" x14ac:dyDescent="0.25">
      <c r="B76" s="178"/>
      <c r="C76" s="178"/>
      <c r="D76" s="178"/>
      <c r="E76" s="178"/>
      <c r="F76" s="178"/>
      <c r="G76" s="178"/>
    </row>
    <row r="77" spans="2:7" x14ac:dyDescent="0.25">
      <c r="B77" s="178"/>
      <c r="C77" s="178"/>
      <c r="D77" s="178"/>
      <c r="E77" s="178"/>
      <c r="F77" s="178"/>
      <c r="G77" s="178"/>
    </row>
    <row r="78" spans="2:7" x14ac:dyDescent="0.25">
      <c r="B78" s="178"/>
      <c r="C78" s="178"/>
      <c r="D78" s="178"/>
      <c r="E78" s="178"/>
      <c r="F78" s="178"/>
      <c r="G78" s="178"/>
    </row>
    <row r="79" spans="2:7" x14ac:dyDescent="0.25">
      <c r="B79" s="178"/>
      <c r="C79" s="178"/>
      <c r="D79" s="178"/>
      <c r="E79" s="178"/>
      <c r="F79" s="178"/>
      <c r="G79" s="178"/>
    </row>
    <row r="80" spans="2:7" x14ac:dyDescent="0.25">
      <c r="B80" s="178"/>
      <c r="C80" s="178"/>
      <c r="D80" s="178"/>
      <c r="E80" s="178"/>
      <c r="F80" s="178"/>
      <c r="G80" s="178"/>
    </row>
    <row r="81" spans="2:7" x14ac:dyDescent="0.25">
      <c r="B81" s="178"/>
      <c r="C81" s="178"/>
      <c r="D81" s="178"/>
      <c r="E81" s="178"/>
      <c r="F81" s="178"/>
      <c r="G81" s="178"/>
    </row>
    <row r="82" spans="2:7" x14ac:dyDescent="0.25">
      <c r="B82" s="178"/>
      <c r="C82" s="178"/>
      <c r="D82" s="178"/>
      <c r="E82" s="178"/>
      <c r="F82" s="178"/>
      <c r="G82" s="178"/>
    </row>
    <row r="83" spans="2:7" x14ac:dyDescent="0.25">
      <c r="B83" s="178"/>
      <c r="C83" s="178"/>
      <c r="D83" s="178"/>
      <c r="E83" s="178"/>
      <c r="F83" s="178"/>
      <c r="G83" s="178"/>
    </row>
    <row r="84" spans="2:7" x14ac:dyDescent="0.25">
      <c r="B84" s="178"/>
      <c r="C84" s="178"/>
      <c r="D84" s="178"/>
      <c r="E84" s="178"/>
      <c r="F84" s="178"/>
      <c r="G84" s="178"/>
    </row>
    <row r="85" spans="2:7" x14ac:dyDescent="0.25">
      <c r="B85" s="178"/>
      <c r="C85" s="178"/>
      <c r="D85" s="178"/>
      <c r="E85" s="178"/>
      <c r="F85" s="178"/>
      <c r="G85" s="178"/>
    </row>
    <row r="86" spans="2:7" x14ac:dyDescent="0.25">
      <c r="B86" s="178"/>
      <c r="C86" s="178"/>
      <c r="D86" s="178"/>
      <c r="E86" s="178"/>
      <c r="F86" s="178"/>
      <c r="G86" s="178"/>
    </row>
    <row r="87" spans="2:7" x14ac:dyDescent="0.25">
      <c r="B87" s="178"/>
      <c r="C87" s="178"/>
      <c r="D87" s="178"/>
      <c r="E87" s="178"/>
      <c r="F87" s="178"/>
      <c r="G87" s="178"/>
    </row>
    <row r="88" spans="2:7" x14ac:dyDescent="0.25">
      <c r="B88" s="178"/>
      <c r="C88" s="178"/>
      <c r="D88" s="178"/>
      <c r="E88" s="178"/>
      <c r="F88" s="178"/>
      <c r="G88" s="178"/>
    </row>
    <row r="89" spans="2:7" x14ac:dyDescent="0.25">
      <c r="B89" s="178"/>
      <c r="C89" s="178"/>
      <c r="D89" s="178"/>
      <c r="E89" s="178"/>
      <c r="F89" s="178"/>
      <c r="G89" s="178"/>
    </row>
    <row r="90" spans="2:7" x14ac:dyDescent="0.25">
      <c r="B90" s="178"/>
      <c r="C90" s="178"/>
      <c r="D90" s="178"/>
      <c r="E90" s="178"/>
      <c r="F90" s="178"/>
      <c r="G90" s="178"/>
    </row>
    <row r="91" spans="2:7" x14ac:dyDescent="0.25">
      <c r="B91" s="178"/>
      <c r="C91" s="178"/>
      <c r="D91" s="178"/>
      <c r="E91" s="178"/>
      <c r="F91" s="178"/>
      <c r="G91" s="178"/>
    </row>
    <row r="92" spans="2:7" x14ac:dyDescent="0.25">
      <c r="B92" s="178"/>
      <c r="C92" s="178"/>
      <c r="D92" s="178"/>
      <c r="E92" s="178"/>
      <c r="F92" s="178"/>
      <c r="G92" s="178"/>
    </row>
    <row r="93" spans="2:7" x14ac:dyDescent="0.25">
      <c r="B93" s="178"/>
      <c r="C93" s="178"/>
      <c r="D93" s="178"/>
      <c r="E93" s="178"/>
      <c r="F93" s="178"/>
      <c r="G93" s="178"/>
    </row>
    <row r="94" spans="2:7" x14ac:dyDescent="0.25">
      <c r="B94" s="178"/>
      <c r="C94" s="178"/>
      <c r="D94" s="178"/>
      <c r="E94" s="178"/>
      <c r="F94" s="178"/>
      <c r="G94" s="178"/>
    </row>
    <row r="95" spans="2:7" x14ac:dyDescent="0.25">
      <c r="B95" s="178"/>
      <c r="C95" s="178"/>
      <c r="D95" s="178"/>
      <c r="E95" s="178"/>
      <c r="F95" s="178"/>
      <c r="G95" s="178"/>
    </row>
    <row r="96" spans="2:7" x14ac:dyDescent="0.25">
      <c r="B96" s="178"/>
      <c r="C96" s="178"/>
      <c r="D96" s="178"/>
      <c r="E96" s="178"/>
      <c r="F96" s="178"/>
      <c r="G96" s="178"/>
    </row>
    <row r="97" spans="2:7" x14ac:dyDescent="0.25">
      <c r="B97" s="178"/>
      <c r="C97" s="178"/>
      <c r="D97" s="178"/>
      <c r="E97" s="178"/>
      <c r="F97" s="178"/>
      <c r="G97" s="178"/>
    </row>
    <row r="98" spans="2:7" x14ac:dyDescent="0.25">
      <c r="B98" s="178"/>
      <c r="C98" s="178"/>
      <c r="D98" s="178"/>
      <c r="E98" s="178"/>
      <c r="F98" s="178"/>
      <c r="G98" s="178"/>
    </row>
    <row r="99" spans="2:7" x14ac:dyDescent="0.25">
      <c r="B99" s="178"/>
      <c r="C99" s="178"/>
      <c r="D99" s="178"/>
      <c r="E99" s="178"/>
      <c r="F99" s="178"/>
      <c r="G99" s="178"/>
    </row>
    <row r="100" spans="2:7" x14ac:dyDescent="0.25">
      <c r="B100" s="178"/>
      <c r="C100" s="178"/>
      <c r="D100" s="178"/>
      <c r="E100" s="178"/>
      <c r="F100" s="178"/>
      <c r="G100" s="178"/>
    </row>
    <row r="101" spans="2:7" x14ac:dyDescent="0.25">
      <c r="B101" s="178"/>
      <c r="C101" s="178"/>
      <c r="D101" s="178"/>
      <c r="E101" s="178"/>
      <c r="F101" s="178"/>
      <c r="G101" s="178"/>
    </row>
    <row r="102" spans="2:7" x14ac:dyDescent="0.25">
      <c r="B102" s="178"/>
      <c r="C102" s="178"/>
      <c r="D102" s="178"/>
      <c r="E102" s="178"/>
      <c r="F102" s="178"/>
      <c r="G102" s="178"/>
    </row>
    <row r="103" spans="2:7" x14ac:dyDescent="0.25">
      <c r="B103" s="178"/>
      <c r="C103" s="178"/>
      <c r="D103" s="178"/>
      <c r="E103" s="178"/>
      <c r="F103" s="178"/>
      <c r="G103" s="178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197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197" t="s">
        <v>1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25">
      <c r="A6" s="13"/>
      <c r="B6" s="200" t="s">
        <v>21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4.95" customHeight="1" x14ac:dyDescent="0.25">
      <c r="A8" s="13"/>
      <c r="B8" s="203" t="s">
        <v>22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3"/>
      <c r="B9" s="38" t="s">
        <v>24</v>
      </c>
      <c r="C9" s="20"/>
      <c r="D9" s="17"/>
      <c r="E9" s="17"/>
      <c r="F9" s="17"/>
      <c r="G9" s="39" t="s">
        <v>25</v>
      </c>
      <c r="H9" s="17"/>
      <c r="I9" s="27"/>
      <c r="J9" s="30"/>
    </row>
    <row r="10" spans="1:23" ht="20.100000000000001" customHeight="1" x14ac:dyDescent="0.25">
      <c r="A10" s="13"/>
      <c r="B10" s="203" t="s">
        <v>23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3"/>
      <c r="B11" s="38" t="s">
        <v>24</v>
      </c>
      <c r="C11" s="20"/>
      <c r="D11" s="17"/>
      <c r="E11" s="17"/>
      <c r="F11" s="17"/>
      <c r="G11" s="39" t="s">
        <v>25</v>
      </c>
      <c r="H11" s="17"/>
      <c r="I11" s="27"/>
      <c r="J11" s="30"/>
    </row>
    <row r="12" spans="1:23" ht="18" customHeight="1" thickTop="1" x14ac:dyDescent="0.25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25">
      <c r="A14" s="13"/>
      <c r="B14" s="52" t="s">
        <v>26</v>
      </c>
      <c r="C14" s="190"/>
      <c r="D14" s="81" t="s">
        <v>55</v>
      </c>
      <c r="E14" s="82" t="s">
        <v>56</v>
      </c>
      <c r="F14" s="80" t="s">
        <v>57</v>
      </c>
      <c r="G14" s="51" t="s">
        <v>33</v>
      </c>
      <c r="H14" s="45"/>
      <c r="I14" s="47"/>
      <c r="J14" s="48"/>
    </row>
    <row r="15" spans="1:23" ht="18" customHeight="1" x14ac:dyDescent="0.25">
      <c r="A15" s="13"/>
      <c r="B15" s="87">
        <v>1</v>
      </c>
      <c r="C15" s="88" t="s">
        <v>27</v>
      </c>
      <c r="D15" s="89">
        <f>'Kryci_list 3952'!D15</f>
        <v>18221.84</v>
      </c>
      <c r="E15" s="90">
        <f>'Kryci_list 3952'!E15</f>
        <v>16500</v>
      </c>
      <c r="F15" s="88">
        <f>'Kryci_list 3952'!F15</f>
        <v>34721.839999999997</v>
      </c>
      <c r="G15" s="53">
        <v>7</v>
      </c>
      <c r="H15" s="55" t="s">
        <v>10</v>
      </c>
      <c r="I15" s="28"/>
      <c r="J15" s="57">
        <f>'Kryci_list 3952'!J15</f>
        <v>0</v>
      </c>
    </row>
    <row r="16" spans="1:23" ht="18" customHeight="1" x14ac:dyDescent="0.25">
      <c r="A16" s="13"/>
      <c r="B16" s="85">
        <v>2</v>
      </c>
      <c r="C16" s="86" t="s">
        <v>28</v>
      </c>
      <c r="D16" s="91">
        <f>'Kryci_list 3952'!D16</f>
        <v>6424.81</v>
      </c>
      <c r="E16" s="92">
        <f>'Kryci_list 3952'!E16</f>
        <v>968</v>
      </c>
      <c r="F16" s="101">
        <f>'Kryci_list 3952'!F16</f>
        <v>7392.81</v>
      </c>
      <c r="G16" s="104"/>
      <c r="H16" s="115"/>
      <c r="I16" s="117"/>
      <c r="J16" s="110"/>
    </row>
    <row r="17" spans="1:10" ht="18" customHeight="1" x14ac:dyDescent="0.25">
      <c r="A17" s="13"/>
      <c r="B17" s="59">
        <v>3</v>
      </c>
      <c r="C17" s="62" t="s">
        <v>29</v>
      </c>
      <c r="D17" s="83">
        <f>'Kryci_list 3952'!D17</f>
        <v>3965.04</v>
      </c>
      <c r="E17" s="84">
        <f>'Kryci_list 3952'!E17</f>
        <v>3994.56</v>
      </c>
      <c r="F17" s="76">
        <f>'Kryci_list 3952'!F17</f>
        <v>7959.6</v>
      </c>
      <c r="G17" s="53">
        <v>8</v>
      </c>
      <c r="H17" s="63" t="s">
        <v>35</v>
      </c>
      <c r="I17" s="117"/>
      <c r="J17" s="110">
        <f>Rekapitulácia!E8</f>
        <v>0</v>
      </c>
    </row>
    <row r="18" spans="1:10" ht="18" customHeight="1" x14ac:dyDescent="0.25">
      <c r="A18" s="13"/>
      <c r="B18" s="53">
        <v>4</v>
      </c>
      <c r="C18" s="63" t="s">
        <v>198</v>
      </c>
      <c r="D18" s="67">
        <f>'Kryci_list 3952'!D18</f>
        <v>0</v>
      </c>
      <c r="E18" s="66">
        <f>'Kryci_list 3952'!E18</f>
        <v>0</v>
      </c>
      <c r="F18" s="69">
        <f>'Kryci_list 3952'!F18</f>
        <v>0</v>
      </c>
      <c r="G18" s="53">
        <v>9</v>
      </c>
      <c r="H18" s="63" t="s">
        <v>36</v>
      </c>
      <c r="I18" s="117"/>
      <c r="J18" s="110">
        <f>Rekapitulácia!D8</f>
        <v>0</v>
      </c>
    </row>
    <row r="19" spans="1:10" ht="18" customHeight="1" x14ac:dyDescent="0.25">
      <c r="A19" s="13"/>
      <c r="B19" s="53">
        <v>5</v>
      </c>
      <c r="C19" s="63" t="s">
        <v>31</v>
      </c>
      <c r="D19" s="67">
        <f>'Kryci_list 3952'!D19</f>
        <v>0</v>
      </c>
      <c r="E19" s="66">
        <f>'Kryci_list 3952'!E19</f>
        <v>0</v>
      </c>
      <c r="F19" s="69">
        <f>'Kryci_list 3952'!F19</f>
        <v>0</v>
      </c>
      <c r="G19" s="104"/>
      <c r="H19" s="115"/>
      <c r="I19" s="117"/>
      <c r="J19" s="116"/>
    </row>
    <row r="20" spans="1:10" ht="18" customHeight="1" thickBot="1" x14ac:dyDescent="0.3">
      <c r="A20" s="13"/>
      <c r="B20" s="53">
        <v>6</v>
      </c>
      <c r="C20" s="64" t="s">
        <v>32</v>
      </c>
      <c r="D20" s="68"/>
      <c r="E20" s="96"/>
      <c r="F20" s="102">
        <f>SUM(F15:F19)</f>
        <v>50074.249999999993</v>
      </c>
      <c r="G20" s="53">
        <v>10</v>
      </c>
      <c r="H20" s="63" t="s">
        <v>32</v>
      </c>
      <c r="I20" s="119"/>
      <c r="J20" s="95">
        <f>SUM(J16:J19)</f>
        <v>0</v>
      </c>
    </row>
    <row r="21" spans="1:10" ht="18" customHeight="1" thickTop="1" x14ac:dyDescent="0.25">
      <c r="A21" s="13"/>
      <c r="B21" s="58" t="s">
        <v>44</v>
      </c>
      <c r="C21" s="61" t="s">
        <v>45</v>
      </c>
      <c r="D21" s="65"/>
      <c r="E21" s="19"/>
      <c r="F21" s="94"/>
      <c r="G21" s="58" t="s">
        <v>51</v>
      </c>
      <c r="H21" s="54" t="s">
        <v>45</v>
      </c>
      <c r="I21" s="28"/>
      <c r="J21" s="120"/>
    </row>
    <row r="22" spans="1:10" ht="18" customHeight="1" x14ac:dyDescent="0.25">
      <c r="A22" s="13"/>
      <c r="B22" s="59">
        <v>11</v>
      </c>
      <c r="C22" s="55" t="s">
        <v>46</v>
      </c>
      <c r="D22" s="75"/>
      <c r="E22" s="79"/>
      <c r="F22" s="76">
        <f>'Kryci_list 3952'!F22</f>
        <v>0</v>
      </c>
      <c r="G22" s="59">
        <v>16</v>
      </c>
      <c r="H22" s="62" t="s">
        <v>52</v>
      </c>
      <c r="I22" s="117"/>
      <c r="J22" s="109">
        <f>'Kryci_list 3952'!J22</f>
        <v>0</v>
      </c>
    </row>
    <row r="23" spans="1:10" ht="18" customHeight="1" x14ac:dyDescent="0.25">
      <c r="A23" s="13"/>
      <c r="B23" s="53">
        <v>12</v>
      </c>
      <c r="C23" s="56" t="s">
        <v>47</v>
      </c>
      <c r="D23" s="60"/>
      <c r="E23" s="79"/>
      <c r="F23" s="69">
        <f>'Kryci_list 3952'!F23</f>
        <v>0</v>
      </c>
      <c r="G23" s="53">
        <v>17</v>
      </c>
      <c r="H23" s="63" t="s">
        <v>53</v>
      </c>
      <c r="I23" s="117"/>
      <c r="J23" s="110">
        <f>'Kryci_list 3952'!J23</f>
        <v>0</v>
      </c>
    </row>
    <row r="24" spans="1:10" ht="18" customHeight="1" x14ac:dyDescent="0.25">
      <c r="A24" s="13"/>
      <c r="B24" s="53">
        <v>13</v>
      </c>
      <c r="C24" s="56" t="s">
        <v>48</v>
      </c>
      <c r="D24" s="60"/>
      <c r="E24" s="79"/>
      <c r="F24" s="69">
        <f>'Kryci_list 3952'!F24</f>
        <v>0</v>
      </c>
      <c r="G24" s="53">
        <v>18</v>
      </c>
      <c r="H24" s="63" t="s">
        <v>54</v>
      </c>
      <c r="I24" s="117"/>
      <c r="J24" s="110">
        <f>'Kryci_list 3952'!J24</f>
        <v>0</v>
      </c>
    </row>
    <row r="25" spans="1:10" ht="18" customHeight="1" x14ac:dyDescent="0.25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32</v>
      </c>
      <c r="I26" s="119"/>
      <c r="J26" s="95">
        <f>SUM(J22:J25)+SUM(F22:F25)</f>
        <v>0</v>
      </c>
    </row>
    <row r="27" spans="1:10" ht="18" customHeight="1" thickTop="1" x14ac:dyDescent="0.25">
      <c r="A27" s="13"/>
      <c r="B27" s="97"/>
      <c r="C27" s="131" t="s">
        <v>60</v>
      </c>
      <c r="D27" s="124"/>
      <c r="E27" s="98"/>
      <c r="F27" s="29"/>
      <c r="G27" s="105" t="s">
        <v>37</v>
      </c>
      <c r="H27" s="100" t="s">
        <v>38</v>
      </c>
      <c r="I27" s="28"/>
      <c r="J27" s="31"/>
    </row>
    <row r="28" spans="1:10" ht="18" customHeight="1" x14ac:dyDescent="0.25">
      <c r="A28" s="13"/>
      <c r="B28" s="26"/>
      <c r="C28" s="122"/>
      <c r="D28" s="125"/>
      <c r="E28" s="22"/>
      <c r="F28" s="13"/>
      <c r="G28" s="85">
        <v>21</v>
      </c>
      <c r="H28" s="86" t="s">
        <v>39</v>
      </c>
      <c r="I28" s="112"/>
      <c r="J28" s="93">
        <f>F20+J20+F26+J26</f>
        <v>50074.249999999993</v>
      </c>
    </row>
    <row r="29" spans="1:10" ht="18" customHeight="1" x14ac:dyDescent="0.25">
      <c r="A29" s="13"/>
      <c r="B29" s="70"/>
      <c r="C29" s="123"/>
      <c r="D29" s="126"/>
      <c r="E29" s="22"/>
      <c r="F29" s="13"/>
      <c r="G29" s="59">
        <v>22</v>
      </c>
      <c r="H29" s="62" t="s">
        <v>40</v>
      </c>
      <c r="I29" s="113">
        <f>Rekapitulácia!B9</f>
        <v>50074.25</v>
      </c>
      <c r="J29" s="109">
        <f>ROUND(((ROUND(I29,2)*20)/100),2)*1</f>
        <v>10014.85</v>
      </c>
    </row>
    <row r="30" spans="1:10" ht="18" customHeight="1" x14ac:dyDescent="0.25">
      <c r="A30" s="13"/>
      <c r="B30" s="23"/>
      <c r="C30" s="115"/>
      <c r="D30" s="117"/>
      <c r="E30" s="22"/>
      <c r="F30" s="13"/>
      <c r="G30" s="53">
        <v>23</v>
      </c>
      <c r="H30" s="63" t="s">
        <v>41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25">
      <c r="A31" s="13"/>
      <c r="B31" s="24"/>
      <c r="C31" s="127"/>
      <c r="D31" s="128"/>
      <c r="E31" s="22"/>
      <c r="F31" s="13"/>
      <c r="G31" s="53">
        <v>24</v>
      </c>
      <c r="H31" s="63" t="s">
        <v>42</v>
      </c>
      <c r="I31" s="27"/>
      <c r="J31" s="195">
        <f>SUM(J28:J30)</f>
        <v>60089.099999999991</v>
      </c>
    </row>
    <row r="32" spans="1:10" ht="18" customHeight="1" thickBot="1" x14ac:dyDescent="0.3">
      <c r="A32" s="13"/>
      <c r="B32" s="41"/>
      <c r="C32" s="1"/>
      <c r="D32" s="114"/>
      <c r="E32" s="71"/>
      <c r="F32" s="72"/>
      <c r="G32" s="191" t="s">
        <v>43</v>
      </c>
      <c r="H32" s="192"/>
      <c r="I32" s="193"/>
      <c r="J32" s="194"/>
    </row>
    <row r="33" spans="1:10" ht="18" customHeight="1" thickTop="1" x14ac:dyDescent="0.25">
      <c r="A33" s="13"/>
      <c r="B33" s="97"/>
      <c r="C33" s="98"/>
      <c r="D33" s="129" t="s">
        <v>58</v>
      </c>
      <c r="E33" s="74"/>
      <c r="F33" s="74"/>
      <c r="G33" s="16"/>
      <c r="H33" s="129" t="s">
        <v>59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.75" thickTop="1" x14ac:dyDescent="0.25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25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25">
      <c r="A6" s="13"/>
      <c r="B6" s="200" t="s">
        <v>21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25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4.95" customHeight="1" x14ac:dyDescent="0.25">
      <c r="A8" s="13"/>
      <c r="B8" s="203" t="s">
        <v>22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25">
      <c r="A9" s="13"/>
      <c r="B9" s="38" t="s">
        <v>24</v>
      </c>
      <c r="C9" s="20"/>
      <c r="D9" s="17"/>
      <c r="E9" s="17"/>
      <c r="F9" s="17"/>
      <c r="G9" s="39" t="s">
        <v>25</v>
      </c>
      <c r="H9" s="17"/>
      <c r="I9" s="27"/>
      <c r="J9" s="30"/>
    </row>
    <row r="10" spans="1:23" ht="20.100000000000001" customHeight="1" x14ac:dyDescent="0.25">
      <c r="A10" s="13"/>
      <c r="B10" s="203" t="s">
        <v>23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">
      <c r="A11" s="13"/>
      <c r="B11" s="38" t="s">
        <v>24</v>
      </c>
      <c r="C11" s="20"/>
      <c r="D11" s="17"/>
      <c r="E11" s="17"/>
      <c r="F11" s="17"/>
      <c r="G11" s="39" t="s">
        <v>25</v>
      </c>
      <c r="H11" s="17"/>
      <c r="I11" s="27"/>
      <c r="J11" s="30"/>
    </row>
    <row r="12" spans="1:23" ht="18" customHeight="1" thickTop="1" x14ac:dyDescent="0.25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25">
      <c r="A14" s="13"/>
      <c r="B14" s="52" t="s">
        <v>26</v>
      </c>
      <c r="C14" s="80" t="s">
        <v>6</v>
      </c>
      <c r="D14" s="81" t="s">
        <v>55</v>
      </c>
      <c r="E14" s="82" t="s">
        <v>56</v>
      </c>
      <c r="F14" s="80" t="s">
        <v>57</v>
      </c>
      <c r="G14" s="52" t="s">
        <v>33</v>
      </c>
      <c r="H14" s="45"/>
      <c r="I14" s="47"/>
      <c r="J14" s="48"/>
    </row>
    <row r="15" spans="1:23" ht="18" customHeight="1" x14ac:dyDescent="0.25">
      <c r="A15" s="13"/>
      <c r="B15" s="87">
        <v>1</v>
      </c>
      <c r="C15" s="88" t="s">
        <v>27</v>
      </c>
      <c r="D15" s="89">
        <f>'Rekap 3952'!B16</f>
        <v>18221.84</v>
      </c>
      <c r="E15" s="90">
        <f>'Rekap 3952'!C16</f>
        <v>16500</v>
      </c>
      <c r="F15" s="88">
        <f>'Rekap 3952'!D16</f>
        <v>34721.839999999997</v>
      </c>
      <c r="G15" s="53">
        <v>7</v>
      </c>
      <c r="H15" s="55" t="s">
        <v>34</v>
      </c>
      <c r="I15" s="28"/>
      <c r="J15" s="57">
        <v>0</v>
      </c>
    </row>
    <row r="16" spans="1:23" ht="18" customHeight="1" x14ac:dyDescent="0.25">
      <c r="A16" s="13"/>
      <c r="B16" s="85">
        <v>2</v>
      </c>
      <c r="C16" s="86" t="s">
        <v>28</v>
      </c>
      <c r="D16" s="91">
        <f>'Rekap 3952'!B21</f>
        <v>6424.81</v>
      </c>
      <c r="E16" s="92">
        <f>'Rekap 3952'!C21</f>
        <v>968</v>
      </c>
      <c r="F16" s="101">
        <f>'Rekap 3952'!D21</f>
        <v>7392.81</v>
      </c>
      <c r="G16" s="104"/>
      <c r="H16" s="115"/>
      <c r="I16" s="117"/>
      <c r="J16" s="110"/>
    </row>
    <row r="17" spans="1:26" ht="18" customHeight="1" x14ac:dyDescent="0.25">
      <c r="A17" s="13"/>
      <c r="B17" s="59">
        <v>3</v>
      </c>
      <c r="C17" s="62" t="s">
        <v>29</v>
      </c>
      <c r="D17" s="83">
        <f>'Rekap 3952'!B25</f>
        <v>3965.04</v>
      </c>
      <c r="E17" s="84">
        <f>'Rekap 3952'!C25</f>
        <v>3994.56</v>
      </c>
      <c r="F17" s="76">
        <f>'Rekap 3952'!D25</f>
        <v>7959.6</v>
      </c>
      <c r="G17" s="53">
        <v>8</v>
      </c>
      <c r="H17" s="63" t="s">
        <v>35</v>
      </c>
      <c r="I17" s="117"/>
      <c r="J17" s="110">
        <f>'SO 3952'!Z91</f>
        <v>0</v>
      </c>
    </row>
    <row r="18" spans="1:26" ht="18" customHeight="1" x14ac:dyDescent="0.25">
      <c r="A18" s="13"/>
      <c r="B18" s="53">
        <v>4</v>
      </c>
      <c r="C18" s="63" t="s">
        <v>30</v>
      </c>
      <c r="D18" s="67"/>
      <c r="E18" s="66"/>
      <c r="F18" s="69"/>
      <c r="G18" s="53">
        <v>9</v>
      </c>
      <c r="H18" s="63" t="s">
        <v>36</v>
      </c>
      <c r="I18" s="117"/>
      <c r="J18" s="110">
        <f>'SO 3952'!Y91</f>
        <v>0</v>
      </c>
    </row>
    <row r="19" spans="1:26" ht="18" customHeight="1" x14ac:dyDescent="0.25">
      <c r="A19" s="13"/>
      <c r="B19" s="53">
        <v>5</v>
      </c>
      <c r="C19" s="63" t="s">
        <v>31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">
      <c r="A20" s="13"/>
      <c r="B20" s="53">
        <v>6</v>
      </c>
      <c r="C20" s="64" t="s">
        <v>32</v>
      </c>
      <c r="D20" s="68"/>
      <c r="E20" s="96"/>
      <c r="F20" s="102">
        <f>SUM(F15:F19)</f>
        <v>50074.249999999993</v>
      </c>
      <c r="G20" s="53">
        <v>10</v>
      </c>
      <c r="H20" s="63" t="s">
        <v>32</v>
      </c>
      <c r="I20" s="119"/>
      <c r="J20" s="95">
        <f>SUM(J15:J19)</f>
        <v>0</v>
      </c>
    </row>
    <row r="21" spans="1:26" ht="18" customHeight="1" thickTop="1" x14ac:dyDescent="0.25">
      <c r="A21" s="13"/>
      <c r="B21" s="58" t="s">
        <v>44</v>
      </c>
      <c r="C21" s="61" t="s">
        <v>45</v>
      </c>
      <c r="D21" s="65"/>
      <c r="E21" s="19"/>
      <c r="F21" s="94"/>
      <c r="G21" s="58" t="s">
        <v>51</v>
      </c>
      <c r="H21" s="54" t="s">
        <v>45</v>
      </c>
      <c r="I21" s="28"/>
      <c r="J21" s="120"/>
    </row>
    <row r="22" spans="1:26" ht="18" customHeight="1" x14ac:dyDescent="0.25">
      <c r="A22" s="13"/>
      <c r="B22" s="59">
        <v>11</v>
      </c>
      <c r="C22" s="55" t="s">
        <v>46</v>
      </c>
      <c r="D22" s="75"/>
      <c r="E22" s="78" t="s">
        <v>49</v>
      </c>
      <c r="F22" s="76">
        <f>((F15*U22*0)+(F16*V22*0)+(F17*W22*0))/100</f>
        <v>0</v>
      </c>
      <c r="G22" s="59">
        <v>16</v>
      </c>
      <c r="H22" s="62" t="s">
        <v>52</v>
      </c>
      <c r="I22" s="118" t="s">
        <v>49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53">
        <v>12</v>
      </c>
      <c r="C23" s="56" t="s">
        <v>47</v>
      </c>
      <c r="D23" s="60"/>
      <c r="E23" s="78" t="s">
        <v>50</v>
      </c>
      <c r="F23" s="69">
        <f>((F15*U23*0)+(F16*V23*0)+(F17*W23*0))/100</f>
        <v>0</v>
      </c>
      <c r="G23" s="53">
        <v>17</v>
      </c>
      <c r="H23" s="63" t="s">
        <v>53</v>
      </c>
      <c r="I23" s="118" t="s">
        <v>49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53">
        <v>13</v>
      </c>
      <c r="C24" s="56" t="s">
        <v>48</v>
      </c>
      <c r="D24" s="60"/>
      <c r="E24" s="78" t="s">
        <v>49</v>
      </c>
      <c r="F24" s="69">
        <f>((F15*U24*0)+(F16*V24*0)+(F17*W24*0))/100</f>
        <v>0</v>
      </c>
      <c r="G24" s="53">
        <v>18</v>
      </c>
      <c r="H24" s="63" t="s">
        <v>54</v>
      </c>
      <c r="I24" s="118" t="s">
        <v>50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32</v>
      </c>
      <c r="I26" s="119"/>
      <c r="J26" s="95">
        <f>SUM(J22:J25)+SUM(F22:F25)</f>
        <v>0</v>
      </c>
    </row>
    <row r="27" spans="1:26" ht="18" customHeight="1" thickTop="1" x14ac:dyDescent="0.25">
      <c r="A27" s="13"/>
      <c r="B27" s="97"/>
      <c r="C27" s="131" t="s">
        <v>60</v>
      </c>
      <c r="D27" s="124"/>
      <c r="E27" s="98"/>
      <c r="F27" s="29"/>
      <c r="G27" s="105" t="s">
        <v>37</v>
      </c>
      <c r="H27" s="100" t="s">
        <v>38</v>
      </c>
      <c r="I27" s="28"/>
      <c r="J27" s="31"/>
    </row>
    <row r="28" spans="1:26" ht="18" customHeight="1" x14ac:dyDescent="0.25">
      <c r="A28" s="13"/>
      <c r="B28" s="26"/>
      <c r="C28" s="122"/>
      <c r="D28" s="125"/>
      <c r="E28" s="22"/>
      <c r="F28" s="13"/>
      <c r="G28" s="85">
        <v>21</v>
      </c>
      <c r="H28" s="86" t="s">
        <v>39</v>
      </c>
      <c r="I28" s="112"/>
      <c r="J28" s="93">
        <f>F20+J20+F26+J26</f>
        <v>50074.249999999993</v>
      </c>
    </row>
    <row r="29" spans="1:26" ht="18" customHeight="1" x14ac:dyDescent="0.25">
      <c r="A29" s="13"/>
      <c r="B29" s="70"/>
      <c r="C29" s="123"/>
      <c r="D29" s="126"/>
      <c r="E29" s="22"/>
      <c r="F29" s="13"/>
      <c r="G29" s="59">
        <v>22</v>
      </c>
      <c r="H29" s="62" t="s">
        <v>40</v>
      </c>
      <c r="I29" s="113">
        <f>J28-SUM('SO 3952'!K9:'SO 3952'!K90)</f>
        <v>50074.249999999993</v>
      </c>
      <c r="J29" s="109">
        <f>ROUND(((ROUND(I29,2)*20)*1/100),2)</f>
        <v>10014.85</v>
      </c>
    </row>
    <row r="30" spans="1:26" ht="18" customHeight="1" x14ac:dyDescent="0.25">
      <c r="A30" s="13"/>
      <c r="B30" s="23"/>
      <c r="C30" s="115"/>
      <c r="D30" s="117"/>
      <c r="E30" s="22"/>
      <c r="F30" s="13"/>
      <c r="G30" s="53">
        <v>23</v>
      </c>
      <c r="H30" s="63" t="s">
        <v>41</v>
      </c>
      <c r="I30" s="78">
        <f>SUM('SO 3952'!K9:'SO 3952'!K90)</f>
        <v>0</v>
      </c>
      <c r="J30" s="110">
        <f>ROUND(((ROUND(I30,2)*0)/100),2)</f>
        <v>0</v>
      </c>
    </row>
    <row r="31" spans="1:26" ht="18" customHeight="1" x14ac:dyDescent="0.25">
      <c r="A31" s="13"/>
      <c r="B31" s="24"/>
      <c r="C31" s="127"/>
      <c r="D31" s="128"/>
      <c r="E31" s="22"/>
      <c r="F31" s="13"/>
      <c r="G31" s="85">
        <v>24</v>
      </c>
      <c r="H31" s="86" t="s">
        <v>42</v>
      </c>
      <c r="I31" s="108"/>
      <c r="J31" s="121">
        <f>SUM(J28:J30)</f>
        <v>60089.099999999991</v>
      </c>
    </row>
    <row r="32" spans="1:26" ht="18" customHeight="1" thickBot="1" x14ac:dyDescent="0.3">
      <c r="A32" s="13"/>
      <c r="B32" s="41"/>
      <c r="C32" s="1"/>
      <c r="D32" s="114"/>
      <c r="E32" s="71"/>
      <c r="F32" s="72"/>
      <c r="G32" s="59" t="s">
        <v>43</v>
      </c>
      <c r="H32" s="1"/>
      <c r="I32" s="114"/>
      <c r="J32" s="111"/>
    </row>
    <row r="33" spans="1:10" ht="18" customHeight="1" thickTop="1" x14ac:dyDescent="0.25">
      <c r="A33" s="13"/>
      <c r="B33" s="97"/>
      <c r="C33" s="98"/>
      <c r="D33" s="129" t="s">
        <v>58</v>
      </c>
      <c r="E33" s="74"/>
      <c r="F33" s="99"/>
      <c r="G33" s="106">
        <v>26</v>
      </c>
      <c r="H33" s="130" t="s">
        <v>59</v>
      </c>
      <c r="I33" s="29"/>
      <c r="J33" s="107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.75" thickTop="1" x14ac:dyDescent="0.25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9" t="s">
        <v>21</v>
      </c>
      <c r="B1" s="210"/>
      <c r="C1" s="210"/>
      <c r="D1" s="211"/>
      <c r="E1" s="6" t="s">
        <v>18</v>
      </c>
      <c r="F1" s="12"/>
      <c r="W1">
        <v>30.126000000000001</v>
      </c>
    </row>
    <row r="2" spans="1:26" ht="35.1" customHeight="1" x14ac:dyDescent="0.25">
      <c r="A2" s="209" t="s">
        <v>22</v>
      </c>
      <c r="B2" s="210"/>
      <c r="C2" s="210"/>
      <c r="D2" s="211"/>
      <c r="E2" s="6" t="s">
        <v>16</v>
      </c>
      <c r="F2" s="12"/>
    </row>
    <row r="3" spans="1:26" ht="20.100000000000001" customHeight="1" x14ac:dyDescent="0.25">
      <c r="A3" s="209" t="s">
        <v>23</v>
      </c>
      <c r="B3" s="210"/>
      <c r="C3" s="210"/>
      <c r="D3" s="211"/>
      <c r="E3" s="6" t="s">
        <v>64</v>
      </c>
      <c r="F3" s="12"/>
    </row>
    <row r="4" spans="1:26" x14ac:dyDescent="0.25">
      <c r="A4" s="5" t="s">
        <v>1</v>
      </c>
      <c r="B4" s="3"/>
      <c r="C4" s="3"/>
      <c r="D4" s="3"/>
      <c r="E4" s="3"/>
      <c r="F4" s="3"/>
    </row>
    <row r="5" spans="1:26" x14ac:dyDescent="0.25">
      <c r="A5" s="5" t="s">
        <v>15</v>
      </c>
      <c r="B5" s="3"/>
      <c r="C5" s="3"/>
      <c r="D5" s="3"/>
      <c r="E5" s="3"/>
      <c r="F5" s="3"/>
    </row>
    <row r="6" spans="1:26" x14ac:dyDescent="0.25">
      <c r="A6" s="3"/>
      <c r="B6" s="3"/>
      <c r="C6" s="3"/>
      <c r="D6" s="3"/>
      <c r="E6" s="3"/>
      <c r="F6" s="3"/>
    </row>
    <row r="7" spans="1:26" x14ac:dyDescent="0.25">
      <c r="A7" s="3"/>
      <c r="B7" s="3"/>
      <c r="C7" s="3"/>
      <c r="D7" s="3"/>
      <c r="E7" s="3"/>
      <c r="F7" s="3"/>
    </row>
    <row r="8" spans="1:26" x14ac:dyDescent="0.25">
      <c r="A8" s="4" t="s">
        <v>65</v>
      </c>
      <c r="B8" s="3"/>
      <c r="C8" s="3"/>
      <c r="D8" s="3"/>
      <c r="E8" s="3"/>
      <c r="F8" s="3"/>
    </row>
    <row r="9" spans="1:26" x14ac:dyDescent="0.25">
      <c r="A9" s="132" t="s">
        <v>61</v>
      </c>
      <c r="B9" s="132" t="s">
        <v>55</v>
      </c>
      <c r="C9" s="132" t="s">
        <v>56</v>
      </c>
      <c r="D9" s="132" t="s">
        <v>32</v>
      </c>
      <c r="E9" s="132" t="s">
        <v>62</v>
      </c>
      <c r="F9" s="132" t="s">
        <v>63</v>
      </c>
    </row>
    <row r="10" spans="1:26" x14ac:dyDescent="0.25">
      <c r="A10" s="138" t="s">
        <v>66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25">
      <c r="A11" s="62" t="s">
        <v>67</v>
      </c>
      <c r="B11" s="76">
        <f>'SO 3952'!L17</f>
        <v>444.89</v>
      </c>
      <c r="C11" s="76">
        <f>'SO 3952'!M17</f>
        <v>0</v>
      </c>
      <c r="D11" s="76">
        <f>'SO 3952'!I17</f>
        <v>444.89</v>
      </c>
      <c r="E11" s="140">
        <f>'SO 3952'!S17</f>
        <v>0</v>
      </c>
      <c r="F11" s="140">
        <f>'SO 3952'!V17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25">
      <c r="A12" s="62" t="s">
        <v>68</v>
      </c>
      <c r="B12" s="76">
        <f>'SO 3952'!L22</f>
        <v>1388.4</v>
      </c>
      <c r="C12" s="76">
        <f>'SO 3952'!M22</f>
        <v>16500</v>
      </c>
      <c r="D12" s="76">
        <f>'SO 3952'!I22</f>
        <v>17888.400000000001</v>
      </c>
      <c r="E12" s="140">
        <f>'SO 3952'!S22</f>
        <v>51.69</v>
      </c>
      <c r="F12" s="140">
        <f>'SO 3952'!V22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25">
      <c r="A13" s="62" t="s">
        <v>69</v>
      </c>
      <c r="B13" s="76">
        <f>'SO 3952'!L31</f>
        <v>2443.44</v>
      </c>
      <c r="C13" s="76">
        <f>'SO 3952'!M31</f>
        <v>0</v>
      </c>
      <c r="D13" s="76">
        <f>'SO 3952'!I31</f>
        <v>2443.44</v>
      </c>
      <c r="E13" s="140">
        <f>'SO 3952'!S31</f>
        <v>47.12</v>
      </c>
      <c r="F13" s="140">
        <f>'SO 3952'!V31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25">
      <c r="A14" s="62" t="s">
        <v>70</v>
      </c>
      <c r="B14" s="76">
        <f>'SO 3952'!L49</f>
        <v>12565.17</v>
      </c>
      <c r="C14" s="76">
        <f>'SO 3952'!M49</f>
        <v>0</v>
      </c>
      <c r="D14" s="76">
        <f>'SO 3952'!I49</f>
        <v>12565.17</v>
      </c>
      <c r="E14" s="140">
        <f>'SO 3952'!S49</f>
        <v>0.03</v>
      </c>
      <c r="F14" s="140">
        <f>'SO 3952'!V49</f>
        <v>52.75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25">
      <c r="A15" s="62" t="s">
        <v>71</v>
      </c>
      <c r="B15" s="76">
        <f>'SO 3952'!L53</f>
        <v>1379.94</v>
      </c>
      <c r="C15" s="76">
        <f>'SO 3952'!M53</f>
        <v>0</v>
      </c>
      <c r="D15" s="76">
        <f>'SO 3952'!I53</f>
        <v>1379.94</v>
      </c>
      <c r="E15" s="140">
        <f>'SO 3952'!S53</f>
        <v>0</v>
      </c>
      <c r="F15" s="140">
        <f>'SO 3952'!V53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25">
      <c r="A16" s="2" t="s">
        <v>66</v>
      </c>
      <c r="B16" s="141">
        <f>'SO 3952'!L55</f>
        <v>18221.84</v>
      </c>
      <c r="C16" s="141">
        <f>'SO 3952'!M55</f>
        <v>16500</v>
      </c>
      <c r="D16" s="141">
        <f>'SO 3952'!I55</f>
        <v>34721.839999999997</v>
      </c>
      <c r="E16" s="142">
        <f>'SO 3952'!S55</f>
        <v>98.84</v>
      </c>
      <c r="F16" s="142">
        <f>'SO 3952'!V55</f>
        <v>52.75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25">
      <c r="A17" s="1"/>
      <c r="B17" s="134"/>
      <c r="C17" s="134"/>
      <c r="D17" s="134"/>
      <c r="E17" s="133"/>
      <c r="F17" s="133"/>
    </row>
    <row r="18" spans="1:26" x14ac:dyDescent="0.25">
      <c r="A18" s="2" t="s">
        <v>72</v>
      </c>
      <c r="B18" s="141"/>
      <c r="C18" s="76"/>
      <c r="D18" s="76"/>
      <c r="E18" s="140"/>
      <c r="F18" s="140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25">
      <c r="A19" s="62" t="s">
        <v>73</v>
      </c>
      <c r="B19" s="76">
        <f>'SO 3952'!L64</f>
        <v>93.31</v>
      </c>
      <c r="C19" s="76">
        <f>'SO 3952'!M64</f>
        <v>968</v>
      </c>
      <c r="D19" s="76">
        <f>'SO 3952'!I64</f>
        <v>1061.31</v>
      </c>
      <c r="E19" s="140">
        <f>'SO 3952'!S64</f>
        <v>42.03</v>
      </c>
      <c r="F19" s="140">
        <f>'SO 3952'!V64</f>
        <v>0</v>
      </c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25">
      <c r="A20" s="62" t="s">
        <v>74</v>
      </c>
      <c r="B20" s="76">
        <f>'SO 3952'!L72</f>
        <v>6331.5</v>
      </c>
      <c r="C20" s="76">
        <f>'SO 3952'!M72</f>
        <v>0</v>
      </c>
      <c r="D20" s="76">
        <f>'SO 3952'!I72</f>
        <v>6331.5</v>
      </c>
      <c r="E20" s="140">
        <f>'SO 3952'!S72</f>
        <v>0.11</v>
      </c>
      <c r="F20" s="140">
        <f>'SO 3952'!V72</f>
        <v>0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25">
      <c r="A21" s="2" t="s">
        <v>72</v>
      </c>
      <c r="B21" s="141">
        <f>'SO 3952'!L74</f>
        <v>6424.81</v>
      </c>
      <c r="C21" s="141">
        <f>'SO 3952'!M74</f>
        <v>968</v>
      </c>
      <c r="D21" s="141">
        <f>'SO 3952'!I74</f>
        <v>7392.81</v>
      </c>
      <c r="E21" s="142">
        <f>'SO 3952'!S74</f>
        <v>42.14</v>
      </c>
      <c r="F21" s="142">
        <f>'SO 3952'!V74</f>
        <v>0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25">
      <c r="A22" s="1"/>
      <c r="B22" s="134"/>
      <c r="C22" s="134"/>
      <c r="D22" s="134"/>
      <c r="E22" s="133"/>
      <c r="F22" s="133"/>
    </row>
    <row r="23" spans="1:26" x14ac:dyDescent="0.25">
      <c r="A23" s="2" t="s">
        <v>75</v>
      </c>
      <c r="B23" s="141"/>
      <c r="C23" s="76"/>
      <c r="D23" s="76"/>
      <c r="E23" s="140"/>
      <c r="F23" s="140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25">
      <c r="A24" s="62" t="s">
        <v>76</v>
      </c>
      <c r="B24" s="76">
        <f>'SO 3952'!L88</f>
        <v>3965.04</v>
      </c>
      <c r="C24" s="76">
        <f>'SO 3952'!M88</f>
        <v>3994.56</v>
      </c>
      <c r="D24" s="76">
        <f>'SO 3952'!I88</f>
        <v>7959.6</v>
      </c>
      <c r="E24" s="140">
        <f>'SO 3952'!S88</f>
        <v>1</v>
      </c>
      <c r="F24" s="140">
        <f>'SO 3952'!V88</f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25">
      <c r="A25" s="2" t="s">
        <v>75</v>
      </c>
      <c r="B25" s="141">
        <f>'SO 3952'!L90</f>
        <v>3965.04</v>
      </c>
      <c r="C25" s="141">
        <f>'SO 3952'!M90</f>
        <v>3994.56</v>
      </c>
      <c r="D25" s="141">
        <f>'SO 3952'!I90</f>
        <v>7959.6</v>
      </c>
      <c r="E25" s="142">
        <f>'SO 3952'!S90</f>
        <v>1</v>
      </c>
      <c r="F25" s="142">
        <f>'SO 3952'!V90</f>
        <v>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25">
      <c r="A26" s="1"/>
      <c r="B26" s="134"/>
      <c r="C26" s="134"/>
      <c r="D26" s="134"/>
      <c r="E26" s="133"/>
      <c r="F26" s="133"/>
    </row>
    <row r="27" spans="1:26" x14ac:dyDescent="0.25">
      <c r="A27" s="2" t="s">
        <v>77</v>
      </c>
      <c r="B27" s="141">
        <f>'SO 3952'!L91</f>
        <v>28611.69</v>
      </c>
      <c r="C27" s="141">
        <f>'SO 3952'!M91</f>
        <v>21462.560000000001</v>
      </c>
      <c r="D27" s="141">
        <f>'SO 3952'!I91</f>
        <v>50074.25</v>
      </c>
      <c r="E27" s="142">
        <f>'SO 3952'!S91</f>
        <v>141.97999999999999</v>
      </c>
      <c r="F27" s="142">
        <f>'SO 3952'!V91</f>
        <v>52.75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25">
      <c r="A28" s="1"/>
      <c r="B28" s="134"/>
      <c r="C28" s="134"/>
      <c r="D28" s="134"/>
      <c r="E28" s="133"/>
      <c r="F28" s="133"/>
    </row>
    <row r="29" spans="1:26" x14ac:dyDescent="0.25">
      <c r="A29" s="1"/>
      <c r="B29" s="134"/>
      <c r="C29" s="134"/>
      <c r="D29" s="134"/>
      <c r="E29" s="133"/>
      <c r="F29" s="133"/>
    </row>
    <row r="30" spans="1:26" x14ac:dyDescent="0.25">
      <c r="A30" s="1"/>
      <c r="B30" s="134"/>
      <c r="C30" s="134"/>
      <c r="D30" s="134"/>
      <c r="E30" s="133"/>
      <c r="F30" s="133"/>
    </row>
    <row r="31" spans="1:26" x14ac:dyDescent="0.25">
      <c r="A31" s="1"/>
      <c r="B31" s="134"/>
      <c r="C31" s="134"/>
      <c r="D31" s="134"/>
      <c r="E31" s="133"/>
      <c r="F31" s="133"/>
    </row>
    <row r="32" spans="1:26" x14ac:dyDescent="0.25">
      <c r="A32" s="1"/>
      <c r="B32" s="134"/>
      <c r="C32" s="134"/>
      <c r="D32" s="134"/>
      <c r="E32" s="133"/>
      <c r="F32" s="133"/>
    </row>
    <row r="33" spans="1:6" x14ac:dyDescent="0.25">
      <c r="A33" s="1"/>
      <c r="B33" s="134"/>
      <c r="C33" s="134"/>
      <c r="D33" s="134"/>
      <c r="E33" s="133"/>
      <c r="F33" s="133"/>
    </row>
    <row r="34" spans="1:6" x14ac:dyDescent="0.25">
      <c r="A34" s="1"/>
      <c r="B34" s="134"/>
      <c r="C34" s="134"/>
      <c r="D34" s="134"/>
      <c r="E34" s="133"/>
      <c r="F34" s="133"/>
    </row>
    <row r="35" spans="1:6" x14ac:dyDescent="0.25">
      <c r="A35" s="1"/>
      <c r="B35" s="134"/>
      <c r="C35" s="134"/>
      <c r="D35" s="134"/>
      <c r="E35" s="133"/>
      <c r="F35" s="133"/>
    </row>
    <row r="36" spans="1:6" x14ac:dyDescent="0.25">
      <c r="A36" s="1"/>
      <c r="B36" s="134"/>
      <c r="C36" s="134"/>
      <c r="D36" s="134"/>
      <c r="E36" s="133"/>
      <c r="F36" s="133"/>
    </row>
    <row r="37" spans="1:6" x14ac:dyDescent="0.25">
      <c r="A37" s="1"/>
      <c r="B37" s="134"/>
      <c r="C37" s="134"/>
      <c r="D37" s="134"/>
      <c r="E37" s="133"/>
      <c r="F37" s="133"/>
    </row>
    <row r="38" spans="1:6" x14ac:dyDescent="0.25">
      <c r="A38" s="1"/>
      <c r="B38" s="134"/>
      <c r="C38" s="134"/>
      <c r="D38" s="134"/>
      <c r="E38" s="133"/>
      <c r="F38" s="133"/>
    </row>
    <row r="39" spans="1:6" x14ac:dyDescent="0.25">
      <c r="A39" s="1"/>
      <c r="B39" s="134"/>
      <c r="C39" s="134"/>
      <c r="D39" s="134"/>
      <c r="E39" s="133"/>
      <c r="F39" s="133"/>
    </row>
    <row r="40" spans="1:6" x14ac:dyDescent="0.25">
      <c r="A40" s="1"/>
      <c r="B40" s="134"/>
      <c r="C40" s="134"/>
      <c r="D40" s="134"/>
      <c r="E40" s="133"/>
      <c r="F40" s="133"/>
    </row>
    <row r="41" spans="1:6" x14ac:dyDescent="0.25">
      <c r="A41" s="1"/>
      <c r="B41" s="134"/>
      <c r="C41" s="134"/>
      <c r="D41" s="134"/>
      <c r="E41" s="133"/>
      <c r="F41" s="133"/>
    </row>
    <row r="42" spans="1:6" x14ac:dyDescent="0.25">
      <c r="A42" s="1"/>
      <c r="B42" s="134"/>
      <c r="C42" s="134"/>
      <c r="D42" s="134"/>
      <c r="E42" s="133"/>
      <c r="F42" s="133"/>
    </row>
    <row r="43" spans="1:6" x14ac:dyDescent="0.25">
      <c r="A43" s="1"/>
      <c r="B43" s="134"/>
      <c r="C43" s="134"/>
      <c r="D43" s="134"/>
      <c r="E43" s="133"/>
      <c r="F43" s="133"/>
    </row>
    <row r="44" spans="1:6" x14ac:dyDescent="0.25">
      <c r="A44" s="1"/>
      <c r="B44" s="134"/>
      <c r="C44" s="134"/>
      <c r="D44" s="134"/>
      <c r="E44" s="133"/>
      <c r="F44" s="133"/>
    </row>
    <row r="45" spans="1:6" x14ac:dyDescent="0.25">
      <c r="A45" s="1"/>
      <c r="B45" s="134"/>
      <c r="C45" s="134"/>
      <c r="D45" s="134"/>
      <c r="E45" s="133"/>
      <c r="F45" s="133"/>
    </row>
    <row r="46" spans="1:6" x14ac:dyDescent="0.25">
      <c r="A46" s="1"/>
      <c r="B46" s="134"/>
      <c r="C46" s="134"/>
      <c r="D46" s="134"/>
      <c r="E46" s="133"/>
      <c r="F46" s="133"/>
    </row>
    <row r="47" spans="1:6" x14ac:dyDescent="0.25">
      <c r="A47" s="1"/>
      <c r="B47" s="134"/>
      <c r="C47" s="134"/>
      <c r="D47" s="134"/>
      <c r="E47" s="133"/>
      <c r="F47" s="133"/>
    </row>
    <row r="48" spans="1:6" x14ac:dyDescent="0.25">
      <c r="A48" s="1"/>
      <c r="B48" s="134"/>
      <c r="C48" s="134"/>
      <c r="D48" s="134"/>
      <c r="E48" s="133"/>
      <c r="F48" s="133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1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2"/>
      <c r="C1" s="209" t="s">
        <v>21</v>
      </c>
      <c r="D1" s="210"/>
      <c r="E1" s="210"/>
      <c r="F1" s="210"/>
      <c r="G1" s="210"/>
      <c r="H1" s="211"/>
      <c r="I1" s="6" t="s">
        <v>88</v>
      </c>
      <c r="J1" s="12"/>
      <c r="K1" s="3"/>
      <c r="L1" s="3"/>
      <c r="M1" s="3"/>
      <c r="N1" s="3"/>
      <c r="O1" s="3"/>
      <c r="P1" s="5" t="s">
        <v>89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2"/>
      <c r="C2" s="209" t="s">
        <v>22</v>
      </c>
      <c r="D2" s="210"/>
      <c r="E2" s="210"/>
      <c r="F2" s="210"/>
      <c r="G2" s="210"/>
      <c r="H2" s="211"/>
      <c r="I2" s="6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2"/>
      <c r="C3" s="209" t="s">
        <v>23</v>
      </c>
      <c r="D3" s="210"/>
      <c r="E3" s="210"/>
      <c r="F3" s="210"/>
      <c r="G3" s="210"/>
      <c r="H3" s="211"/>
      <c r="I3" s="6" t="s">
        <v>90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25">
      <c r="A4" s="3"/>
      <c r="B4" s="3"/>
      <c r="C4" s="5" t="s">
        <v>91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146" t="s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4"/>
      <c r="C7" s="15" t="s">
        <v>65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48" t="s">
        <v>78</v>
      </c>
      <c r="B8" s="148" t="s">
        <v>79</v>
      </c>
      <c r="C8" s="148" t="s">
        <v>80</v>
      </c>
      <c r="D8" s="148" t="s">
        <v>81</v>
      </c>
      <c r="E8" s="148" t="s">
        <v>82</v>
      </c>
      <c r="F8" s="148" t="s">
        <v>83</v>
      </c>
      <c r="G8" s="148" t="s">
        <v>55</v>
      </c>
      <c r="H8" s="148" t="s">
        <v>56</v>
      </c>
      <c r="I8" s="148" t="s">
        <v>84</v>
      </c>
      <c r="J8" s="148"/>
      <c r="K8" s="148"/>
      <c r="L8" s="148"/>
      <c r="M8" s="148"/>
      <c r="N8" s="148"/>
      <c r="O8" s="148"/>
      <c r="P8" s="148" t="s">
        <v>85</v>
      </c>
      <c r="Q8" s="144"/>
      <c r="R8" s="144"/>
      <c r="S8" s="148" t="s">
        <v>86</v>
      </c>
      <c r="T8" s="145"/>
      <c r="U8" s="145"/>
      <c r="V8" s="148" t="s">
        <v>87</v>
      </c>
      <c r="W8" s="143"/>
      <c r="X8" s="143"/>
      <c r="Y8" s="143"/>
      <c r="Z8" s="143"/>
    </row>
    <row r="9" spans="1:26" x14ac:dyDescent="0.25">
      <c r="A9" s="88"/>
      <c r="B9" s="88"/>
      <c r="C9" s="149"/>
      <c r="D9" s="138" t="s">
        <v>66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25">
      <c r="A10" s="62"/>
      <c r="B10" s="62"/>
      <c r="C10" s="153" t="s">
        <v>92</v>
      </c>
      <c r="D10" s="152" t="s">
        <v>67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5" customHeight="1" x14ac:dyDescent="0.25">
      <c r="A11" s="162">
        <v>1</v>
      </c>
      <c r="B11" s="157" t="s">
        <v>93</v>
      </c>
      <c r="C11" s="163" t="s">
        <v>94</v>
      </c>
      <c r="D11" s="157" t="s">
        <v>95</v>
      </c>
      <c r="E11" s="157" t="s">
        <v>96</v>
      </c>
      <c r="F11" s="159">
        <v>11.643749999999999</v>
      </c>
      <c r="G11" s="159">
        <v>29.67</v>
      </c>
      <c r="H11" s="159">
        <v>0</v>
      </c>
      <c r="I11" s="159">
        <f>ROUND(F11*(G11+H11),2)</f>
        <v>345.47</v>
      </c>
      <c r="J11" s="157">
        <f>ROUND(F11*(N11),2)</f>
        <v>345.47</v>
      </c>
      <c r="K11" s="160">
        <f>ROUND(F11*(O11),2)</f>
        <v>0</v>
      </c>
      <c r="L11" s="160">
        <f>ROUND(F11*(G11),2)</f>
        <v>345.47</v>
      </c>
      <c r="M11" s="160">
        <f>ROUND(F11*(H11),2)</f>
        <v>0</v>
      </c>
      <c r="N11" s="160">
        <v>29.67</v>
      </c>
      <c r="O11" s="160"/>
      <c r="P11" s="166"/>
      <c r="Q11" s="166"/>
      <c r="R11" s="166"/>
      <c r="S11" s="160">
        <f>ROUND(F11*(P11),3)</f>
        <v>0</v>
      </c>
      <c r="T11" s="161"/>
      <c r="U11" s="161"/>
      <c r="V11" s="166"/>
      <c r="Z11">
        <v>0</v>
      </c>
    </row>
    <row r="12" spans="1:26" ht="12" customHeight="1" x14ac:dyDescent="0.25">
      <c r="A12" s="154"/>
      <c r="B12" s="154"/>
      <c r="C12" s="164"/>
      <c r="D12" s="164" t="s">
        <v>97</v>
      </c>
      <c r="E12" s="154"/>
      <c r="F12" s="155"/>
      <c r="G12" s="156"/>
      <c r="H12" s="156"/>
      <c r="I12" s="156"/>
      <c r="J12" s="154"/>
      <c r="K12" s="1"/>
      <c r="L12" s="1"/>
      <c r="M12" s="1"/>
      <c r="N12" s="1"/>
      <c r="O12" s="1"/>
      <c r="P12" s="1"/>
      <c r="Q12" s="1"/>
      <c r="R12" s="1"/>
      <c r="S12" s="1"/>
      <c r="V12" s="1"/>
    </row>
    <row r="13" spans="1:26" x14ac:dyDescent="0.25">
      <c r="A13" s="154"/>
      <c r="B13" s="154"/>
      <c r="C13" s="154"/>
      <c r="D13" s="165" t="s">
        <v>98</v>
      </c>
      <c r="E13" s="154"/>
      <c r="F13" s="156">
        <v>11.643749999999999</v>
      </c>
      <c r="G13" s="156"/>
      <c r="H13" s="156"/>
      <c r="I13" s="156"/>
      <c r="J13" s="154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ht="24.95" customHeight="1" x14ac:dyDescent="0.25">
      <c r="A14" s="162">
        <v>2</v>
      </c>
      <c r="B14" s="157" t="s">
        <v>93</v>
      </c>
      <c r="C14" s="163" t="s">
        <v>99</v>
      </c>
      <c r="D14" s="157" t="s">
        <v>100</v>
      </c>
      <c r="E14" s="157" t="s">
        <v>96</v>
      </c>
      <c r="F14" s="159">
        <v>11.64</v>
      </c>
      <c r="G14" s="159">
        <v>5.14</v>
      </c>
      <c r="H14" s="159">
        <v>0</v>
      </c>
      <c r="I14" s="159">
        <f>ROUND(F14*(G14+H14),2)</f>
        <v>59.83</v>
      </c>
      <c r="J14" s="157">
        <f>ROUND(F14*(N14),2)</f>
        <v>59.83</v>
      </c>
      <c r="K14" s="160">
        <f>ROUND(F14*(O14),2)</f>
        <v>0</v>
      </c>
      <c r="L14" s="160">
        <f>ROUND(F14*(G14),2)</f>
        <v>59.83</v>
      </c>
      <c r="M14" s="160">
        <f>ROUND(F14*(H14),2)</f>
        <v>0</v>
      </c>
      <c r="N14" s="160">
        <v>5.14</v>
      </c>
      <c r="O14" s="160"/>
      <c r="P14" s="166"/>
      <c r="Q14" s="166"/>
      <c r="R14" s="166"/>
      <c r="S14" s="160">
        <f>ROUND(F14*(P14),3)</f>
        <v>0</v>
      </c>
      <c r="T14" s="161"/>
      <c r="U14" s="161"/>
      <c r="V14" s="166"/>
      <c r="Z14">
        <v>0</v>
      </c>
    </row>
    <row r="15" spans="1:26" ht="24.95" customHeight="1" x14ac:dyDescent="0.25">
      <c r="A15" s="162">
        <v>3</v>
      </c>
      <c r="B15" s="157" t="s">
        <v>93</v>
      </c>
      <c r="C15" s="163" t="s">
        <v>101</v>
      </c>
      <c r="D15" s="157" t="s">
        <v>102</v>
      </c>
      <c r="E15" s="157" t="s">
        <v>103</v>
      </c>
      <c r="F15" s="159">
        <v>77.625</v>
      </c>
      <c r="G15" s="159">
        <v>0.51</v>
      </c>
      <c r="H15" s="159">
        <v>0</v>
      </c>
      <c r="I15" s="159">
        <f>ROUND(F15*(G15+H15),2)</f>
        <v>39.590000000000003</v>
      </c>
      <c r="J15" s="157">
        <f>ROUND(F15*(N15),2)</f>
        <v>39.590000000000003</v>
      </c>
      <c r="K15" s="160">
        <f>ROUND(F15*(O15),2)</f>
        <v>0</v>
      </c>
      <c r="L15" s="160">
        <f>ROUND(F15*(G15),2)</f>
        <v>39.590000000000003</v>
      </c>
      <c r="M15" s="160">
        <f>ROUND(F15*(H15),2)</f>
        <v>0</v>
      </c>
      <c r="N15" s="160">
        <v>0.51</v>
      </c>
      <c r="O15" s="160"/>
      <c r="P15" s="166"/>
      <c r="Q15" s="166"/>
      <c r="R15" s="166"/>
      <c r="S15" s="160">
        <f>ROUND(F15*(P15),3)</f>
        <v>0</v>
      </c>
      <c r="T15" s="161"/>
      <c r="U15" s="161"/>
      <c r="V15" s="166"/>
      <c r="Z15">
        <v>0</v>
      </c>
    </row>
    <row r="16" spans="1:26" x14ac:dyDescent="0.25">
      <c r="A16" s="154"/>
      <c r="B16" s="154"/>
      <c r="C16" s="164"/>
      <c r="D16" s="167" t="s">
        <v>104</v>
      </c>
      <c r="E16" s="154"/>
      <c r="F16" s="156">
        <v>77.625</v>
      </c>
      <c r="G16" s="156"/>
      <c r="H16" s="156"/>
      <c r="I16" s="156"/>
      <c r="J16" s="154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25">
      <c r="A17" s="62"/>
      <c r="B17" s="62"/>
      <c r="C17" s="153" t="s">
        <v>92</v>
      </c>
      <c r="D17" s="152" t="s">
        <v>67</v>
      </c>
      <c r="E17" s="62"/>
      <c r="F17" s="151"/>
      <c r="G17" s="141">
        <f>ROUND((SUM(L10:L16))/1,2)</f>
        <v>444.89</v>
      </c>
      <c r="H17" s="141">
        <f>ROUND((SUM(M10:M16))/1,2)</f>
        <v>0</v>
      </c>
      <c r="I17" s="141">
        <f>ROUND((SUM(I10:I16))/1,2)</f>
        <v>444.89</v>
      </c>
      <c r="J17" s="62"/>
      <c r="K17" s="62"/>
      <c r="L17" s="62">
        <f>ROUND((SUM(L10:L16))/1,2)</f>
        <v>444.89</v>
      </c>
      <c r="M17" s="62">
        <f>ROUND((SUM(M10:M16))/1,2)</f>
        <v>0</v>
      </c>
      <c r="N17" s="62"/>
      <c r="O17" s="62"/>
      <c r="P17" s="168"/>
      <c r="Q17" s="62"/>
      <c r="R17" s="62"/>
      <c r="S17" s="168">
        <f>ROUND((SUM(S10:S16))/1,2)</f>
        <v>0</v>
      </c>
      <c r="T17" s="137"/>
      <c r="U17" s="137"/>
      <c r="V17" s="2">
        <f>ROUND((SUM(V10:V16))/1,2)</f>
        <v>0</v>
      </c>
      <c r="W17" s="137"/>
      <c r="X17" s="137"/>
      <c r="Y17" s="137"/>
      <c r="Z17" s="137"/>
    </row>
    <row r="18" spans="1:26" x14ac:dyDescent="0.25">
      <c r="A18" s="1"/>
      <c r="B18" s="1"/>
      <c r="C18" s="1"/>
      <c r="D18" s="1"/>
      <c r="E18" s="1"/>
      <c r="F18" s="147"/>
      <c r="G18" s="134"/>
      <c r="H18" s="134"/>
      <c r="I18" s="134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62"/>
      <c r="B19" s="62"/>
      <c r="C19" s="153" t="s">
        <v>105</v>
      </c>
      <c r="D19" s="152" t="s">
        <v>68</v>
      </c>
      <c r="E19" s="62"/>
      <c r="F19" s="151"/>
      <c r="G19" s="76"/>
      <c r="H19" s="76"/>
      <c r="I19" s="76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137"/>
      <c r="U19" s="137"/>
      <c r="V19" s="62"/>
      <c r="W19" s="137"/>
      <c r="X19" s="137"/>
      <c r="Y19" s="137"/>
      <c r="Z19" s="137"/>
    </row>
    <row r="20" spans="1:26" ht="24.95" customHeight="1" x14ac:dyDescent="0.25">
      <c r="A20" s="162">
        <v>4</v>
      </c>
      <c r="B20" s="157" t="s">
        <v>106</v>
      </c>
      <c r="C20" s="163" t="s">
        <v>107</v>
      </c>
      <c r="D20" s="157" t="s">
        <v>108</v>
      </c>
      <c r="E20" s="157" t="s">
        <v>109</v>
      </c>
      <c r="F20" s="159">
        <v>20</v>
      </c>
      <c r="G20" s="159">
        <v>69.42</v>
      </c>
      <c r="H20" s="159">
        <v>0</v>
      </c>
      <c r="I20" s="159">
        <f>ROUND(F20*(G20+H20),2)</f>
        <v>1388.4</v>
      </c>
      <c r="J20" s="157">
        <f>ROUND(F20*(N20),2)</f>
        <v>1388.4</v>
      </c>
      <c r="K20" s="160">
        <f>ROUND(F20*(O20),2)</f>
        <v>0</v>
      </c>
      <c r="L20" s="160">
        <f>ROUND(F20*(G20),2)</f>
        <v>1388.4</v>
      </c>
      <c r="M20" s="160">
        <f>ROUND(F20*(H20),2)</f>
        <v>0</v>
      </c>
      <c r="N20" s="160">
        <v>69.42</v>
      </c>
      <c r="O20" s="160"/>
      <c r="P20" s="166">
        <v>0.23454999999999998</v>
      </c>
      <c r="Q20" s="166"/>
      <c r="R20" s="166">
        <v>0.23454999999999998</v>
      </c>
      <c r="S20" s="160">
        <f>ROUND(F20*(P20),3)</f>
        <v>4.6909999999999998</v>
      </c>
      <c r="T20" s="161"/>
      <c r="U20" s="161"/>
      <c r="V20" s="166"/>
      <c r="Z20">
        <v>0</v>
      </c>
    </row>
    <row r="21" spans="1:26" ht="24.95" customHeight="1" x14ac:dyDescent="0.25">
      <c r="A21" s="173">
        <v>5</v>
      </c>
      <c r="B21" s="169" t="s">
        <v>110</v>
      </c>
      <c r="C21" s="174" t="s">
        <v>111</v>
      </c>
      <c r="D21" s="169" t="s">
        <v>112</v>
      </c>
      <c r="E21" s="169" t="s">
        <v>109</v>
      </c>
      <c r="F21" s="170">
        <v>20</v>
      </c>
      <c r="G21" s="170">
        <v>0</v>
      </c>
      <c r="H21" s="170">
        <v>825</v>
      </c>
      <c r="I21" s="170">
        <f>ROUND(F21*(G21+H21),2)</f>
        <v>16500</v>
      </c>
      <c r="J21" s="169">
        <f>ROUND(F21*(N21),2)</f>
        <v>16500</v>
      </c>
      <c r="K21" s="171">
        <f>ROUND(F21*(O21),2)</f>
        <v>0</v>
      </c>
      <c r="L21" s="171">
        <f>ROUND(F21*(G21),2)</f>
        <v>0</v>
      </c>
      <c r="M21" s="171">
        <f>ROUND(F21*(H21),2)</f>
        <v>16500</v>
      </c>
      <c r="N21" s="171">
        <v>825</v>
      </c>
      <c r="O21" s="171"/>
      <c r="P21" s="175">
        <v>2.35</v>
      </c>
      <c r="Q21" s="175"/>
      <c r="R21" s="175">
        <v>2.35</v>
      </c>
      <c r="S21" s="171">
        <f>ROUND(F21*(P21),3)</f>
        <v>47</v>
      </c>
      <c r="T21" s="172"/>
      <c r="U21" s="172"/>
      <c r="V21" s="175"/>
      <c r="Z21">
        <v>0</v>
      </c>
    </row>
    <row r="22" spans="1:26" x14ac:dyDescent="0.25">
      <c r="A22" s="62"/>
      <c r="B22" s="62"/>
      <c r="C22" s="153" t="s">
        <v>105</v>
      </c>
      <c r="D22" s="152" t="s">
        <v>68</v>
      </c>
      <c r="E22" s="62"/>
      <c r="F22" s="151"/>
      <c r="G22" s="141">
        <f>ROUND((SUM(L19:L21))/1,2)</f>
        <v>1388.4</v>
      </c>
      <c r="H22" s="141">
        <f>ROUND((SUM(M19:M21))/1,2)</f>
        <v>16500</v>
      </c>
      <c r="I22" s="141">
        <f>ROUND((SUM(I19:I21))/1,2)</f>
        <v>17888.400000000001</v>
      </c>
      <c r="J22" s="62"/>
      <c r="K22" s="62"/>
      <c r="L22" s="62">
        <f>ROUND((SUM(L19:L21))/1,2)</f>
        <v>1388.4</v>
      </c>
      <c r="M22" s="62">
        <f>ROUND((SUM(M19:M21))/1,2)</f>
        <v>16500</v>
      </c>
      <c r="N22" s="62"/>
      <c r="O22" s="62"/>
      <c r="P22" s="168"/>
      <c r="Q22" s="62"/>
      <c r="R22" s="62"/>
      <c r="S22" s="168">
        <f>ROUND((SUM(S19:S21))/1,2)</f>
        <v>51.69</v>
      </c>
      <c r="T22" s="137"/>
      <c r="U22" s="137"/>
      <c r="V22" s="2">
        <f>ROUND((SUM(V19:V21))/1,2)</f>
        <v>0</v>
      </c>
      <c r="W22" s="137"/>
      <c r="X22" s="137"/>
      <c r="Y22" s="137"/>
      <c r="Z22" s="137"/>
    </row>
    <row r="23" spans="1:26" x14ac:dyDescent="0.25">
      <c r="A23" s="1"/>
      <c r="B23" s="1"/>
      <c r="C23" s="1"/>
      <c r="D23" s="1"/>
      <c r="E23" s="1"/>
      <c r="F23" s="147"/>
      <c r="G23" s="134"/>
      <c r="H23" s="134"/>
      <c r="I23" s="13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62"/>
      <c r="B24" s="62"/>
      <c r="C24" s="153" t="s">
        <v>113</v>
      </c>
      <c r="D24" s="152" t="s">
        <v>69</v>
      </c>
      <c r="E24" s="62"/>
      <c r="F24" s="151"/>
      <c r="G24" s="76"/>
      <c r="H24" s="76"/>
      <c r="I24" s="76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37"/>
      <c r="U24" s="137"/>
      <c r="V24" s="62"/>
      <c r="W24" s="137"/>
      <c r="X24" s="137"/>
      <c r="Y24" s="137"/>
      <c r="Z24" s="137"/>
    </row>
    <row r="25" spans="1:26" ht="24.95" customHeight="1" x14ac:dyDescent="0.25">
      <c r="A25" s="162">
        <v>6</v>
      </c>
      <c r="B25" s="157" t="s">
        <v>114</v>
      </c>
      <c r="C25" s="163" t="s">
        <v>115</v>
      </c>
      <c r="D25" s="157" t="s">
        <v>116</v>
      </c>
      <c r="E25" s="157" t="s">
        <v>96</v>
      </c>
      <c r="F25" s="159">
        <v>11.643749999999999</v>
      </c>
      <c r="G25" s="159">
        <v>113.27</v>
      </c>
      <c r="H25" s="159">
        <v>0</v>
      </c>
      <c r="I25" s="159">
        <f>ROUND(F25*(G25+H25),2)</f>
        <v>1318.89</v>
      </c>
      <c r="J25" s="157">
        <f>ROUND(F25*(N25),2)</f>
        <v>1318.89</v>
      </c>
      <c r="K25" s="160">
        <f>ROUND(F25*(O25),2)</f>
        <v>0</v>
      </c>
      <c r="L25" s="160">
        <f>ROUND(F25*(G25),2)</f>
        <v>1318.89</v>
      </c>
      <c r="M25" s="160">
        <f>ROUND(F25*(H25),2)</f>
        <v>0</v>
      </c>
      <c r="N25" s="160">
        <v>113.27</v>
      </c>
      <c r="O25" s="160"/>
      <c r="P25" s="166">
        <v>2.1765298</v>
      </c>
      <c r="Q25" s="166"/>
      <c r="R25" s="166">
        <v>2.1765298</v>
      </c>
      <c r="S25" s="160">
        <f>ROUND(F25*(P25),3)</f>
        <v>25.343</v>
      </c>
      <c r="T25" s="161"/>
      <c r="U25" s="161"/>
      <c r="V25" s="166"/>
      <c r="Z25">
        <v>0</v>
      </c>
    </row>
    <row r="26" spans="1:26" x14ac:dyDescent="0.25">
      <c r="A26" s="154"/>
      <c r="B26" s="154"/>
      <c r="C26" s="164"/>
      <c r="D26" s="167" t="s">
        <v>117</v>
      </c>
      <c r="E26" s="154"/>
      <c r="F26" s="156">
        <v>11.643749999999999</v>
      </c>
      <c r="G26" s="156"/>
      <c r="H26" s="156"/>
      <c r="I26" s="156"/>
      <c r="J26" s="154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ht="35.1" customHeight="1" x14ac:dyDescent="0.25">
      <c r="A27" s="162">
        <v>7</v>
      </c>
      <c r="B27" s="157" t="s">
        <v>114</v>
      </c>
      <c r="C27" s="163" t="s">
        <v>118</v>
      </c>
      <c r="D27" s="157" t="s">
        <v>119</v>
      </c>
      <c r="E27" s="157" t="s">
        <v>103</v>
      </c>
      <c r="F27" s="159">
        <v>77.625</v>
      </c>
      <c r="G27" s="159">
        <v>7.38</v>
      </c>
      <c r="H27" s="159">
        <v>0</v>
      </c>
      <c r="I27" s="159">
        <f>ROUND(F27*(G27+H27),2)</f>
        <v>572.87</v>
      </c>
      <c r="J27" s="157">
        <f>ROUND(F27*(N27),2)</f>
        <v>572.87</v>
      </c>
      <c r="K27" s="160">
        <f>ROUND(F27*(O27),2)</f>
        <v>0</v>
      </c>
      <c r="L27" s="160">
        <f>ROUND(F27*(G27),2)</f>
        <v>572.87</v>
      </c>
      <c r="M27" s="160">
        <f>ROUND(F27*(H27),2)</f>
        <v>0</v>
      </c>
      <c r="N27" s="160">
        <v>7.38</v>
      </c>
      <c r="O27" s="160"/>
      <c r="P27" s="166">
        <v>4.9399999999999999E-3</v>
      </c>
      <c r="Q27" s="166"/>
      <c r="R27" s="166">
        <v>4.9399999999999999E-3</v>
      </c>
      <c r="S27" s="160">
        <f>ROUND(F27*(P27),3)</f>
        <v>0.38300000000000001</v>
      </c>
      <c r="T27" s="161"/>
      <c r="U27" s="161"/>
      <c r="V27" s="166"/>
      <c r="Z27">
        <v>0</v>
      </c>
    </row>
    <row r="28" spans="1:26" x14ac:dyDescent="0.25">
      <c r="A28" s="154"/>
      <c r="B28" s="154"/>
      <c r="C28" s="164"/>
      <c r="D28" s="167" t="s">
        <v>104</v>
      </c>
      <c r="E28" s="154"/>
      <c r="F28" s="156">
        <v>77.625</v>
      </c>
      <c r="G28" s="156"/>
      <c r="H28" s="156"/>
      <c r="I28" s="156"/>
      <c r="J28" s="154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ht="24.95" customHeight="1" x14ac:dyDescent="0.25">
      <c r="A29" s="162">
        <v>8</v>
      </c>
      <c r="B29" s="157" t="s">
        <v>114</v>
      </c>
      <c r="C29" s="163" t="s">
        <v>120</v>
      </c>
      <c r="D29" s="157" t="s">
        <v>121</v>
      </c>
      <c r="E29" s="157" t="s">
        <v>96</v>
      </c>
      <c r="F29" s="159">
        <v>11.643749999999999</v>
      </c>
      <c r="G29" s="159">
        <v>47.38</v>
      </c>
      <c r="H29" s="159">
        <v>0</v>
      </c>
      <c r="I29" s="159">
        <f>ROUND(F29*(G29+H29),2)</f>
        <v>551.67999999999995</v>
      </c>
      <c r="J29" s="157">
        <f>ROUND(F29*(N29),2)</f>
        <v>551.67999999999995</v>
      </c>
      <c r="K29" s="160">
        <f>ROUND(F29*(O29),2)</f>
        <v>0</v>
      </c>
      <c r="L29" s="160">
        <f>ROUND(F29*(G29),2)</f>
        <v>551.67999999999995</v>
      </c>
      <c r="M29" s="160">
        <f>ROUND(F29*(H29),2)</f>
        <v>0</v>
      </c>
      <c r="N29" s="160">
        <v>47.38</v>
      </c>
      <c r="O29" s="160"/>
      <c r="P29" s="166">
        <v>1.837</v>
      </c>
      <c r="Q29" s="166"/>
      <c r="R29" s="166">
        <v>1.837</v>
      </c>
      <c r="S29" s="160">
        <f>ROUND(F29*(P29),3)</f>
        <v>21.39</v>
      </c>
      <c r="T29" s="161"/>
      <c r="U29" s="161"/>
      <c r="V29" s="166"/>
      <c r="Z29">
        <v>0</v>
      </c>
    </row>
    <row r="30" spans="1:26" x14ac:dyDescent="0.25">
      <c r="A30" s="154"/>
      <c r="B30" s="154"/>
      <c r="C30" s="164"/>
      <c r="D30" s="167" t="s">
        <v>117</v>
      </c>
      <c r="E30" s="154"/>
      <c r="F30" s="156">
        <v>11.643749999999999</v>
      </c>
      <c r="G30" s="156"/>
      <c r="H30" s="156"/>
      <c r="I30" s="156"/>
      <c r="J30" s="154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62"/>
      <c r="B31" s="62"/>
      <c r="C31" s="153" t="s">
        <v>113</v>
      </c>
      <c r="D31" s="152" t="s">
        <v>69</v>
      </c>
      <c r="E31" s="62"/>
      <c r="F31" s="151"/>
      <c r="G31" s="141">
        <f>ROUND((SUM(L24:L30))/1,2)</f>
        <v>2443.44</v>
      </c>
      <c r="H31" s="141">
        <f>ROUND((SUM(M24:M30))/1,2)</f>
        <v>0</v>
      </c>
      <c r="I31" s="141">
        <f>ROUND((SUM(I24:I30))/1,2)</f>
        <v>2443.44</v>
      </c>
      <c r="J31" s="62"/>
      <c r="K31" s="62"/>
      <c r="L31" s="62">
        <f>ROUND((SUM(L24:L30))/1,2)</f>
        <v>2443.44</v>
      </c>
      <c r="M31" s="62">
        <f>ROUND((SUM(M24:M30))/1,2)</f>
        <v>0</v>
      </c>
      <c r="N31" s="62"/>
      <c r="O31" s="62"/>
      <c r="P31" s="168"/>
      <c r="Q31" s="62"/>
      <c r="R31" s="62"/>
      <c r="S31" s="168">
        <f>ROUND((SUM(S24:S30))/1,2)</f>
        <v>47.12</v>
      </c>
      <c r="T31" s="137"/>
      <c r="U31" s="137"/>
      <c r="V31" s="2">
        <f>ROUND((SUM(V24:V30))/1,2)</f>
        <v>0</v>
      </c>
      <c r="W31" s="137"/>
      <c r="X31" s="137"/>
      <c r="Y31" s="137"/>
      <c r="Z31" s="137"/>
    </row>
    <row r="32" spans="1:26" x14ac:dyDescent="0.25">
      <c r="A32" s="1"/>
      <c r="B32" s="1"/>
      <c r="C32" s="1"/>
      <c r="D32" s="1"/>
      <c r="E32" s="1"/>
      <c r="F32" s="147"/>
      <c r="G32" s="134"/>
      <c r="H32" s="134"/>
      <c r="I32" s="134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25">
      <c r="A33" s="62"/>
      <c r="B33" s="62"/>
      <c r="C33" s="153" t="s">
        <v>122</v>
      </c>
      <c r="D33" s="152" t="s">
        <v>70</v>
      </c>
      <c r="E33" s="62"/>
      <c r="F33" s="151"/>
      <c r="G33" s="76"/>
      <c r="H33" s="76"/>
      <c r="I33" s="76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137"/>
      <c r="U33" s="137"/>
      <c r="V33" s="62"/>
      <c r="W33" s="137"/>
      <c r="X33" s="137"/>
      <c r="Y33" s="137"/>
      <c r="Z33" s="137"/>
    </row>
    <row r="34" spans="1:26" ht="24.95" customHeight="1" x14ac:dyDescent="0.25">
      <c r="A34" s="162">
        <v>9</v>
      </c>
      <c r="B34" s="157" t="s">
        <v>114</v>
      </c>
      <c r="C34" s="163" t="s">
        <v>123</v>
      </c>
      <c r="D34" s="157" t="s">
        <v>124</v>
      </c>
      <c r="E34" s="157" t="s">
        <v>103</v>
      </c>
      <c r="F34" s="159">
        <v>236</v>
      </c>
      <c r="G34" s="159">
        <v>3.96</v>
      </c>
      <c r="H34" s="159">
        <v>0</v>
      </c>
      <c r="I34" s="159">
        <f>ROUND(F34*(G34+H34),2)</f>
        <v>934.56</v>
      </c>
      <c r="J34" s="157">
        <f>ROUND(F34*(N34),2)</f>
        <v>934.56</v>
      </c>
      <c r="K34" s="160">
        <f>ROUND(F34*(O34),2)</f>
        <v>0</v>
      </c>
      <c r="L34" s="160">
        <f>ROUND(F34*(G34),2)</f>
        <v>934.56</v>
      </c>
      <c r="M34" s="160">
        <f>ROUND(F34*(H34),2)</f>
        <v>0</v>
      </c>
      <c r="N34" s="160">
        <v>3.96</v>
      </c>
      <c r="O34" s="160"/>
      <c r="P34" s="166">
        <v>4.0000000000000003E-5</v>
      </c>
      <c r="Q34" s="166"/>
      <c r="R34" s="166">
        <v>4.0000000000000003E-5</v>
      </c>
      <c r="S34" s="160">
        <f>ROUND(F34*(P34),3)</f>
        <v>8.9999999999999993E-3</v>
      </c>
      <c r="T34" s="161"/>
      <c r="U34" s="161"/>
      <c r="V34" s="166"/>
      <c r="Z34">
        <v>0</v>
      </c>
    </row>
    <row r="35" spans="1:26" x14ac:dyDescent="0.25">
      <c r="A35" s="154"/>
      <c r="B35" s="154"/>
      <c r="C35" s="164"/>
      <c r="D35" s="167" t="s">
        <v>125</v>
      </c>
      <c r="E35" s="154"/>
      <c r="F35" s="156">
        <v>236</v>
      </c>
      <c r="G35" s="156"/>
      <c r="H35" s="156"/>
      <c r="I35" s="156"/>
      <c r="J35" s="154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ht="24.95" customHeight="1" x14ac:dyDescent="0.25">
      <c r="A36" s="162">
        <v>10</v>
      </c>
      <c r="B36" s="157" t="s">
        <v>126</v>
      </c>
      <c r="C36" s="163" t="s">
        <v>127</v>
      </c>
      <c r="D36" s="157" t="s">
        <v>128</v>
      </c>
      <c r="E36" s="157" t="s">
        <v>96</v>
      </c>
      <c r="F36" s="159">
        <v>11.4</v>
      </c>
      <c r="G36" s="159">
        <v>134.75</v>
      </c>
      <c r="H36" s="159">
        <v>0</v>
      </c>
      <c r="I36" s="159">
        <f>ROUND(F36*(G36+H36),2)</f>
        <v>1536.15</v>
      </c>
      <c r="J36" s="157">
        <f>ROUND(F36*(N36),2)</f>
        <v>1536.15</v>
      </c>
      <c r="K36" s="160">
        <f>ROUND(F36*(O36),2)</f>
        <v>0</v>
      </c>
      <c r="L36" s="160">
        <f>ROUND(F36*(G36),2)</f>
        <v>1536.15</v>
      </c>
      <c r="M36" s="160">
        <f>ROUND(F36*(H36),2)</f>
        <v>0</v>
      </c>
      <c r="N36" s="160">
        <v>134.75</v>
      </c>
      <c r="O36" s="160"/>
      <c r="P36" s="166"/>
      <c r="Q36" s="166"/>
      <c r="R36" s="166"/>
      <c r="S36" s="160">
        <f>ROUND(F36*(P36),3)</f>
        <v>0</v>
      </c>
      <c r="T36" s="161"/>
      <c r="U36" s="161"/>
      <c r="V36" s="166">
        <f>ROUND(F36*(X36),3)</f>
        <v>27.36</v>
      </c>
      <c r="X36">
        <v>2.4</v>
      </c>
      <c r="Z36">
        <v>0</v>
      </c>
    </row>
    <row r="37" spans="1:26" ht="12" customHeight="1" x14ac:dyDescent="0.25">
      <c r="A37" s="154"/>
      <c r="B37" s="154"/>
      <c r="C37" s="164"/>
      <c r="D37" s="164" t="s">
        <v>129</v>
      </c>
      <c r="E37" s="154"/>
      <c r="F37" s="155"/>
      <c r="G37" s="156"/>
      <c r="H37" s="156"/>
      <c r="I37" s="156"/>
      <c r="J37" s="154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54"/>
      <c r="B38" s="154"/>
      <c r="C38" s="154"/>
      <c r="D38" s="165" t="s">
        <v>130</v>
      </c>
      <c r="E38" s="154"/>
      <c r="F38" s="156">
        <v>11.4</v>
      </c>
      <c r="G38" s="156"/>
      <c r="H38" s="156"/>
      <c r="I38" s="156"/>
      <c r="J38" s="154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ht="24.95" customHeight="1" x14ac:dyDescent="0.25">
      <c r="A39" s="162">
        <v>11</v>
      </c>
      <c r="B39" s="157" t="s">
        <v>126</v>
      </c>
      <c r="C39" s="163" t="s">
        <v>131</v>
      </c>
      <c r="D39" s="157" t="s">
        <v>132</v>
      </c>
      <c r="E39" s="157" t="s">
        <v>96</v>
      </c>
      <c r="F39" s="159">
        <v>11.5425</v>
      </c>
      <c r="G39" s="159">
        <v>93.64</v>
      </c>
      <c r="H39" s="159">
        <v>0</v>
      </c>
      <c r="I39" s="159">
        <f>ROUND(F39*(G39+H39),2)</f>
        <v>1080.8399999999999</v>
      </c>
      <c r="J39" s="157">
        <f>ROUND(F39*(N39),2)</f>
        <v>1080.8399999999999</v>
      </c>
      <c r="K39" s="160">
        <f>ROUND(F39*(O39),2)</f>
        <v>0</v>
      </c>
      <c r="L39" s="160">
        <f>ROUND(F39*(G39),2)</f>
        <v>1080.8399999999999</v>
      </c>
      <c r="M39" s="160">
        <f>ROUND(F39*(H39),2)</f>
        <v>0</v>
      </c>
      <c r="N39" s="160">
        <v>93.64</v>
      </c>
      <c r="O39" s="160"/>
      <c r="P39" s="166"/>
      <c r="Q39" s="166"/>
      <c r="R39" s="166"/>
      <c r="S39" s="160">
        <f>ROUND(F39*(P39),3)</f>
        <v>0</v>
      </c>
      <c r="T39" s="161"/>
      <c r="U39" s="161"/>
      <c r="V39" s="166">
        <f>ROUND(F39*(X39),3)</f>
        <v>25.393999999999998</v>
      </c>
      <c r="X39">
        <v>2.2000000000000002</v>
      </c>
      <c r="Z39">
        <v>0</v>
      </c>
    </row>
    <row r="40" spans="1:26" x14ac:dyDescent="0.25">
      <c r="A40" s="154"/>
      <c r="B40" s="154"/>
      <c r="C40" s="164"/>
      <c r="D40" s="167" t="s">
        <v>133</v>
      </c>
      <c r="E40" s="154"/>
      <c r="F40" s="156">
        <v>11.5425</v>
      </c>
      <c r="G40" s="156"/>
      <c r="H40" s="156"/>
      <c r="I40" s="156"/>
      <c r="J40" s="154"/>
      <c r="K40" s="1"/>
      <c r="L40" s="1"/>
      <c r="M40" s="1"/>
      <c r="N40" s="1"/>
      <c r="O40" s="1"/>
      <c r="P40" s="1"/>
      <c r="Q40" s="1" t="s">
        <v>134</v>
      </c>
      <c r="R40" s="1"/>
      <c r="S40" s="1"/>
      <c r="V40" s="1"/>
    </row>
    <row r="41" spans="1:26" ht="24.95" customHeight="1" x14ac:dyDescent="0.25">
      <c r="A41" s="162">
        <v>12</v>
      </c>
      <c r="B41" s="157" t="s">
        <v>126</v>
      </c>
      <c r="C41" s="163" t="s">
        <v>135</v>
      </c>
      <c r="D41" s="157" t="s">
        <v>136</v>
      </c>
      <c r="E41" s="157" t="s">
        <v>137</v>
      </c>
      <c r="F41" s="159">
        <v>52.753500000000003</v>
      </c>
      <c r="G41" s="159">
        <v>14.77</v>
      </c>
      <c r="H41" s="159">
        <v>0</v>
      </c>
      <c r="I41" s="159">
        <f>ROUND(F41*(G41+H41),2)</f>
        <v>779.17</v>
      </c>
      <c r="J41" s="157">
        <f>ROUND(F41*(N41),2)</f>
        <v>779.17</v>
      </c>
      <c r="K41" s="160">
        <f>ROUND(F41*(O41),2)</f>
        <v>0</v>
      </c>
      <c r="L41" s="160">
        <f>ROUND(F41*(G41),2)</f>
        <v>779.17</v>
      </c>
      <c r="M41" s="160">
        <f>ROUND(F41*(H41),2)</f>
        <v>0</v>
      </c>
      <c r="N41" s="160">
        <v>14.77</v>
      </c>
      <c r="O41" s="160"/>
      <c r="P41" s="166"/>
      <c r="Q41" s="166"/>
      <c r="R41" s="166"/>
      <c r="S41" s="160">
        <f>ROUND(F41*(P41),3)</f>
        <v>0</v>
      </c>
      <c r="T41" s="161"/>
      <c r="U41" s="161"/>
      <c r="V41" s="166"/>
      <c r="Z41">
        <v>0</v>
      </c>
    </row>
    <row r="42" spans="1:26" ht="24.95" customHeight="1" x14ac:dyDescent="0.25">
      <c r="A42" s="162">
        <v>13</v>
      </c>
      <c r="B42" s="157" t="s">
        <v>126</v>
      </c>
      <c r="C42" s="163" t="s">
        <v>138</v>
      </c>
      <c r="D42" s="157" t="s">
        <v>139</v>
      </c>
      <c r="E42" s="157" t="s">
        <v>137</v>
      </c>
      <c r="F42" s="159">
        <v>633</v>
      </c>
      <c r="G42" s="159">
        <v>0.5</v>
      </c>
      <c r="H42" s="159">
        <v>0</v>
      </c>
      <c r="I42" s="159">
        <f>ROUND(F42*(G42+H42),2)</f>
        <v>316.5</v>
      </c>
      <c r="J42" s="157">
        <f>ROUND(F42*(N42),2)</f>
        <v>316.5</v>
      </c>
      <c r="K42" s="160">
        <f>ROUND(F42*(O42),2)</f>
        <v>0</v>
      </c>
      <c r="L42" s="160">
        <f>ROUND(F42*(G42),2)</f>
        <v>316.5</v>
      </c>
      <c r="M42" s="160">
        <f>ROUND(F42*(H42),2)</f>
        <v>0</v>
      </c>
      <c r="N42" s="160">
        <v>0.5</v>
      </c>
      <c r="O42" s="160"/>
      <c r="P42" s="166"/>
      <c r="Q42" s="166"/>
      <c r="R42" s="166"/>
      <c r="S42" s="160">
        <f>ROUND(F42*(P42),3)</f>
        <v>0</v>
      </c>
      <c r="T42" s="161"/>
      <c r="U42" s="161"/>
      <c r="V42" s="166"/>
      <c r="Z42">
        <v>0</v>
      </c>
    </row>
    <row r="43" spans="1:26" x14ac:dyDescent="0.25">
      <c r="A43" s="154"/>
      <c r="B43" s="154"/>
      <c r="C43" s="164"/>
      <c r="D43" s="167" t="s">
        <v>140</v>
      </c>
      <c r="E43" s="154"/>
      <c r="F43" s="156">
        <v>633</v>
      </c>
      <c r="G43" s="156"/>
      <c r="H43" s="156"/>
      <c r="I43" s="156"/>
      <c r="J43" s="154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ht="24.95" customHeight="1" x14ac:dyDescent="0.25">
      <c r="A44" s="162">
        <v>14</v>
      </c>
      <c r="B44" s="157" t="s">
        <v>126</v>
      </c>
      <c r="C44" s="163" t="s">
        <v>141</v>
      </c>
      <c r="D44" s="157" t="s">
        <v>142</v>
      </c>
      <c r="E44" s="157" t="s">
        <v>137</v>
      </c>
      <c r="F44" s="159">
        <v>52.75</v>
      </c>
      <c r="G44" s="159">
        <v>10.4</v>
      </c>
      <c r="H44" s="159">
        <v>0</v>
      </c>
      <c r="I44" s="159">
        <f>ROUND(F44*(G44+H44),2)</f>
        <v>548.6</v>
      </c>
      <c r="J44" s="157">
        <f>ROUND(F44*(N44),2)</f>
        <v>548.6</v>
      </c>
      <c r="K44" s="160">
        <f>ROUND(F44*(O44),2)</f>
        <v>0</v>
      </c>
      <c r="L44" s="160">
        <f>ROUND(F44*(G44),2)</f>
        <v>548.6</v>
      </c>
      <c r="M44" s="160">
        <f>ROUND(F44*(H44),2)</f>
        <v>0</v>
      </c>
      <c r="N44" s="160">
        <v>10.4</v>
      </c>
      <c r="O44" s="160"/>
      <c r="P44" s="166"/>
      <c r="Q44" s="166"/>
      <c r="R44" s="166"/>
      <c r="S44" s="160">
        <f>ROUND(F44*(P44),3)</f>
        <v>0</v>
      </c>
      <c r="T44" s="161"/>
      <c r="U44" s="161"/>
      <c r="V44" s="166"/>
      <c r="Z44">
        <v>0</v>
      </c>
    </row>
    <row r="45" spans="1:26" ht="35.1" customHeight="1" x14ac:dyDescent="0.25">
      <c r="A45" s="162">
        <v>15</v>
      </c>
      <c r="B45" s="157" t="s">
        <v>126</v>
      </c>
      <c r="C45" s="163" t="s">
        <v>143</v>
      </c>
      <c r="D45" s="157" t="s">
        <v>144</v>
      </c>
      <c r="E45" s="157" t="s">
        <v>137</v>
      </c>
      <c r="F45" s="159">
        <v>52.75</v>
      </c>
      <c r="G45" s="159">
        <v>65</v>
      </c>
      <c r="H45" s="159">
        <v>0</v>
      </c>
      <c r="I45" s="159">
        <f>ROUND(F45*(G45+H45),2)</f>
        <v>3428.75</v>
      </c>
      <c r="J45" s="157">
        <f>ROUND(F45*(N45),2)</f>
        <v>3428.75</v>
      </c>
      <c r="K45" s="160">
        <f>ROUND(F45*(O45),2)</f>
        <v>0</v>
      </c>
      <c r="L45" s="160">
        <f>ROUND(F45*(G45),2)</f>
        <v>3428.75</v>
      </c>
      <c r="M45" s="160">
        <f>ROUND(F45*(H45),2)</f>
        <v>0</v>
      </c>
      <c r="N45" s="160">
        <v>65</v>
      </c>
      <c r="O45" s="160"/>
      <c r="P45" s="166"/>
      <c r="Q45" s="166"/>
      <c r="R45" s="166"/>
      <c r="S45" s="160">
        <f>ROUND(F45*(P45),3)</f>
        <v>0</v>
      </c>
      <c r="T45" s="161"/>
      <c r="U45" s="161"/>
      <c r="V45" s="166"/>
      <c r="Z45">
        <v>0</v>
      </c>
    </row>
    <row r="46" spans="1:26" x14ac:dyDescent="0.25">
      <c r="A46" s="154"/>
      <c r="B46" s="154"/>
      <c r="C46" s="164"/>
      <c r="D46" s="164"/>
      <c r="E46" s="154"/>
      <c r="F46" s="156">
        <v>0</v>
      </c>
      <c r="G46" s="156"/>
      <c r="H46" s="156"/>
      <c r="I46" s="156"/>
      <c r="J46" s="154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ht="24.95" customHeight="1" x14ac:dyDescent="0.25">
      <c r="A47" s="162">
        <v>16</v>
      </c>
      <c r="B47" s="157" t="s">
        <v>145</v>
      </c>
      <c r="C47" s="163" t="s">
        <v>146</v>
      </c>
      <c r="D47" s="157" t="s">
        <v>147</v>
      </c>
      <c r="E47" s="157" t="s">
        <v>148</v>
      </c>
      <c r="F47" s="159">
        <v>117.7</v>
      </c>
      <c r="G47" s="159">
        <v>33.479999999999997</v>
      </c>
      <c r="H47" s="159">
        <v>0</v>
      </c>
      <c r="I47" s="159">
        <f>ROUND(F47*(G47+H47),2)</f>
        <v>3940.6</v>
      </c>
      <c r="J47" s="157">
        <f>ROUND(F47*(N47),2)</f>
        <v>3940.6</v>
      </c>
      <c r="K47" s="160">
        <f>ROUND(F47*(O47),2)</f>
        <v>0</v>
      </c>
      <c r="L47" s="160">
        <f>ROUND(F47*(G47),2)</f>
        <v>3940.6</v>
      </c>
      <c r="M47" s="160">
        <f>ROUND(F47*(H47),2)</f>
        <v>0</v>
      </c>
      <c r="N47" s="160">
        <v>33.479999999999997</v>
      </c>
      <c r="O47" s="160"/>
      <c r="P47" s="166">
        <v>1.6000000000000001E-4</v>
      </c>
      <c r="Q47" s="166"/>
      <c r="R47" s="166">
        <v>1.6000000000000001E-4</v>
      </c>
      <c r="S47" s="160">
        <f>ROUND(F47*(P47),3)</f>
        <v>1.9E-2</v>
      </c>
      <c r="T47" s="161"/>
      <c r="U47" s="161"/>
      <c r="V47" s="166"/>
      <c r="Z47">
        <v>0</v>
      </c>
    </row>
    <row r="48" spans="1:26" x14ac:dyDescent="0.25">
      <c r="A48" s="154"/>
      <c r="B48" s="154"/>
      <c r="C48" s="164"/>
      <c r="D48" s="167" t="s">
        <v>149</v>
      </c>
      <c r="E48" s="154"/>
      <c r="F48" s="156">
        <v>117.7</v>
      </c>
      <c r="G48" s="156"/>
      <c r="H48" s="156"/>
      <c r="I48" s="156"/>
      <c r="J48" s="154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62"/>
      <c r="B49" s="62"/>
      <c r="C49" s="153" t="s">
        <v>122</v>
      </c>
      <c r="D49" s="152" t="s">
        <v>70</v>
      </c>
      <c r="E49" s="62"/>
      <c r="F49" s="151"/>
      <c r="G49" s="141">
        <f>ROUND((SUM(L33:L48))/1,2)</f>
        <v>12565.17</v>
      </c>
      <c r="H49" s="141">
        <f>ROUND((SUM(M33:M48))/1,2)</f>
        <v>0</v>
      </c>
      <c r="I49" s="141">
        <f>ROUND((SUM(I33:I48))/1,2)</f>
        <v>12565.17</v>
      </c>
      <c r="J49" s="62"/>
      <c r="K49" s="62"/>
      <c r="L49" s="62">
        <f>ROUND((SUM(L33:L48))/1,2)</f>
        <v>12565.17</v>
      </c>
      <c r="M49" s="62">
        <f>ROUND((SUM(M33:M48))/1,2)</f>
        <v>0</v>
      </c>
      <c r="N49" s="62"/>
      <c r="O49" s="62"/>
      <c r="P49" s="168"/>
      <c r="Q49" s="62"/>
      <c r="R49" s="62"/>
      <c r="S49" s="168">
        <f>ROUND((SUM(S33:S48))/1,2)</f>
        <v>0.03</v>
      </c>
      <c r="T49" s="137"/>
      <c r="U49" s="137"/>
      <c r="V49" s="2">
        <f>ROUND((SUM(V33:V48))/1,2)</f>
        <v>52.75</v>
      </c>
      <c r="W49" s="137"/>
      <c r="X49" s="137"/>
      <c r="Y49" s="137"/>
      <c r="Z49" s="137"/>
    </row>
    <row r="50" spans="1:26" x14ac:dyDescent="0.25">
      <c r="A50" s="1"/>
      <c r="B50" s="1"/>
      <c r="C50" s="1"/>
      <c r="D50" s="1"/>
      <c r="E50" s="1"/>
      <c r="F50" s="147"/>
      <c r="G50" s="134"/>
      <c r="H50" s="134"/>
      <c r="I50" s="13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62"/>
      <c r="B51" s="62"/>
      <c r="C51" s="153" t="s">
        <v>150</v>
      </c>
      <c r="D51" s="152" t="s">
        <v>71</v>
      </c>
      <c r="E51" s="62"/>
      <c r="F51" s="151"/>
      <c r="G51" s="76"/>
      <c r="H51" s="76"/>
      <c r="I51" s="76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137"/>
      <c r="U51" s="137"/>
      <c r="V51" s="62"/>
      <c r="W51" s="137"/>
      <c r="X51" s="137"/>
      <c r="Y51" s="137"/>
      <c r="Z51" s="137"/>
    </row>
    <row r="52" spans="1:26" ht="24.95" customHeight="1" x14ac:dyDescent="0.25">
      <c r="A52" s="162">
        <v>17</v>
      </c>
      <c r="B52" s="157" t="s">
        <v>114</v>
      </c>
      <c r="C52" s="163" t="s">
        <v>151</v>
      </c>
      <c r="D52" s="157" t="s">
        <v>152</v>
      </c>
      <c r="E52" s="157" t="s">
        <v>137</v>
      </c>
      <c r="F52" s="159">
        <v>141.96959710875001</v>
      </c>
      <c r="G52" s="159">
        <v>9.7200000000000006</v>
      </c>
      <c r="H52" s="159">
        <v>0</v>
      </c>
      <c r="I52" s="159">
        <f>ROUND(F52*(G52+H52),2)</f>
        <v>1379.94</v>
      </c>
      <c r="J52" s="157">
        <f>ROUND(F52*(N52),2)</f>
        <v>1379.94</v>
      </c>
      <c r="K52" s="160">
        <f>ROUND(F52*(O52),2)</f>
        <v>0</v>
      </c>
      <c r="L52" s="160">
        <f>ROUND(F52*(G52),2)</f>
        <v>1379.94</v>
      </c>
      <c r="M52" s="160">
        <f>ROUND(F52*(H52),2)</f>
        <v>0</v>
      </c>
      <c r="N52" s="160">
        <v>9.7200000000000006</v>
      </c>
      <c r="O52" s="160"/>
      <c r="P52" s="166"/>
      <c r="Q52" s="166"/>
      <c r="R52" s="166"/>
      <c r="S52" s="160">
        <f>ROUND(F52*(P52),3)</f>
        <v>0</v>
      </c>
      <c r="T52" s="161"/>
      <c r="U52" s="161"/>
      <c r="V52" s="166"/>
      <c r="Z52">
        <v>0</v>
      </c>
    </row>
    <row r="53" spans="1:26" x14ac:dyDescent="0.25">
      <c r="A53" s="62"/>
      <c r="B53" s="62"/>
      <c r="C53" s="153" t="s">
        <v>150</v>
      </c>
      <c r="D53" s="152" t="s">
        <v>71</v>
      </c>
      <c r="E53" s="62"/>
      <c r="F53" s="151"/>
      <c r="G53" s="141">
        <f>ROUND((SUM(L51:L52))/1,2)</f>
        <v>1379.94</v>
      </c>
      <c r="H53" s="141">
        <f>ROUND((SUM(M51:M52))/1,2)</f>
        <v>0</v>
      </c>
      <c r="I53" s="141">
        <f>ROUND((SUM(I51:I52))/1,2)</f>
        <v>1379.94</v>
      </c>
      <c r="J53" s="62"/>
      <c r="K53" s="62"/>
      <c r="L53" s="62">
        <f>ROUND((SUM(L51:L52))/1,2)</f>
        <v>1379.94</v>
      </c>
      <c r="M53" s="62">
        <f>ROUND((SUM(M51:M52))/1,2)</f>
        <v>0</v>
      </c>
      <c r="N53" s="62"/>
      <c r="O53" s="62"/>
      <c r="P53" s="168"/>
      <c r="Q53" s="62"/>
      <c r="R53" s="62"/>
      <c r="S53" s="168">
        <f>ROUND((SUM(S51:S52))/1,2)</f>
        <v>0</v>
      </c>
      <c r="T53" s="137"/>
      <c r="U53" s="137"/>
      <c r="V53" s="2">
        <f>ROUND((SUM(V51:V52))/1,2)</f>
        <v>0</v>
      </c>
      <c r="W53" s="137"/>
      <c r="X53" s="137"/>
      <c r="Y53" s="137"/>
      <c r="Z53" s="137"/>
    </row>
    <row r="54" spans="1:26" x14ac:dyDescent="0.25">
      <c r="A54" s="1"/>
      <c r="B54" s="1"/>
      <c r="C54" s="1"/>
      <c r="D54" s="1"/>
      <c r="E54" s="1"/>
      <c r="F54" s="147"/>
      <c r="G54" s="134"/>
      <c r="H54" s="134"/>
      <c r="I54" s="13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62"/>
      <c r="B55" s="62"/>
      <c r="C55" s="62"/>
      <c r="D55" s="2" t="s">
        <v>66</v>
      </c>
      <c r="E55" s="62"/>
      <c r="F55" s="151"/>
      <c r="G55" s="141">
        <f>ROUND((SUM(L9:L54))/2,2)</f>
        <v>18221.84</v>
      </c>
      <c r="H55" s="141">
        <f>ROUND((SUM(M9:M54))/2,2)</f>
        <v>16500</v>
      </c>
      <c r="I55" s="141">
        <f>ROUND((SUM(I9:I54))/2,2)</f>
        <v>34721.839999999997</v>
      </c>
      <c r="J55" s="76"/>
      <c r="K55" s="62"/>
      <c r="L55" s="76">
        <f>ROUND((SUM(L9:L54))/2,2)</f>
        <v>18221.84</v>
      </c>
      <c r="M55" s="76">
        <f>ROUND((SUM(M9:M54))/2,2)</f>
        <v>16500</v>
      </c>
      <c r="N55" s="62"/>
      <c r="O55" s="62"/>
      <c r="P55" s="168"/>
      <c r="Q55" s="62"/>
      <c r="R55" s="62"/>
      <c r="S55" s="168">
        <f>ROUND((SUM(S9:S54))/2,2)</f>
        <v>98.84</v>
      </c>
      <c r="T55" s="137"/>
      <c r="U55" s="137"/>
      <c r="V55" s="2">
        <f>ROUND((SUM(V9:V54))/2,2)</f>
        <v>52.75</v>
      </c>
    </row>
    <row r="56" spans="1:26" x14ac:dyDescent="0.25">
      <c r="A56" s="1"/>
      <c r="B56" s="1"/>
      <c r="C56" s="1"/>
      <c r="D56" s="1"/>
      <c r="E56" s="1"/>
      <c r="F56" s="147"/>
      <c r="G56" s="134"/>
      <c r="H56" s="134"/>
      <c r="I56" s="13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62"/>
      <c r="B57" s="62"/>
      <c r="C57" s="62"/>
      <c r="D57" s="2" t="s">
        <v>72</v>
      </c>
      <c r="E57" s="62"/>
      <c r="F57" s="151"/>
      <c r="G57" s="76"/>
      <c r="H57" s="76"/>
      <c r="I57" s="76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137"/>
      <c r="U57" s="137"/>
      <c r="V57" s="62"/>
      <c r="W57" s="137"/>
      <c r="X57" s="137"/>
      <c r="Y57" s="137"/>
      <c r="Z57" s="137"/>
    </row>
    <row r="58" spans="1:26" x14ac:dyDescent="0.25">
      <c r="A58" s="62"/>
      <c r="B58" s="62"/>
      <c r="C58" s="153" t="s">
        <v>153</v>
      </c>
      <c r="D58" s="152" t="s">
        <v>73</v>
      </c>
      <c r="E58" s="62"/>
      <c r="F58" s="151"/>
      <c r="G58" s="76"/>
      <c r="H58" s="76"/>
      <c r="I58" s="76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137"/>
      <c r="U58" s="137"/>
      <c r="V58" s="62"/>
      <c r="W58" s="137"/>
      <c r="X58" s="137"/>
      <c r="Y58" s="137"/>
      <c r="Z58" s="137"/>
    </row>
    <row r="59" spans="1:26" ht="24.95" customHeight="1" x14ac:dyDescent="0.25">
      <c r="A59" s="162">
        <v>18</v>
      </c>
      <c r="B59" s="157" t="s">
        <v>154</v>
      </c>
      <c r="C59" s="163" t="s">
        <v>155</v>
      </c>
      <c r="D59" s="157" t="s">
        <v>156</v>
      </c>
      <c r="E59" s="157" t="s">
        <v>148</v>
      </c>
      <c r="F59" s="159">
        <v>8</v>
      </c>
      <c r="G59" s="159">
        <v>10.48</v>
      </c>
      <c r="H59" s="159">
        <v>0</v>
      </c>
      <c r="I59" s="159">
        <f>ROUND(F59*(G59+H59),2)</f>
        <v>83.84</v>
      </c>
      <c r="J59" s="157">
        <f>ROUND(F59*(N59),2)</f>
        <v>83.84</v>
      </c>
      <c r="K59" s="160">
        <f>ROUND(F59*(O59),2)</f>
        <v>0</v>
      </c>
      <c r="L59" s="160">
        <f>ROUND(F59*(G59),2)</f>
        <v>83.84</v>
      </c>
      <c r="M59" s="160">
        <f>ROUND(F59*(H59),2)</f>
        <v>0</v>
      </c>
      <c r="N59" s="160">
        <v>10.48</v>
      </c>
      <c r="O59" s="160"/>
      <c r="P59" s="166">
        <v>6.0000000000000002E-5</v>
      </c>
      <c r="Q59" s="166"/>
      <c r="R59" s="166">
        <v>6.0000000000000002E-5</v>
      </c>
      <c r="S59" s="160">
        <f>ROUND(F59*(P59),3)</f>
        <v>0</v>
      </c>
      <c r="T59" s="161"/>
      <c r="U59" s="161"/>
      <c r="V59" s="166"/>
      <c r="Z59">
        <v>0</v>
      </c>
    </row>
    <row r="60" spans="1:26" x14ac:dyDescent="0.25">
      <c r="A60" s="154"/>
      <c r="B60" s="154"/>
      <c r="C60" s="164"/>
      <c r="D60" s="167" t="s">
        <v>157</v>
      </c>
      <c r="E60" s="154"/>
      <c r="F60" s="156">
        <v>8</v>
      </c>
      <c r="G60" s="156"/>
      <c r="H60" s="156"/>
      <c r="I60" s="156"/>
      <c r="J60" s="154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ht="24.95" customHeight="1" x14ac:dyDescent="0.25">
      <c r="A61" s="162">
        <v>19</v>
      </c>
      <c r="B61" s="157" t="s">
        <v>154</v>
      </c>
      <c r="C61" s="163" t="s">
        <v>158</v>
      </c>
      <c r="D61" s="157" t="s">
        <v>159</v>
      </c>
      <c r="E61" s="157" t="s">
        <v>160</v>
      </c>
      <c r="F61" s="158">
        <v>1051.856</v>
      </c>
      <c r="G61" s="176">
        <v>9.0000000000000011E-3</v>
      </c>
      <c r="H61" s="176">
        <v>0</v>
      </c>
      <c r="I61" s="176">
        <f>ROUND(F61*(G61+H61),2)</f>
        <v>9.4700000000000006</v>
      </c>
      <c r="J61" s="157">
        <f>ROUND(F61*(N61),2)</f>
        <v>9.4700000000000006</v>
      </c>
      <c r="K61" s="160">
        <f>ROUND(F61*(O61),2)</f>
        <v>0</v>
      </c>
      <c r="L61" s="160">
        <f>ROUND(F61*(G61),2)</f>
        <v>9.4700000000000006</v>
      </c>
      <c r="M61" s="160">
        <f>ROUND(F61*(H61),2)</f>
        <v>0</v>
      </c>
      <c r="N61" s="160">
        <v>9.0000000000000011E-3</v>
      </c>
      <c r="O61" s="160"/>
      <c r="P61" s="166"/>
      <c r="Q61" s="166"/>
      <c r="R61" s="166"/>
      <c r="S61" s="160">
        <f>ROUND(F61*(P61),3)</f>
        <v>0</v>
      </c>
      <c r="T61" s="161"/>
      <c r="U61" s="161"/>
      <c r="V61" s="166"/>
      <c r="Z61">
        <v>0</v>
      </c>
    </row>
    <row r="62" spans="1:26" ht="24.95" customHeight="1" x14ac:dyDescent="0.25">
      <c r="A62" s="173">
        <v>20</v>
      </c>
      <c r="B62" s="169" t="s">
        <v>161</v>
      </c>
      <c r="C62" s="174" t="s">
        <v>162</v>
      </c>
      <c r="D62" s="169" t="s">
        <v>163</v>
      </c>
      <c r="E62" s="169" t="s">
        <v>164</v>
      </c>
      <c r="F62" s="170">
        <v>4</v>
      </c>
      <c r="G62" s="170">
        <v>0</v>
      </c>
      <c r="H62" s="170">
        <v>200</v>
      </c>
      <c r="I62" s="170">
        <f>ROUND(F62*(G62+H62),2)</f>
        <v>800</v>
      </c>
      <c r="J62" s="169">
        <f>ROUND(F62*(N62),2)</f>
        <v>800</v>
      </c>
      <c r="K62" s="171">
        <f>ROUND(F62*(O62),2)</f>
        <v>0</v>
      </c>
      <c r="L62" s="171">
        <f>ROUND(F62*(G62),2)</f>
        <v>0</v>
      </c>
      <c r="M62" s="171">
        <f>ROUND(F62*(H62),2)</f>
        <v>800</v>
      </c>
      <c r="N62" s="171">
        <v>200</v>
      </c>
      <c r="O62" s="171"/>
      <c r="P62" s="175">
        <v>6.7999999999999996E-3</v>
      </c>
      <c r="Q62" s="175"/>
      <c r="R62" s="175">
        <v>6.7999999999999996E-3</v>
      </c>
      <c r="S62" s="171">
        <f>ROUND(F62*(P62),3)</f>
        <v>2.7E-2</v>
      </c>
      <c r="T62" s="172"/>
      <c r="U62" s="172"/>
      <c r="V62" s="175"/>
      <c r="Z62">
        <v>0</v>
      </c>
    </row>
    <row r="63" spans="1:26" ht="24.95" customHeight="1" x14ac:dyDescent="0.25">
      <c r="A63" s="173">
        <v>21</v>
      </c>
      <c r="B63" s="169" t="s">
        <v>161</v>
      </c>
      <c r="C63" s="174" t="s">
        <v>165</v>
      </c>
      <c r="D63" s="169" t="s">
        <v>166</v>
      </c>
      <c r="E63" s="169" t="s">
        <v>164</v>
      </c>
      <c r="F63" s="170">
        <v>42</v>
      </c>
      <c r="G63" s="170">
        <v>0</v>
      </c>
      <c r="H63" s="170">
        <v>4</v>
      </c>
      <c r="I63" s="170">
        <f>ROUND(F63*(G63+H63),2)</f>
        <v>168</v>
      </c>
      <c r="J63" s="169">
        <f>ROUND(F63*(N63),2)</f>
        <v>168</v>
      </c>
      <c r="K63" s="171">
        <f>ROUND(F63*(O63),2)</f>
        <v>0</v>
      </c>
      <c r="L63" s="171">
        <f>ROUND(F63*(G63),2)</f>
        <v>0</v>
      </c>
      <c r="M63" s="171">
        <f>ROUND(F63*(H63),2)</f>
        <v>168</v>
      </c>
      <c r="N63" s="171">
        <v>4</v>
      </c>
      <c r="O63" s="171"/>
      <c r="P63" s="175">
        <v>1</v>
      </c>
      <c r="Q63" s="175"/>
      <c r="R63" s="175">
        <v>1</v>
      </c>
      <c r="S63" s="171">
        <f>ROUND(F63*(P63),3)</f>
        <v>42</v>
      </c>
      <c r="T63" s="172"/>
      <c r="U63" s="172"/>
      <c r="V63" s="175"/>
      <c r="Z63">
        <v>0</v>
      </c>
    </row>
    <row r="64" spans="1:26" x14ac:dyDescent="0.25">
      <c r="A64" s="62"/>
      <c r="B64" s="62"/>
      <c r="C64" s="153" t="s">
        <v>153</v>
      </c>
      <c r="D64" s="152" t="s">
        <v>73</v>
      </c>
      <c r="E64" s="62"/>
      <c r="F64" s="151"/>
      <c r="G64" s="141">
        <f>ROUND((SUM(L58:L63))/1,2)</f>
        <v>93.31</v>
      </c>
      <c r="H64" s="141">
        <f>ROUND((SUM(M58:M63))/1,2)</f>
        <v>968</v>
      </c>
      <c r="I64" s="141">
        <f>ROUND((SUM(I58:I63))/1,2)</f>
        <v>1061.31</v>
      </c>
      <c r="J64" s="62"/>
      <c r="K64" s="62"/>
      <c r="L64" s="62">
        <f>ROUND((SUM(L58:L63))/1,2)</f>
        <v>93.31</v>
      </c>
      <c r="M64" s="62">
        <f>ROUND((SUM(M58:M63))/1,2)</f>
        <v>968</v>
      </c>
      <c r="N64" s="62"/>
      <c r="O64" s="62"/>
      <c r="P64" s="168"/>
      <c r="Q64" s="62"/>
      <c r="R64" s="62"/>
      <c r="S64" s="168">
        <f>ROUND((SUM(S58:S63))/1,2)</f>
        <v>42.03</v>
      </c>
      <c r="T64" s="137"/>
      <c r="U64" s="137"/>
      <c r="V64" s="2">
        <f>ROUND((SUM(V58:V63))/1,2)</f>
        <v>0</v>
      </c>
      <c r="W64" s="137"/>
      <c r="X64" s="137"/>
      <c r="Y64" s="137"/>
      <c r="Z64" s="137"/>
    </row>
    <row r="65" spans="1:26" x14ac:dyDescent="0.25">
      <c r="A65" s="1"/>
      <c r="B65" s="1"/>
      <c r="C65" s="1"/>
      <c r="D65" s="1"/>
      <c r="E65" s="1"/>
      <c r="F65" s="147"/>
      <c r="G65" s="134"/>
      <c r="H65" s="134"/>
      <c r="I65" s="13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62"/>
      <c r="B66" s="62"/>
      <c r="C66" s="153" t="s">
        <v>167</v>
      </c>
      <c r="D66" s="152" t="s">
        <v>74</v>
      </c>
      <c r="E66" s="62"/>
      <c r="F66" s="151"/>
      <c r="G66" s="76"/>
      <c r="H66" s="76"/>
      <c r="I66" s="7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137"/>
      <c r="U66" s="137"/>
      <c r="V66" s="62"/>
      <c r="W66" s="137"/>
      <c r="X66" s="137"/>
      <c r="Y66" s="137"/>
      <c r="Z66" s="137"/>
    </row>
    <row r="67" spans="1:26" ht="24.95" customHeight="1" x14ac:dyDescent="0.25">
      <c r="A67" s="162">
        <v>22</v>
      </c>
      <c r="B67" s="157" t="s">
        <v>168</v>
      </c>
      <c r="C67" s="163" t="s">
        <v>169</v>
      </c>
      <c r="D67" s="157" t="s">
        <v>170</v>
      </c>
      <c r="E67" s="157" t="s">
        <v>103</v>
      </c>
      <c r="F67" s="159">
        <v>450</v>
      </c>
      <c r="G67" s="159">
        <v>8.82</v>
      </c>
      <c r="H67" s="159">
        <v>0</v>
      </c>
      <c r="I67" s="159">
        <f>ROUND(F67*(G67+H67),2)</f>
        <v>3969</v>
      </c>
      <c r="J67" s="157">
        <f>ROUND(F67*(N67),2)</f>
        <v>3969</v>
      </c>
      <c r="K67" s="160">
        <f>ROUND(F67*(O67),2)</f>
        <v>0</v>
      </c>
      <c r="L67" s="160">
        <f>ROUND(F67*(G67),2)</f>
        <v>3969</v>
      </c>
      <c r="M67" s="160">
        <f>ROUND(F67*(H67),2)</f>
        <v>0</v>
      </c>
      <c r="N67" s="160">
        <v>8.82</v>
      </c>
      <c r="O67" s="160"/>
      <c r="P67" s="166">
        <v>1.5999999999999999E-4</v>
      </c>
      <c r="Q67" s="166"/>
      <c r="R67" s="166">
        <v>1.5999999999999999E-4</v>
      </c>
      <c r="S67" s="160">
        <f>ROUND(F67*(P67),3)</f>
        <v>7.1999999999999995E-2</v>
      </c>
      <c r="T67" s="161"/>
      <c r="U67" s="161"/>
      <c r="V67" s="166"/>
      <c r="Z67">
        <v>0</v>
      </c>
    </row>
    <row r="68" spans="1:26" ht="24.95" customHeight="1" x14ac:dyDescent="0.25">
      <c r="A68" s="162">
        <v>23</v>
      </c>
      <c r="B68" s="157" t="s">
        <v>168</v>
      </c>
      <c r="C68" s="163" t="s">
        <v>171</v>
      </c>
      <c r="D68" s="157" t="s">
        <v>172</v>
      </c>
      <c r="E68" s="157" t="s">
        <v>103</v>
      </c>
      <c r="F68" s="159">
        <v>450</v>
      </c>
      <c r="G68" s="159">
        <v>4.0199999999999996</v>
      </c>
      <c r="H68" s="159">
        <v>0</v>
      </c>
      <c r="I68" s="159">
        <f>ROUND(F68*(G68+H68),2)</f>
        <v>1809</v>
      </c>
      <c r="J68" s="157">
        <f>ROUND(F68*(N68),2)</f>
        <v>1809</v>
      </c>
      <c r="K68" s="160">
        <f>ROUND(F68*(O68),2)</f>
        <v>0</v>
      </c>
      <c r="L68" s="160">
        <f>ROUND(F68*(G68),2)</f>
        <v>1809</v>
      </c>
      <c r="M68" s="160">
        <f>ROUND(F68*(H68),2)</f>
        <v>0</v>
      </c>
      <c r="N68" s="160">
        <v>4.0199999999999996</v>
      </c>
      <c r="O68" s="160"/>
      <c r="P68" s="166">
        <v>7.9999999999999993E-5</v>
      </c>
      <c r="Q68" s="166"/>
      <c r="R68" s="166">
        <v>7.9999999999999993E-5</v>
      </c>
      <c r="S68" s="160">
        <f>ROUND(F68*(P68),3)</f>
        <v>3.5999999999999997E-2</v>
      </c>
      <c r="T68" s="161"/>
      <c r="U68" s="161"/>
      <c r="V68" s="166"/>
      <c r="Z68">
        <v>0</v>
      </c>
    </row>
    <row r="69" spans="1:26" ht="12" customHeight="1" x14ac:dyDescent="0.25">
      <c r="A69" s="154"/>
      <c r="B69" s="154"/>
      <c r="C69" s="164"/>
      <c r="D69" s="164" t="s">
        <v>173</v>
      </c>
      <c r="E69" s="154"/>
      <c r="F69" s="154"/>
      <c r="G69" s="156"/>
      <c r="H69" s="156"/>
      <c r="I69" s="154"/>
      <c r="J69" s="154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x14ac:dyDescent="0.25">
      <c r="A70" s="154"/>
      <c r="B70" s="154"/>
      <c r="C70" s="154"/>
      <c r="D70" s="165" t="s">
        <v>174</v>
      </c>
      <c r="E70" s="154"/>
      <c r="F70" s="156">
        <v>450</v>
      </c>
      <c r="G70" s="156"/>
      <c r="H70" s="156"/>
      <c r="I70" s="154"/>
      <c r="J70" s="154"/>
      <c r="K70" s="1"/>
      <c r="L70" s="1"/>
      <c r="M70" s="1"/>
      <c r="N70" s="1"/>
      <c r="O70" s="1"/>
      <c r="P70" s="1"/>
      <c r="Q70" s="1"/>
      <c r="R70" s="1"/>
      <c r="S70" s="1"/>
      <c r="V70" s="1"/>
    </row>
    <row r="71" spans="1:26" ht="24.95" customHeight="1" x14ac:dyDescent="0.25">
      <c r="A71" s="162">
        <v>24</v>
      </c>
      <c r="B71" s="157" t="s">
        <v>175</v>
      </c>
      <c r="C71" s="163" t="s">
        <v>176</v>
      </c>
      <c r="D71" s="157" t="s">
        <v>177</v>
      </c>
      <c r="E71" s="157" t="s">
        <v>103</v>
      </c>
      <c r="F71" s="159">
        <v>450</v>
      </c>
      <c r="G71" s="159">
        <v>1.23</v>
      </c>
      <c r="H71" s="159">
        <v>0</v>
      </c>
      <c r="I71" s="159">
        <f>ROUND(F71*(G71+H71),2)</f>
        <v>553.5</v>
      </c>
      <c r="J71" s="157">
        <f>ROUND(F71*(N71),2)</f>
        <v>553.5</v>
      </c>
      <c r="K71" s="160">
        <f>ROUND(F71*(O71),2)</f>
        <v>0</v>
      </c>
      <c r="L71" s="160">
        <f>ROUND(F71*(G71),2)</f>
        <v>553.5</v>
      </c>
      <c r="M71" s="160">
        <f>ROUND(F71*(H71),2)</f>
        <v>0</v>
      </c>
      <c r="N71" s="160">
        <v>1.23</v>
      </c>
      <c r="O71" s="160"/>
      <c r="P71" s="166"/>
      <c r="Q71" s="166"/>
      <c r="R71" s="166"/>
      <c r="S71" s="160">
        <f>ROUND(F71*(P71),3)</f>
        <v>0</v>
      </c>
      <c r="T71" s="161"/>
      <c r="U71" s="161"/>
      <c r="V71" s="166"/>
      <c r="Z71">
        <v>0</v>
      </c>
    </row>
    <row r="72" spans="1:26" x14ac:dyDescent="0.25">
      <c r="A72" s="62"/>
      <c r="B72" s="62"/>
      <c r="C72" s="153" t="s">
        <v>167</v>
      </c>
      <c r="D72" s="152" t="s">
        <v>74</v>
      </c>
      <c r="E72" s="62"/>
      <c r="F72" s="62"/>
      <c r="G72" s="141">
        <f>ROUND((SUM(L66:L71))/1,2)</f>
        <v>6331.5</v>
      </c>
      <c r="H72" s="141">
        <f>ROUND((SUM(M66:M71))/1,2)</f>
        <v>0</v>
      </c>
      <c r="I72" s="141">
        <f>ROUND((SUM(I66:I71))/1,2)</f>
        <v>6331.5</v>
      </c>
      <c r="J72" s="62"/>
      <c r="K72" s="62"/>
      <c r="L72" s="62">
        <f>ROUND((SUM(L66:L71))/1,2)</f>
        <v>6331.5</v>
      </c>
      <c r="M72" s="62">
        <f>ROUND((SUM(M66:M71))/1,2)</f>
        <v>0</v>
      </c>
      <c r="N72" s="62"/>
      <c r="O72" s="62"/>
      <c r="P72" s="168"/>
      <c r="Q72" s="62"/>
      <c r="R72" s="62"/>
      <c r="S72" s="168">
        <f>ROUND((SUM(S66:S71))/1,2)</f>
        <v>0.11</v>
      </c>
      <c r="T72" s="137"/>
      <c r="U72" s="137"/>
      <c r="V72" s="2">
        <f>ROUND((SUM(V66:V71))/1,2)</f>
        <v>0</v>
      </c>
      <c r="W72" s="137"/>
      <c r="X72" s="137"/>
      <c r="Y72" s="137"/>
      <c r="Z72" s="137"/>
    </row>
    <row r="73" spans="1:26" x14ac:dyDescent="0.25">
      <c r="A73" s="1"/>
      <c r="B73" s="1"/>
      <c r="C73" s="1"/>
      <c r="D73" s="1"/>
      <c r="E73" s="1"/>
      <c r="F73" s="1"/>
      <c r="G73" s="134"/>
      <c r="H73" s="1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25">
      <c r="A74" s="62"/>
      <c r="B74" s="62"/>
      <c r="C74" s="62"/>
      <c r="D74" s="2" t="s">
        <v>72</v>
      </c>
      <c r="E74" s="62"/>
      <c r="F74" s="62"/>
      <c r="G74" s="141">
        <f>ROUND((SUM(L57:L73))/2,2)</f>
        <v>6424.81</v>
      </c>
      <c r="H74" s="141">
        <f>ROUND((SUM(M57:M73))/2,2)</f>
        <v>968</v>
      </c>
      <c r="I74" s="141">
        <f>ROUND((SUM(I57:I73))/2,2)</f>
        <v>7392.81</v>
      </c>
      <c r="J74" s="76"/>
      <c r="K74" s="62"/>
      <c r="L74" s="76">
        <f>ROUND((SUM(L57:L73))/2,2)</f>
        <v>6424.81</v>
      </c>
      <c r="M74" s="76">
        <f>ROUND((SUM(M57:M73))/2,2)</f>
        <v>968</v>
      </c>
      <c r="N74" s="62"/>
      <c r="O74" s="62"/>
      <c r="P74" s="168"/>
      <c r="Q74" s="62"/>
      <c r="R74" s="62"/>
      <c r="S74" s="168">
        <f>ROUND((SUM(S57:S73))/2,2)</f>
        <v>42.14</v>
      </c>
      <c r="T74" s="137"/>
      <c r="U74" s="137"/>
      <c r="V74" s="2">
        <f>ROUND((SUM(V57:V73))/2,2)</f>
        <v>0</v>
      </c>
    </row>
    <row r="75" spans="1:26" x14ac:dyDescent="0.25">
      <c r="A75" s="1"/>
      <c r="B75" s="1"/>
      <c r="C75" s="1"/>
      <c r="D75" s="1"/>
      <c r="E75" s="1"/>
      <c r="F75" s="1"/>
      <c r="G75" s="134"/>
      <c r="H75" s="1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25">
      <c r="A76" s="62"/>
      <c r="B76" s="62"/>
      <c r="C76" s="62"/>
      <c r="D76" s="2" t="s">
        <v>75</v>
      </c>
      <c r="E76" s="62"/>
      <c r="F76" s="62"/>
      <c r="G76" s="76"/>
      <c r="H76" s="76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137"/>
      <c r="U76" s="137"/>
      <c r="V76" s="62"/>
      <c r="W76" s="137"/>
      <c r="X76" s="137"/>
      <c r="Y76" s="137"/>
      <c r="Z76" s="137"/>
    </row>
    <row r="77" spans="1:26" x14ac:dyDescent="0.25">
      <c r="A77" s="62"/>
      <c r="B77" s="62"/>
      <c r="C77" s="153" t="s">
        <v>178</v>
      </c>
      <c r="D77" s="152" t="s">
        <v>76</v>
      </c>
      <c r="E77" s="62"/>
      <c r="F77" s="62"/>
      <c r="G77" s="76"/>
      <c r="H77" s="76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137"/>
      <c r="U77" s="137"/>
      <c r="V77" s="62"/>
      <c r="W77" s="137"/>
      <c r="X77" s="137"/>
      <c r="Y77" s="137"/>
      <c r="Z77" s="137"/>
    </row>
    <row r="78" spans="1:26" ht="24.95" customHeight="1" x14ac:dyDescent="0.25">
      <c r="A78" s="162">
        <v>25</v>
      </c>
      <c r="B78" s="157" t="s">
        <v>179</v>
      </c>
      <c r="C78" s="163" t="s">
        <v>180</v>
      </c>
      <c r="D78" s="157" t="s">
        <v>181</v>
      </c>
      <c r="E78" s="157" t="s">
        <v>182</v>
      </c>
      <c r="F78" s="159">
        <v>4506</v>
      </c>
      <c r="G78" s="159">
        <v>0.6</v>
      </c>
      <c r="H78" s="159">
        <v>0</v>
      </c>
      <c r="I78" s="159">
        <f>ROUND(F78*(G78+H78),2)</f>
        <v>2703.6</v>
      </c>
      <c r="J78" s="157">
        <f>ROUND(F78*(N78),2)</f>
        <v>2703.6</v>
      </c>
      <c r="K78" s="160">
        <f>ROUND(F78*(O78),2)</f>
        <v>0</v>
      </c>
      <c r="L78" s="160">
        <f>ROUND(F78*(G78),2)</f>
        <v>2703.6</v>
      </c>
      <c r="M78" s="160">
        <f>ROUND(F78*(H78),2)</f>
        <v>0</v>
      </c>
      <c r="N78" s="160">
        <v>0.6</v>
      </c>
      <c r="O78" s="160"/>
      <c r="P78" s="166"/>
      <c r="Q78" s="166"/>
      <c r="R78" s="166"/>
      <c r="S78" s="160">
        <f>ROUND(F78*(P78),3)</f>
        <v>0</v>
      </c>
      <c r="T78" s="161"/>
      <c r="U78" s="161"/>
      <c r="V78" s="166"/>
      <c r="Z78">
        <v>0</v>
      </c>
    </row>
    <row r="79" spans="1:26" ht="12" customHeight="1" x14ac:dyDescent="0.25">
      <c r="A79" s="154"/>
      <c r="B79" s="154"/>
      <c r="C79" s="164"/>
      <c r="D79" s="164" t="s">
        <v>183</v>
      </c>
      <c r="E79" s="154"/>
      <c r="F79" s="154"/>
      <c r="G79" s="156"/>
      <c r="H79" s="156"/>
      <c r="I79" s="154"/>
      <c r="J79" s="154"/>
      <c r="K79" s="1"/>
      <c r="L79" s="1"/>
      <c r="M79" s="1"/>
      <c r="N79" s="1"/>
      <c r="O79" s="1"/>
      <c r="P79" s="1"/>
      <c r="Q79" s="1"/>
      <c r="R79" s="1"/>
      <c r="S79" s="1"/>
      <c r="V79" s="1"/>
    </row>
    <row r="80" spans="1:26" x14ac:dyDescent="0.25">
      <c r="A80" s="154"/>
      <c r="B80" s="154"/>
      <c r="C80" s="154"/>
      <c r="D80" s="165" t="s">
        <v>184</v>
      </c>
      <c r="E80" s="154"/>
      <c r="F80" s="156">
        <v>4506</v>
      </c>
      <c r="G80" s="156"/>
      <c r="H80" s="156"/>
      <c r="I80" s="154"/>
      <c r="J80" s="154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ht="24.95" customHeight="1" x14ac:dyDescent="0.25">
      <c r="A81" s="162">
        <v>26</v>
      </c>
      <c r="B81" s="157" t="s">
        <v>179</v>
      </c>
      <c r="C81" s="163" t="s">
        <v>185</v>
      </c>
      <c r="D81" s="157" t="s">
        <v>186</v>
      </c>
      <c r="E81" s="157" t="s">
        <v>182</v>
      </c>
      <c r="F81" s="159">
        <v>3504</v>
      </c>
      <c r="G81" s="159">
        <v>0.36</v>
      </c>
      <c r="H81" s="159">
        <v>0</v>
      </c>
      <c r="I81" s="159">
        <f>ROUND(F81*(G81+H81),2)</f>
        <v>1261.44</v>
      </c>
      <c r="J81" s="157">
        <f>ROUND(F81*(N81),2)</f>
        <v>1261.44</v>
      </c>
      <c r="K81" s="160">
        <f>ROUND(F81*(O81),2)</f>
        <v>0</v>
      </c>
      <c r="L81" s="160">
        <f>ROUND(F81*(G81),2)</f>
        <v>1261.44</v>
      </c>
      <c r="M81" s="160">
        <f>ROUND(F81*(H81),2)</f>
        <v>0</v>
      </c>
      <c r="N81" s="160">
        <v>0.36</v>
      </c>
      <c r="O81" s="160"/>
      <c r="P81" s="166"/>
      <c r="Q81" s="166"/>
      <c r="R81" s="166"/>
      <c r="S81" s="160">
        <f>ROUND(F81*(P81),3)</f>
        <v>0</v>
      </c>
      <c r="T81" s="161"/>
      <c r="U81" s="161"/>
      <c r="V81" s="166"/>
      <c r="Z81">
        <v>0</v>
      </c>
    </row>
    <row r="82" spans="1:26" x14ac:dyDescent="0.25">
      <c r="A82" s="154"/>
      <c r="B82" s="154"/>
      <c r="C82" s="164"/>
      <c r="D82" s="167" t="s">
        <v>187</v>
      </c>
      <c r="E82" s="154"/>
      <c r="F82" s="156">
        <v>4504</v>
      </c>
      <c r="G82" s="156"/>
      <c r="H82" s="156"/>
      <c r="I82" s="154"/>
      <c r="J82" s="154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ht="24.95" customHeight="1" x14ac:dyDescent="0.25">
      <c r="A83" s="173">
        <v>27</v>
      </c>
      <c r="B83" s="169" t="s">
        <v>161</v>
      </c>
      <c r="C83" s="174" t="s">
        <v>165</v>
      </c>
      <c r="D83" s="169" t="s">
        <v>188</v>
      </c>
      <c r="E83" s="169" t="s">
        <v>182</v>
      </c>
      <c r="F83" s="170">
        <v>998.64</v>
      </c>
      <c r="G83" s="170">
        <v>0</v>
      </c>
      <c r="H83" s="170">
        <v>4</v>
      </c>
      <c r="I83" s="170">
        <f>ROUND(F83*(G83+H83),2)</f>
        <v>3994.56</v>
      </c>
      <c r="J83" s="169">
        <f>ROUND(F83*(N83),2)</f>
        <v>3994.56</v>
      </c>
      <c r="K83" s="171">
        <f>ROUND(F83*(O83),2)</f>
        <v>0</v>
      </c>
      <c r="L83" s="171">
        <f>ROUND(F83*(G83),2)</f>
        <v>0</v>
      </c>
      <c r="M83" s="171">
        <f>ROUND(F83*(H83),2)</f>
        <v>3994.56</v>
      </c>
      <c r="N83" s="171">
        <v>4</v>
      </c>
      <c r="O83" s="171"/>
      <c r="P83" s="175">
        <v>1E-3</v>
      </c>
      <c r="Q83" s="175"/>
      <c r="R83" s="175">
        <v>1E-3</v>
      </c>
      <c r="S83" s="171">
        <f>ROUND(F83*(P83),3)</f>
        <v>0.999</v>
      </c>
      <c r="T83" s="172"/>
      <c r="U83" s="172"/>
      <c r="V83" s="175"/>
      <c r="Z83">
        <v>0</v>
      </c>
    </row>
    <row r="84" spans="1:26" ht="12" customHeight="1" x14ac:dyDescent="0.25">
      <c r="A84" s="154"/>
      <c r="B84" s="154"/>
      <c r="C84" s="164"/>
      <c r="D84" s="164" t="s">
        <v>189</v>
      </c>
      <c r="E84" s="154"/>
      <c r="F84" s="154"/>
      <c r="G84" s="156"/>
      <c r="H84" s="156"/>
      <c r="I84" s="154"/>
      <c r="J84" s="154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154"/>
      <c r="B85" s="154"/>
      <c r="C85" s="154"/>
      <c r="D85" s="165" t="s">
        <v>190</v>
      </c>
      <c r="E85" s="154"/>
      <c r="F85" s="156">
        <v>476.52</v>
      </c>
      <c r="G85" s="156"/>
      <c r="H85" s="156"/>
      <c r="I85" s="154"/>
      <c r="J85" s="154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ht="12" customHeight="1" x14ac:dyDescent="0.25">
      <c r="A86" s="154"/>
      <c r="B86" s="154"/>
      <c r="C86" s="164"/>
      <c r="D86" s="164" t="s">
        <v>191</v>
      </c>
      <c r="E86" s="154"/>
      <c r="F86" s="154"/>
      <c r="G86" s="156"/>
      <c r="H86" s="156"/>
      <c r="I86" s="154"/>
      <c r="J86" s="154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x14ac:dyDescent="0.25">
      <c r="A87" s="154"/>
      <c r="B87" s="154"/>
      <c r="C87" s="154"/>
      <c r="D87" s="165" t="s">
        <v>192</v>
      </c>
      <c r="E87" s="154"/>
      <c r="F87" s="156">
        <v>522.12</v>
      </c>
      <c r="G87" s="156"/>
      <c r="H87" s="156"/>
      <c r="I87" s="154"/>
      <c r="J87" s="154"/>
      <c r="K87" s="1"/>
      <c r="L87" s="1"/>
      <c r="M87" s="1"/>
      <c r="N87" s="1"/>
      <c r="O87" s="1"/>
      <c r="P87" s="1"/>
      <c r="Q87" s="1"/>
      <c r="R87" s="1"/>
      <c r="S87" s="1"/>
      <c r="V87" s="1"/>
    </row>
    <row r="88" spans="1:26" x14ac:dyDescent="0.25">
      <c r="A88" s="62"/>
      <c r="B88" s="62"/>
      <c r="C88" s="152">
        <v>943</v>
      </c>
      <c r="D88" s="152" t="s">
        <v>76</v>
      </c>
      <c r="E88" s="62"/>
      <c r="F88" s="62"/>
      <c r="G88" s="141">
        <f>ROUND((SUM(L77:L87))/1,2)</f>
        <v>3965.04</v>
      </c>
      <c r="H88" s="141">
        <f>ROUND((SUM(M77:M87))/1,2)</f>
        <v>3994.56</v>
      </c>
      <c r="I88" s="141">
        <f>ROUND((SUM(I77:I87))/1,2)</f>
        <v>7959.6</v>
      </c>
      <c r="J88" s="62"/>
      <c r="K88" s="62"/>
      <c r="L88" s="62">
        <f>ROUND((SUM(L77:L87))/1,2)</f>
        <v>3965.04</v>
      </c>
      <c r="M88" s="62">
        <f>ROUND((SUM(M77:M87))/1,2)</f>
        <v>3994.56</v>
      </c>
      <c r="N88" s="62"/>
      <c r="O88" s="62"/>
      <c r="P88" s="168"/>
      <c r="Q88" s="1"/>
      <c r="R88" s="1"/>
      <c r="S88" s="168">
        <f>ROUND((SUM(S77:S87))/1,2)</f>
        <v>1</v>
      </c>
      <c r="T88" s="177"/>
      <c r="U88" s="177"/>
      <c r="V88" s="2">
        <f>ROUND((SUM(V77:V87))/1,2)</f>
        <v>0</v>
      </c>
    </row>
    <row r="89" spans="1:26" x14ac:dyDescent="0.25">
      <c r="A89" s="1"/>
      <c r="B89" s="1"/>
      <c r="C89" s="1"/>
      <c r="D89" s="1"/>
      <c r="E89" s="1"/>
      <c r="F89" s="1"/>
      <c r="G89" s="134"/>
      <c r="H89" s="1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25">
      <c r="A90" s="62"/>
      <c r="B90" s="62"/>
      <c r="C90" s="62"/>
      <c r="D90" s="2" t="s">
        <v>75</v>
      </c>
      <c r="E90" s="62"/>
      <c r="F90" s="62"/>
      <c r="G90" s="141">
        <f>ROUND((SUM(L76:L89))/2,2)</f>
        <v>3965.04</v>
      </c>
      <c r="H90" s="141">
        <f>ROUND((SUM(M76:M89))/2,2)</f>
        <v>3994.56</v>
      </c>
      <c r="I90" s="141">
        <f>ROUND((SUM(I76:I89))/2,2)</f>
        <v>7959.6</v>
      </c>
      <c r="J90" s="62"/>
      <c r="K90" s="62"/>
      <c r="L90" s="62">
        <f>ROUND((SUM(L76:L89))/2,2)</f>
        <v>3965.04</v>
      </c>
      <c r="M90" s="62">
        <f>ROUND((SUM(M76:M89))/2,2)</f>
        <v>3994.56</v>
      </c>
      <c r="N90" s="62"/>
      <c r="O90" s="62"/>
      <c r="P90" s="168"/>
      <c r="Q90" s="1"/>
      <c r="R90" s="1"/>
      <c r="S90" s="168">
        <f>ROUND((SUM(S76:S89))/2,2)</f>
        <v>1</v>
      </c>
      <c r="V90" s="2">
        <f>ROUND((SUM(V76:V89))/2,2)</f>
        <v>0</v>
      </c>
    </row>
    <row r="91" spans="1:26" x14ac:dyDescent="0.25">
      <c r="A91" s="179"/>
      <c r="B91" s="179"/>
      <c r="C91" s="179"/>
      <c r="D91" s="179" t="s">
        <v>77</v>
      </c>
      <c r="E91" s="179"/>
      <c r="F91" s="179"/>
      <c r="G91" s="180">
        <f>ROUND((SUM(L9:L90))/3,2)</f>
        <v>28611.69</v>
      </c>
      <c r="H91" s="180">
        <f>ROUND((SUM(M9:M90))/3,2)</f>
        <v>21462.560000000001</v>
      </c>
      <c r="I91" s="180">
        <f>ROUND((SUM(I9:I90))/3,2)</f>
        <v>50074.25</v>
      </c>
      <c r="J91" s="179"/>
      <c r="K91" s="180">
        <f>ROUND((SUM(K9:K90))/3,2)</f>
        <v>0</v>
      </c>
      <c r="L91" s="179">
        <f>ROUND((SUM(L9:L90))/3,2)</f>
        <v>28611.69</v>
      </c>
      <c r="M91" s="179">
        <f>ROUND((SUM(M9:M90))/3,2)</f>
        <v>21462.560000000001</v>
      </c>
      <c r="N91" s="179"/>
      <c r="O91" s="179"/>
      <c r="P91" s="181"/>
      <c r="Q91" s="179"/>
      <c r="R91" s="180"/>
      <c r="S91" s="181">
        <f>ROUND((SUM(S9:S90))/3,2)</f>
        <v>141.97999999999999</v>
      </c>
      <c r="T91" s="182"/>
      <c r="U91" s="182"/>
      <c r="V91" s="179">
        <f>ROUND((SUM(V9:V90))/3,2)</f>
        <v>52.75</v>
      </c>
      <c r="X91" s="178"/>
      <c r="Y91">
        <f>(SUM(Y9:Y90))</f>
        <v>0</v>
      </c>
      <c r="Z91">
        <f>(SUM(Z9:Z90))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OMD pre 150 ks jalovíc  Belá / SO 01 Stavebné úpravy OMD pre 150 ks jalovíc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3952</vt:lpstr>
      <vt:lpstr>Rekap 3952</vt:lpstr>
      <vt:lpstr>SO 3952</vt:lpstr>
      <vt:lpstr>'Rekap 3952'!Názvy_tlače</vt:lpstr>
      <vt:lpstr>'SO 3952'!Názvy_tlače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Benko</dc:creator>
  <cp:lastModifiedBy>Terezia Kuricova</cp:lastModifiedBy>
  <dcterms:created xsi:type="dcterms:W3CDTF">2023-08-19T13:59:50Z</dcterms:created>
  <dcterms:modified xsi:type="dcterms:W3CDTF">2023-08-23T12:31:35Z</dcterms:modified>
</cp:coreProperties>
</file>