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rev\Desktop\PAVLOVCE PPA\"/>
    </mc:Choice>
  </mc:AlternateContent>
  <xr:revisionPtr revIDLastSave="0" documentId="8_{12905D96-7A77-40B3-AFC5-72EAA540AFD7}" xr6:coauthVersionLast="47" xr6:coauthVersionMax="47" xr10:uidLastSave="{00000000-0000-0000-0000-000000000000}"/>
  <bookViews>
    <workbookView xWindow="24" yWindow="168" windowWidth="23016" windowHeight="12216" xr2:uid="{2DEC7CEB-68C9-443E-9718-512EC4CDE497}"/>
  </bookViews>
  <sheets>
    <sheet name="Rekapitulácia" sheetId="1" r:id="rId1"/>
    <sheet name="Krycí list stavby" sheetId="2" r:id="rId2"/>
    <sheet name="Kryci_list 7789" sheetId="3" r:id="rId3"/>
    <sheet name="Rekap 7789" sheetId="4" r:id="rId4"/>
    <sheet name="SO 7789" sheetId="5" r:id="rId5"/>
  </sheets>
  <definedNames>
    <definedName name="_xlnm.Print_Titles" localSheetId="3">'Rekap 7789'!$9:$9</definedName>
    <definedName name="_xlnm.Print_Titles" localSheetId="4">'SO 7789'!$8:$8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B8" i="1"/>
  <c r="G7" i="1"/>
  <c r="C7" i="1"/>
  <c r="E7" i="1"/>
  <c r="D7" i="1"/>
  <c r="E8" i="1"/>
  <c r="J17" i="2" s="1"/>
  <c r="J18" i="3"/>
  <c r="J17" i="3"/>
  <c r="K7" i="1"/>
  <c r="B7" i="1"/>
  <c r="I30" i="3"/>
  <c r="J30" i="3" s="1"/>
  <c r="Y34" i="5"/>
  <c r="Z34" i="5"/>
  <c r="F14" i="4"/>
  <c r="V31" i="5"/>
  <c r="M31" i="5"/>
  <c r="C14" i="4" s="1"/>
  <c r="K30" i="5"/>
  <c r="J30" i="5"/>
  <c r="S30" i="5"/>
  <c r="S31" i="5" s="1"/>
  <c r="E14" i="4" s="1"/>
  <c r="M30" i="5"/>
  <c r="L30" i="5"/>
  <c r="I30" i="5"/>
  <c r="K29" i="5"/>
  <c r="J29" i="5"/>
  <c r="S29" i="5"/>
  <c r="M29" i="5"/>
  <c r="H31" i="5" s="1"/>
  <c r="L29" i="5"/>
  <c r="L31" i="5" s="1"/>
  <c r="B14" i="4" s="1"/>
  <c r="I29" i="5"/>
  <c r="I31" i="5" s="1"/>
  <c r="D14" i="4" s="1"/>
  <c r="F13" i="4"/>
  <c r="V26" i="5"/>
  <c r="H26" i="5"/>
  <c r="K25" i="5"/>
  <c r="J25" i="5"/>
  <c r="S25" i="5"/>
  <c r="S26" i="5" s="1"/>
  <c r="E13" i="4" s="1"/>
  <c r="M25" i="5"/>
  <c r="L25" i="5"/>
  <c r="I25" i="5"/>
  <c r="K24" i="5"/>
  <c r="J24" i="5"/>
  <c r="S24" i="5"/>
  <c r="M24" i="5"/>
  <c r="M26" i="5" s="1"/>
  <c r="C13" i="4" s="1"/>
  <c r="L24" i="5"/>
  <c r="G26" i="5" s="1"/>
  <c r="I24" i="5"/>
  <c r="I26" i="5" s="1"/>
  <c r="D13" i="4" s="1"/>
  <c r="F12" i="4"/>
  <c r="V21" i="5"/>
  <c r="H21" i="5"/>
  <c r="K20" i="5"/>
  <c r="J20" i="5"/>
  <c r="S20" i="5"/>
  <c r="M20" i="5"/>
  <c r="L20" i="5"/>
  <c r="I20" i="5"/>
  <c r="K19" i="5"/>
  <c r="J19" i="5"/>
  <c r="S19" i="5"/>
  <c r="M19" i="5"/>
  <c r="L19" i="5"/>
  <c r="I19" i="5"/>
  <c r="K18" i="5"/>
  <c r="J18" i="5"/>
  <c r="S18" i="5"/>
  <c r="M18" i="5"/>
  <c r="L18" i="5"/>
  <c r="I18" i="5"/>
  <c r="K17" i="5"/>
  <c r="J17" i="5"/>
  <c r="S17" i="5"/>
  <c r="M17" i="5"/>
  <c r="L17" i="5"/>
  <c r="I17" i="5"/>
  <c r="K16" i="5"/>
  <c r="J16" i="5"/>
  <c r="S16" i="5"/>
  <c r="S21" i="5" s="1"/>
  <c r="E12" i="4" s="1"/>
  <c r="M16" i="5"/>
  <c r="L16" i="5"/>
  <c r="I16" i="5"/>
  <c r="K15" i="5"/>
  <c r="J15" i="5"/>
  <c r="S15" i="5"/>
  <c r="M15" i="5"/>
  <c r="M21" i="5" s="1"/>
  <c r="L15" i="5"/>
  <c r="G21" i="5" s="1"/>
  <c r="I15" i="5"/>
  <c r="I21" i="5" s="1"/>
  <c r="D12" i="4" s="1"/>
  <c r="E11" i="4"/>
  <c r="D11" i="4"/>
  <c r="S12" i="5"/>
  <c r="H12" i="5"/>
  <c r="M12" i="5"/>
  <c r="C11" i="4" s="1"/>
  <c r="L12" i="5"/>
  <c r="B11" i="4" s="1"/>
  <c r="I12" i="5"/>
  <c r="K11" i="5"/>
  <c r="K34" i="5" s="1"/>
  <c r="J11" i="5"/>
  <c r="V11" i="5"/>
  <c r="S11" i="5"/>
  <c r="M11" i="5"/>
  <c r="L11" i="5"/>
  <c r="I11" i="5"/>
  <c r="J20" i="3"/>
  <c r="D8" i="1" l="1"/>
  <c r="J18" i="2" s="1"/>
  <c r="J20" i="2" s="1"/>
  <c r="I34" i="5"/>
  <c r="D17" i="4" s="1"/>
  <c r="H34" i="5"/>
  <c r="C12" i="4"/>
  <c r="M34" i="5"/>
  <c r="C17" i="4" s="1"/>
  <c r="M33" i="5"/>
  <c r="C15" i="4" s="1"/>
  <c r="E15" i="3" s="1"/>
  <c r="I33" i="5"/>
  <c r="D15" i="4" s="1"/>
  <c r="F15" i="3" s="1"/>
  <c r="F24" i="3" s="1"/>
  <c r="L21" i="5"/>
  <c r="B12" i="4" s="1"/>
  <c r="L26" i="5"/>
  <c r="B13" i="4" s="1"/>
  <c r="G31" i="5"/>
  <c r="H33" i="5"/>
  <c r="G12" i="5"/>
  <c r="L33" i="5"/>
  <c r="B15" i="4" s="1"/>
  <c r="D15" i="3" s="1"/>
  <c r="V12" i="5"/>
  <c r="F11" i="4" s="1"/>
  <c r="S33" i="5"/>
  <c r="E15" i="4" s="1"/>
  <c r="F22" i="3"/>
  <c r="F23" i="3"/>
  <c r="J22" i="3"/>
  <c r="J24" i="3"/>
  <c r="J23" i="3"/>
  <c r="F20" i="3"/>
  <c r="F20" i="2" l="1"/>
  <c r="L34" i="5"/>
  <c r="B17" i="4" s="1"/>
  <c r="G34" i="5"/>
  <c r="G33" i="5"/>
  <c r="V33" i="5"/>
  <c r="F15" i="4" s="1"/>
  <c r="S34" i="5"/>
  <c r="E17" i="4" s="1"/>
  <c r="J26" i="3"/>
  <c r="J28" i="3" s="1"/>
  <c r="I29" i="3" l="1"/>
  <c r="J29" i="3" s="1"/>
  <c r="J31" i="3" s="1"/>
  <c r="V34" i="5"/>
  <c r="F17" i="4" s="1"/>
  <c r="J28" i="2" l="1"/>
  <c r="C8" i="1" l="1"/>
  <c r="G8" i="1"/>
  <c r="B10" i="1" l="1"/>
  <c r="G10" i="1" l="1"/>
  <c r="I30" i="2"/>
  <c r="J30" i="2" s="1"/>
  <c r="J31" i="2" s="1"/>
  <c r="G9" i="1"/>
  <c r="I29" i="2"/>
  <c r="J29" i="2" s="1"/>
  <c r="G11" i="1" l="1"/>
</calcChain>
</file>

<file path=xl/sharedStrings.xml><?xml version="1.0" encoding="utf-8"?>
<sst xmlns="http://schemas.openxmlformats.org/spreadsheetml/2006/main" count="237" uniqueCount="130">
  <si>
    <t>Rekapitulácia rozpočtu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</si>
  <si>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</si>
  <si>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</si>
  <si>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</si>
  <si>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</si>
  <si>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</si>
  <si>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</si>
  <si>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</si>
  <si>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</si>
  <si>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</si>
  <si>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</si>
  <si>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SO 01 Rekonštrukcia miestnej komunikácie dl. 323 m</t>
  </si>
  <si>
    <t>Krycí list rozpočtu</t>
  </si>
  <si>
    <t xml:space="preserve">Miesto:  </t>
  </si>
  <si>
    <t xml:space="preserve">Ks: </t>
  </si>
  <si>
    <t xml:space="preserve">Zákazka: </t>
  </si>
  <si>
    <t xml:space="preserve">Spracoval: </t>
  </si>
  <si>
    <t xml:space="preserve">Dňa </t>
  </si>
  <si>
    <t>11. 8. 2023</t>
  </si>
  <si>
    <t>Odberateľ: OBEC PAVLOVCE</t>
  </si>
  <si>
    <t xml:space="preserve">Dodávateľ: </t>
  </si>
  <si>
    <t>IČO: 00332658</t>
  </si>
  <si>
    <t>DIČ: 2020630293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</si>
  <si>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</si>
  <si>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</si>
  <si>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</si>
  <si>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</si>
  <si>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</si>
  <si>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</si>
  <si>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</si>
  <si>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</si>
  <si>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</si>
  <si>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 xml:space="preserve">B 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</si>
  <si>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</si>
  <si>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</si>
  <si>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</si>
  <si>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</si>
  <si>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</si>
  <si>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6,10,20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</si>
  <si>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</si>
  <si>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</si>
  <si>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</si>
  <si>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</si>
  <si>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</si>
  <si>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</si>
  <si>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</si>
  <si>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</si>
  <si>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</si>
  <si>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</si>
  <si>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</si>
  <si>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</si>
  <si>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</si>
  <si>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</si>
  <si>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</si>
  <si>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</si>
  <si>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</si>
  <si>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</si>
  <si>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</si>
  <si>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</si>
  <si>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</si>
  <si>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</si>
  <si>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</si>
  <si>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</si>
  <si>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11. 8. 2023</t>
  </si>
  <si>
    <t>Prehľad rozpočtových nákladov</t>
  </si>
  <si>
    <t>Práce HSV</t>
  </si>
  <si>
    <t>ZEMNÉ PRÁCE</t>
  </si>
  <si>
    <t>SPEVNENÉ PLOCHY</t>
  </si>
  <si>
    <t>OSTATNÉ KONŠTRUKCIE A PRÁCE</t>
  </si>
  <si>
    <t>PRESUNY HMÔT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</si>
  <si>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</si>
  <si>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</si>
  <si>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</si>
  <si>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</si>
  <si>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</si>
  <si>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</si>
  <si>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</si>
  <si>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</si>
  <si>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</si>
  <si>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</si>
  <si>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Sutina</t>
  </si>
  <si>
    <t xml:space="preserve">Dátum: </t>
  </si>
  <si>
    <t>1</t>
  </si>
  <si>
    <t>221/B 1</t>
  </si>
  <si>
    <t xml:space="preserve"> 113151114</t>
  </si>
  <si>
    <t>Frézovanie živičného krytu alebo podkladu hrúbky do 50 mm šírky do 750 mm s plochou do 500 m2</t>
  </si>
  <si>
    <t>m2</t>
  </si>
  <si>
    <t>5</t>
  </si>
  <si>
    <t>221/A 1</t>
  </si>
  <si>
    <t xml:space="preserve"> 569811111</t>
  </si>
  <si>
    <t>Spevnenie krajníc alebo komunikácií štrkodrvinou hrúbky 50 mm</t>
  </si>
  <si>
    <t xml:space="preserve"> 573111112</t>
  </si>
  <si>
    <t>Postrek asfaltový infiltračný s kameninovým posypom z cestného asfaltu v množstve 1 kg/m2</t>
  </si>
  <si>
    <t xml:space="preserve"> 573111111</t>
  </si>
  <si>
    <t>Postrek asfaltový infiltračný s kameninovým posypom z cestného asfaltu v množstve 0,6 kg/m2</t>
  </si>
  <si>
    <t xml:space="preserve"> 11/A 1</t>
  </si>
  <si>
    <t xml:space="preserve"> 577144211</t>
  </si>
  <si>
    <t>Asfaltový betón vrstva obrusná AC 11 O v pruhu š. do 3m z nemodifikovaného asfaltu tr. I. po zhutnení hr. 35 mm</t>
  </si>
  <si>
    <t xml:space="preserve"> m2</t>
  </si>
  <si>
    <t>211/A 1</t>
  </si>
  <si>
    <t xml:space="preserve"> 577144231</t>
  </si>
  <si>
    <t>Asfaltový betón vrstva obrusná AC 11 O v pruhu  š. do 3 m, z nemodifikovaného asfaltu tr. I. pozhutnení hr. 50 mm</t>
  </si>
  <si>
    <t>R/R 0</t>
  </si>
  <si>
    <t xml:space="preserve"> 0002-PC</t>
  </si>
  <si>
    <t>Osadenie, montáž, demontáž dočasnej cestnej zvislej dopravnej značky na stĺpik, vrátane materiálu - prenájom</t>
  </si>
  <si>
    <t>KPL</t>
  </si>
  <si>
    <t>9</t>
  </si>
  <si>
    <t xml:space="preserve"> 919735111</t>
  </si>
  <si>
    <t>Rezanie existujúceho živičného krytu alebo podkladu hrúbky do 50 mm</t>
  </si>
  <si>
    <t>m</t>
  </si>
  <si>
    <t>221/C 1</t>
  </si>
  <si>
    <t xml:space="preserve"> 938908411</t>
  </si>
  <si>
    <t>Očistenie povrchu krytu alebo asfaltového, betónového,dlaždeného podkladu saponátovým roztokom</t>
  </si>
  <si>
    <t>99</t>
  </si>
  <si>
    <t xml:space="preserve"> 998225311</t>
  </si>
  <si>
    <t>Presun hmôt pre opravy asfaltových alebo betónových komunikácií a plôch letísk</t>
  </si>
  <si>
    <t>t</t>
  </si>
  <si>
    <t xml:space="preserve"> 998225391</t>
  </si>
  <si>
    <t>Príplatok za zväčšený presun do 1 km pre opravy krytov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</si>
  <si>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</si>
  <si>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</si>
  <si>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</si>
  <si>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</si>
  <si>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</si>
  <si>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 xml:space="preserve">OST </t>
  </si>
  <si>
    <t>Stavba: Rekonštrukcia miestných komunikácií v obci Pavlovce, okr. Vranov nad Topľou</t>
  </si>
  <si>
    <t>Miesto:  Pavlovce</t>
  </si>
  <si>
    <t>Projektant: MRIJA s.r.o., Raymanova 2766/9, 080 01 Prešov</t>
  </si>
  <si>
    <t>Zákazka: Rekonštrukcia miestných komunikácií v obci Pavlovce, okr. Vranov nad Topľou</t>
  </si>
  <si>
    <t>Objekt: SO 01 Rekonštrukcia miestnej komunikácie dl. 323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</si>
</sst>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charset val="238"/>
    </font>
    <font>
      <sz val="8"/>
      <color rgb="FF000000"/>
      <name val="Arial CE"/>
      <charset val="238"/>
    </font>
    <font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3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5" xfId="0" applyFont="1" applyBorder="1"/>
    <xf numFmtId="16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8" xfId="0" applyFont="1" applyBorder="1"/>
    <xf numFmtId="0" fontId="5" fillId="0" borderId="25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26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5" fillId="0" borderId="32" xfId="0" applyFont="1" applyBorder="1"/>
    <xf numFmtId="0" fontId="5" fillId="0" borderId="9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35" xfId="0" applyFont="1" applyBorder="1"/>
    <xf numFmtId="0" fontId="5" fillId="0" borderId="33" xfId="0" applyFont="1" applyBorder="1"/>
    <xf numFmtId="0" fontId="5" fillId="0" borderId="11" xfId="0" applyFont="1" applyBorder="1"/>
    <xf numFmtId="0" fontId="5" fillId="0" borderId="26" xfId="0" applyFont="1" applyBorder="1"/>
    <xf numFmtId="0" fontId="5" fillId="0" borderId="45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64" fontId="1" fillId="0" borderId="20" xfId="0" applyNumberFormat="1" applyFont="1" applyBorder="1"/>
    <xf numFmtId="0" fontId="5" fillId="0" borderId="46" xfId="0" applyFont="1" applyBorder="1"/>
    <xf numFmtId="0" fontId="5" fillId="0" borderId="0" xfId="0" applyFont="1"/>
    <xf numFmtId="0" fontId="5" fillId="0" borderId="47" xfId="0" applyFont="1" applyBorder="1"/>
    <xf numFmtId="0" fontId="5" fillId="0" borderId="48" xfId="0" applyFont="1" applyBorder="1"/>
    <xf numFmtId="164" fontId="1" fillId="0" borderId="49" xfId="0" applyNumberFormat="1" applyFont="1" applyBorder="1"/>
    <xf numFmtId="164" fontId="5" fillId="0" borderId="51" xfId="0" applyNumberFormat="1" applyFont="1" applyBorder="1"/>
    <xf numFmtId="164" fontId="5" fillId="0" borderId="53" xfId="0" applyNumberFormat="1" applyFont="1" applyBorder="1"/>
    <xf numFmtId="164" fontId="1" fillId="0" borderId="54" xfId="0" applyNumberFormat="1" applyFont="1" applyBorder="1"/>
    <xf numFmtId="164" fontId="5" fillId="0" borderId="47" xfId="0" applyNumberFormat="1" applyFont="1" applyBorder="1"/>
    <xf numFmtId="0" fontId="1" fillId="0" borderId="55" xfId="0" applyFont="1" applyBorder="1"/>
    <xf numFmtId="0" fontId="1" fillId="0" borderId="56" xfId="0" applyFont="1" applyBorder="1"/>
    <xf numFmtId="0" fontId="1" fillId="0" borderId="57" xfId="0" applyFont="1" applyBorder="1"/>
    <xf numFmtId="0" fontId="1" fillId="0" borderId="58" xfId="0" applyFont="1" applyBorder="1"/>
    <xf numFmtId="0" fontId="1" fillId="0" borderId="7" xfId="0" applyFont="1" applyBorder="1"/>
    <xf numFmtId="164" fontId="1" fillId="0" borderId="21" xfId="0" applyNumberFormat="1" applyFont="1" applyBorder="1"/>
    <xf numFmtId="164" fontId="5" fillId="0" borderId="0" xfId="0" applyNumberFormat="1" applyFont="1"/>
    <xf numFmtId="164" fontId="1" fillId="0" borderId="47" xfId="0" applyNumberFormat="1" applyFont="1" applyBorder="1"/>
    <xf numFmtId="164" fontId="5" fillId="0" borderId="60" xfId="0" applyNumberFormat="1" applyFont="1" applyBorder="1"/>
    <xf numFmtId="164" fontId="1" fillId="0" borderId="60" xfId="0" applyNumberFormat="1" applyFont="1" applyBorder="1"/>
    <xf numFmtId="0" fontId="5" fillId="0" borderId="62" xfId="0" applyFont="1" applyBorder="1"/>
    <xf numFmtId="0" fontId="5" fillId="0" borderId="63" xfId="0" applyFont="1" applyBorder="1"/>
    <xf numFmtId="0" fontId="5" fillId="0" borderId="64" xfId="0" applyFont="1" applyBorder="1"/>
    <xf numFmtId="164" fontId="5" fillId="0" borderId="52" xfId="0" applyNumberFormat="1" applyFont="1" applyBorder="1"/>
    <xf numFmtId="164" fontId="5" fillId="0" borderId="50" xfId="0" applyNumberFormat="1" applyFont="1" applyBorder="1"/>
    <xf numFmtId="0" fontId="5" fillId="0" borderId="44" xfId="0" applyFont="1" applyBorder="1" applyAlignment="1">
      <alignment horizontal="center"/>
    </xf>
    <xf numFmtId="0" fontId="5" fillId="0" borderId="65" xfId="0" applyFont="1" applyBorder="1"/>
    <xf numFmtId="0" fontId="5" fillId="0" borderId="69" xfId="0" applyFont="1" applyBorder="1" applyAlignment="1">
      <alignment horizontal="center"/>
    </xf>
    <xf numFmtId="0" fontId="5" fillId="0" borderId="70" xfId="0" applyFont="1" applyBorder="1"/>
    <xf numFmtId="0" fontId="5" fillId="0" borderId="71" xfId="0" applyFont="1" applyBorder="1"/>
    <xf numFmtId="0" fontId="5" fillId="0" borderId="72" xfId="0" applyFont="1" applyBorder="1"/>
    <xf numFmtId="164" fontId="5" fillId="0" borderId="66" xfId="0" applyNumberFormat="1" applyFont="1" applyBorder="1"/>
    <xf numFmtId="164" fontId="5" fillId="0" borderId="67" xfId="0" applyNumberFormat="1" applyFont="1" applyBorder="1"/>
    <xf numFmtId="164" fontId="5" fillId="0" borderId="68" xfId="0" applyNumberFormat="1" applyFont="1" applyBorder="1"/>
    <xf numFmtId="164" fontId="1" fillId="0" borderId="73" xfId="0" applyNumberFormat="1" applyFont="1" applyBorder="1"/>
    <xf numFmtId="164" fontId="4" fillId="0" borderId="74" xfId="0" applyNumberFormat="1" applyFont="1" applyBorder="1"/>
    <xf numFmtId="164" fontId="1" fillId="0" borderId="75" xfId="0" applyNumberFormat="1" applyFont="1" applyBorder="1"/>
    <xf numFmtId="0" fontId="1" fillId="0" borderId="14" xfId="0" applyFont="1" applyBorder="1"/>
    <xf numFmtId="0" fontId="1" fillId="0" borderId="76" xfId="0" applyFont="1" applyBorder="1"/>
    <xf numFmtId="0" fontId="1" fillId="0" borderId="77" xfId="0" applyFont="1" applyBorder="1"/>
    <xf numFmtId="0" fontId="5" fillId="0" borderId="10" xfId="0" applyFont="1" applyBorder="1"/>
    <xf numFmtId="164" fontId="5" fillId="0" borderId="65" xfId="0" applyNumberFormat="1" applyFont="1" applyBorder="1"/>
    <xf numFmtId="164" fontId="4" fillId="0" borderId="78" xfId="0" applyNumberFormat="1" applyFont="1" applyBorder="1"/>
    <xf numFmtId="164" fontId="4" fillId="0" borderId="79" xfId="0" applyNumberFormat="1" applyFont="1" applyBorder="1"/>
    <xf numFmtId="0" fontId="1" fillId="0" borderId="42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1" fillId="0" borderId="24" xfId="0" applyNumberFormat="1" applyFont="1" applyBorder="1"/>
    <xf numFmtId="164" fontId="1" fillId="0" borderId="22" xfId="0" applyNumberFormat="1" applyFont="1" applyBorder="1"/>
    <xf numFmtId="164" fontId="5" fillId="0" borderId="81" xfId="0" applyNumberFormat="1" applyFont="1" applyBorder="1"/>
    <xf numFmtId="164" fontId="5" fillId="0" borderId="82" xfId="0" applyNumberFormat="1" applyFont="1" applyBorder="1"/>
    <xf numFmtId="164" fontId="1" fillId="0" borderId="81" xfId="0" applyNumberFormat="1" applyFont="1" applyBorder="1"/>
    <xf numFmtId="0" fontId="1" fillId="0" borderId="83" xfId="0" applyFont="1" applyBorder="1"/>
    <xf numFmtId="164" fontId="5" fillId="0" borderId="84" xfId="0" applyNumberFormat="1" applyFont="1" applyBorder="1"/>
    <xf numFmtId="0" fontId="1" fillId="0" borderId="85" xfId="0" applyFont="1" applyBorder="1"/>
    <xf numFmtId="0" fontId="1" fillId="0" borderId="47" xfId="0" applyFont="1" applyBorder="1"/>
    <xf numFmtId="164" fontId="1" fillId="0" borderId="82" xfId="0" applyNumberFormat="1" applyFont="1" applyBorder="1"/>
    <xf numFmtId="0" fontId="1" fillId="0" borderId="60" xfId="0" applyFont="1" applyBorder="1"/>
    <xf numFmtId="0" fontId="5" fillId="0" borderId="60" xfId="0" applyFont="1" applyBorder="1"/>
    <xf numFmtId="0" fontId="1" fillId="0" borderId="86" xfId="0" applyFont="1" applyBorder="1"/>
    <xf numFmtId="164" fontId="1" fillId="0" borderId="87" xfId="0" applyNumberFormat="1" applyFont="1" applyBorder="1"/>
    <xf numFmtId="164" fontId="4" fillId="0" borderId="88" xfId="0" applyNumberFormat="1" applyFont="1" applyBorder="1"/>
    <xf numFmtId="0" fontId="1" fillId="0" borderId="90" xfId="0" applyFont="1" applyBorder="1"/>
    <xf numFmtId="0" fontId="1" fillId="0" borderId="91" xfId="0" applyFont="1" applyBorder="1"/>
    <xf numFmtId="0" fontId="1" fillId="0" borderId="92" xfId="0" applyFont="1" applyBorder="1"/>
    <xf numFmtId="0" fontId="1" fillId="0" borderId="93" xfId="0" applyFont="1" applyBorder="1"/>
    <xf numFmtId="0" fontId="1" fillId="0" borderId="94" xfId="0" applyFont="1" applyBorder="1"/>
    <xf numFmtId="0" fontId="1" fillId="0" borderId="59" xfId="0" applyFont="1" applyBorder="1"/>
    <xf numFmtId="0" fontId="1" fillId="0" borderId="61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9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164" fontId="5" fillId="0" borderId="70" xfId="0" applyNumberFormat="1" applyFont="1" applyBorder="1"/>
    <xf numFmtId="165" fontId="5" fillId="0" borderId="70" xfId="0" applyNumberFormat="1" applyFont="1" applyBorder="1"/>
    <xf numFmtId="0" fontId="8" fillId="0" borderId="0" xfId="0" applyFont="1"/>
    <xf numFmtId="0" fontId="4" fillId="0" borderId="70" xfId="0" applyFont="1" applyBorder="1"/>
    <xf numFmtId="164" fontId="4" fillId="0" borderId="70" xfId="0" applyNumberFormat="1" applyFont="1" applyBorder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1" fillId="0" borderId="1" xfId="0" applyFont="1" applyBorder="1"/>
    <xf numFmtId="166" fontId="1" fillId="0" borderId="0" xfId="0" applyNumberFormat="1" applyFont="1"/>
    <xf numFmtId="0" fontId="4" fillId="2" borderId="70" xfId="0" applyFont="1" applyFill="1" applyBorder="1" applyAlignment="1">
      <alignment horizontal="center"/>
    </xf>
    <xf numFmtId="49" fontId="5" fillId="0" borderId="70" xfId="0" applyNumberFormat="1" applyFont="1" applyBorder="1"/>
    <xf numFmtId="166" fontId="5" fillId="0" borderId="70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166" fontId="12" fillId="0" borderId="0" xfId="0" applyNumberFormat="1" applyFont="1"/>
    <xf numFmtId="166" fontId="4" fillId="0" borderId="0" xfId="0" applyNumberFormat="1" applyFont="1"/>
    <xf numFmtId="0" fontId="14" fillId="0" borderId="0" xfId="0" applyFont="1"/>
    <xf numFmtId="164" fontId="0" fillId="0" borderId="0" xfId="0" applyNumberFormat="1"/>
    <xf numFmtId="0" fontId="15" fillId="0" borderId="70" xfId="0" applyFont="1" applyBorder="1"/>
    <xf numFmtId="166" fontId="15" fillId="0" borderId="70" xfId="0" applyNumberFormat="1" applyFont="1" applyBorder="1"/>
    <xf numFmtId="164" fontId="15" fillId="0" borderId="70" xfId="0" applyNumberFormat="1" applyFont="1" applyBorder="1"/>
    <xf numFmtId="0" fontId="16" fillId="0" borderId="70" xfId="0" applyFont="1" applyBorder="1"/>
    <xf numFmtId="0" fontId="5" fillId="0" borderId="2" xfId="0" applyFont="1" applyBorder="1"/>
    <xf numFmtId="164" fontId="5" fillId="0" borderId="2" xfId="0" applyNumberFormat="1" applyFont="1" applyBorder="1"/>
    <xf numFmtId="164" fontId="4" fillId="0" borderId="1" xfId="0" applyNumberFormat="1" applyFont="1" applyBorder="1"/>
    <xf numFmtId="164" fontId="2" fillId="0" borderId="1" xfId="0" applyNumberFormat="1" applyFont="1" applyBorder="1"/>
    <xf numFmtId="0" fontId="4" fillId="0" borderId="5" xfId="0" applyFont="1" applyBorder="1"/>
    <xf numFmtId="164" fontId="4" fillId="0" borderId="5" xfId="0" applyNumberFormat="1" applyFont="1" applyBorder="1"/>
    <xf numFmtId="0" fontId="4" fillId="0" borderId="6" xfId="0" applyFont="1" applyBorder="1"/>
    <xf numFmtId="164" fontId="4" fillId="0" borderId="6" xfId="0" applyNumberFormat="1" applyFont="1" applyBorder="1"/>
    <xf numFmtId="0" fontId="1" fillId="0" borderId="62" xfId="0" applyFont="1" applyBorder="1"/>
    <xf numFmtId="0" fontId="5" fillId="0" borderId="95" xfId="0" applyFont="1" applyBorder="1" applyAlignment="1">
      <alignment horizontal="center"/>
    </xf>
    <xf numFmtId="0" fontId="1" fillId="0" borderId="78" xfId="0" applyFont="1" applyBorder="1"/>
    <xf numFmtId="0" fontId="1" fillId="0" borderId="96" xfId="0" applyFont="1" applyBorder="1"/>
    <xf numFmtId="164" fontId="1" fillId="0" borderId="97" xfId="0" applyNumberFormat="1" applyFont="1" applyBorder="1"/>
    <xf numFmtId="164" fontId="4" fillId="0" borderId="98" xfId="0" applyNumberFormat="1" applyFont="1" applyBorder="1"/>
    <xf numFmtId="0" fontId="4" fillId="0" borderId="1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1" fillId="0" borderId="40" xfId="0" applyFont="1" applyBorder="1" applyAlignment="1">
      <alignment wrapText="1"/>
    </xf>
    <xf numFmtId="0" fontId="1" fillId="0" borderId="4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9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4" fontId="5" fillId="0" borderId="71" xfId="0" applyNumberFormat="1" applyFont="1" applyBorder="1"/>
    <xf numFmtId="4" fontId="5" fillId="0" borderId="70" xfId="0" applyNumberFormat="1" applyFont="1" applyBorder="1"/>
    <xf numFmtId="0" fontId="6" fillId="3" borderId="29" xfId="0" applyFont="1" applyFill="1" applyBorder="1" applyAlignment="1">
      <alignment wrapText="1"/>
    </xf>
    <xf numFmtId="0" fontId="6" fillId="3" borderId="30" xfId="0" applyFont="1" applyFill="1" applyBorder="1" applyAlignment="1">
      <alignment wrapText="1"/>
    </xf>
    <xf numFmtId="0" fontId="6" fillId="3" borderId="31" xfId="0" applyFont="1" applyFill="1" applyBorder="1" applyAlignment="1">
      <alignment wrapText="1"/>
    </xf>
    <xf numFmtId="0" fontId="7" fillId="3" borderId="29" xfId="0" applyFont="1" applyFill="1" applyBorder="1" applyAlignment="1">
      <alignment wrapText="1"/>
    </xf>
    <xf numFmtId="0" fontId="7" fillId="3" borderId="30" xfId="0" applyFont="1" applyFill="1" applyBorder="1" applyAlignment="1">
      <alignment wrapText="1"/>
    </xf>
    <xf numFmtId="0" fontId="7" fillId="3" borderId="31" xfId="0" applyFont="1" applyFill="1" applyBorder="1" applyAlignment="1">
      <alignment wrapText="1"/>
    </xf>
    <xf numFmtId="0" fontId="6" fillId="4" borderId="16" xfId="0" applyFont="1" applyFill="1" applyBorder="1"/>
    <xf numFmtId="0" fontId="6" fillId="4" borderId="11" xfId="0" applyFont="1" applyFill="1" applyBorder="1"/>
    <xf numFmtId="0" fontId="6" fillId="4" borderId="8" xfId="0" applyFont="1" applyFill="1" applyBorder="1"/>
    <xf numFmtId="0" fontId="1" fillId="4" borderId="8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FBD7-389C-4B89-AEA7-5DE3C2F2434C}">
  <dimension ref="A1:Z103"/>
  <sheetViews>
    <sheetView tabSelected="1" workbookViewId="0">
      <selection activeCell="C19" sqref="C19"/>
    </sheetView>
  </sheetViews>
  <sheetFormatPr defaultColWidth="0" defaultRowHeight="14.4" x14ac:dyDescent="0.3"/>
  <cols>
    <col min="1" max="1" width="35.77734375" customWidth="1"/>
    <col min="2" max="3" width="15.77734375" customWidth="1"/>
    <col min="4" max="5" width="8.77734375" customWidth="1"/>
    <col min="6" max="6" width="16.77734375" customWidth="1"/>
    <col min="7" max="7" width="15.77734375" customWidth="1"/>
    <col min="8" max="8" width="3.777343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x14ac:dyDescent="0.3">
      <c r="A2" s="4" t="s">
        <v>0</v>
      </c>
      <c r="B2" s="3"/>
      <c r="C2" s="3"/>
      <c r="D2" s="3"/>
      <c r="E2" s="3"/>
      <c r="F2" s="7" t="s">
        <v>1</v>
      </c>
      <c r="G2" s="7"/>
    </row>
    <row r="3" spans="1:26" x14ac:dyDescent="0.3">
      <c r="A3" s="180" t="s">
        <v>125</v>
      </c>
      <c r="B3" s="180"/>
      <c r="C3" s="180"/>
      <c r="D3" s="180"/>
      <c r="E3" s="180"/>
      <c r="F3" s="8" t="s">
        <v>2</v>
      </c>
      <c r="G3" s="8" t="s">
        <v>3</v>
      </c>
    </row>
    <row r="4" spans="1:26" x14ac:dyDescent="0.3">
      <c r="A4" s="180"/>
      <c r="B4" s="180"/>
      <c r="C4" s="180"/>
      <c r="D4" s="180"/>
      <c r="E4" s="180"/>
      <c r="F4" s="9">
        <v>0.2</v>
      </c>
      <c r="G4" s="9">
        <v>0</v>
      </c>
    </row>
    <row r="5" spans="1:26" x14ac:dyDescent="0.3">
      <c r="A5" s="3"/>
      <c r="B5" s="3"/>
      <c r="C5" s="3"/>
      <c r="D5" s="3"/>
      <c r="E5" s="3"/>
      <c r="F5" s="3"/>
      <c r="G5" s="3"/>
    </row>
    <row r="6" spans="1:26" x14ac:dyDescent="0.3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</row>
    <row r="7" spans="1:26" x14ac:dyDescent="0.3">
      <c r="A7" s="166" t="s">
        <v>11</v>
      </c>
      <c r="B7" s="167">
        <f>'SO 7789'!I34-Rekapitulácia!D7</f>
        <v>49991.79</v>
      </c>
      <c r="C7" s="167">
        <f>'Kryci_list 7789'!J26</f>
        <v>0</v>
      </c>
      <c r="D7" s="167">
        <f>'Kryci_list 7789'!J18</f>
        <v>0</v>
      </c>
      <c r="E7" s="167">
        <f>'Kryci_list 7789'!J17</f>
        <v>0</v>
      </c>
      <c r="F7" s="167">
        <v>0</v>
      </c>
      <c r="G7" s="167">
        <f>B7+C7+D7+E7+F7</f>
        <v>49991.79</v>
      </c>
      <c r="K7">
        <f>'SO 7789'!K34</f>
        <v>0</v>
      </c>
      <c r="Q7">
        <v>30.126000000000001</v>
      </c>
    </row>
    <row r="8" spans="1:26" x14ac:dyDescent="0.3">
      <c r="A8" s="172" t="s">
        <v>119</v>
      </c>
      <c r="B8" s="173">
        <f>SUM(B7:B7)</f>
        <v>49991.79</v>
      </c>
      <c r="C8" s="173">
        <f>SUM(C7:C7)</f>
        <v>0</v>
      </c>
      <c r="D8" s="173">
        <f>SUM(D7:D7)</f>
        <v>0</v>
      </c>
      <c r="E8" s="173">
        <f>SUM(E7:E7)</f>
        <v>0</v>
      </c>
      <c r="F8" s="173">
        <f>SUM(F7:F7)</f>
        <v>0</v>
      </c>
      <c r="G8" s="173">
        <f>SUM(G7:G7)-SUM(Z7:Z7)</f>
        <v>49991.79</v>
      </c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</row>
    <row r="9" spans="1:26" x14ac:dyDescent="0.3">
      <c r="A9" s="170" t="s">
        <v>120</v>
      </c>
      <c r="B9" s="171">
        <v>49991.79</v>
      </c>
      <c r="C9" s="171"/>
      <c r="D9" s="171"/>
      <c r="E9" s="171"/>
      <c r="F9" s="171"/>
      <c r="G9" s="171">
        <f>ROUND(((ROUND(B9,2)*20)/100),2)*1</f>
        <v>9998.36</v>
      </c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</row>
    <row r="10" spans="1:26" x14ac:dyDescent="0.3">
      <c r="A10" s="5" t="s">
        <v>121</v>
      </c>
      <c r="B10" s="168">
        <f>(G8-B9)</f>
        <v>0</v>
      </c>
      <c r="C10" s="168"/>
      <c r="D10" s="168"/>
      <c r="E10" s="168"/>
      <c r="F10" s="168"/>
      <c r="G10" s="168">
        <f>ROUND(((ROUND(B10,2)*0)/100),2)</f>
        <v>0</v>
      </c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</row>
    <row r="11" spans="1:26" x14ac:dyDescent="0.3">
      <c r="A11" s="5" t="s">
        <v>122</v>
      </c>
      <c r="B11" s="168"/>
      <c r="C11" s="168"/>
      <c r="D11" s="168"/>
      <c r="E11" s="168"/>
      <c r="F11" s="168"/>
      <c r="G11" s="168">
        <f>SUM(G8:G10)</f>
        <v>59990.15</v>
      </c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</row>
    <row r="12" spans="1:26" x14ac:dyDescent="0.3">
      <c r="A12" s="11"/>
      <c r="B12" s="169"/>
      <c r="C12" s="169"/>
      <c r="D12" s="169"/>
      <c r="E12" s="169"/>
      <c r="F12" s="169"/>
      <c r="G12" s="169"/>
    </row>
    <row r="13" spans="1:26" x14ac:dyDescent="0.3">
      <c r="A13" s="11"/>
      <c r="B13" s="169"/>
      <c r="C13" s="169"/>
      <c r="D13" s="169"/>
      <c r="E13" s="169"/>
      <c r="F13" s="169"/>
      <c r="G13" s="169"/>
    </row>
    <row r="14" spans="1:26" x14ac:dyDescent="0.3">
      <c r="A14" s="11"/>
      <c r="B14" s="169"/>
      <c r="C14" s="169"/>
      <c r="D14" s="169"/>
      <c r="E14" s="169"/>
      <c r="F14" s="169"/>
      <c r="G14" s="169"/>
    </row>
    <row r="15" spans="1:26" x14ac:dyDescent="0.3">
      <c r="A15" s="11"/>
      <c r="B15" s="169"/>
      <c r="C15" s="169"/>
      <c r="D15" s="169"/>
      <c r="E15" s="169"/>
      <c r="F15" s="169"/>
      <c r="G15" s="169"/>
    </row>
    <row r="16" spans="1:26" x14ac:dyDescent="0.3">
      <c r="A16" s="11"/>
      <c r="B16" s="169"/>
      <c r="C16" s="169"/>
      <c r="D16" s="169"/>
      <c r="E16" s="169"/>
      <c r="F16" s="169"/>
      <c r="G16" s="169"/>
    </row>
    <row r="17" spans="1:7" x14ac:dyDescent="0.3">
      <c r="A17" s="11"/>
      <c r="B17" s="169"/>
      <c r="C17" s="169"/>
      <c r="D17" s="169"/>
      <c r="E17" s="169"/>
      <c r="F17" s="169"/>
      <c r="G17" s="169"/>
    </row>
    <row r="18" spans="1:7" x14ac:dyDescent="0.3">
      <c r="A18" s="11"/>
      <c r="B18" s="169"/>
      <c r="C18" s="169"/>
      <c r="D18" s="169"/>
      <c r="E18" s="169"/>
      <c r="F18" s="169"/>
      <c r="G18" s="169"/>
    </row>
    <row r="19" spans="1:7" x14ac:dyDescent="0.3">
      <c r="A19" s="11"/>
      <c r="B19" s="169"/>
      <c r="C19" s="169"/>
      <c r="D19" s="169"/>
      <c r="E19" s="169"/>
      <c r="F19" s="169"/>
      <c r="G19" s="169"/>
    </row>
    <row r="20" spans="1:7" x14ac:dyDescent="0.3">
      <c r="A20" s="11"/>
      <c r="B20" s="169"/>
      <c r="C20" s="169"/>
      <c r="D20" s="169"/>
      <c r="E20" s="169"/>
      <c r="F20" s="169"/>
      <c r="G20" s="169"/>
    </row>
    <row r="21" spans="1:7" x14ac:dyDescent="0.3">
      <c r="A21" s="11"/>
      <c r="B21" s="169"/>
      <c r="C21" s="169"/>
      <c r="D21" s="169"/>
      <c r="E21" s="169"/>
      <c r="F21" s="169"/>
      <c r="G21" s="169"/>
    </row>
    <row r="22" spans="1:7" x14ac:dyDescent="0.3">
      <c r="A22" s="11"/>
      <c r="B22" s="169"/>
      <c r="C22" s="169"/>
      <c r="D22" s="169"/>
      <c r="E22" s="169"/>
      <c r="F22" s="169"/>
      <c r="G22" s="169"/>
    </row>
    <row r="23" spans="1:7" x14ac:dyDescent="0.3">
      <c r="A23" s="11"/>
      <c r="B23" s="169"/>
      <c r="C23" s="169"/>
      <c r="D23" s="169"/>
      <c r="E23" s="169"/>
      <c r="F23" s="169"/>
      <c r="G23" s="169"/>
    </row>
    <row r="24" spans="1:7" x14ac:dyDescent="0.3">
      <c r="A24" s="11"/>
      <c r="B24" s="169"/>
      <c r="C24" s="169"/>
      <c r="D24" s="169"/>
      <c r="E24" s="169"/>
      <c r="F24" s="169"/>
      <c r="G24" s="169"/>
    </row>
    <row r="25" spans="1:7" x14ac:dyDescent="0.3">
      <c r="A25" s="11"/>
      <c r="B25" s="169"/>
      <c r="C25" s="169"/>
      <c r="D25" s="169"/>
      <c r="E25" s="169"/>
      <c r="F25" s="169"/>
      <c r="G25" s="169"/>
    </row>
    <row r="26" spans="1:7" x14ac:dyDescent="0.3">
      <c r="A26" s="11"/>
      <c r="B26" s="169"/>
      <c r="C26" s="169"/>
      <c r="D26" s="169"/>
      <c r="E26" s="169"/>
      <c r="F26" s="169"/>
      <c r="G26" s="169"/>
    </row>
    <row r="27" spans="1:7" x14ac:dyDescent="0.3">
      <c r="A27" s="11"/>
      <c r="B27" s="169"/>
      <c r="C27" s="169"/>
      <c r="D27" s="169"/>
      <c r="E27" s="169"/>
      <c r="F27" s="169"/>
      <c r="G27" s="169"/>
    </row>
    <row r="28" spans="1:7" x14ac:dyDescent="0.3">
      <c r="A28" s="11"/>
      <c r="B28" s="169"/>
      <c r="C28" s="169"/>
      <c r="D28" s="169"/>
      <c r="E28" s="169"/>
      <c r="F28" s="169"/>
      <c r="G28" s="169"/>
    </row>
    <row r="29" spans="1:7" x14ac:dyDescent="0.3">
      <c r="A29" s="11"/>
      <c r="B29" s="169"/>
      <c r="C29" s="169"/>
      <c r="D29" s="169"/>
      <c r="E29" s="169"/>
      <c r="F29" s="169"/>
      <c r="G29" s="169"/>
    </row>
    <row r="30" spans="1:7" x14ac:dyDescent="0.3">
      <c r="A30" s="11"/>
      <c r="B30" s="169"/>
      <c r="C30" s="169"/>
      <c r="D30" s="169"/>
      <c r="E30" s="169"/>
      <c r="F30" s="169"/>
      <c r="G30" s="169"/>
    </row>
    <row r="31" spans="1:7" x14ac:dyDescent="0.3">
      <c r="A31" s="11"/>
      <c r="B31" s="169"/>
      <c r="C31" s="169"/>
      <c r="D31" s="169"/>
      <c r="E31" s="169"/>
      <c r="F31" s="169"/>
      <c r="G31" s="169"/>
    </row>
    <row r="32" spans="1:7" x14ac:dyDescent="0.3">
      <c r="A32" s="11"/>
      <c r="B32" s="169"/>
      <c r="C32" s="169"/>
      <c r="D32" s="169"/>
      <c r="E32" s="169"/>
      <c r="F32" s="169"/>
      <c r="G32" s="169"/>
    </row>
    <row r="33" spans="1:7" x14ac:dyDescent="0.3">
      <c r="A33" s="11"/>
      <c r="B33" s="169"/>
      <c r="C33" s="169"/>
      <c r="D33" s="169"/>
      <c r="E33" s="169"/>
      <c r="F33" s="169"/>
      <c r="G33" s="169"/>
    </row>
    <row r="34" spans="1:7" x14ac:dyDescent="0.3">
      <c r="A34" s="1"/>
      <c r="B34" s="131"/>
      <c r="C34" s="131"/>
      <c r="D34" s="131"/>
      <c r="E34" s="131"/>
      <c r="F34" s="131"/>
      <c r="G34" s="131"/>
    </row>
    <row r="35" spans="1:7" x14ac:dyDescent="0.3">
      <c r="A35" s="1"/>
      <c r="B35" s="131"/>
      <c r="C35" s="131"/>
      <c r="D35" s="131"/>
      <c r="E35" s="131"/>
      <c r="F35" s="131"/>
      <c r="G35" s="131"/>
    </row>
    <row r="36" spans="1:7" x14ac:dyDescent="0.3">
      <c r="A36" s="1"/>
      <c r="B36" s="131"/>
      <c r="C36" s="131"/>
      <c r="D36" s="131"/>
      <c r="E36" s="131"/>
      <c r="F36" s="131"/>
      <c r="G36" s="131"/>
    </row>
    <row r="37" spans="1:7" x14ac:dyDescent="0.3">
      <c r="A37" s="1"/>
      <c r="B37" s="131"/>
      <c r="C37" s="131"/>
      <c r="D37" s="131"/>
      <c r="E37" s="131"/>
      <c r="F37" s="131"/>
      <c r="G37" s="131"/>
    </row>
    <row r="38" spans="1:7" x14ac:dyDescent="0.3">
      <c r="A38" s="1"/>
      <c r="B38" s="131"/>
      <c r="C38" s="131"/>
      <c r="D38" s="131"/>
      <c r="E38" s="131"/>
      <c r="F38" s="131"/>
      <c r="G38" s="131"/>
    </row>
    <row r="39" spans="1:7" x14ac:dyDescent="0.3">
      <c r="A39" s="1"/>
      <c r="B39" s="131"/>
      <c r="C39" s="131"/>
      <c r="D39" s="131"/>
      <c r="E39" s="131"/>
      <c r="F39" s="131"/>
      <c r="G39" s="131"/>
    </row>
    <row r="40" spans="1:7" x14ac:dyDescent="0.3">
      <c r="A40" s="1"/>
      <c r="B40" s="131"/>
      <c r="C40" s="131"/>
      <c r="D40" s="131"/>
      <c r="E40" s="131"/>
      <c r="F40" s="131"/>
      <c r="G40" s="131"/>
    </row>
    <row r="41" spans="1:7" x14ac:dyDescent="0.3">
      <c r="A41" s="1"/>
      <c r="B41" s="131"/>
      <c r="C41" s="131"/>
      <c r="D41" s="131"/>
      <c r="E41" s="131"/>
      <c r="F41" s="131"/>
      <c r="G41" s="131"/>
    </row>
    <row r="42" spans="1:7" x14ac:dyDescent="0.3">
      <c r="A42" s="1"/>
      <c r="B42" s="131"/>
      <c r="C42" s="131"/>
      <c r="D42" s="131"/>
      <c r="E42" s="131"/>
      <c r="F42" s="131"/>
      <c r="G42" s="131"/>
    </row>
    <row r="43" spans="1:7" x14ac:dyDescent="0.3">
      <c r="A43" s="1"/>
      <c r="B43" s="131"/>
      <c r="C43" s="131"/>
      <c r="D43" s="131"/>
      <c r="E43" s="131"/>
      <c r="F43" s="131"/>
      <c r="G43" s="131"/>
    </row>
    <row r="44" spans="1:7" x14ac:dyDescent="0.3">
      <c r="A44" s="1"/>
      <c r="B44" s="131"/>
      <c r="C44" s="131"/>
      <c r="D44" s="131"/>
      <c r="E44" s="131"/>
      <c r="F44" s="131"/>
      <c r="G44" s="131"/>
    </row>
    <row r="45" spans="1:7" x14ac:dyDescent="0.3">
      <c r="A45" s="1"/>
      <c r="B45" s="131"/>
      <c r="C45" s="131"/>
      <c r="D45" s="131"/>
      <c r="E45" s="131"/>
      <c r="F45" s="131"/>
      <c r="G45" s="131"/>
    </row>
    <row r="46" spans="1:7" x14ac:dyDescent="0.3">
      <c r="A46" s="1"/>
      <c r="B46" s="131"/>
      <c r="C46" s="131"/>
      <c r="D46" s="131"/>
      <c r="E46" s="131"/>
      <c r="F46" s="131"/>
      <c r="G46" s="131"/>
    </row>
    <row r="47" spans="1:7" x14ac:dyDescent="0.3">
      <c r="A47" s="1"/>
      <c r="B47" s="131"/>
      <c r="C47" s="131"/>
      <c r="D47" s="131"/>
      <c r="E47" s="131"/>
      <c r="F47" s="131"/>
      <c r="G47" s="131"/>
    </row>
    <row r="48" spans="1:7" x14ac:dyDescent="0.3">
      <c r="A48" s="1"/>
      <c r="B48" s="131"/>
      <c r="C48" s="131"/>
      <c r="D48" s="131"/>
      <c r="E48" s="131"/>
      <c r="F48" s="131"/>
      <c r="G48" s="131"/>
    </row>
    <row r="49" spans="1:7" x14ac:dyDescent="0.3">
      <c r="A49" s="1"/>
      <c r="B49" s="131"/>
      <c r="C49" s="131"/>
      <c r="D49" s="131"/>
      <c r="E49" s="131"/>
      <c r="F49" s="131"/>
      <c r="G49" s="131"/>
    </row>
    <row r="50" spans="1:7" x14ac:dyDescent="0.3">
      <c r="B50" s="161"/>
      <c r="C50" s="161"/>
      <c r="D50" s="161"/>
      <c r="E50" s="161"/>
      <c r="F50" s="161"/>
      <c r="G50" s="161"/>
    </row>
    <row r="51" spans="1:7" x14ac:dyDescent="0.3">
      <c r="B51" s="161"/>
      <c r="C51" s="161"/>
      <c r="D51" s="161"/>
      <c r="E51" s="161"/>
      <c r="F51" s="161"/>
      <c r="G51" s="161"/>
    </row>
    <row r="52" spans="1:7" x14ac:dyDescent="0.3">
      <c r="B52" s="161"/>
      <c r="C52" s="161"/>
      <c r="D52" s="161"/>
      <c r="E52" s="161"/>
      <c r="F52" s="161"/>
      <c r="G52" s="161"/>
    </row>
    <row r="53" spans="1:7" x14ac:dyDescent="0.3">
      <c r="B53" s="161"/>
      <c r="C53" s="161"/>
      <c r="D53" s="161"/>
      <c r="E53" s="161"/>
      <c r="F53" s="161"/>
      <c r="G53" s="161"/>
    </row>
    <row r="54" spans="1:7" x14ac:dyDescent="0.3">
      <c r="B54" s="161"/>
      <c r="C54" s="161"/>
      <c r="D54" s="161"/>
      <c r="E54" s="161"/>
      <c r="F54" s="161"/>
      <c r="G54" s="161"/>
    </row>
    <row r="55" spans="1:7" x14ac:dyDescent="0.3">
      <c r="B55" s="161"/>
      <c r="C55" s="161"/>
      <c r="D55" s="161"/>
      <c r="E55" s="161"/>
      <c r="F55" s="161"/>
      <c r="G55" s="161"/>
    </row>
    <row r="56" spans="1:7" x14ac:dyDescent="0.3">
      <c r="B56" s="161"/>
      <c r="C56" s="161"/>
      <c r="D56" s="161"/>
      <c r="E56" s="161"/>
      <c r="F56" s="161"/>
      <c r="G56" s="161"/>
    </row>
    <row r="57" spans="1:7" x14ac:dyDescent="0.3">
      <c r="B57" s="161"/>
      <c r="C57" s="161"/>
      <c r="D57" s="161"/>
      <c r="E57" s="161"/>
      <c r="F57" s="161"/>
      <c r="G57" s="161"/>
    </row>
    <row r="58" spans="1:7" x14ac:dyDescent="0.3">
      <c r="B58" s="161"/>
      <c r="C58" s="161"/>
      <c r="D58" s="161"/>
      <c r="E58" s="161"/>
      <c r="F58" s="161"/>
      <c r="G58" s="161"/>
    </row>
    <row r="59" spans="1:7" x14ac:dyDescent="0.3">
      <c r="B59" s="161"/>
      <c r="C59" s="161"/>
      <c r="D59" s="161"/>
      <c r="E59" s="161"/>
      <c r="F59" s="161"/>
      <c r="G59" s="161"/>
    </row>
    <row r="60" spans="1:7" x14ac:dyDescent="0.3">
      <c r="B60" s="161"/>
      <c r="C60" s="161"/>
      <c r="D60" s="161"/>
      <c r="E60" s="161"/>
      <c r="F60" s="161"/>
      <c r="G60" s="161"/>
    </row>
    <row r="61" spans="1:7" x14ac:dyDescent="0.3">
      <c r="B61" s="161"/>
      <c r="C61" s="161"/>
      <c r="D61" s="161"/>
      <c r="E61" s="161"/>
      <c r="F61" s="161"/>
      <c r="G61" s="161"/>
    </row>
    <row r="62" spans="1:7" x14ac:dyDescent="0.3">
      <c r="B62" s="161"/>
      <c r="C62" s="161"/>
      <c r="D62" s="161"/>
      <c r="E62" s="161"/>
      <c r="F62" s="161"/>
      <c r="G62" s="161"/>
    </row>
    <row r="63" spans="1:7" x14ac:dyDescent="0.3">
      <c r="B63" s="161"/>
      <c r="C63" s="161"/>
      <c r="D63" s="161"/>
      <c r="E63" s="161"/>
      <c r="F63" s="161"/>
      <c r="G63" s="161"/>
    </row>
    <row r="64" spans="1:7" x14ac:dyDescent="0.3">
      <c r="B64" s="161"/>
      <c r="C64" s="161"/>
      <c r="D64" s="161"/>
      <c r="E64" s="161"/>
      <c r="F64" s="161"/>
      <c r="G64" s="161"/>
    </row>
    <row r="65" spans="2:7" x14ac:dyDescent="0.3">
      <c r="B65" s="161"/>
      <c r="C65" s="161"/>
      <c r="D65" s="161"/>
      <c r="E65" s="161"/>
      <c r="F65" s="161"/>
      <c r="G65" s="161"/>
    </row>
    <row r="66" spans="2:7" x14ac:dyDescent="0.3">
      <c r="B66" s="161"/>
      <c r="C66" s="161"/>
      <c r="D66" s="161"/>
      <c r="E66" s="161"/>
      <c r="F66" s="161"/>
      <c r="G66" s="161"/>
    </row>
    <row r="67" spans="2:7" x14ac:dyDescent="0.3">
      <c r="B67" s="161"/>
      <c r="C67" s="161"/>
      <c r="D67" s="161"/>
      <c r="E67" s="161"/>
      <c r="F67" s="161"/>
      <c r="G67" s="161"/>
    </row>
    <row r="68" spans="2:7" x14ac:dyDescent="0.3">
      <c r="B68" s="161"/>
      <c r="C68" s="161"/>
      <c r="D68" s="161"/>
      <c r="E68" s="161"/>
      <c r="F68" s="161"/>
      <c r="G68" s="161"/>
    </row>
    <row r="69" spans="2:7" x14ac:dyDescent="0.3">
      <c r="B69" s="161"/>
      <c r="C69" s="161"/>
      <c r="D69" s="161"/>
      <c r="E69" s="161"/>
      <c r="F69" s="161"/>
      <c r="G69" s="161"/>
    </row>
    <row r="70" spans="2:7" x14ac:dyDescent="0.3">
      <c r="B70" s="161"/>
      <c r="C70" s="161"/>
      <c r="D70" s="161"/>
      <c r="E70" s="161"/>
      <c r="F70" s="161"/>
      <c r="G70" s="161"/>
    </row>
    <row r="71" spans="2:7" x14ac:dyDescent="0.3">
      <c r="B71" s="161"/>
      <c r="C71" s="161"/>
      <c r="D71" s="161"/>
      <c r="E71" s="161"/>
      <c r="F71" s="161"/>
      <c r="G71" s="161"/>
    </row>
    <row r="72" spans="2:7" x14ac:dyDescent="0.3">
      <c r="B72" s="161"/>
      <c r="C72" s="161"/>
      <c r="D72" s="161"/>
      <c r="E72" s="161"/>
      <c r="F72" s="161"/>
      <c r="G72" s="161"/>
    </row>
    <row r="73" spans="2:7" x14ac:dyDescent="0.3">
      <c r="B73" s="161"/>
      <c r="C73" s="161"/>
      <c r="D73" s="161"/>
      <c r="E73" s="161"/>
      <c r="F73" s="161"/>
      <c r="G73" s="161"/>
    </row>
    <row r="74" spans="2:7" x14ac:dyDescent="0.3">
      <c r="B74" s="161"/>
      <c r="C74" s="161"/>
      <c r="D74" s="161"/>
      <c r="E74" s="161"/>
      <c r="F74" s="161"/>
      <c r="G74" s="161"/>
    </row>
    <row r="75" spans="2:7" x14ac:dyDescent="0.3">
      <c r="B75" s="161"/>
      <c r="C75" s="161"/>
      <c r="D75" s="161"/>
      <c r="E75" s="161"/>
      <c r="F75" s="161"/>
      <c r="G75" s="161"/>
    </row>
    <row r="76" spans="2:7" x14ac:dyDescent="0.3">
      <c r="B76" s="161"/>
      <c r="C76" s="161"/>
      <c r="D76" s="161"/>
      <c r="E76" s="161"/>
      <c r="F76" s="161"/>
      <c r="G76" s="161"/>
    </row>
    <row r="77" spans="2:7" x14ac:dyDescent="0.3">
      <c r="B77" s="161"/>
      <c r="C77" s="161"/>
      <c r="D77" s="161"/>
      <c r="E77" s="161"/>
      <c r="F77" s="161"/>
      <c r="G77" s="161"/>
    </row>
    <row r="78" spans="2:7" x14ac:dyDescent="0.3">
      <c r="B78" s="161"/>
      <c r="C78" s="161"/>
      <c r="D78" s="161"/>
      <c r="E78" s="161"/>
      <c r="F78" s="161"/>
      <c r="G78" s="161"/>
    </row>
    <row r="79" spans="2:7" x14ac:dyDescent="0.3">
      <c r="B79" s="161"/>
      <c r="C79" s="161"/>
      <c r="D79" s="161"/>
      <c r="E79" s="161"/>
      <c r="F79" s="161"/>
      <c r="G79" s="161"/>
    </row>
    <row r="80" spans="2:7" x14ac:dyDescent="0.3">
      <c r="B80" s="161"/>
      <c r="C80" s="161"/>
      <c r="D80" s="161"/>
      <c r="E80" s="161"/>
      <c r="F80" s="161"/>
      <c r="G80" s="161"/>
    </row>
    <row r="81" spans="2:7" x14ac:dyDescent="0.3">
      <c r="B81" s="161"/>
      <c r="C81" s="161"/>
      <c r="D81" s="161"/>
      <c r="E81" s="161"/>
      <c r="F81" s="161"/>
      <c r="G81" s="161"/>
    </row>
    <row r="82" spans="2:7" x14ac:dyDescent="0.3">
      <c r="B82" s="161"/>
      <c r="C82" s="161"/>
      <c r="D82" s="161"/>
      <c r="E82" s="161"/>
      <c r="F82" s="161"/>
      <c r="G82" s="161"/>
    </row>
    <row r="83" spans="2:7" x14ac:dyDescent="0.3">
      <c r="B83" s="161"/>
      <c r="C83" s="161"/>
      <c r="D83" s="161"/>
      <c r="E83" s="161"/>
      <c r="F83" s="161"/>
      <c r="G83" s="161"/>
    </row>
    <row r="84" spans="2:7" x14ac:dyDescent="0.3">
      <c r="B84" s="161"/>
      <c r="C84" s="161"/>
      <c r="D84" s="161"/>
      <c r="E84" s="161"/>
      <c r="F84" s="161"/>
      <c r="G84" s="161"/>
    </row>
    <row r="85" spans="2:7" x14ac:dyDescent="0.3">
      <c r="B85" s="161"/>
      <c r="C85" s="161"/>
      <c r="D85" s="161"/>
      <c r="E85" s="161"/>
      <c r="F85" s="161"/>
      <c r="G85" s="161"/>
    </row>
    <row r="86" spans="2:7" x14ac:dyDescent="0.3">
      <c r="B86" s="161"/>
      <c r="C86" s="161"/>
      <c r="D86" s="161"/>
      <c r="E86" s="161"/>
      <c r="F86" s="161"/>
      <c r="G86" s="161"/>
    </row>
    <row r="87" spans="2:7" x14ac:dyDescent="0.3">
      <c r="B87" s="161"/>
      <c r="C87" s="161"/>
      <c r="D87" s="161"/>
      <c r="E87" s="161"/>
      <c r="F87" s="161"/>
      <c r="G87" s="161"/>
    </row>
    <row r="88" spans="2:7" x14ac:dyDescent="0.3">
      <c r="B88" s="161"/>
      <c r="C88" s="161"/>
      <c r="D88" s="161"/>
      <c r="E88" s="161"/>
      <c r="F88" s="161"/>
      <c r="G88" s="161"/>
    </row>
    <row r="89" spans="2:7" x14ac:dyDescent="0.3">
      <c r="B89" s="161"/>
      <c r="C89" s="161"/>
      <c r="D89" s="161"/>
      <c r="E89" s="161"/>
      <c r="F89" s="161"/>
      <c r="G89" s="161"/>
    </row>
    <row r="90" spans="2:7" x14ac:dyDescent="0.3">
      <c r="B90" s="161"/>
      <c r="C90" s="161"/>
      <c r="D90" s="161"/>
      <c r="E90" s="161"/>
      <c r="F90" s="161"/>
      <c r="G90" s="161"/>
    </row>
    <row r="91" spans="2:7" x14ac:dyDescent="0.3">
      <c r="B91" s="161"/>
      <c r="C91" s="161"/>
      <c r="D91" s="161"/>
      <c r="E91" s="161"/>
      <c r="F91" s="161"/>
      <c r="G91" s="161"/>
    </row>
    <row r="92" spans="2:7" x14ac:dyDescent="0.3">
      <c r="B92" s="161"/>
      <c r="C92" s="161"/>
      <c r="D92" s="161"/>
      <c r="E92" s="161"/>
      <c r="F92" s="161"/>
      <c r="G92" s="161"/>
    </row>
    <row r="93" spans="2:7" x14ac:dyDescent="0.3">
      <c r="B93" s="161"/>
      <c r="C93" s="161"/>
      <c r="D93" s="161"/>
      <c r="E93" s="161"/>
      <c r="F93" s="161"/>
      <c r="G93" s="161"/>
    </row>
    <row r="94" spans="2:7" x14ac:dyDescent="0.3">
      <c r="B94" s="161"/>
      <c r="C94" s="161"/>
      <c r="D94" s="161"/>
      <c r="E94" s="161"/>
      <c r="F94" s="161"/>
      <c r="G94" s="161"/>
    </row>
    <row r="95" spans="2:7" x14ac:dyDescent="0.3">
      <c r="B95" s="161"/>
      <c r="C95" s="161"/>
      <c r="D95" s="161"/>
      <c r="E95" s="161"/>
      <c r="F95" s="161"/>
      <c r="G95" s="161"/>
    </row>
    <row r="96" spans="2:7" x14ac:dyDescent="0.3">
      <c r="B96" s="161"/>
      <c r="C96" s="161"/>
      <c r="D96" s="161"/>
      <c r="E96" s="161"/>
      <c r="F96" s="161"/>
      <c r="G96" s="161"/>
    </row>
    <row r="97" spans="2:7" x14ac:dyDescent="0.3">
      <c r="B97" s="161"/>
      <c r="C97" s="161"/>
      <c r="D97" s="161"/>
      <c r="E97" s="161"/>
      <c r="F97" s="161"/>
      <c r="G97" s="161"/>
    </row>
    <row r="98" spans="2:7" x14ac:dyDescent="0.3">
      <c r="B98" s="161"/>
      <c r="C98" s="161"/>
      <c r="D98" s="161"/>
      <c r="E98" s="161"/>
      <c r="F98" s="161"/>
      <c r="G98" s="161"/>
    </row>
    <row r="99" spans="2:7" x14ac:dyDescent="0.3">
      <c r="B99" s="161"/>
      <c r="C99" s="161"/>
      <c r="D99" s="161"/>
      <c r="E99" s="161"/>
      <c r="F99" s="161"/>
      <c r="G99" s="161"/>
    </row>
    <row r="100" spans="2:7" x14ac:dyDescent="0.3">
      <c r="B100" s="161"/>
      <c r="C100" s="161"/>
      <c r="D100" s="161"/>
      <c r="E100" s="161"/>
      <c r="F100" s="161"/>
      <c r="G100" s="161"/>
    </row>
    <row r="101" spans="2:7" x14ac:dyDescent="0.3">
      <c r="B101" s="161"/>
      <c r="C101" s="161"/>
      <c r="D101" s="161"/>
      <c r="E101" s="161"/>
      <c r="F101" s="161"/>
      <c r="G101" s="161"/>
    </row>
    <row r="102" spans="2:7" x14ac:dyDescent="0.3">
      <c r="B102" s="161"/>
      <c r="C102" s="161"/>
      <c r="D102" s="161"/>
      <c r="E102" s="161"/>
      <c r="F102" s="161"/>
      <c r="G102" s="161"/>
    </row>
    <row r="103" spans="2:7" x14ac:dyDescent="0.3">
      <c r="B103" s="161"/>
      <c r="C103" s="161"/>
      <c r="D103" s="161"/>
      <c r="E103" s="161"/>
      <c r="F103" s="161"/>
      <c r="G103" s="161"/>
    </row>
  </sheetData>
  <mergeCells count="1">
    <mergeCell ref="A3:E4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AFB4F-6444-4886-93A5-7690B753E3BA}">
  <dimension ref="A1:AA41"/>
  <sheetViews>
    <sheetView workbookViewId="0">
      <selection activeCell="B8" sqref="B8:J8"/>
    </sheetView>
  </sheetViews>
  <sheetFormatPr defaultColWidth="0" defaultRowHeight="14.4" x14ac:dyDescent="0.3"/>
  <cols>
    <col min="1" max="1" width="1.77734375" customWidth="1"/>
    <col min="2" max="2" width="3.77734375" customWidth="1"/>
    <col min="3" max="3" width="4.77734375" customWidth="1"/>
    <col min="4" max="6" width="10.77734375" customWidth="1"/>
    <col min="7" max="7" width="3.77734375" customWidth="1"/>
    <col min="8" max="8" width="19.77734375" customWidth="1"/>
    <col min="9" max="10" width="10.77734375" customWidth="1"/>
    <col min="11" max="26" width="0" hidden="1" customWidth="1"/>
    <col min="27" max="27" width="8.88671875" customWidth="1"/>
    <col min="28" max="16384" width="8.88671875" hidden="1"/>
  </cols>
  <sheetData>
    <row r="1" spans="1:23" ht="28.05" customHeight="1" thickBot="1" x14ac:dyDescent="0.35">
      <c r="A1" s="3"/>
      <c r="B1" s="14"/>
      <c r="C1" s="14"/>
      <c r="D1" s="14"/>
      <c r="E1" s="14"/>
      <c r="F1" s="15" t="s">
        <v>123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192" t="s">
        <v>125</v>
      </c>
      <c r="C2" s="193"/>
      <c r="D2" s="193"/>
      <c r="E2" s="193"/>
      <c r="F2" s="193"/>
      <c r="G2" s="193"/>
      <c r="H2" s="193"/>
      <c r="I2" s="193"/>
      <c r="J2" s="194"/>
    </row>
    <row r="3" spans="1:23" ht="18" customHeight="1" x14ac:dyDescent="0.3">
      <c r="A3" s="13"/>
      <c r="B3" s="23"/>
      <c r="C3" s="20"/>
      <c r="D3" s="17"/>
      <c r="E3" s="17"/>
      <c r="F3" s="17"/>
      <c r="G3" s="17"/>
      <c r="H3" s="17"/>
      <c r="I3" s="34" t="s">
        <v>126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4" t="s">
        <v>14</v>
      </c>
      <c r="J4" s="30"/>
    </row>
    <row r="5" spans="1:23" ht="18" customHeight="1" thickBot="1" x14ac:dyDescent="0.35">
      <c r="A5" s="13"/>
      <c r="B5" s="35" t="s">
        <v>15</v>
      </c>
      <c r="C5" s="20"/>
      <c r="D5" s="17"/>
      <c r="E5" s="17"/>
      <c r="F5" s="36" t="s">
        <v>16</v>
      </c>
      <c r="G5" s="17"/>
      <c r="H5" s="17"/>
      <c r="I5" s="34" t="s">
        <v>17</v>
      </c>
      <c r="J5" s="37" t="s">
        <v>18</v>
      </c>
    </row>
    <row r="6" spans="1:23" ht="19.95" customHeight="1" thickTop="1" x14ac:dyDescent="0.3">
      <c r="A6" s="13"/>
      <c r="B6" s="181" t="s">
        <v>19</v>
      </c>
      <c r="C6" s="182"/>
      <c r="D6" s="182"/>
      <c r="E6" s="182"/>
      <c r="F6" s="182"/>
      <c r="G6" s="182"/>
      <c r="H6" s="182"/>
      <c r="I6" s="182"/>
      <c r="J6" s="183"/>
    </row>
    <row r="7" spans="1:23" ht="18" customHeight="1" x14ac:dyDescent="0.3">
      <c r="A7" s="13"/>
      <c r="B7" s="46" t="s">
        <v>21</v>
      </c>
      <c r="C7" s="39"/>
      <c r="D7" s="18"/>
      <c r="E7" s="18"/>
      <c r="F7" s="18"/>
      <c r="G7" s="47" t="s">
        <v>22</v>
      </c>
      <c r="H7" s="18"/>
      <c r="I7" s="28"/>
      <c r="J7" s="40"/>
    </row>
    <row r="8" spans="1:23" ht="19.95" customHeight="1" x14ac:dyDescent="0.3">
      <c r="A8" s="13"/>
      <c r="B8" s="184" t="s">
        <v>127</v>
      </c>
      <c r="C8" s="185"/>
      <c r="D8" s="185"/>
      <c r="E8" s="185"/>
      <c r="F8" s="185"/>
      <c r="G8" s="185"/>
      <c r="H8" s="185"/>
      <c r="I8" s="185"/>
      <c r="J8" s="186"/>
    </row>
    <row r="9" spans="1:23" ht="18" customHeight="1" x14ac:dyDescent="0.3">
      <c r="A9" s="13"/>
      <c r="B9" s="35" t="s">
        <v>23</v>
      </c>
      <c r="C9" s="20"/>
      <c r="D9" s="17"/>
      <c r="E9" s="17"/>
      <c r="F9" s="17"/>
      <c r="G9" s="36" t="s">
        <v>24</v>
      </c>
      <c r="H9" s="17"/>
      <c r="I9" s="27"/>
      <c r="J9" s="30"/>
    </row>
    <row r="10" spans="1:23" ht="19.95" customHeight="1" x14ac:dyDescent="0.3">
      <c r="A10" s="13"/>
      <c r="B10" s="184" t="s">
        <v>20</v>
      </c>
      <c r="C10" s="185"/>
      <c r="D10" s="185"/>
      <c r="E10" s="185"/>
      <c r="F10" s="185"/>
      <c r="G10" s="185"/>
      <c r="H10" s="185"/>
      <c r="I10" s="185"/>
      <c r="J10" s="186"/>
    </row>
    <row r="11" spans="1:23" ht="18" customHeight="1" thickBot="1" x14ac:dyDescent="0.35">
      <c r="A11" s="13"/>
      <c r="B11" s="35" t="s">
        <v>23</v>
      </c>
      <c r="C11" s="20"/>
      <c r="D11" s="17"/>
      <c r="E11" s="17"/>
      <c r="F11" s="17"/>
      <c r="G11" s="36" t="s">
        <v>24</v>
      </c>
      <c r="H11" s="17"/>
      <c r="I11" s="27"/>
      <c r="J11" s="30"/>
    </row>
    <row r="12" spans="1:23" ht="18" customHeight="1" thickTop="1" x14ac:dyDescent="0.3">
      <c r="A12" s="13"/>
      <c r="B12" s="41"/>
      <c r="C12" s="42"/>
      <c r="D12" s="43"/>
      <c r="E12" s="43"/>
      <c r="F12" s="43"/>
      <c r="G12" s="43"/>
      <c r="H12" s="43"/>
      <c r="I12" s="44"/>
      <c r="J12" s="45"/>
    </row>
    <row r="13" spans="1:23" ht="18" customHeight="1" thickBot="1" x14ac:dyDescent="0.35">
      <c r="A13" s="13"/>
      <c r="B13" s="38"/>
      <c r="C13" s="39"/>
      <c r="D13" s="18"/>
      <c r="E13" s="18"/>
      <c r="F13" s="18"/>
      <c r="G13" s="18"/>
      <c r="H13" s="18"/>
      <c r="I13" s="28"/>
      <c r="J13" s="40"/>
    </row>
    <row r="14" spans="1:23" ht="18" customHeight="1" thickTop="1" x14ac:dyDescent="0.3">
      <c r="A14" s="13"/>
      <c r="B14" s="49" t="s">
        <v>25</v>
      </c>
      <c r="C14" s="174"/>
      <c r="D14" s="78" t="s">
        <v>54</v>
      </c>
      <c r="E14" s="79" t="s">
        <v>55</v>
      </c>
      <c r="F14" s="77" t="s">
        <v>56</v>
      </c>
      <c r="G14" s="48" t="s">
        <v>32</v>
      </c>
      <c r="H14" s="42"/>
      <c r="I14" s="44"/>
      <c r="J14" s="45"/>
    </row>
    <row r="15" spans="1:23" ht="18" customHeight="1" x14ac:dyDescent="0.3">
      <c r="A15" s="13"/>
      <c r="B15" s="84">
        <v>1</v>
      </c>
      <c r="C15" s="85" t="s">
        <v>26</v>
      </c>
      <c r="D15" s="190">
        <v>49991.79</v>
      </c>
      <c r="E15" s="87"/>
      <c r="F15" s="191">
        <v>49991.79</v>
      </c>
      <c r="G15" s="50">
        <v>7</v>
      </c>
      <c r="H15" s="52" t="s">
        <v>9</v>
      </c>
      <c r="I15" s="28"/>
      <c r="J15" s="54"/>
    </row>
    <row r="16" spans="1:23" ht="18" customHeight="1" x14ac:dyDescent="0.3">
      <c r="A16" s="13"/>
      <c r="B16" s="82">
        <v>2</v>
      </c>
      <c r="C16" s="83" t="s">
        <v>27</v>
      </c>
      <c r="D16" s="88"/>
      <c r="E16" s="89"/>
      <c r="F16" s="98"/>
      <c r="G16" s="101"/>
      <c r="H16" s="112"/>
      <c r="I16" s="114"/>
      <c r="J16" s="107"/>
    </row>
    <row r="17" spans="1:10" ht="18" customHeight="1" x14ac:dyDescent="0.3">
      <c r="A17" s="13"/>
      <c r="B17" s="56">
        <v>3</v>
      </c>
      <c r="C17" s="59" t="s">
        <v>28</v>
      </c>
      <c r="D17" s="80"/>
      <c r="E17" s="81"/>
      <c r="F17" s="73"/>
      <c r="G17" s="50">
        <v>8</v>
      </c>
      <c r="H17" s="60" t="s">
        <v>34</v>
      </c>
      <c r="I17" s="114"/>
      <c r="J17" s="107">
        <f>Rekapitulácia!E8</f>
        <v>0</v>
      </c>
    </row>
    <row r="18" spans="1:10" ht="18" customHeight="1" x14ac:dyDescent="0.3">
      <c r="A18" s="13"/>
      <c r="B18" s="50">
        <v>4</v>
      </c>
      <c r="C18" s="60" t="s">
        <v>124</v>
      </c>
      <c r="D18" s="64"/>
      <c r="E18" s="63"/>
      <c r="F18" s="66"/>
      <c r="G18" s="50">
        <v>9</v>
      </c>
      <c r="H18" s="60" t="s">
        <v>35</v>
      </c>
      <c r="I18" s="114"/>
      <c r="J18" s="107">
        <f>Rekapitulácia!D8</f>
        <v>0</v>
      </c>
    </row>
    <row r="19" spans="1:10" ht="18" customHeight="1" x14ac:dyDescent="0.3">
      <c r="A19" s="13"/>
      <c r="B19" s="50">
        <v>5</v>
      </c>
      <c r="C19" s="60" t="s">
        <v>30</v>
      </c>
      <c r="D19" s="64"/>
      <c r="E19" s="63"/>
      <c r="F19" s="66"/>
      <c r="G19" s="101"/>
      <c r="H19" s="112"/>
      <c r="I19" s="114"/>
      <c r="J19" s="113"/>
    </row>
    <row r="20" spans="1:10" ht="18" customHeight="1" thickBot="1" x14ac:dyDescent="0.35">
      <c r="A20" s="13"/>
      <c r="B20" s="50">
        <v>6</v>
      </c>
      <c r="C20" s="61" t="s">
        <v>31</v>
      </c>
      <c r="D20" s="65"/>
      <c r="E20" s="93"/>
      <c r="F20" s="99">
        <f>SUM(F15:F19)</f>
        <v>49991.79</v>
      </c>
      <c r="G20" s="50">
        <v>10</v>
      </c>
      <c r="H20" s="60" t="s">
        <v>31</v>
      </c>
      <c r="I20" s="116"/>
      <c r="J20" s="92">
        <f>SUM(J16:J19)</f>
        <v>0</v>
      </c>
    </row>
    <row r="21" spans="1:10" ht="18" customHeight="1" thickTop="1" x14ac:dyDescent="0.3">
      <c r="A21" s="13"/>
      <c r="B21" s="55" t="s">
        <v>43</v>
      </c>
      <c r="C21" s="58" t="s">
        <v>44</v>
      </c>
      <c r="D21" s="62"/>
      <c r="E21" s="19"/>
      <c r="F21" s="91"/>
      <c r="G21" s="55" t="s">
        <v>50</v>
      </c>
      <c r="H21" s="51" t="s">
        <v>44</v>
      </c>
      <c r="I21" s="28"/>
      <c r="J21" s="117"/>
    </row>
    <row r="22" spans="1:10" ht="18" customHeight="1" x14ac:dyDescent="0.3">
      <c r="A22" s="13"/>
      <c r="B22" s="56">
        <v>11</v>
      </c>
      <c r="C22" s="52" t="s">
        <v>45</v>
      </c>
      <c r="D22" s="72"/>
      <c r="E22" s="76"/>
      <c r="F22" s="73"/>
      <c r="G22" s="56">
        <v>16</v>
      </c>
      <c r="H22" s="59" t="s">
        <v>51</v>
      </c>
      <c r="I22" s="114"/>
      <c r="J22" s="106"/>
    </row>
    <row r="23" spans="1:10" ht="18" customHeight="1" x14ac:dyDescent="0.3">
      <c r="A23" s="13"/>
      <c r="B23" s="50">
        <v>12</v>
      </c>
      <c r="C23" s="53" t="s">
        <v>46</v>
      </c>
      <c r="D23" s="57"/>
      <c r="E23" s="76"/>
      <c r="F23" s="66"/>
      <c r="G23" s="50">
        <v>17</v>
      </c>
      <c r="H23" s="60" t="s">
        <v>52</v>
      </c>
      <c r="I23" s="114"/>
      <c r="J23" s="107"/>
    </row>
    <row r="24" spans="1:10" ht="18" customHeight="1" x14ac:dyDescent="0.3">
      <c r="A24" s="13"/>
      <c r="B24" s="50">
        <v>13</v>
      </c>
      <c r="C24" s="53" t="s">
        <v>47</v>
      </c>
      <c r="D24" s="57"/>
      <c r="E24" s="76"/>
      <c r="F24" s="66"/>
      <c r="G24" s="50">
        <v>18</v>
      </c>
      <c r="H24" s="60" t="s">
        <v>53</v>
      </c>
      <c r="I24" s="114"/>
      <c r="J24" s="107"/>
    </row>
    <row r="25" spans="1:10" ht="18" customHeight="1" x14ac:dyDescent="0.3">
      <c r="A25" s="13"/>
      <c r="B25" s="50">
        <v>14</v>
      </c>
      <c r="C25" s="20"/>
      <c r="D25" s="57"/>
      <c r="E25" s="76"/>
      <c r="F25" s="74"/>
      <c r="G25" s="50">
        <v>19</v>
      </c>
      <c r="H25" s="112"/>
      <c r="I25" s="114"/>
      <c r="J25" s="107"/>
    </row>
    <row r="26" spans="1:10" ht="18" customHeight="1" thickBot="1" x14ac:dyDescent="0.35">
      <c r="A26" s="13"/>
      <c r="B26" s="50">
        <v>15</v>
      </c>
      <c r="C26" s="53"/>
      <c r="D26" s="57"/>
      <c r="E26" s="57"/>
      <c r="F26" s="100"/>
      <c r="G26" s="50">
        <v>20</v>
      </c>
      <c r="H26" s="60" t="s">
        <v>31</v>
      </c>
      <c r="I26" s="116"/>
      <c r="J26" s="92"/>
    </row>
    <row r="27" spans="1:10" ht="18" customHeight="1" thickTop="1" x14ac:dyDescent="0.3">
      <c r="A27" s="13"/>
      <c r="B27" s="94"/>
      <c r="C27" s="128" t="s">
        <v>59</v>
      </c>
      <c r="D27" s="121"/>
      <c r="E27" s="95"/>
      <c r="F27" s="29"/>
      <c r="G27" s="102" t="s">
        <v>36</v>
      </c>
      <c r="H27" s="97" t="s">
        <v>37</v>
      </c>
      <c r="I27" s="28"/>
      <c r="J27" s="31"/>
    </row>
    <row r="28" spans="1:10" ht="18" customHeight="1" x14ac:dyDescent="0.3">
      <c r="A28" s="13"/>
      <c r="B28" s="26"/>
      <c r="C28" s="119"/>
      <c r="D28" s="122"/>
      <c r="E28" s="22"/>
      <c r="F28" s="13"/>
      <c r="G28" s="82">
        <v>21</v>
      </c>
      <c r="H28" s="83" t="s">
        <v>38</v>
      </c>
      <c r="I28" s="109"/>
      <c r="J28" s="90">
        <f>F20+J20+F26+J26</f>
        <v>49991.79</v>
      </c>
    </row>
    <row r="29" spans="1:10" ht="18" customHeight="1" x14ac:dyDescent="0.3">
      <c r="A29" s="13"/>
      <c r="B29" s="67"/>
      <c r="C29" s="120"/>
      <c r="D29" s="123"/>
      <c r="E29" s="22"/>
      <c r="F29" s="13"/>
      <c r="G29" s="56">
        <v>22</v>
      </c>
      <c r="H29" s="59" t="s">
        <v>39</v>
      </c>
      <c r="I29" s="110">
        <f>Rekapitulácia!B9</f>
        <v>49991.79</v>
      </c>
      <c r="J29" s="106">
        <f>ROUND(((ROUND(I29,2)*20)/100),2)*1</f>
        <v>9998.36</v>
      </c>
    </row>
    <row r="30" spans="1:10" ht="18" customHeight="1" x14ac:dyDescent="0.3">
      <c r="A30" s="13"/>
      <c r="B30" s="23"/>
      <c r="C30" s="112"/>
      <c r="D30" s="114"/>
      <c r="E30" s="22"/>
      <c r="F30" s="13"/>
      <c r="G30" s="50">
        <v>23</v>
      </c>
      <c r="H30" s="60" t="s">
        <v>40</v>
      </c>
      <c r="I30" s="75">
        <f>Rekapitulácia!B10</f>
        <v>0</v>
      </c>
      <c r="J30" s="107">
        <f>ROUND(((ROUND(I30,2)*0)/100),2)</f>
        <v>0</v>
      </c>
    </row>
    <row r="31" spans="1:10" ht="18" customHeight="1" x14ac:dyDescent="0.3">
      <c r="A31" s="13"/>
      <c r="B31" s="24"/>
      <c r="C31" s="124"/>
      <c r="D31" s="125"/>
      <c r="E31" s="22"/>
      <c r="F31" s="13"/>
      <c r="G31" s="50">
        <v>24</v>
      </c>
      <c r="H31" s="60" t="s">
        <v>41</v>
      </c>
      <c r="I31" s="27"/>
      <c r="J31" s="179">
        <f>SUM(J28:J30)</f>
        <v>59990.15</v>
      </c>
    </row>
    <row r="32" spans="1:10" ht="18" customHeight="1" thickBot="1" x14ac:dyDescent="0.35">
      <c r="A32" s="13"/>
      <c r="B32" s="38"/>
      <c r="C32" s="1"/>
      <c r="D32" s="111"/>
      <c r="E32" s="68"/>
      <c r="F32" s="69"/>
      <c r="G32" s="175" t="s">
        <v>42</v>
      </c>
      <c r="H32" s="176"/>
      <c r="I32" s="177"/>
      <c r="J32" s="178"/>
    </row>
    <row r="33" spans="1:10" ht="18" customHeight="1" thickTop="1" x14ac:dyDescent="0.3">
      <c r="A33" s="13"/>
      <c r="B33" s="94"/>
      <c r="C33" s="95"/>
      <c r="D33" s="126" t="s">
        <v>57</v>
      </c>
      <c r="E33" s="71"/>
      <c r="F33" s="71"/>
      <c r="G33" s="16"/>
      <c r="H33" s="126" t="s">
        <v>58</v>
      </c>
      <c r="I33" s="29"/>
      <c r="J33" s="32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67"/>
      <c r="C40" s="68"/>
      <c r="D40" s="14"/>
      <c r="E40" s="14"/>
      <c r="F40" s="14"/>
      <c r="G40" s="14"/>
      <c r="H40" s="14"/>
      <c r="I40" s="69"/>
      <c r="J40" s="70"/>
    </row>
    <row r="41" spans="1:10" ht="15" thickTop="1" x14ac:dyDescent="0.3">
      <c r="A41" s="13"/>
      <c r="B41" s="71"/>
      <c r="C41" s="71"/>
      <c r="D41" s="71"/>
      <c r="E41" s="71"/>
      <c r="F41" s="71"/>
      <c r="G41" s="71"/>
      <c r="H41" s="71"/>
      <c r="I41" s="71"/>
      <c r="J41" s="71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A0292-D592-44FA-BC5C-97E223B50231}">
  <dimension ref="A1:AA41"/>
  <sheetViews>
    <sheetView workbookViewId="0">
      <selection activeCell="B10" sqref="B10:J10"/>
    </sheetView>
  </sheetViews>
  <sheetFormatPr defaultColWidth="0" defaultRowHeight="14.4" x14ac:dyDescent="0.3"/>
  <cols>
    <col min="1" max="1" width="1.77734375" customWidth="1"/>
    <col min="2" max="2" width="3.77734375" customWidth="1"/>
    <col min="3" max="3" width="4.77734375" customWidth="1"/>
    <col min="4" max="6" width="10.77734375" customWidth="1"/>
    <col min="7" max="7" width="3.77734375" customWidth="1"/>
    <col min="8" max="8" width="19.77734375" customWidth="1"/>
    <col min="9" max="10" width="10.77734375" customWidth="1"/>
    <col min="11" max="26" width="0" hidden="1" customWidth="1"/>
    <col min="27" max="27" width="8.88671875" customWidth="1"/>
    <col min="28" max="16384" width="8.88671875" hidden="1"/>
  </cols>
  <sheetData>
    <row r="1" spans="1:23" ht="28.05" customHeight="1" thickBot="1" x14ac:dyDescent="0.35">
      <c r="A1" s="3"/>
      <c r="B1" s="14"/>
      <c r="C1" s="14"/>
      <c r="D1" s="14"/>
      <c r="E1" s="14"/>
      <c r="F1" s="15" t="s">
        <v>12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195" t="s">
        <v>125</v>
      </c>
      <c r="C2" s="196"/>
      <c r="D2" s="196"/>
      <c r="E2" s="196"/>
      <c r="F2" s="196"/>
      <c r="G2" s="196"/>
      <c r="H2" s="196"/>
      <c r="I2" s="196"/>
      <c r="J2" s="197"/>
    </row>
    <row r="3" spans="1:23" ht="18" customHeight="1" x14ac:dyDescent="0.3">
      <c r="A3" s="13"/>
      <c r="B3" s="198" t="s">
        <v>129</v>
      </c>
      <c r="C3" s="199"/>
      <c r="D3" s="200"/>
      <c r="E3" s="200"/>
      <c r="F3" s="200"/>
      <c r="G3" s="201"/>
      <c r="H3" s="17"/>
      <c r="I3" s="34" t="s">
        <v>13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4" t="s">
        <v>14</v>
      </c>
      <c r="J4" s="30"/>
    </row>
    <row r="5" spans="1:23" ht="18" customHeight="1" thickBot="1" x14ac:dyDescent="0.35">
      <c r="A5" s="13"/>
      <c r="B5" s="35" t="s">
        <v>15</v>
      </c>
      <c r="C5" s="20"/>
      <c r="D5" s="17"/>
      <c r="E5" s="17"/>
      <c r="F5" s="36" t="s">
        <v>16</v>
      </c>
      <c r="G5" s="17"/>
      <c r="H5" s="17"/>
      <c r="I5" s="34" t="s">
        <v>17</v>
      </c>
      <c r="J5" s="37" t="s">
        <v>18</v>
      </c>
    </row>
    <row r="6" spans="1:23" ht="19.95" customHeight="1" thickTop="1" x14ac:dyDescent="0.3">
      <c r="A6" s="13"/>
      <c r="B6" s="181" t="s">
        <v>19</v>
      </c>
      <c r="C6" s="182"/>
      <c r="D6" s="182"/>
      <c r="E6" s="182"/>
      <c r="F6" s="182"/>
      <c r="G6" s="182"/>
      <c r="H6" s="182"/>
      <c r="I6" s="182"/>
      <c r="J6" s="183"/>
    </row>
    <row r="7" spans="1:23" ht="18" customHeight="1" x14ac:dyDescent="0.3">
      <c r="A7" s="13"/>
      <c r="B7" s="46" t="s">
        <v>21</v>
      </c>
      <c r="C7" s="39"/>
      <c r="D7" s="18"/>
      <c r="E7" s="18"/>
      <c r="F7" s="18"/>
      <c r="G7" s="47" t="s">
        <v>22</v>
      </c>
      <c r="H7" s="18"/>
      <c r="I7" s="28"/>
      <c r="J7" s="40"/>
    </row>
    <row r="8" spans="1:23" ht="19.95" customHeight="1" x14ac:dyDescent="0.3">
      <c r="A8" s="13"/>
      <c r="B8" s="184" t="s">
        <v>127</v>
      </c>
      <c r="C8" s="185"/>
      <c r="D8" s="185"/>
      <c r="E8" s="185"/>
      <c r="F8" s="185"/>
      <c r="G8" s="185"/>
      <c r="H8" s="185"/>
      <c r="I8" s="185"/>
      <c r="J8" s="186"/>
    </row>
    <row r="9" spans="1:23" ht="18" customHeight="1" x14ac:dyDescent="0.3">
      <c r="A9" s="13"/>
      <c r="B9" s="35" t="s">
        <v>23</v>
      </c>
      <c r="C9" s="20"/>
      <c r="D9" s="17"/>
      <c r="E9" s="17"/>
      <c r="F9" s="17"/>
      <c r="G9" s="36" t="s">
        <v>24</v>
      </c>
      <c r="H9" s="17"/>
      <c r="I9" s="27"/>
      <c r="J9" s="30"/>
    </row>
    <row r="10" spans="1:23" ht="19.95" customHeight="1" x14ac:dyDescent="0.3">
      <c r="A10" s="13"/>
      <c r="B10" s="184" t="s">
        <v>20</v>
      </c>
      <c r="C10" s="185"/>
      <c r="D10" s="185"/>
      <c r="E10" s="185"/>
      <c r="F10" s="185"/>
      <c r="G10" s="185"/>
      <c r="H10" s="185"/>
      <c r="I10" s="185"/>
      <c r="J10" s="186"/>
    </row>
    <row r="11" spans="1:23" ht="18" customHeight="1" thickBot="1" x14ac:dyDescent="0.35">
      <c r="A11" s="13"/>
      <c r="B11" s="35" t="s">
        <v>23</v>
      </c>
      <c r="C11" s="20"/>
      <c r="D11" s="17"/>
      <c r="E11" s="17"/>
      <c r="F11" s="17"/>
      <c r="G11" s="36" t="s">
        <v>24</v>
      </c>
      <c r="H11" s="17"/>
      <c r="I11" s="27"/>
      <c r="J11" s="30"/>
    </row>
    <row r="12" spans="1:23" ht="18" customHeight="1" thickTop="1" x14ac:dyDescent="0.3">
      <c r="A12" s="13"/>
      <c r="B12" s="41"/>
      <c r="C12" s="42"/>
      <c r="D12" s="43"/>
      <c r="E12" s="43"/>
      <c r="F12" s="43"/>
      <c r="G12" s="43"/>
      <c r="H12" s="43"/>
      <c r="I12" s="44"/>
      <c r="J12" s="45"/>
    </row>
    <row r="13" spans="1:23" ht="18" customHeight="1" thickBot="1" x14ac:dyDescent="0.35">
      <c r="A13" s="13"/>
      <c r="B13" s="38"/>
      <c r="C13" s="39"/>
      <c r="D13" s="18"/>
      <c r="E13" s="18"/>
      <c r="F13" s="18"/>
      <c r="G13" s="18"/>
      <c r="H13" s="18"/>
      <c r="I13" s="28"/>
      <c r="J13" s="40"/>
    </row>
    <row r="14" spans="1:23" ht="18" customHeight="1" thickTop="1" x14ac:dyDescent="0.3">
      <c r="A14" s="13"/>
      <c r="B14" s="49" t="s">
        <v>25</v>
      </c>
      <c r="C14" s="77" t="s">
        <v>5</v>
      </c>
      <c r="D14" s="78" t="s">
        <v>54</v>
      </c>
      <c r="E14" s="79" t="s">
        <v>55</v>
      </c>
      <c r="F14" s="77" t="s">
        <v>56</v>
      </c>
      <c r="G14" s="49" t="s">
        <v>32</v>
      </c>
      <c r="H14" s="42"/>
      <c r="I14" s="44"/>
      <c r="J14" s="45"/>
    </row>
    <row r="15" spans="1:23" ht="18" customHeight="1" x14ac:dyDescent="0.3">
      <c r="A15" s="13"/>
      <c r="B15" s="84">
        <v>1</v>
      </c>
      <c r="C15" s="85" t="s">
        <v>26</v>
      </c>
      <c r="D15" s="86">
        <f>'Rekap 7789'!B15</f>
        <v>49991.79</v>
      </c>
      <c r="E15" s="87">
        <f>'Rekap 7789'!C15</f>
        <v>0</v>
      </c>
      <c r="F15" s="85">
        <f>'Rekap 7789'!D15</f>
        <v>49991.79</v>
      </c>
      <c r="G15" s="50">
        <v>7</v>
      </c>
      <c r="H15" s="52" t="s">
        <v>33</v>
      </c>
      <c r="I15" s="28"/>
      <c r="J15" s="54">
        <v>0</v>
      </c>
    </row>
    <row r="16" spans="1:23" ht="18" customHeight="1" x14ac:dyDescent="0.3">
      <c r="A16" s="13"/>
      <c r="B16" s="82">
        <v>2</v>
      </c>
      <c r="C16" s="83" t="s">
        <v>27</v>
      </c>
      <c r="D16" s="88"/>
      <c r="E16" s="89"/>
      <c r="F16" s="98"/>
      <c r="G16" s="101"/>
      <c r="H16" s="112"/>
      <c r="I16" s="114"/>
      <c r="J16" s="107"/>
    </row>
    <row r="17" spans="1:26" ht="18" customHeight="1" x14ac:dyDescent="0.3">
      <c r="A17" s="13"/>
      <c r="B17" s="56">
        <v>3</v>
      </c>
      <c r="C17" s="59" t="s">
        <v>28</v>
      </c>
      <c r="D17" s="80"/>
      <c r="E17" s="81"/>
      <c r="F17" s="73"/>
      <c r="G17" s="50">
        <v>8</v>
      </c>
      <c r="H17" s="60" t="s">
        <v>34</v>
      </c>
      <c r="I17" s="114"/>
      <c r="J17" s="107">
        <f>'SO 7789'!Z34</f>
        <v>0</v>
      </c>
    </row>
    <row r="18" spans="1:26" ht="18" customHeight="1" x14ac:dyDescent="0.3">
      <c r="A18" s="13"/>
      <c r="B18" s="50">
        <v>4</v>
      </c>
      <c r="C18" s="60" t="s">
        <v>29</v>
      </c>
      <c r="D18" s="64"/>
      <c r="E18" s="63"/>
      <c r="F18" s="66"/>
      <c r="G18" s="50">
        <v>9</v>
      </c>
      <c r="H18" s="60" t="s">
        <v>35</v>
      </c>
      <c r="I18" s="114"/>
      <c r="J18" s="107">
        <f>'SO 7789'!Y34</f>
        <v>0</v>
      </c>
    </row>
    <row r="19" spans="1:26" ht="18" customHeight="1" x14ac:dyDescent="0.3">
      <c r="A19" s="13"/>
      <c r="B19" s="50">
        <v>5</v>
      </c>
      <c r="C19" s="60" t="s">
        <v>30</v>
      </c>
      <c r="D19" s="64"/>
      <c r="E19" s="63"/>
      <c r="F19" s="66"/>
      <c r="G19" s="101"/>
      <c r="H19" s="112"/>
      <c r="I19" s="114"/>
      <c r="J19" s="113"/>
    </row>
    <row r="20" spans="1:26" ht="18" customHeight="1" thickBot="1" x14ac:dyDescent="0.35">
      <c r="A20" s="13"/>
      <c r="B20" s="50">
        <v>6</v>
      </c>
      <c r="C20" s="61" t="s">
        <v>31</v>
      </c>
      <c r="D20" s="65"/>
      <c r="E20" s="93"/>
      <c r="F20" s="99">
        <f>SUM(F15:F19)</f>
        <v>49991.79</v>
      </c>
      <c r="G20" s="50">
        <v>10</v>
      </c>
      <c r="H20" s="60" t="s">
        <v>31</v>
      </c>
      <c r="I20" s="116"/>
      <c r="J20" s="92">
        <f>SUM(J15:J19)</f>
        <v>0</v>
      </c>
    </row>
    <row r="21" spans="1:26" ht="18" customHeight="1" thickTop="1" x14ac:dyDescent="0.3">
      <c r="A21" s="13"/>
      <c r="B21" s="55" t="s">
        <v>43</v>
      </c>
      <c r="C21" s="58" t="s">
        <v>44</v>
      </c>
      <c r="D21" s="62"/>
      <c r="E21" s="19"/>
      <c r="F21" s="91"/>
      <c r="G21" s="55" t="s">
        <v>50</v>
      </c>
      <c r="H21" s="51" t="s">
        <v>44</v>
      </c>
      <c r="I21" s="28"/>
      <c r="J21" s="117"/>
    </row>
    <row r="22" spans="1:26" ht="18" customHeight="1" x14ac:dyDescent="0.3">
      <c r="A22" s="13"/>
      <c r="B22" s="56">
        <v>11</v>
      </c>
      <c r="C22" s="52" t="s">
        <v>45</v>
      </c>
      <c r="D22" s="72"/>
      <c r="E22" s="75" t="s">
        <v>48</v>
      </c>
      <c r="F22" s="73">
        <f>((F15*U22*0)+(F16*V22*0)+(F17*W22*0))/100</f>
        <v>0</v>
      </c>
      <c r="G22" s="56">
        <v>16</v>
      </c>
      <c r="H22" s="59" t="s">
        <v>51</v>
      </c>
      <c r="I22" s="115" t="s">
        <v>48</v>
      </c>
      <c r="J22" s="106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3"/>
      <c r="B23" s="50">
        <v>12</v>
      </c>
      <c r="C23" s="53" t="s">
        <v>46</v>
      </c>
      <c r="D23" s="57"/>
      <c r="E23" s="75" t="s">
        <v>49</v>
      </c>
      <c r="F23" s="66">
        <f>((F15*U23*0)+(F16*V23*0)+(F17*W23*0))/100</f>
        <v>0</v>
      </c>
      <c r="G23" s="50">
        <v>17</v>
      </c>
      <c r="H23" s="60" t="s">
        <v>52</v>
      </c>
      <c r="I23" s="115" t="s">
        <v>48</v>
      </c>
      <c r="J23" s="107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3"/>
      <c r="B24" s="50">
        <v>13</v>
      </c>
      <c r="C24" s="53" t="s">
        <v>47</v>
      </c>
      <c r="D24" s="57"/>
      <c r="E24" s="75" t="s">
        <v>48</v>
      </c>
      <c r="F24" s="66">
        <f>((F15*U24*0)+(F16*V24*0)+(F17*W24*0))/100</f>
        <v>0</v>
      </c>
      <c r="G24" s="50">
        <v>18</v>
      </c>
      <c r="H24" s="60" t="s">
        <v>53</v>
      </c>
      <c r="I24" s="115" t="s">
        <v>49</v>
      </c>
      <c r="J24" s="107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3"/>
      <c r="B25" s="50">
        <v>14</v>
      </c>
      <c r="C25" s="20"/>
      <c r="D25" s="57"/>
      <c r="E25" s="76"/>
      <c r="F25" s="74"/>
      <c r="G25" s="50">
        <v>19</v>
      </c>
      <c r="H25" s="112"/>
      <c r="I25" s="114"/>
      <c r="J25" s="113"/>
    </row>
    <row r="26" spans="1:26" ht="18" customHeight="1" thickBot="1" x14ac:dyDescent="0.35">
      <c r="A26" s="13"/>
      <c r="B26" s="50">
        <v>15</v>
      </c>
      <c r="C26" s="53"/>
      <c r="D26" s="57"/>
      <c r="E26" s="57"/>
      <c r="F26" s="100"/>
      <c r="G26" s="50">
        <v>20</v>
      </c>
      <c r="H26" s="60" t="s">
        <v>31</v>
      </c>
      <c r="I26" s="116"/>
      <c r="J26" s="92">
        <f>SUM(J22:J25)+SUM(F22:F25)</f>
        <v>0</v>
      </c>
    </row>
    <row r="27" spans="1:26" ht="18" customHeight="1" thickTop="1" x14ac:dyDescent="0.3">
      <c r="A27" s="13"/>
      <c r="B27" s="94"/>
      <c r="C27" s="128" t="s">
        <v>59</v>
      </c>
      <c r="D27" s="121"/>
      <c r="E27" s="95"/>
      <c r="F27" s="29"/>
      <c r="G27" s="102" t="s">
        <v>36</v>
      </c>
      <c r="H27" s="97" t="s">
        <v>37</v>
      </c>
      <c r="I27" s="28"/>
      <c r="J27" s="31"/>
    </row>
    <row r="28" spans="1:26" ht="18" customHeight="1" x14ac:dyDescent="0.3">
      <c r="A28" s="13"/>
      <c r="B28" s="26"/>
      <c r="C28" s="119"/>
      <c r="D28" s="122"/>
      <c r="E28" s="22"/>
      <c r="F28" s="13"/>
      <c r="G28" s="82">
        <v>21</v>
      </c>
      <c r="H28" s="83" t="s">
        <v>38</v>
      </c>
      <c r="I28" s="109"/>
      <c r="J28" s="90">
        <f>F20+J20+F26+J26</f>
        <v>49991.79</v>
      </c>
    </row>
    <row r="29" spans="1:26" ht="18" customHeight="1" x14ac:dyDescent="0.3">
      <c r="A29" s="13"/>
      <c r="B29" s="67"/>
      <c r="C29" s="120"/>
      <c r="D29" s="123"/>
      <c r="E29" s="22"/>
      <c r="F29" s="13"/>
      <c r="G29" s="56">
        <v>22</v>
      </c>
      <c r="H29" s="59" t="s">
        <v>39</v>
      </c>
      <c r="I29" s="110">
        <f>J28-SUM('SO 7789'!K9:'SO 7789'!K33)</f>
        <v>49991.79</v>
      </c>
      <c r="J29" s="106">
        <f>ROUND(((ROUND(I29,2)*20)*1/100),2)</f>
        <v>9998.36</v>
      </c>
    </row>
    <row r="30" spans="1:26" ht="18" customHeight="1" x14ac:dyDescent="0.3">
      <c r="A30" s="13"/>
      <c r="B30" s="23"/>
      <c r="C30" s="112"/>
      <c r="D30" s="114"/>
      <c r="E30" s="22"/>
      <c r="F30" s="13"/>
      <c r="G30" s="50">
        <v>23</v>
      </c>
      <c r="H30" s="60" t="s">
        <v>40</v>
      </c>
      <c r="I30" s="75">
        <f>SUM('SO 7789'!K9:'SO 7789'!K33)</f>
        <v>0</v>
      </c>
      <c r="J30" s="107">
        <f>ROUND(((ROUND(I30,2)*0)/100),2)</f>
        <v>0</v>
      </c>
    </row>
    <row r="31" spans="1:26" ht="18" customHeight="1" x14ac:dyDescent="0.3">
      <c r="A31" s="13"/>
      <c r="B31" s="24"/>
      <c r="C31" s="124"/>
      <c r="D31" s="125"/>
      <c r="E31" s="22"/>
      <c r="F31" s="13"/>
      <c r="G31" s="82">
        <v>24</v>
      </c>
      <c r="H31" s="83" t="s">
        <v>41</v>
      </c>
      <c r="I31" s="105"/>
      <c r="J31" s="118">
        <f>SUM(J28:J30)</f>
        <v>59990.15</v>
      </c>
    </row>
    <row r="32" spans="1:26" ht="18" customHeight="1" thickBot="1" x14ac:dyDescent="0.35">
      <c r="A32" s="13"/>
      <c r="B32" s="38"/>
      <c r="C32" s="1"/>
      <c r="D32" s="111"/>
      <c r="E32" s="68"/>
      <c r="F32" s="69"/>
      <c r="G32" s="56" t="s">
        <v>42</v>
      </c>
      <c r="H32" s="1"/>
      <c r="I32" s="111"/>
      <c r="J32" s="108"/>
    </row>
    <row r="33" spans="1:10" ht="18" customHeight="1" thickTop="1" x14ac:dyDescent="0.3">
      <c r="A33" s="13"/>
      <c r="B33" s="94"/>
      <c r="C33" s="95"/>
      <c r="D33" s="126" t="s">
        <v>57</v>
      </c>
      <c r="E33" s="71"/>
      <c r="F33" s="96"/>
      <c r="G33" s="103">
        <v>26</v>
      </c>
      <c r="H33" s="127" t="s">
        <v>58</v>
      </c>
      <c r="I33" s="29"/>
      <c r="J33" s="104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67"/>
      <c r="C40" s="68"/>
      <c r="D40" s="14"/>
      <c r="E40" s="14"/>
      <c r="F40" s="14"/>
      <c r="G40" s="14"/>
      <c r="H40" s="14"/>
      <c r="I40" s="69"/>
      <c r="J40" s="70"/>
    </row>
    <row r="41" spans="1:10" ht="15" thickTop="1" x14ac:dyDescent="0.3">
      <c r="A41" s="13"/>
      <c r="B41" s="71"/>
      <c r="C41" s="71"/>
      <c r="D41" s="71"/>
      <c r="E41" s="71"/>
      <c r="F41" s="71"/>
      <c r="G41" s="71"/>
      <c r="H41" s="71"/>
      <c r="I41" s="71"/>
      <c r="J41" s="71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9CB35-2B96-4A00-B21C-A56EF94C68B8}">
  <dimension ref="A1:Z500"/>
  <sheetViews>
    <sheetView workbookViewId="0">
      <selection activeCell="A20" sqref="A20"/>
    </sheetView>
  </sheetViews>
  <sheetFormatPr defaultColWidth="0" defaultRowHeight="14.4" x14ac:dyDescent="0.3"/>
  <cols>
    <col min="1" max="1" width="40.77734375" customWidth="1"/>
    <col min="2" max="4" width="12.77734375" customWidth="1"/>
    <col min="5" max="6" width="15.77734375" customWidth="1"/>
    <col min="7" max="7" width="3.77734375" customWidth="1"/>
    <col min="8" max="9" width="8.88671875" hidden="1" customWidth="1"/>
    <col min="10" max="26" width="0" hidden="1" customWidth="1"/>
    <col min="27" max="16384" width="8.88671875" hidden="1"/>
  </cols>
  <sheetData>
    <row r="1" spans="1:26" ht="19.95" customHeight="1" x14ac:dyDescent="0.3">
      <c r="A1" s="187" t="s">
        <v>19</v>
      </c>
      <c r="B1" s="188"/>
      <c r="C1" s="188"/>
      <c r="D1" s="189"/>
      <c r="E1" s="6" t="s">
        <v>16</v>
      </c>
      <c r="F1" s="12"/>
      <c r="W1">
        <v>30.126000000000001</v>
      </c>
    </row>
    <row r="2" spans="1:26" ht="19.95" customHeight="1" x14ac:dyDescent="0.3">
      <c r="A2" s="187" t="s">
        <v>127</v>
      </c>
      <c r="B2" s="188"/>
      <c r="C2" s="188"/>
      <c r="D2" s="189"/>
      <c r="E2" s="6" t="s">
        <v>14</v>
      </c>
      <c r="F2" s="12"/>
    </row>
    <row r="3" spans="1:26" ht="19.95" customHeight="1" x14ac:dyDescent="0.3">
      <c r="A3" s="187" t="s">
        <v>20</v>
      </c>
      <c r="B3" s="188"/>
      <c r="C3" s="188"/>
      <c r="D3" s="189"/>
      <c r="E3" s="6" t="s">
        <v>63</v>
      </c>
      <c r="F3" s="12"/>
    </row>
    <row r="4" spans="1:26" x14ac:dyDescent="0.3">
      <c r="A4" s="5" t="s">
        <v>125</v>
      </c>
      <c r="B4" s="3"/>
      <c r="C4" s="3"/>
      <c r="D4" s="3"/>
      <c r="E4" s="3"/>
      <c r="F4" s="3"/>
    </row>
    <row r="5" spans="1:26" x14ac:dyDescent="0.3">
      <c r="A5" s="5" t="s">
        <v>129</v>
      </c>
      <c r="B5" s="3"/>
      <c r="C5" s="3"/>
      <c r="D5" s="3"/>
      <c r="E5" s="3"/>
      <c r="F5" s="3"/>
    </row>
    <row r="6" spans="1:26" x14ac:dyDescent="0.3">
      <c r="A6" s="3"/>
      <c r="B6" s="3"/>
      <c r="C6" s="3"/>
      <c r="D6" s="3"/>
      <c r="E6" s="3"/>
      <c r="F6" s="3"/>
    </row>
    <row r="7" spans="1:26" x14ac:dyDescent="0.3">
      <c r="A7" s="3"/>
      <c r="B7" s="3"/>
      <c r="C7" s="3"/>
      <c r="D7" s="3"/>
      <c r="E7" s="3"/>
      <c r="F7" s="3"/>
    </row>
    <row r="8" spans="1:26" x14ac:dyDescent="0.3">
      <c r="A8" s="4" t="s">
        <v>64</v>
      </c>
      <c r="B8" s="3"/>
      <c r="C8" s="3"/>
      <c r="D8" s="3"/>
      <c r="E8" s="3"/>
      <c r="F8" s="3"/>
    </row>
    <row r="9" spans="1:26" x14ac:dyDescent="0.3">
      <c r="A9" s="129" t="s">
        <v>60</v>
      </c>
      <c r="B9" s="129" t="s">
        <v>54</v>
      </c>
      <c r="C9" s="129" t="s">
        <v>55</v>
      </c>
      <c r="D9" s="129" t="s">
        <v>31</v>
      </c>
      <c r="E9" s="129" t="s">
        <v>61</v>
      </c>
      <c r="F9" s="129" t="s">
        <v>62</v>
      </c>
    </row>
    <row r="10" spans="1:26" x14ac:dyDescent="0.3">
      <c r="A10" s="135" t="s">
        <v>65</v>
      </c>
      <c r="B10" s="136"/>
      <c r="C10" s="132"/>
      <c r="D10" s="132"/>
      <c r="E10" s="133"/>
      <c r="F10" s="133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</row>
    <row r="11" spans="1:26" x14ac:dyDescent="0.3">
      <c r="A11" s="59" t="s">
        <v>66</v>
      </c>
      <c r="B11" s="73">
        <f>'SO 7789'!L12</f>
        <v>1801.63</v>
      </c>
      <c r="C11" s="73">
        <f>'SO 7789'!M12</f>
        <v>0</v>
      </c>
      <c r="D11" s="73">
        <f>'SO 7789'!I12</f>
        <v>1801.63</v>
      </c>
      <c r="E11" s="137">
        <f>'SO 7789'!S12</f>
        <v>0</v>
      </c>
      <c r="F11" s="137">
        <f>'SO 7789'!V12</f>
        <v>19.91</v>
      </c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</row>
    <row r="12" spans="1:26" x14ac:dyDescent="0.3">
      <c r="A12" s="59" t="s">
        <v>67</v>
      </c>
      <c r="B12" s="73">
        <f>'SO 7789'!L21</f>
        <v>47432.77</v>
      </c>
      <c r="C12" s="73">
        <f>'SO 7789'!M21</f>
        <v>0</v>
      </c>
      <c r="D12" s="73">
        <f>'SO 7789'!I21</f>
        <v>47432.77</v>
      </c>
      <c r="E12" s="137">
        <f>'SO 7789'!S21</f>
        <v>28.67</v>
      </c>
      <c r="F12" s="137">
        <f>'SO 7789'!V21</f>
        <v>0</v>
      </c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</row>
    <row r="13" spans="1:26" x14ac:dyDescent="0.3">
      <c r="A13" s="59" t="s">
        <v>68</v>
      </c>
      <c r="B13" s="73">
        <f>'SO 7789'!L26</f>
        <v>704.57</v>
      </c>
      <c r="C13" s="73">
        <f>'SO 7789'!M26</f>
        <v>0</v>
      </c>
      <c r="D13" s="73">
        <f>'SO 7789'!I26</f>
        <v>704.57</v>
      </c>
      <c r="E13" s="137">
        <f>'SO 7789'!S26</f>
        <v>0.03</v>
      </c>
      <c r="F13" s="137">
        <f>'SO 7789'!V26</f>
        <v>0</v>
      </c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</row>
    <row r="14" spans="1:26" x14ac:dyDescent="0.3">
      <c r="A14" s="59" t="s">
        <v>69</v>
      </c>
      <c r="B14" s="73">
        <f>'SO 7789'!L31</f>
        <v>52.82</v>
      </c>
      <c r="C14" s="73">
        <f>'SO 7789'!M31</f>
        <v>0</v>
      </c>
      <c r="D14" s="73">
        <f>'SO 7789'!I31</f>
        <v>52.82</v>
      </c>
      <c r="E14" s="137">
        <f>'SO 7789'!S31</f>
        <v>0</v>
      </c>
      <c r="F14" s="137">
        <f>'SO 7789'!V31</f>
        <v>0</v>
      </c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</row>
    <row r="15" spans="1:26" x14ac:dyDescent="0.3">
      <c r="A15" s="2" t="s">
        <v>65</v>
      </c>
      <c r="B15" s="138">
        <f>'SO 7789'!L33</f>
        <v>49991.79</v>
      </c>
      <c r="C15" s="138">
        <f>'SO 7789'!M33</f>
        <v>0</v>
      </c>
      <c r="D15" s="138">
        <f>'SO 7789'!I33</f>
        <v>49991.79</v>
      </c>
      <c r="E15" s="139">
        <f>'SO 7789'!S33</f>
        <v>28.7</v>
      </c>
      <c r="F15" s="139">
        <f>'SO 7789'!V33</f>
        <v>19.91</v>
      </c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</row>
    <row r="16" spans="1:26" x14ac:dyDescent="0.3">
      <c r="A16" s="1"/>
      <c r="B16" s="131"/>
      <c r="C16" s="131"/>
      <c r="D16" s="131"/>
      <c r="E16" s="130"/>
      <c r="F16" s="130"/>
    </row>
    <row r="17" spans="1:26" x14ac:dyDescent="0.3">
      <c r="A17" s="2" t="s">
        <v>70</v>
      </c>
      <c r="B17" s="138">
        <f>'SO 7789'!L34</f>
        <v>49991.79</v>
      </c>
      <c r="C17" s="138">
        <f>'SO 7789'!M34</f>
        <v>0</v>
      </c>
      <c r="D17" s="138">
        <f>'SO 7789'!I34</f>
        <v>49991.79</v>
      </c>
      <c r="E17" s="139">
        <f>'SO 7789'!S34</f>
        <v>28.7</v>
      </c>
      <c r="F17" s="139">
        <f>'SO 7789'!V34</f>
        <v>19.91</v>
      </c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spans="1:26" x14ac:dyDescent="0.3">
      <c r="A18" s="1"/>
      <c r="B18" s="131"/>
      <c r="C18" s="131"/>
      <c r="D18" s="131"/>
      <c r="E18" s="130"/>
      <c r="F18" s="130"/>
    </row>
    <row r="19" spans="1:26" x14ac:dyDescent="0.3">
      <c r="A19" s="1"/>
      <c r="B19" s="131"/>
      <c r="C19" s="131"/>
      <c r="D19" s="131"/>
      <c r="E19" s="130"/>
      <c r="F19" s="130"/>
    </row>
    <row r="20" spans="1:26" x14ac:dyDescent="0.3">
      <c r="A20" s="1"/>
      <c r="B20" s="131"/>
      <c r="C20" s="131"/>
      <c r="D20" s="131"/>
      <c r="E20" s="130"/>
      <c r="F20" s="130"/>
    </row>
    <row r="21" spans="1:26" x14ac:dyDescent="0.3">
      <c r="A21" s="1"/>
      <c r="B21" s="131"/>
      <c r="C21" s="131"/>
      <c r="D21" s="131"/>
      <c r="E21" s="130"/>
      <c r="F21" s="130"/>
    </row>
    <row r="22" spans="1:26" x14ac:dyDescent="0.3">
      <c r="A22" s="1"/>
      <c r="B22" s="131"/>
      <c r="C22" s="131"/>
      <c r="D22" s="131"/>
      <c r="E22" s="130"/>
      <c r="F22" s="130"/>
    </row>
    <row r="23" spans="1:26" x14ac:dyDescent="0.3">
      <c r="A23" s="1"/>
      <c r="B23" s="131"/>
      <c r="C23" s="131"/>
      <c r="D23" s="131"/>
      <c r="E23" s="130"/>
      <c r="F23" s="130"/>
    </row>
    <row r="24" spans="1:26" x14ac:dyDescent="0.3">
      <c r="A24" s="1"/>
      <c r="B24" s="131"/>
      <c r="C24" s="131"/>
      <c r="D24" s="131"/>
      <c r="E24" s="130"/>
      <c r="F24" s="130"/>
    </row>
    <row r="25" spans="1:26" x14ac:dyDescent="0.3">
      <c r="A25" s="1"/>
      <c r="B25" s="131"/>
      <c r="C25" s="131"/>
      <c r="D25" s="131"/>
      <c r="E25" s="130"/>
      <c r="F25" s="130"/>
    </row>
    <row r="26" spans="1:26" x14ac:dyDescent="0.3">
      <c r="A26" s="1"/>
      <c r="B26" s="131"/>
      <c r="C26" s="131"/>
      <c r="D26" s="131"/>
      <c r="E26" s="130"/>
      <c r="F26" s="130"/>
    </row>
    <row r="27" spans="1:26" x14ac:dyDescent="0.3">
      <c r="A27" s="1"/>
      <c r="B27" s="131"/>
      <c r="C27" s="131"/>
      <c r="D27" s="131"/>
      <c r="E27" s="130"/>
      <c r="F27" s="130"/>
    </row>
    <row r="28" spans="1:26" x14ac:dyDescent="0.3">
      <c r="A28" s="1"/>
      <c r="B28" s="131"/>
      <c r="C28" s="131"/>
      <c r="D28" s="131"/>
      <c r="E28" s="130"/>
      <c r="F28" s="130"/>
    </row>
    <row r="29" spans="1:26" x14ac:dyDescent="0.3">
      <c r="A29" s="1"/>
      <c r="B29" s="131"/>
      <c r="C29" s="131"/>
      <c r="D29" s="131"/>
      <c r="E29" s="130"/>
      <c r="F29" s="130"/>
    </row>
    <row r="30" spans="1:26" x14ac:dyDescent="0.3">
      <c r="A30" s="1"/>
      <c r="B30" s="131"/>
      <c r="C30" s="131"/>
      <c r="D30" s="131"/>
      <c r="E30" s="130"/>
      <c r="F30" s="130"/>
    </row>
    <row r="31" spans="1:26" x14ac:dyDescent="0.3">
      <c r="A31" s="1"/>
      <c r="B31" s="131"/>
      <c r="C31" s="131"/>
      <c r="D31" s="131"/>
      <c r="E31" s="130"/>
      <c r="F31" s="130"/>
    </row>
    <row r="32" spans="1:26" x14ac:dyDescent="0.3">
      <c r="A32" s="1"/>
      <c r="B32" s="131"/>
      <c r="C32" s="131"/>
      <c r="D32" s="131"/>
      <c r="E32" s="130"/>
      <c r="F32" s="130"/>
    </row>
    <row r="33" spans="1:6" x14ac:dyDescent="0.3">
      <c r="A33" s="1"/>
      <c r="B33" s="131"/>
      <c r="C33" s="131"/>
      <c r="D33" s="131"/>
      <c r="E33" s="130"/>
      <c r="F33" s="130"/>
    </row>
    <row r="34" spans="1:6" x14ac:dyDescent="0.3">
      <c r="A34" s="1"/>
      <c r="B34" s="131"/>
      <c r="C34" s="131"/>
      <c r="D34" s="131"/>
      <c r="E34" s="130"/>
      <c r="F34" s="130"/>
    </row>
    <row r="35" spans="1:6" x14ac:dyDescent="0.3">
      <c r="A35" s="1"/>
      <c r="B35" s="131"/>
      <c r="C35" s="131"/>
      <c r="D35" s="131"/>
      <c r="E35" s="130"/>
      <c r="F35" s="130"/>
    </row>
    <row r="36" spans="1:6" x14ac:dyDescent="0.3">
      <c r="A36" s="1"/>
      <c r="B36" s="131"/>
      <c r="C36" s="131"/>
      <c r="D36" s="131"/>
      <c r="E36" s="130"/>
      <c r="F36" s="130"/>
    </row>
    <row r="37" spans="1:6" x14ac:dyDescent="0.3">
      <c r="A37" s="1"/>
      <c r="B37" s="131"/>
      <c r="C37" s="131"/>
      <c r="D37" s="131"/>
      <c r="E37" s="130"/>
      <c r="F37" s="130"/>
    </row>
    <row r="38" spans="1:6" x14ac:dyDescent="0.3">
      <c r="A38" s="1"/>
      <c r="B38" s="131"/>
      <c r="C38" s="131"/>
      <c r="D38" s="131"/>
      <c r="E38" s="130"/>
      <c r="F38" s="130"/>
    </row>
    <row r="39" spans="1:6" x14ac:dyDescent="0.3">
      <c r="A39" s="1"/>
      <c r="B39" s="131"/>
      <c r="C39" s="131"/>
      <c r="D39" s="131"/>
      <c r="E39" s="130"/>
      <c r="F39" s="130"/>
    </row>
    <row r="40" spans="1:6" x14ac:dyDescent="0.3">
      <c r="A40" s="1"/>
      <c r="B40" s="131"/>
      <c r="C40" s="131"/>
      <c r="D40" s="131"/>
      <c r="E40" s="130"/>
      <c r="F40" s="130"/>
    </row>
    <row r="41" spans="1:6" x14ac:dyDescent="0.3">
      <c r="A41" s="1"/>
      <c r="B41" s="131"/>
      <c r="C41" s="131"/>
      <c r="D41" s="131"/>
      <c r="E41" s="130"/>
      <c r="F41" s="130"/>
    </row>
    <row r="42" spans="1:6" x14ac:dyDescent="0.3">
      <c r="A42" s="1"/>
      <c r="B42" s="131"/>
      <c r="C42" s="131"/>
      <c r="D42" s="131"/>
      <c r="E42" s="130"/>
      <c r="F42" s="130"/>
    </row>
    <row r="43" spans="1:6" x14ac:dyDescent="0.3">
      <c r="A43" s="1"/>
      <c r="B43" s="131"/>
      <c r="C43" s="131"/>
      <c r="D43" s="131"/>
      <c r="E43" s="130"/>
      <c r="F43" s="130"/>
    </row>
    <row r="44" spans="1:6" x14ac:dyDescent="0.3">
      <c r="A44" s="1"/>
      <c r="B44" s="131"/>
      <c r="C44" s="131"/>
      <c r="D44" s="131"/>
      <c r="E44" s="130"/>
      <c r="F44" s="130"/>
    </row>
    <row r="45" spans="1:6" x14ac:dyDescent="0.3">
      <c r="A45" s="1"/>
      <c r="B45" s="131"/>
      <c r="C45" s="131"/>
      <c r="D45" s="131"/>
      <c r="E45" s="130"/>
      <c r="F45" s="130"/>
    </row>
    <row r="46" spans="1:6" x14ac:dyDescent="0.3">
      <c r="A46" s="1"/>
      <c r="B46" s="131"/>
      <c r="C46" s="131"/>
      <c r="D46" s="131"/>
      <c r="E46" s="130"/>
      <c r="F46" s="130"/>
    </row>
    <row r="47" spans="1:6" x14ac:dyDescent="0.3">
      <c r="A47" s="1"/>
      <c r="B47" s="131"/>
      <c r="C47" s="131"/>
      <c r="D47" s="131"/>
      <c r="E47" s="130"/>
      <c r="F47" s="130"/>
    </row>
    <row r="48" spans="1:6" x14ac:dyDescent="0.3">
      <c r="A48" s="1"/>
      <c r="B48" s="131"/>
      <c r="C48" s="131"/>
      <c r="D48" s="131"/>
      <c r="E48" s="130"/>
      <c r="F48" s="130"/>
    </row>
    <row r="49" spans="1:6" x14ac:dyDescent="0.3">
      <c r="A49" s="1"/>
      <c r="B49" s="131"/>
      <c r="C49" s="131"/>
      <c r="D49" s="131"/>
      <c r="E49" s="130"/>
      <c r="F49" s="130"/>
    </row>
    <row r="50" spans="1:6" x14ac:dyDescent="0.3">
      <c r="A50" s="1"/>
      <c r="B50" s="1"/>
      <c r="C50" s="1"/>
      <c r="D50" s="1"/>
      <c r="E50" s="1"/>
      <c r="F50" s="1"/>
    </row>
    <row r="51" spans="1:6" x14ac:dyDescent="0.3">
      <c r="A51" s="1"/>
      <c r="B51" s="1"/>
      <c r="C51" s="1"/>
      <c r="D51" s="1"/>
      <c r="E51" s="1"/>
      <c r="F51" s="1"/>
    </row>
    <row r="52" spans="1:6" x14ac:dyDescent="0.3">
      <c r="A52" s="1"/>
      <c r="B52" s="1"/>
      <c r="C52" s="1"/>
      <c r="D52" s="1"/>
      <c r="E52" s="1"/>
      <c r="F52" s="1"/>
    </row>
    <row r="53" spans="1:6" x14ac:dyDescent="0.3">
      <c r="A53" s="1"/>
      <c r="B53" s="1"/>
      <c r="C53" s="1"/>
      <c r="D53" s="1"/>
      <c r="E53" s="1"/>
      <c r="F53" s="1"/>
    </row>
    <row r="54" spans="1:6" x14ac:dyDescent="0.3">
      <c r="A54" s="1"/>
      <c r="B54" s="1"/>
      <c r="C54" s="1"/>
      <c r="D54" s="1"/>
      <c r="E54" s="1"/>
      <c r="F54" s="1"/>
    </row>
    <row r="55" spans="1:6" x14ac:dyDescent="0.3">
      <c r="A55" s="1"/>
      <c r="B55" s="1"/>
      <c r="C55" s="1"/>
      <c r="D55" s="1"/>
      <c r="E55" s="1"/>
      <c r="F55" s="1"/>
    </row>
    <row r="56" spans="1:6" x14ac:dyDescent="0.3">
      <c r="A56" s="1"/>
      <c r="B56" s="1"/>
      <c r="C56" s="1"/>
      <c r="D56" s="1"/>
      <c r="E56" s="1"/>
      <c r="F56" s="1"/>
    </row>
    <row r="57" spans="1:6" x14ac:dyDescent="0.3">
      <c r="A57" s="1"/>
      <c r="B57" s="1"/>
      <c r="C57" s="1"/>
      <c r="D57" s="1"/>
      <c r="E57" s="1"/>
      <c r="F57" s="1"/>
    </row>
    <row r="58" spans="1:6" x14ac:dyDescent="0.3">
      <c r="A58" s="1"/>
      <c r="B58" s="1"/>
      <c r="C58" s="1"/>
      <c r="D58" s="1"/>
      <c r="E58" s="1"/>
      <c r="F58" s="1"/>
    </row>
    <row r="59" spans="1:6" x14ac:dyDescent="0.3">
      <c r="A59" s="1"/>
      <c r="B59" s="1"/>
      <c r="C59" s="1"/>
      <c r="D59" s="1"/>
      <c r="E59" s="1"/>
      <c r="F59" s="1"/>
    </row>
    <row r="60" spans="1:6" x14ac:dyDescent="0.3">
      <c r="A60" s="1"/>
      <c r="B60" s="1"/>
      <c r="C60" s="1"/>
      <c r="D60" s="1"/>
      <c r="E60" s="1"/>
      <c r="F60" s="1"/>
    </row>
    <row r="61" spans="1:6" x14ac:dyDescent="0.3">
      <c r="A61" s="1"/>
      <c r="B61" s="1"/>
      <c r="C61" s="1"/>
      <c r="D61" s="1"/>
      <c r="E61" s="1"/>
      <c r="F61" s="1"/>
    </row>
    <row r="62" spans="1:6" x14ac:dyDescent="0.3">
      <c r="A62" s="1"/>
      <c r="B62" s="1"/>
      <c r="C62" s="1"/>
      <c r="D62" s="1"/>
      <c r="E62" s="1"/>
      <c r="F62" s="1"/>
    </row>
    <row r="63" spans="1:6" x14ac:dyDescent="0.3">
      <c r="A63" s="1"/>
      <c r="B63" s="1"/>
      <c r="C63" s="1"/>
      <c r="D63" s="1"/>
      <c r="E63" s="1"/>
      <c r="F63" s="1"/>
    </row>
    <row r="64" spans="1:6" x14ac:dyDescent="0.3">
      <c r="A64" s="1"/>
      <c r="B64" s="1"/>
      <c r="C64" s="1"/>
      <c r="D64" s="1"/>
      <c r="E64" s="1"/>
      <c r="F64" s="1"/>
    </row>
    <row r="65" spans="1:6" x14ac:dyDescent="0.3">
      <c r="A65" s="1"/>
      <c r="B65" s="1"/>
      <c r="C65" s="1"/>
      <c r="D65" s="1"/>
      <c r="E65" s="1"/>
      <c r="F65" s="1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6E1FC-B2F4-4660-9EB9-99DF21FD79B4}">
  <dimension ref="A1:AA34"/>
  <sheetViews>
    <sheetView workbookViewId="0">
      <pane ySplit="8" topLeftCell="A9" activePane="bottomLeft" state="frozen"/>
      <selection pane="bottomLeft" activeCell="B3" sqref="B3:H3"/>
    </sheetView>
  </sheetViews>
  <sheetFormatPr defaultColWidth="0" defaultRowHeight="14.4" x14ac:dyDescent="0.3"/>
  <cols>
    <col min="1" max="1" width="4.77734375" hidden="1" customWidth="1"/>
    <col min="2" max="2" width="7.77734375" customWidth="1"/>
    <col min="3" max="3" width="12.77734375" customWidth="1"/>
    <col min="4" max="4" width="44.77734375" customWidth="1"/>
    <col min="5" max="5" width="5.77734375" customWidth="1"/>
    <col min="6" max="8" width="9.77734375" customWidth="1"/>
    <col min="9" max="9" width="10.77734375" customWidth="1"/>
    <col min="10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6" width="0" hidden="1" customWidth="1"/>
    <col min="27" max="27" width="8.88671875" customWidth="1"/>
    <col min="28" max="16384" width="8.88671875" hidden="1"/>
  </cols>
  <sheetData>
    <row r="1" spans="1:26" ht="19.95" customHeight="1" x14ac:dyDescent="0.3">
      <c r="A1" s="12"/>
      <c r="B1" s="187" t="s">
        <v>19</v>
      </c>
      <c r="C1" s="188"/>
      <c r="D1" s="188"/>
      <c r="E1" s="188"/>
      <c r="F1" s="188"/>
      <c r="G1" s="188"/>
      <c r="H1" s="189"/>
      <c r="I1" s="6" t="s">
        <v>16</v>
      </c>
      <c r="J1" s="12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19.95" customHeight="1" x14ac:dyDescent="0.3">
      <c r="A2" s="12"/>
      <c r="B2" s="187" t="s">
        <v>127</v>
      </c>
      <c r="C2" s="188"/>
      <c r="D2" s="188"/>
      <c r="E2" s="188"/>
      <c r="F2" s="188"/>
      <c r="G2" s="188"/>
      <c r="H2" s="189"/>
      <c r="I2" s="6" t="s">
        <v>14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19.95" customHeight="1" x14ac:dyDescent="0.3">
      <c r="A3" s="12"/>
      <c r="B3" s="187" t="s">
        <v>20</v>
      </c>
      <c r="C3" s="188"/>
      <c r="D3" s="188"/>
      <c r="E3" s="188"/>
      <c r="F3" s="188"/>
      <c r="G3" s="188"/>
      <c r="H3" s="189"/>
      <c r="I3" s="6" t="s">
        <v>81</v>
      </c>
      <c r="J3" s="12"/>
      <c r="K3" s="3"/>
      <c r="L3" s="3"/>
      <c r="M3" s="3"/>
      <c r="N3" s="3"/>
      <c r="O3" s="3"/>
      <c r="P3" s="5" t="s">
        <v>18</v>
      </c>
      <c r="Q3" s="1"/>
      <c r="R3" s="1"/>
      <c r="S3" s="3"/>
      <c r="V3" s="3"/>
    </row>
    <row r="4" spans="1:26" x14ac:dyDescent="0.3">
      <c r="A4" s="3"/>
      <c r="B4" s="5" t="s">
        <v>128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143" t="s">
        <v>129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5" t="s">
        <v>64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5" t="s">
        <v>71</v>
      </c>
      <c r="B8" s="145" t="s">
        <v>72</v>
      </c>
      <c r="C8" s="145" t="s">
        <v>73</v>
      </c>
      <c r="D8" s="145" t="s">
        <v>74</v>
      </c>
      <c r="E8" s="145" t="s">
        <v>75</v>
      </c>
      <c r="F8" s="145" t="s">
        <v>76</v>
      </c>
      <c r="G8" s="145" t="s">
        <v>54</v>
      </c>
      <c r="H8" s="145" t="s">
        <v>55</v>
      </c>
      <c r="I8" s="145" t="s">
        <v>77</v>
      </c>
      <c r="J8" s="145"/>
      <c r="K8" s="145"/>
      <c r="L8" s="145"/>
      <c r="M8" s="145"/>
      <c r="N8" s="145"/>
      <c r="O8" s="145"/>
      <c r="P8" s="145" t="s">
        <v>78</v>
      </c>
      <c r="Q8" s="141"/>
      <c r="R8" s="141"/>
      <c r="S8" s="145" t="s">
        <v>79</v>
      </c>
      <c r="T8" s="142"/>
      <c r="U8" s="142"/>
      <c r="V8" s="145" t="s">
        <v>80</v>
      </c>
      <c r="W8" s="140"/>
      <c r="X8" s="140"/>
      <c r="Y8" s="140"/>
      <c r="Z8" s="140"/>
    </row>
    <row r="9" spans="1:26" x14ac:dyDescent="0.3">
      <c r="A9" s="85"/>
      <c r="B9" s="85"/>
      <c r="C9" s="146"/>
      <c r="D9" s="135" t="s">
        <v>65</v>
      </c>
      <c r="E9" s="85"/>
      <c r="F9" s="147"/>
      <c r="G9" s="132"/>
      <c r="H9" s="132"/>
      <c r="I9" s="132"/>
      <c r="J9" s="85"/>
      <c r="K9" s="85"/>
      <c r="L9" s="85"/>
      <c r="M9" s="85"/>
      <c r="N9" s="85"/>
      <c r="O9" s="85"/>
      <c r="P9" s="85"/>
      <c r="Q9" s="59"/>
      <c r="R9" s="59"/>
      <c r="S9" s="85"/>
      <c r="T9" s="134"/>
      <c r="U9" s="134"/>
      <c r="V9" s="85"/>
      <c r="W9" s="134"/>
      <c r="X9" s="134"/>
      <c r="Y9" s="134"/>
      <c r="Z9" s="134"/>
    </row>
    <row r="10" spans="1:26" x14ac:dyDescent="0.3">
      <c r="A10" s="59"/>
      <c r="B10" s="59"/>
      <c r="C10" s="150" t="s">
        <v>82</v>
      </c>
      <c r="D10" s="149" t="s">
        <v>66</v>
      </c>
      <c r="E10" s="59"/>
      <c r="F10" s="148"/>
      <c r="G10" s="73"/>
      <c r="H10" s="73"/>
      <c r="I10" s="73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134"/>
      <c r="U10" s="134"/>
      <c r="V10" s="59"/>
      <c r="W10" s="134"/>
      <c r="X10" s="134"/>
      <c r="Y10" s="134"/>
      <c r="Z10" s="134"/>
    </row>
    <row r="11" spans="1:26" ht="25.05" customHeight="1" x14ac:dyDescent="0.3">
      <c r="A11" s="156"/>
      <c r="B11" s="151" t="s">
        <v>83</v>
      </c>
      <c r="C11" s="157" t="s">
        <v>84</v>
      </c>
      <c r="D11" s="151" t="s">
        <v>85</v>
      </c>
      <c r="E11" s="151" t="s">
        <v>86</v>
      </c>
      <c r="F11" s="152">
        <v>156.80000000000001</v>
      </c>
      <c r="G11" s="153">
        <v>11.49</v>
      </c>
      <c r="H11" s="153">
        <v>0</v>
      </c>
      <c r="I11" s="153">
        <f>ROUND(F11*(G11+H11),2)</f>
        <v>1801.63</v>
      </c>
      <c r="J11" s="151">
        <f>ROUND(F11*(N11),2)</f>
        <v>1801.63</v>
      </c>
      <c r="K11" s="154">
        <f>ROUND(F11*(O11),2)</f>
        <v>0</v>
      </c>
      <c r="L11" s="154">
        <f>ROUND(F11*(G11),2)</f>
        <v>1801.63</v>
      </c>
      <c r="M11" s="154">
        <f>ROUND(F11*(H11),2)</f>
        <v>0</v>
      </c>
      <c r="N11" s="154">
        <v>11.49</v>
      </c>
      <c r="O11" s="154"/>
      <c r="P11" s="158">
        <v>1.0000000000000001E-5</v>
      </c>
      <c r="Q11" s="158"/>
      <c r="R11" s="158">
        <v>1.0000000000000001E-5</v>
      </c>
      <c r="S11" s="154">
        <f>ROUND(F11*(P11),3)</f>
        <v>2E-3</v>
      </c>
      <c r="T11" s="155"/>
      <c r="U11" s="155"/>
      <c r="V11" s="158">
        <f>ROUND(F11*(X11),3)</f>
        <v>19.914000000000001</v>
      </c>
      <c r="X11">
        <v>0.127</v>
      </c>
      <c r="Z11">
        <v>0</v>
      </c>
    </row>
    <row r="12" spans="1:26" x14ac:dyDescent="0.3">
      <c r="A12" s="59"/>
      <c r="B12" s="59"/>
      <c r="C12" s="150" t="s">
        <v>82</v>
      </c>
      <c r="D12" s="149" t="s">
        <v>66</v>
      </c>
      <c r="E12" s="59"/>
      <c r="F12" s="148"/>
      <c r="G12" s="138">
        <f>ROUND((SUM(L10:L11))/1,2)</f>
        <v>1801.63</v>
      </c>
      <c r="H12" s="138">
        <f>ROUND((SUM(M10:M11))/1,2)</f>
        <v>0</v>
      </c>
      <c r="I12" s="138">
        <f>ROUND((SUM(I10:I11))/1,2)</f>
        <v>1801.63</v>
      </c>
      <c r="J12" s="59"/>
      <c r="K12" s="59"/>
      <c r="L12" s="59">
        <f>ROUND((SUM(L10:L11))/1,2)</f>
        <v>1801.63</v>
      </c>
      <c r="M12" s="59">
        <f>ROUND((SUM(M10:M11))/1,2)</f>
        <v>0</v>
      </c>
      <c r="N12" s="59"/>
      <c r="O12" s="59"/>
      <c r="P12" s="159"/>
      <c r="Q12" s="59"/>
      <c r="R12" s="59"/>
      <c r="S12" s="159">
        <f>ROUND((SUM(S10:S11))/1,2)</f>
        <v>0</v>
      </c>
      <c r="T12" s="134"/>
      <c r="U12" s="134"/>
      <c r="V12" s="2">
        <f>ROUND((SUM(V10:V11))/1,2)</f>
        <v>19.91</v>
      </c>
      <c r="W12" s="134"/>
      <c r="X12" s="134"/>
      <c r="Y12" s="134"/>
      <c r="Z12" s="134"/>
    </row>
    <row r="13" spans="1:26" x14ac:dyDescent="0.3">
      <c r="A13" s="1"/>
      <c r="B13" s="1"/>
      <c r="C13" s="1"/>
      <c r="D13" s="1"/>
      <c r="E13" s="1"/>
      <c r="F13" s="144"/>
      <c r="G13" s="131"/>
      <c r="H13" s="131"/>
      <c r="I13" s="131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x14ac:dyDescent="0.3">
      <c r="A14" s="59"/>
      <c r="B14" s="59"/>
      <c r="C14" s="150" t="s">
        <v>87</v>
      </c>
      <c r="D14" s="149" t="s">
        <v>67</v>
      </c>
      <c r="E14" s="59"/>
      <c r="F14" s="148"/>
      <c r="G14" s="73"/>
      <c r="H14" s="73"/>
      <c r="I14" s="73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134"/>
      <c r="U14" s="134"/>
      <c r="V14" s="59"/>
      <c r="W14" s="134"/>
      <c r="X14" s="134"/>
      <c r="Y14" s="134"/>
      <c r="Z14" s="134"/>
    </row>
    <row r="15" spans="1:26" ht="25.05" customHeight="1" x14ac:dyDescent="0.3">
      <c r="A15" s="156"/>
      <c r="B15" s="151" t="s">
        <v>88</v>
      </c>
      <c r="C15" s="157" t="s">
        <v>89</v>
      </c>
      <c r="D15" s="151" t="s">
        <v>90</v>
      </c>
      <c r="E15" s="151" t="s">
        <v>86</v>
      </c>
      <c r="F15" s="152">
        <v>102</v>
      </c>
      <c r="G15" s="153">
        <v>1.9</v>
      </c>
      <c r="H15" s="153">
        <v>0</v>
      </c>
      <c r="I15" s="153">
        <f t="shared" ref="I15:I20" si="0">ROUND(F15*(G15+H15),2)</f>
        <v>193.8</v>
      </c>
      <c r="J15" s="151">
        <f t="shared" ref="J15:J20" si="1">ROUND(F15*(N15),2)</f>
        <v>193.8</v>
      </c>
      <c r="K15" s="154">
        <f t="shared" ref="K15:K20" si="2">ROUND(F15*(O15),2)</f>
        <v>0</v>
      </c>
      <c r="L15" s="154">
        <f t="shared" ref="L15:L20" si="3">ROUND(F15*(G15),2)</f>
        <v>193.8</v>
      </c>
      <c r="M15" s="154">
        <f t="shared" ref="M15:M20" si="4">ROUND(F15*(H15),2)</f>
        <v>0</v>
      </c>
      <c r="N15" s="154">
        <v>1.9</v>
      </c>
      <c r="O15" s="154"/>
      <c r="P15" s="158">
        <v>9.7379999999999994E-2</v>
      </c>
      <c r="Q15" s="158"/>
      <c r="R15" s="158">
        <v>9.7379999999999994E-2</v>
      </c>
      <c r="S15" s="154">
        <f t="shared" ref="S15:S20" si="5">ROUND(F15*(P15),3)</f>
        <v>9.9329999999999998</v>
      </c>
      <c r="T15" s="155"/>
      <c r="U15" s="155"/>
      <c r="V15" s="158"/>
      <c r="Z15">
        <v>0</v>
      </c>
    </row>
    <row r="16" spans="1:26" ht="25.05" customHeight="1" x14ac:dyDescent="0.3">
      <c r="A16" s="156"/>
      <c r="B16" s="151" t="s">
        <v>88</v>
      </c>
      <c r="C16" s="157" t="s">
        <v>91</v>
      </c>
      <c r="D16" s="151" t="s">
        <v>92</v>
      </c>
      <c r="E16" s="151" t="s">
        <v>86</v>
      </c>
      <c r="F16" s="152">
        <v>1612.8</v>
      </c>
      <c r="G16" s="153">
        <v>0.68</v>
      </c>
      <c r="H16" s="153">
        <v>0</v>
      </c>
      <c r="I16" s="153">
        <f t="shared" si="0"/>
        <v>1096.7</v>
      </c>
      <c r="J16" s="151">
        <f t="shared" si="1"/>
        <v>1096.7</v>
      </c>
      <c r="K16" s="154">
        <f t="shared" si="2"/>
        <v>0</v>
      </c>
      <c r="L16" s="154">
        <f t="shared" si="3"/>
        <v>1096.7</v>
      </c>
      <c r="M16" s="154">
        <f t="shared" si="4"/>
        <v>0</v>
      </c>
      <c r="N16" s="154">
        <v>0.68</v>
      </c>
      <c r="O16" s="154"/>
      <c r="P16" s="158">
        <v>6.0099999999999997E-3</v>
      </c>
      <c r="Q16" s="158"/>
      <c r="R16" s="158">
        <v>6.0099999999999997E-3</v>
      </c>
      <c r="S16" s="154">
        <f t="shared" si="5"/>
        <v>9.6929999999999996</v>
      </c>
      <c r="T16" s="155"/>
      <c r="U16" s="155"/>
      <c r="V16" s="158"/>
      <c r="Z16">
        <v>0</v>
      </c>
    </row>
    <row r="17" spans="1:26" ht="25.05" customHeight="1" x14ac:dyDescent="0.3">
      <c r="A17" s="156"/>
      <c r="B17" s="151" t="s">
        <v>88</v>
      </c>
      <c r="C17" s="157" t="s">
        <v>93</v>
      </c>
      <c r="D17" s="151" t="s">
        <v>94</v>
      </c>
      <c r="E17" s="151" t="s">
        <v>86</v>
      </c>
      <c r="F17" s="152">
        <v>1612.8</v>
      </c>
      <c r="G17" s="153">
        <v>0.49</v>
      </c>
      <c r="H17" s="153">
        <v>0</v>
      </c>
      <c r="I17" s="153">
        <f t="shared" si="0"/>
        <v>790.27</v>
      </c>
      <c r="J17" s="151">
        <f t="shared" si="1"/>
        <v>790.27</v>
      </c>
      <c r="K17" s="154">
        <f t="shared" si="2"/>
        <v>0</v>
      </c>
      <c r="L17" s="154">
        <f t="shared" si="3"/>
        <v>790.27</v>
      </c>
      <c r="M17" s="154">
        <f t="shared" si="4"/>
        <v>0</v>
      </c>
      <c r="N17" s="154">
        <v>0.49</v>
      </c>
      <c r="O17" s="154"/>
      <c r="P17" s="158">
        <v>5.6100000000000004E-3</v>
      </c>
      <c r="Q17" s="158"/>
      <c r="R17" s="158">
        <v>5.6100000000000004E-3</v>
      </c>
      <c r="S17" s="154">
        <f t="shared" si="5"/>
        <v>9.048</v>
      </c>
      <c r="T17" s="155"/>
      <c r="U17" s="155"/>
      <c r="V17" s="158"/>
      <c r="Z17">
        <v>0</v>
      </c>
    </row>
    <row r="18" spans="1:26" ht="34.950000000000003" customHeight="1" x14ac:dyDescent="0.3">
      <c r="A18" s="156"/>
      <c r="B18" s="151" t="s">
        <v>95</v>
      </c>
      <c r="C18" s="157" t="s">
        <v>96</v>
      </c>
      <c r="D18" s="151" t="s">
        <v>97</v>
      </c>
      <c r="E18" s="151" t="s">
        <v>98</v>
      </c>
      <c r="F18" s="152">
        <v>1612.8</v>
      </c>
      <c r="G18" s="153">
        <v>13</v>
      </c>
      <c r="H18" s="153">
        <v>0</v>
      </c>
      <c r="I18" s="153">
        <f t="shared" si="0"/>
        <v>20966.400000000001</v>
      </c>
      <c r="J18" s="151">
        <f t="shared" si="1"/>
        <v>20966.400000000001</v>
      </c>
      <c r="K18" s="154">
        <f t="shared" si="2"/>
        <v>0</v>
      </c>
      <c r="L18" s="154">
        <f t="shared" si="3"/>
        <v>20966.400000000001</v>
      </c>
      <c r="M18" s="154">
        <f t="shared" si="4"/>
        <v>0</v>
      </c>
      <c r="N18" s="154">
        <v>13</v>
      </c>
      <c r="O18" s="154"/>
      <c r="P18" s="158"/>
      <c r="Q18" s="158"/>
      <c r="R18" s="158"/>
      <c r="S18" s="154">
        <f t="shared" si="5"/>
        <v>0</v>
      </c>
      <c r="T18" s="155"/>
      <c r="U18" s="155"/>
      <c r="V18" s="158"/>
      <c r="Z18">
        <v>0</v>
      </c>
    </row>
    <row r="19" spans="1:26" ht="34.950000000000003" customHeight="1" x14ac:dyDescent="0.3">
      <c r="A19" s="156"/>
      <c r="B19" s="151" t="s">
        <v>99</v>
      </c>
      <c r="C19" s="157" t="s">
        <v>100</v>
      </c>
      <c r="D19" s="151" t="s">
        <v>101</v>
      </c>
      <c r="E19" s="151" t="s">
        <v>98</v>
      </c>
      <c r="F19" s="152">
        <v>1612.8</v>
      </c>
      <c r="G19" s="153">
        <v>14.5</v>
      </c>
      <c r="H19" s="153">
        <v>0</v>
      </c>
      <c r="I19" s="153">
        <f t="shared" si="0"/>
        <v>23385.599999999999</v>
      </c>
      <c r="J19" s="151">
        <f t="shared" si="1"/>
        <v>23385.599999999999</v>
      </c>
      <c r="K19" s="154">
        <f t="shared" si="2"/>
        <v>0</v>
      </c>
      <c r="L19" s="154">
        <f t="shared" si="3"/>
        <v>23385.599999999999</v>
      </c>
      <c r="M19" s="154">
        <f t="shared" si="4"/>
        <v>0</v>
      </c>
      <c r="N19" s="154">
        <v>14.5</v>
      </c>
      <c r="O19" s="154"/>
      <c r="P19" s="158"/>
      <c r="Q19" s="158"/>
      <c r="R19" s="158"/>
      <c r="S19" s="154">
        <f t="shared" si="5"/>
        <v>0</v>
      </c>
      <c r="T19" s="155"/>
      <c r="U19" s="155"/>
      <c r="V19" s="158"/>
      <c r="Z19">
        <v>0</v>
      </c>
    </row>
    <row r="20" spans="1:26" ht="25.05" customHeight="1" x14ac:dyDescent="0.3">
      <c r="A20" s="156"/>
      <c r="B20" s="151" t="s">
        <v>102</v>
      </c>
      <c r="C20" s="157" t="s">
        <v>103</v>
      </c>
      <c r="D20" s="151" t="s">
        <v>104</v>
      </c>
      <c r="E20" s="151" t="s">
        <v>105</v>
      </c>
      <c r="F20" s="152">
        <v>1</v>
      </c>
      <c r="G20" s="153">
        <v>1000</v>
      </c>
      <c r="H20" s="153">
        <v>0</v>
      </c>
      <c r="I20" s="153">
        <f t="shared" si="0"/>
        <v>1000</v>
      </c>
      <c r="J20" s="151">
        <f t="shared" si="1"/>
        <v>1000</v>
      </c>
      <c r="K20" s="154">
        <f t="shared" si="2"/>
        <v>0</v>
      </c>
      <c r="L20" s="154">
        <f t="shared" si="3"/>
        <v>1000</v>
      </c>
      <c r="M20" s="154">
        <f t="shared" si="4"/>
        <v>0</v>
      </c>
      <c r="N20" s="154">
        <v>1000</v>
      </c>
      <c r="O20" s="154"/>
      <c r="P20" s="158"/>
      <c r="Q20" s="158"/>
      <c r="R20" s="158"/>
      <c r="S20" s="154">
        <f t="shared" si="5"/>
        <v>0</v>
      </c>
      <c r="T20" s="155"/>
      <c r="U20" s="155"/>
      <c r="V20" s="158"/>
      <c r="Z20">
        <v>0</v>
      </c>
    </row>
    <row r="21" spans="1:26" x14ac:dyDescent="0.3">
      <c r="A21" s="59"/>
      <c r="B21" s="59"/>
      <c r="C21" s="150" t="s">
        <v>87</v>
      </c>
      <c r="D21" s="149" t="s">
        <v>67</v>
      </c>
      <c r="E21" s="59"/>
      <c r="F21" s="148"/>
      <c r="G21" s="138">
        <f>ROUND((SUM(L14:L20))/1,2)</f>
        <v>47432.77</v>
      </c>
      <c r="H21" s="138">
        <f>ROUND((SUM(M14:M20))/1,2)</f>
        <v>0</v>
      </c>
      <c r="I21" s="138">
        <f>ROUND((SUM(I14:I20))/1,2)</f>
        <v>47432.77</v>
      </c>
      <c r="J21" s="59"/>
      <c r="K21" s="59"/>
      <c r="L21" s="59">
        <f>ROUND((SUM(L14:L20))/1,2)</f>
        <v>47432.77</v>
      </c>
      <c r="M21" s="59">
        <f>ROUND((SUM(M14:M20))/1,2)</f>
        <v>0</v>
      </c>
      <c r="N21" s="59"/>
      <c r="O21" s="59"/>
      <c r="P21" s="159"/>
      <c r="Q21" s="59"/>
      <c r="R21" s="59"/>
      <c r="S21" s="159">
        <f>ROUND((SUM(S14:S20))/1,2)</f>
        <v>28.67</v>
      </c>
      <c r="T21" s="134"/>
      <c r="U21" s="134"/>
      <c r="V21" s="2">
        <f>ROUND((SUM(V14:V20))/1,2)</f>
        <v>0</v>
      </c>
      <c r="W21" s="134"/>
      <c r="X21" s="134"/>
      <c r="Y21" s="134"/>
      <c r="Z21" s="134"/>
    </row>
    <row r="22" spans="1:26" x14ac:dyDescent="0.3">
      <c r="A22" s="1"/>
      <c r="B22" s="1"/>
      <c r="C22" s="1"/>
      <c r="D22" s="1"/>
      <c r="E22" s="1"/>
      <c r="F22" s="144"/>
      <c r="G22" s="131"/>
      <c r="H22" s="131"/>
      <c r="I22" s="131"/>
      <c r="J22" s="1"/>
      <c r="K22" s="1"/>
      <c r="L22" s="1"/>
      <c r="M22" s="1"/>
      <c r="N22" s="1"/>
      <c r="O22" s="1"/>
      <c r="P22" s="1"/>
      <c r="Q22" s="1"/>
      <c r="R22" s="1"/>
      <c r="S22" s="1"/>
      <c r="V22" s="1"/>
    </row>
    <row r="23" spans="1:26" x14ac:dyDescent="0.3">
      <c r="A23" s="59"/>
      <c r="B23" s="59"/>
      <c r="C23" s="150" t="s">
        <v>106</v>
      </c>
      <c r="D23" s="149" t="s">
        <v>68</v>
      </c>
      <c r="E23" s="59"/>
      <c r="F23" s="148"/>
      <c r="G23" s="73"/>
      <c r="H23" s="73"/>
      <c r="I23" s="73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134"/>
      <c r="U23" s="134"/>
      <c r="V23" s="59"/>
      <c r="W23" s="134"/>
      <c r="X23" s="134"/>
      <c r="Y23" s="134"/>
      <c r="Z23" s="134"/>
    </row>
    <row r="24" spans="1:26" ht="25.05" customHeight="1" x14ac:dyDescent="0.3">
      <c r="A24" s="156"/>
      <c r="B24" s="151" t="s">
        <v>83</v>
      </c>
      <c r="C24" s="157" t="s">
        <v>107</v>
      </c>
      <c r="D24" s="151" t="s">
        <v>108</v>
      </c>
      <c r="E24" s="151" t="s">
        <v>109</v>
      </c>
      <c r="F24" s="152">
        <v>22.87</v>
      </c>
      <c r="G24" s="153">
        <v>5.42</v>
      </c>
      <c r="H24" s="153">
        <v>0</v>
      </c>
      <c r="I24" s="153">
        <f>ROUND(F24*(G24+H24),2)</f>
        <v>123.96</v>
      </c>
      <c r="J24" s="151">
        <f>ROUND(F24*(N24),2)</f>
        <v>123.96</v>
      </c>
      <c r="K24" s="154">
        <f>ROUND(F24*(O24),2)</f>
        <v>0</v>
      </c>
      <c r="L24" s="154">
        <f>ROUND(F24*(G24),2)</f>
        <v>123.96</v>
      </c>
      <c r="M24" s="154">
        <f>ROUND(F24*(H24),2)</f>
        <v>0</v>
      </c>
      <c r="N24" s="154">
        <v>5.42</v>
      </c>
      <c r="O24" s="154"/>
      <c r="P24" s="158">
        <v>2.0000000000000002E-5</v>
      </c>
      <c r="Q24" s="158"/>
      <c r="R24" s="158">
        <v>2.0000000000000002E-5</v>
      </c>
      <c r="S24" s="154">
        <f>ROUND(F24*(P24),3)</f>
        <v>0</v>
      </c>
      <c r="T24" s="155"/>
      <c r="U24" s="155"/>
      <c r="V24" s="158"/>
      <c r="Z24">
        <v>0</v>
      </c>
    </row>
    <row r="25" spans="1:26" ht="25.05" customHeight="1" x14ac:dyDescent="0.3">
      <c r="A25" s="156"/>
      <c r="B25" s="151" t="s">
        <v>110</v>
      </c>
      <c r="C25" s="157" t="s">
        <v>111</v>
      </c>
      <c r="D25" s="151" t="s">
        <v>112</v>
      </c>
      <c r="E25" s="151" t="s">
        <v>86</v>
      </c>
      <c r="F25" s="152">
        <v>1612.8</v>
      </c>
      <c r="G25" s="153">
        <v>0.36</v>
      </c>
      <c r="H25" s="153">
        <v>0</v>
      </c>
      <c r="I25" s="153">
        <f>ROUND(F25*(G25+H25),2)</f>
        <v>580.61</v>
      </c>
      <c r="J25" s="151">
        <f>ROUND(F25*(N25),2)</f>
        <v>580.61</v>
      </c>
      <c r="K25" s="154">
        <f>ROUND(F25*(O25),2)</f>
        <v>0</v>
      </c>
      <c r="L25" s="154">
        <f>ROUND(F25*(G25),2)</f>
        <v>580.61</v>
      </c>
      <c r="M25" s="154">
        <f>ROUND(F25*(H25),2)</f>
        <v>0</v>
      </c>
      <c r="N25" s="154">
        <v>0.36</v>
      </c>
      <c r="O25" s="154"/>
      <c r="P25" s="158">
        <v>2.0000000000000002E-5</v>
      </c>
      <c r="Q25" s="158"/>
      <c r="R25" s="158">
        <v>2.0000000000000002E-5</v>
      </c>
      <c r="S25" s="154">
        <f>ROUND(F25*(P25),3)</f>
        <v>3.2000000000000001E-2</v>
      </c>
      <c r="T25" s="155"/>
      <c r="U25" s="155"/>
      <c r="V25" s="158"/>
      <c r="Z25">
        <v>0</v>
      </c>
    </row>
    <row r="26" spans="1:26" x14ac:dyDescent="0.3">
      <c r="A26" s="59"/>
      <c r="B26" s="59"/>
      <c r="C26" s="150" t="s">
        <v>106</v>
      </c>
      <c r="D26" s="149" t="s">
        <v>68</v>
      </c>
      <c r="E26" s="59"/>
      <c r="F26" s="148"/>
      <c r="G26" s="138">
        <f>ROUND((SUM(L23:L25))/1,2)</f>
        <v>704.57</v>
      </c>
      <c r="H26" s="138">
        <f>ROUND((SUM(M23:M25))/1,2)</f>
        <v>0</v>
      </c>
      <c r="I26" s="138">
        <f>ROUND((SUM(I23:I25))/1,2)</f>
        <v>704.57</v>
      </c>
      <c r="J26" s="59"/>
      <c r="K26" s="59"/>
      <c r="L26" s="59">
        <f>ROUND((SUM(L23:L25))/1,2)</f>
        <v>704.57</v>
      </c>
      <c r="M26" s="59">
        <f>ROUND((SUM(M23:M25))/1,2)</f>
        <v>0</v>
      </c>
      <c r="N26" s="59"/>
      <c r="O26" s="59"/>
      <c r="P26" s="159"/>
      <c r="Q26" s="59"/>
      <c r="R26" s="59"/>
      <c r="S26" s="159">
        <f>ROUND((SUM(S23:S25))/1,2)</f>
        <v>0.03</v>
      </c>
      <c r="T26" s="134"/>
      <c r="U26" s="134"/>
      <c r="V26" s="2">
        <f>ROUND((SUM(V23:V25))/1,2)</f>
        <v>0</v>
      </c>
      <c r="W26" s="134"/>
      <c r="X26" s="134"/>
      <c r="Y26" s="134"/>
      <c r="Z26" s="134"/>
    </row>
    <row r="27" spans="1:26" x14ac:dyDescent="0.3">
      <c r="A27" s="1"/>
      <c r="B27" s="1"/>
      <c r="C27" s="1"/>
      <c r="D27" s="1"/>
      <c r="E27" s="1"/>
      <c r="F27" s="144"/>
      <c r="G27" s="131"/>
      <c r="H27" s="131"/>
      <c r="I27" s="131"/>
      <c r="J27" s="1"/>
      <c r="K27" s="1"/>
      <c r="L27" s="1"/>
      <c r="M27" s="1"/>
      <c r="N27" s="1"/>
      <c r="O27" s="1"/>
      <c r="P27" s="1"/>
      <c r="Q27" s="1"/>
      <c r="R27" s="1"/>
      <c r="S27" s="1"/>
      <c r="V27" s="1"/>
    </row>
    <row r="28" spans="1:26" x14ac:dyDescent="0.3">
      <c r="A28" s="59"/>
      <c r="B28" s="59"/>
      <c r="C28" s="150" t="s">
        <v>113</v>
      </c>
      <c r="D28" s="149" t="s">
        <v>69</v>
      </c>
      <c r="E28" s="59"/>
      <c r="F28" s="148"/>
      <c r="G28" s="73"/>
      <c r="H28" s="73"/>
      <c r="I28" s="73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134"/>
      <c r="U28" s="134"/>
      <c r="V28" s="59"/>
      <c r="W28" s="134"/>
      <c r="X28" s="134"/>
      <c r="Y28" s="134"/>
      <c r="Z28" s="134"/>
    </row>
    <row r="29" spans="1:26" ht="25.05" customHeight="1" x14ac:dyDescent="0.3">
      <c r="A29" s="156"/>
      <c r="B29" s="151" t="s">
        <v>110</v>
      </c>
      <c r="C29" s="157" t="s">
        <v>114</v>
      </c>
      <c r="D29" s="151" t="s">
        <v>115</v>
      </c>
      <c r="E29" s="151" t="s">
        <v>116</v>
      </c>
      <c r="F29" s="152">
        <v>28.707777399999998</v>
      </c>
      <c r="G29" s="153">
        <v>1.2</v>
      </c>
      <c r="H29" s="153">
        <v>0</v>
      </c>
      <c r="I29" s="153">
        <f>ROUND(F29*(G29+H29),2)</f>
        <v>34.450000000000003</v>
      </c>
      <c r="J29" s="151">
        <f>ROUND(F29*(N29),2)</f>
        <v>34.450000000000003</v>
      </c>
      <c r="K29" s="154">
        <f>ROUND(F29*(O29),2)</f>
        <v>0</v>
      </c>
      <c r="L29" s="154">
        <f>ROUND(F29*(G29),2)</f>
        <v>34.450000000000003</v>
      </c>
      <c r="M29" s="154">
        <f>ROUND(F29*(H29),2)</f>
        <v>0</v>
      </c>
      <c r="N29" s="154">
        <v>1.2</v>
      </c>
      <c r="O29" s="154"/>
      <c r="P29" s="158"/>
      <c r="Q29" s="158"/>
      <c r="R29" s="158"/>
      <c r="S29" s="154">
        <f>ROUND(F29*(P29),3)</f>
        <v>0</v>
      </c>
      <c r="T29" s="155"/>
      <c r="U29" s="155"/>
      <c r="V29" s="158"/>
      <c r="Z29">
        <v>0</v>
      </c>
    </row>
    <row r="30" spans="1:26" ht="25.05" customHeight="1" x14ac:dyDescent="0.3">
      <c r="A30" s="156"/>
      <c r="B30" s="151" t="s">
        <v>110</v>
      </c>
      <c r="C30" s="157" t="s">
        <v>117</v>
      </c>
      <c r="D30" s="151" t="s">
        <v>118</v>
      </c>
      <c r="E30" s="151" t="s">
        <v>116</v>
      </c>
      <c r="F30" s="152">
        <v>28.707777399999998</v>
      </c>
      <c r="G30" s="153">
        <v>0.64</v>
      </c>
      <c r="H30" s="153">
        <v>0</v>
      </c>
      <c r="I30" s="153">
        <f>ROUND(F30*(G30+H30),2)</f>
        <v>18.37</v>
      </c>
      <c r="J30" s="151">
        <f>ROUND(F30*(N30),2)</f>
        <v>18.37</v>
      </c>
      <c r="K30" s="154">
        <f>ROUND(F30*(O30),2)</f>
        <v>0</v>
      </c>
      <c r="L30" s="154">
        <f>ROUND(F30*(G30),2)</f>
        <v>18.37</v>
      </c>
      <c r="M30" s="154">
        <f>ROUND(F30*(H30),2)</f>
        <v>0</v>
      </c>
      <c r="N30" s="154">
        <v>0.64</v>
      </c>
      <c r="O30" s="154"/>
      <c r="P30" s="158"/>
      <c r="Q30" s="158"/>
      <c r="R30" s="158"/>
      <c r="S30" s="154">
        <f>ROUND(F30*(P30),3)</f>
        <v>0</v>
      </c>
      <c r="T30" s="155"/>
      <c r="U30" s="155"/>
      <c r="V30" s="158"/>
      <c r="Z30">
        <v>0</v>
      </c>
    </row>
    <row r="31" spans="1:26" x14ac:dyDescent="0.3">
      <c r="A31" s="59"/>
      <c r="B31" s="59"/>
      <c r="C31" s="149">
        <v>99</v>
      </c>
      <c r="D31" s="149" t="s">
        <v>69</v>
      </c>
      <c r="E31" s="59"/>
      <c r="F31" s="148"/>
      <c r="G31" s="138">
        <f>ROUND((SUM(L28:L30))/1,2)</f>
        <v>52.82</v>
      </c>
      <c r="H31" s="138">
        <f>ROUND((SUM(M28:M30))/1,2)</f>
        <v>0</v>
      </c>
      <c r="I31" s="138">
        <f>ROUND((SUM(I28:I30))/1,2)</f>
        <v>52.82</v>
      </c>
      <c r="J31" s="59"/>
      <c r="K31" s="59"/>
      <c r="L31" s="59">
        <f>ROUND((SUM(L28:L30))/1,2)</f>
        <v>52.82</v>
      </c>
      <c r="M31" s="59">
        <f>ROUND((SUM(M28:M30))/1,2)</f>
        <v>0</v>
      </c>
      <c r="N31" s="59"/>
      <c r="O31" s="59"/>
      <c r="P31" s="159"/>
      <c r="Q31" s="1"/>
      <c r="R31" s="1"/>
      <c r="S31" s="159">
        <f>ROUND((SUM(S28:S30))/1,2)</f>
        <v>0</v>
      </c>
      <c r="T31" s="160"/>
      <c r="U31" s="160"/>
      <c r="V31" s="2">
        <f>ROUND((SUM(V28:V30))/1,2)</f>
        <v>0</v>
      </c>
    </row>
    <row r="32" spans="1:26" x14ac:dyDescent="0.3">
      <c r="A32" s="1"/>
      <c r="B32" s="1"/>
      <c r="C32" s="1"/>
      <c r="D32" s="1"/>
      <c r="E32" s="1"/>
      <c r="F32" s="144"/>
      <c r="G32" s="131"/>
      <c r="H32" s="131"/>
      <c r="I32" s="131"/>
      <c r="J32" s="1"/>
      <c r="K32" s="1"/>
      <c r="L32" s="1"/>
      <c r="M32" s="1"/>
      <c r="N32" s="1"/>
      <c r="O32" s="1"/>
      <c r="P32" s="1"/>
      <c r="Q32" s="1"/>
      <c r="R32" s="1"/>
      <c r="S32" s="1"/>
      <c r="V32" s="1"/>
    </row>
    <row r="33" spans="1:26" x14ac:dyDescent="0.3">
      <c r="A33" s="59"/>
      <c r="B33" s="59"/>
      <c r="C33" s="59"/>
      <c r="D33" s="2" t="s">
        <v>65</v>
      </c>
      <c r="E33" s="59"/>
      <c r="F33" s="148"/>
      <c r="G33" s="138">
        <f>ROUND((SUM(L9:L32))/2,2)</f>
        <v>49991.79</v>
      </c>
      <c r="H33" s="138">
        <f>ROUND((SUM(M9:M32))/2,2)</f>
        <v>0</v>
      </c>
      <c r="I33" s="138">
        <f>ROUND((SUM(I9:I32))/2,2)</f>
        <v>49991.79</v>
      </c>
      <c r="J33" s="59"/>
      <c r="K33" s="59"/>
      <c r="L33" s="59">
        <f>ROUND((SUM(L9:L32))/2,2)</f>
        <v>49991.79</v>
      </c>
      <c r="M33" s="59">
        <f>ROUND((SUM(M9:M32))/2,2)</f>
        <v>0</v>
      </c>
      <c r="N33" s="59"/>
      <c r="O33" s="59"/>
      <c r="P33" s="159"/>
      <c r="Q33" s="1"/>
      <c r="R33" s="1"/>
      <c r="S33" s="159">
        <f>ROUND((SUM(S9:S32))/2,2)</f>
        <v>28.7</v>
      </c>
      <c r="V33" s="2">
        <f>ROUND((SUM(V9:V32))/2,2)</f>
        <v>19.91</v>
      </c>
    </row>
    <row r="34" spans="1:26" x14ac:dyDescent="0.3">
      <c r="A34" s="162"/>
      <c r="B34" s="162"/>
      <c r="C34" s="162"/>
      <c r="D34" s="162" t="s">
        <v>70</v>
      </c>
      <c r="E34" s="162"/>
      <c r="F34" s="163"/>
      <c r="G34" s="164">
        <f>ROUND((SUM(L9:L33))/3,2)</f>
        <v>49991.79</v>
      </c>
      <c r="H34" s="164">
        <f>ROUND((SUM(M9:M33))/3,2)</f>
        <v>0</v>
      </c>
      <c r="I34" s="164">
        <f>ROUND((SUM(I9:I33))/3,2)</f>
        <v>49991.79</v>
      </c>
      <c r="J34" s="162"/>
      <c r="K34" s="164">
        <f>ROUND((SUM(K9:K33))/3,2)</f>
        <v>0</v>
      </c>
      <c r="L34" s="162">
        <f>ROUND((SUM(L9:L33))/3,2)</f>
        <v>49991.79</v>
      </c>
      <c r="M34" s="162">
        <f>ROUND((SUM(M9:M33))/3,2)</f>
        <v>0</v>
      </c>
      <c r="N34" s="162"/>
      <c r="O34" s="162"/>
      <c r="P34" s="163"/>
      <c r="Q34" s="162"/>
      <c r="R34" s="164"/>
      <c r="S34" s="163">
        <f>ROUND((SUM(S9:S33))/3,2)</f>
        <v>28.7</v>
      </c>
      <c r="T34" s="165"/>
      <c r="U34" s="165"/>
      <c r="V34" s="162">
        <f>ROUND((SUM(V9:V33))/3,2)</f>
        <v>19.91</v>
      </c>
      <c r="X34" s="161"/>
      <c r="Y34">
        <f>(SUM(Y9:Y33))</f>
        <v>0</v>
      </c>
      <c r="Z34">
        <f>(SUM(Z9:Z33))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Rekonštrukcia miestných komunikácií v obci Pavlovce, okr. Vranov nad Topľou / SO 01 Rekonštrukcia miestnej komunikácie dl. 323 m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Rekapitulácia</vt:lpstr>
      <vt:lpstr>Krycí list stavby</vt:lpstr>
      <vt:lpstr>Kryci_list 7789</vt:lpstr>
      <vt:lpstr>Rekap 7789</vt:lpstr>
      <vt:lpstr>SO 7789</vt:lpstr>
      <vt:lpstr>'Rekap 7789'!Názvy_tlače</vt:lpstr>
      <vt:lpstr>'SO 7789'!Názvy_tlače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Velebír</dc:creator>
  <cp:lastModifiedBy>Ján Velebír</cp:lastModifiedBy>
  <cp:lastPrinted>2023-08-11T04:58:01Z</cp:lastPrinted>
  <dcterms:created xsi:type="dcterms:W3CDTF">2023-08-11T04:42:03Z</dcterms:created>
  <dcterms:modified xsi:type="dcterms:W3CDTF">2023-08-11T05:06:12Z</dcterms:modified>
</cp:coreProperties>
</file>