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rev\Desktop\PPA 31082023\PAVLOVCE PPA\"/>
    </mc:Choice>
  </mc:AlternateContent>
  <xr:revisionPtr revIDLastSave="0" documentId="13_ncr:1_{16902AD6-ACBD-4614-A6DF-E4D163DC479B}" xr6:coauthVersionLast="47" xr6:coauthVersionMax="47" xr10:uidLastSave="{00000000-0000-0000-0000-000000000000}"/>
  <bookViews>
    <workbookView xWindow="-108" yWindow="-108" windowWidth="23256" windowHeight="12456" xr2:uid="{2C72C6BB-23D2-4EB8-83D5-85552C2D3D5D}"/>
  </bookViews>
  <sheets>
    <sheet name="Rekapitulácia" sheetId="1" r:id="rId1"/>
    <sheet name="Krycí list stavby" sheetId="2" r:id="rId2"/>
    <sheet name="Kryci_list 7804" sheetId="3" r:id="rId3"/>
    <sheet name="Rekap 7804" sheetId="4" r:id="rId4"/>
    <sheet name="SO 7804" sheetId="5" r:id="rId5"/>
  </sheets>
  <definedNames>
    <definedName name="_xlnm.Print_Titles" localSheetId="3">'Rekap 7804'!$9:$9</definedName>
    <definedName name="_xlnm.Print_Titles" localSheetId="4">'SO 7804'!$8:$8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I29" i="2"/>
  <c r="J29" i="2" s="1"/>
  <c r="J24" i="2"/>
  <c r="F24" i="2"/>
  <c r="J23" i="2"/>
  <c r="F23" i="2"/>
  <c r="J22" i="2"/>
  <c r="F22" i="2"/>
  <c r="J28" i="2"/>
  <c r="J20" i="2"/>
  <c r="J18" i="2"/>
  <c r="J17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J15" i="2"/>
  <c r="B9" i="1"/>
  <c r="G9" i="1" s="1"/>
  <c r="G8" i="1"/>
  <c r="F8" i="1"/>
  <c r="E8" i="1"/>
  <c r="D8" i="1"/>
  <c r="C8" i="1"/>
  <c r="B8" i="1"/>
  <c r="G7" i="1"/>
  <c r="C7" i="1"/>
  <c r="E7" i="1"/>
  <c r="D7" i="1"/>
  <c r="B7" i="1" s="1"/>
  <c r="J18" i="3"/>
  <c r="J17" i="3"/>
  <c r="K7" i="1"/>
  <c r="J30" i="3"/>
  <c r="I30" i="3"/>
  <c r="Y174" i="5"/>
  <c r="Z174" i="5"/>
  <c r="F24" i="4"/>
  <c r="V171" i="5"/>
  <c r="M171" i="5"/>
  <c r="C24" i="4" s="1"/>
  <c r="K170" i="5"/>
  <c r="J170" i="5"/>
  <c r="S170" i="5"/>
  <c r="S171" i="5" s="1"/>
  <c r="E24" i="4" s="1"/>
  <c r="M170" i="5"/>
  <c r="L170" i="5"/>
  <c r="I170" i="5"/>
  <c r="K169" i="5"/>
  <c r="J169" i="5"/>
  <c r="S169" i="5"/>
  <c r="M169" i="5"/>
  <c r="H171" i="5" s="1"/>
  <c r="L169" i="5"/>
  <c r="G171" i="5" s="1"/>
  <c r="I169" i="5"/>
  <c r="I171" i="5" s="1"/>
  <c r="D24" i="4" s="1"/>
  <c r="F23" i="4"/>
  <c r="V166" i="5"/>
  <c r="H166" i="5"/>
  <c r="K165" i="5"/>
  <c r="J165" i="5"/>
  <c r="S165" i="5"/>
  <c r="M165" i="5"/>
  <c r="L165" i="5"/>
  <c r="I165" i="5"/>
  <c r="K164" i="5"/>
  <c r="J164" i="5"/>
  <c r="S164" i="5"/>
  <c r="M164" i="5"/>
  <c r="L164" i="5"/>
  <c r="I164" i="5"/>
  <c r="K163" i="5"/>
  <c r="J163" i="5"/>
  <c r="S163" i="5"/>
  <c r="M163" i="5"/>
  <c r="L163" i="5"/>
  <c r="I163" i="5"/>
  <c r="K162" i="5"/>
  <c r="J162" i="5"/>
  <c r="S162" i="5"/>
  <c r="M162" i="5"/>
  <c r="L162" i="5"/>
  <c r="I162" i="5"/>
  <c r="K161" i="5"/>
  <c r="J161" i="5"/>
  <c r="S161" i="5"/>
  <c r="M161" i="5"/>
  <c r="L161" i="5"/>
  <c r="I161" i="5"/>
  <c r="K160" i="5"/>
  <c r="J160" i="5"/>
  <c r="S160" i="5"/>
  <c r="M160" i="5"/>
  <c r="L160" i="5"/>
  <c r="I160" i="5"/>
  <c r="K159" i="5"/>
  <c r="J159" i="5"/>
  <c r="S159" i="5"/>
  <c r="M159" i="5"/>
  <c r="L159" i="5"/>
  <c r="I159" i="5"/>
  <c r="K158" i="5"/>
  <c r="J158" i="5"/>
  <c r="S158" i="5"/>
  <c r="M158" i="5"/>
  <c r="M166" i="5" s="1"/>
  <c r="C23" i="4" s="1"/>
  <c r="L158" i="5"/>
  <c r="L166" i="5" s="1"/>
  <c r="B23" i="4" s="1"/>
  <c r="I158" i="5"/>
  <c r="I166" i="5" s="1"/>
  <c r="D23" i="4" s="1"/>
  <c r="K157" i="5"/>
  <c r="J157" i="5"/>
  <c r="S157" i="5"/>
  <c r="S166" i="5" s="1"/>
  <c r="E23" i="4" s="1"/>
  <c r="M157" i="5"/>
  <c r="L157" i="5"/>
  <c r="G166" i="5" s="1"/>
  <c r="I157" i="5"/>
  <c r="V154" i="5"/>
  <c r="V173" i="5" s="1"/>
  <c r="F25" i="4" s="1"/>
  <c r="H154" i="5"/>
  <c r="G154" i="5"/>
  <c r="K153" i="5"/>
  <c r="J153" i="5"/>
  <c r="S153" i="5"/>
  <c r="M153" i="5"/>
  <c r="L153" i="5"/>
  <c r="I153" i="5"/>
  <c r="K152" i="5"/>
  <c r="J152" i="5"/>
  <c r="S152" i="5"/>
  <c r="M152" i="5"/>
  <c r="L152" i="5"/>
  <c r="I152" i="5"/>
  <c r="K151" i="5"/>
  <c r="J151" i="5"/>
  <c r="S151" i="5"/>
  <c r="M151" i="5"/>
  <c r="L151" i="5"/>
  <c r="I151" i="5"/>
  <c r="K150" i="5"/>
  <c r="J150" i="5"/>
  <c r="S150" i="5"/>
  <c r="M150" i="5"/>
  <c r="L150" i="5"/>
  <c r="I150" i="5"/>
  <c r="K149" i="5"/>
  <c r="J149" i="5"/>
  <c r="S149" i="5"/>
  <c r="M149" i="5"/>
  <c r="L149" i="5"/>
  <c r="I149" i="5"/>
  <c r="K148" i="5"/>
  <c r="J148" i="5"/>
  <c r="S148" i="5"/>
  <c r="S154" i="5" s="1"/>
  <c r="E22" i="4" s="1"/>
  <c r="M148" i="5"/>
  <c r="M154" i="5" s="1"/>
  <c r="L148" i="5"/>
  <c r="I148" i="5"/>
  <c r="I154" i="5" s="1"/>
  <c r="D22" i="4" s="1"/>
  <c r="V142" i="5"/>
  <c r="F18" i="4" s="1"/>
  <c r="H142" i="5"/>
  <c r="G142" i="5"/>
  <c r="K141" i="5"/>
  <c r="J141" i="5"/>
  <c r="S141" i="5"/>
  <c r="M141" i="5"/>
  <c r="L141" i="5"/>
  <c r="I141" i="5"/>
  <c r="K140" i="5"/>
  <c r="J140" i="5"/>
  <c r="S140" i="5"/>
  <c r="M140" i="5"/>
  <c r="L140" i="5"/>
  <c r="I140" i="5"/>
  <c r="K139" i="5"/>
  <c r="J139" i="5"/>
  <c r="S139" i="5"/>
  <c r="M139" i="5"/>
  <c r="L139" i="5"/>
  <c r="I139" i="5"/>
  <c r="K138" i="5"/>
  <c r="J138" i="5"/>
  <c r="S138" i="5"/>
  <c r="S142" i="5" s="1"/>
  <c r="E18" i="4" s="1"/>
  <c r="M138" i="5"/>
  <c r="L138" i="5"/>
  <c r="I138" i="5"/>
  <c r="K137" i="5"/>
  <c r="J137" i="5"/>
  <c r="S137" i="5"/>
  <c r="M137" i="5"/>
  <c r="M142" i="5" s="1"/>
  <c r="C18" i="4" s="1"/>
  <c r="L137" i="5"/>
  <c r="L142" i="5" s="1"/>
  <c r="B18" i="4" s="1"/>
  <c r="I137" i="5"/>
  <c r="I142" i="5" s="1"/>
  <c r="D18" i="4" s="1"/>
  <c r="F17" i="4"/>
  <c r="V134" i="5"/>
  <c r="H134" i="5"/>
  <c r="K133" i="5"/>
  <c r="J133" i="5"/>
  <c r="S133" i="5"/>
  <c r="M133" i="5"/>
  <c r="L133" i="5"/>
  <c r="I133" i="5"/>
  <c r="K132" i="5"/>
  <c r="J132" i="5"/>
  <c r="S132" i="5"/>
  <c r="M132" i="5"/>
  <c r="L132" i="5"/>
  <c r="I132" i="5"/>
  <c r="K131" i="5"/>
  <c r="J131" i="5"/>
  <c r="S131" i="5"/>
  <c r="M131" i="5"/>
  <c r="L131" i="5"/>
  <c r="I131" i="5"/>
  <c r="K130" i="5"/>
  <c r="J130" i="5"/>
  <c r="S130" i="5"/>
  <c r="M130" i="5"/>
  <c r="L130" i="5"/>
  <c r="I130" i="5"/>
  <c r="K129" i="5"/>
  <c r="J129" i="5"/>
  <c r="S129" i="5"/>
  <c r="M129" i="5"/>
  <c r="L129" i="5"/>
  <c r="I129" i="5"/>
  <c r="K128" i="5"/>
  <c r="J128" i="5"/>
  <c r="S128" i="5"/>
  <c r="M128" i="5"/>
  <c r="M134" i="5" s="1"/>
  <c r="C17" i="4" s="1"/>
  <c r="L128" i="5"/>
  <c r="L134" i="5" s="1"/>
  <c r="B17" i="4" s="1"/>
  <c r="I128" i="5"/>
  <c r="I134" i="5" s="1"/>
  <c r="D17" i="4" s="1"/>
  <c r="K127" i="5"/>
  <c r="J127" i="5"/>
  <c r="S127" i="5"/>
  <c r="S134" i="5" s="1"/>
  <c r="E17" i="4" s="1"/>
  <c r="M127" i="5"/>
  <c r="L127" i="5"/>
  <c r="G134" i="5" s="1"/>
  <c r="I127" i="5"/>
  <c r="V124" i="5"/>
  <c r="F16" i="4" s="1"/>
  <c r="H124" i="5"/>
  <c r="G124" i="5"/>
  <c r="K123" i="5"/>
  <c r="J123" i="5"/>
  <c r="S123" i="5"/>
  <c r="M123" i="5"/>
  <c r="L123" i="5"/>
  <c r="I123" i="5"/>
  <c r="K122" i="5"/>
  <c r="J122" i="5"/>
  <c r="S122" i="5"/>
  <c r="M122" i="5"/>
  <c r="L122" i="5"/>
  <c r="I122" i="5"/>
  <c r="K121" i="5"/>
  <c r="J121" i="5"/>
  <c r="S121" i="5"/>
  <c r="M121" i="5"/>
  <c r="L121" i="5"/>
  <c r="I121" i="5"/>
  <c r="K120" i="5"/>
  <c r="J120" i="5"/>
  <c r="S120" i="5"/>
  <c r="M120" i="5"/>
  <c r="L120" i="5"/>
  <c r="I120" i="5"/>
  <c r="K119" i="5"/>
  <c r="J119" i="5"/>
  <c r="S119" i="5"/>
  <c r="M119" i="5"/>
  <c r="L119" i="5"/>
  <c r="I119" i="5"/>
  <c r="K118" i="5"/>
  <c r="J118" i="5"/>
  <c r="S118" i="5"/>
  <c r="M118" i="5"/>
  <c r="L118" i="5"/>
  <c r="I118" i="5"/>
  <c r="K117" i="5"/>
  <c r="J117" i="5"/>
  <c r="S117" i="5"/>
  <c r="M117" i="5"/>
  <c r="L117" i="5"/>
  <c r="I117" i="5"/>
  <c r="K116" i="5"/>
  <c r="J116" i="5"/>
  <c r="S116" i="5"/>
  <c r="M116" i="5"/>
  <c r="L116" i="5"/>
  <c r="I116" i="5"/>
  <c r="K115" i="5"/>
  <c r="J115" i="5"/>
  <c r="S115" i="5"/>
  <c r="M115" i="5"/>
  <c r="L115" i="5"/>
  <c r="I115" i="5"/>
  <c r="K114" i="5"/>
  <c r="J114" i="5"/>
  <c r="S114" i="5"/>
  <c r="M114" i="5"/>
  <c r="L114" i="5"/>
  <c r="I114" i="5"/>
  <c r="K113" i="5"/>
  <c r="J113" i="5"/>
  <c r="S113" i="5"/>
  <c r="M113" i="5"/>
  <c r="L113" i="5"/>
  <c r="I113" i="5"/>
  <c r="K112" i="5"/>
  <c r="J112" i="5"/>
  <c r="S112" i="5"/>
  <c r="M112" i="5"/>
  <c r="L112" i="5"/>
  <c r="I112" i="5"/>
  <c r="K111" i="5"/>
  <c r="J111" i="5"/>
  <c r="S111" i="5"/>
  <c r="M111" i="5"/>
  <c r="L111" i="5"/>
  <c r="I111" i="5"/>
  <c r="K110" i="5"/>
  <c r="J110" i="5"/>
  <c r="S110" i="5"/>
  <c r="M110" i="5"/>
  <c r="L110" i="5"/>
  <c r="I110" i="5"/>
  <c r="K109" i="5"/>
  <c r="J109" i="5"/>
  <c r="S109" i="5"/>
  <c r="M109" i="5"/>
  <c r="L109" i="5"/>
  <c r="I109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5" i="5"/>
  <c r="J105" i="5"/>
  <c r="S105" i="5"/>
  <c r="M105" i="5"/>
  <c r="L105" i="5"/>
  <c r="I105" i="5"/>
  <c r="K104" i="5"/>
  <c r="J104" i="5"/>
  <c r="S104" i="5"/>
  <c r="M104" i="5"/>
  <c r="L104" i="5"/>
  <c r="I104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1" i="5"/>
  <c r="J101" i="5"/>
  <c r="S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S93" i="5"/>
  <c r="M93" i="5"/>
  <c r="L93" i="5"/>
  <c r="I93" i="5"/>
  <c r="K92" i="5"/>
  <c r="J92" i="5"/>
  <c r="S92" i="5"/>
  <c r="M92" i="5"/>
  <c r="L92" i="5"/>
  <c r="I92" i="5"/>
  <c r="K91" i="5"/>
  <c r="J91" i="5"/>
  <c r="S91" i="5"/>
  <c r="M91" i="5"/>
  <c r="L91" i="5"/>
  <c r="I91" i="5"/>
  <c r="K90" i="5"/>
  <c r="J90" i="5"/>
  <c r="S90" i="5"/>
  <c r="M90" i="5"/>
  <c r="L90" i="5"/>
  <c r="I90" i="5"/>
  <c r="K89" i="5"/>
  <c r="J89" i="5"/>
  <c r="S89" i="5"/>
  <c r="M89" i="5"/>
  <c r="L89" i="5"/>
  <c r="I89" i="5"/>
  <c r="K88" i="5"/>
  <c r="J88" i="5"/>
  <c r="S88" i="5"/>
  <c r="M88" i="5"/>
  <c r="L88" i="5"/>
  <c r="I88" i="5"/>
  <c r="K87" i="5"/>
  <c r="J87" i="5"/>
  <c r="S87" i="5"/>
  <c r="M87" i="5"/>
  <c r="L87" i="5"/>
  <c r="I87" i="5"/>
  <c r="K86" i="5"/>
  <c r="J86" i="5"/>
  <c r="S86" i="5"/>
  <c r="M86" i="5"/>
  <c r="L86" i="5"/>
  <c r="I86" i="5"/>
  <c r="K85" i="5"/>
  <c r="J85" i="5"/>
  <c r="S85" i="5"/>
  <c r="M85" i="5"/>
  <c r="L85" i="5"/>
  <c r="I85" i="5"/>
  <c r="K84" i="5"/>
  <c r="J84" i="5"/>
  <c r="S84" i="5"/>
  <c r="M84" i="5"/>
  <c r="L84" i="5"/>
  <c r="I84" i="5"/>
  <c r="K83" i="5"/>
  <c r="J83" i="5"/>
  <c r="S83" i="5"/>
  <c r="M83" i="5"/>
  <c r="L83" i="5"/>
  <c r="I83" i="5"/>
  <c r="K82" i="5"/>
  <c r="J82" i="5"/>
  <c r="S82" i="5"/>
  <c r="M82" i="5"/>
  <c r="L82" i="5"/>
  <c r="I82" i="5"/>
  <c r="K81" i="5"/>
  <c r="J81" i="5"/>
  <c r="S81" i="5"/>
  <c r="M81" i="5"/>
  <c r="L81" i="5"/>
  <c r="I81" i="5"/>
  <c r="K80" i="5"/>
  <c r="J80" i="5"/>
  <c r="S80" i="5"/>
  <c r="M80" i="5"/>
  <c r="L80" i="5"/>
  <c r="I80" i="5"/>
  <c r="K79" i="5"/>
  <c r="J79" i="5"/>
  <c r="S79" i="5"/>
  <c r="M79" i="5"/>
  <c r="L79" i="5"/>
  <c r="I79" i="5"/>
  <c r="K78" i="5"/>
  <c r="J78" i="5"/>
  <c r="S78" i="5"/>
  <c r="M78" i="5"/>
  <c r="L78" i="5"/>
  <c r="I78" i="5"/>
  <c r="K77" i="5"/>
  <c r="J77" i="5"/>
  <c r="S77" i="5"/>
  <c r="M77" i="5"/>
  <c r="L77" i="5"/>
  <c r="I77" i="5"/>
  <c r="K76" i="5"/>
  <c r="J76" i="5"/>
  <c r="S76" i="5"/>
  <c r="M76" i="5"/>
  <c r="L76" i="5"/>
  <c r="I76" i="5"/>
  <c r="K75" i="5"/>
  <c r="J75" i="5"/>
  <c r="S75" i="5"/>
  <c r="M75" i="5"/>
  <c r="L75" i="5"/>
  <c r="I75" i="5"/>
  <c r="K74" i="5"/>
  <c r="J74" i="5"/>
  <c r="S74" i="5"/>
  <c r="M74" i="5"/>
  <c r="L74" i="5"/>
  <c r="I74" i="5"/>
  <c r="K73" i="5"/>
  <c r="J73" i="5"/>
  <c r="S73" i="5"/>
  <c r="M73" i="5"/>
  <c r="L73" i="5"/>
  <c r="I73" i="5"/>
  <c r="K72" i="5"/>
  <c r="J72" i="5"/>
  <c r="S72" i="5"/>
  <c r="M72" i="5"/>
  <c r="L72" i="5"/>
  <c r="I72" i="5"/>
  <c r="K71" i="5"/>
  <c r="J71" i="5"/>
  <c r="S71" i="5"/>
  <c r="M71" i="5"/>
  <c r="L71" i="5"/>
  <c r="I71" i="5"/>
  <c r="K70" i="5"/>
  <c r="J70" i="5"/>
  <c r="S70" i="5"/>
  <c r="S124" i="5" s="1"/>
  <c r="E16" i="4" s="1"/>
  <c r="M70" i="5"/>
  <c r="L70" i="5"/>
  <c r="I70" i="5"/>
  <c r="K69" i="5"/>
  <c r="J69" i="5"/>
  <c r="S69" i="5"/>
  <c r="M69" i="5"/>
  <c r="M124" i="5" s="1"/>
  <c r="C16" i="4" s="1"/>
  <c r="L69" i="5"/>
  <c r="L124" i="5" s="1"/>
  <c r="B16" i="4" s="1"/>
  <c r="I69" i="5"/>
  <c r="I124" i="5" s="1"/>
  <c r="D16" i="4" s="1"/>
  <c r="F15" i="4"/>
  <c r="V66" i="5"/>
  <c r="H66" i="5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60" i="5"/>
  <c r="J60" i="5"/>
  <c r="S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M66" i="5" s="1"/>
  <c r="C15" i="4" s="1"/>
  <c r="L58" i="5"/>
  <c r="L66" i="5" s="1"/>
  <c r="B15" i="4" s="1"/>
  <c r="I58" i="5"/>
  <c r="I66" i="5" s="1"/>
  <c r="D15" i="4" s="1"/>
  <c r="K57" i="5"/>
  <c r="J57" i="5"/>
  <c r="S57" i="5"/>
  <c r="S66" i="5" s="1"/>
  <c r="E15" i="4" s="1"/>
  <c r="M57" i="5"/>
  <c r="L57" i="5"/>
  <c r="G66" i="5" s="1"/>
  <c r="I57" i="5"/>
  <c r="V54" i="5"/>
  <c r="F14" i="4" s="1"/>
  <c r="H54" i="5"/>
  <c r="G54" i="5"/>
  <c r="K53" i="5"/>
  <c r="J53" i="5"/>
  <c r="S53" i="5"/>
  <c r="M53" i="5"/>
  <c r="L53" i="5"/>
  <c r="I53" i="5"/>
  <c r="K52" i="5"/>
  <c r="J52" i="5"/>
  <c r="S52" i="5"/>
  <c r="S54" i="5" s="1"/>
  <c r="E14" i="4" s="1"/>
  <c r="M52" i="5"/>
  <c r="M54" i="5" s="1"/>
  <c r="C14" i="4" s="1"/>
  <c r="L52" i="5"/>
  <c r="L54" i="5" s="1"/>
  <c r="B14" i="4" s="1"/>
  <c r="I52" i="5"/>
  <c r="I54" i="5" s="1"/>
  <c r="D14" i="4" s="1"/>
  <c r="S49" i="5"/>
  <c r="E13" i="4" s="1"/>
  <c r="V49" i="5"/>
  <c r="F13" i="4" s="1"/>
  <c r="H49" i="5"/>
  <c r="G49" i="5"/>
  <c r="K48" i="5"/>
  <c r="J48" i="5"/>
  <c r="S48" i="5"/>
  <c r="M48" i="5"/>
  <c r="M49" i="5" s="1"/>
  <c r="C13" i="4" s="1"/>
  <c r="L48" i="5"/>
  <c r="L49" i="5" s="1"/>
  <c r="B13" i="4" s="1"/>
  <c r="I48" i="5"/>
  <c r="I49" i="5" s="1"/>
  <c r="D13" i="4" s="1"/>
  <c r="F12" i="4"/>
  <c r="D12" i="4"/>
  <c r="V45" i="5"/>
  <c r="H45" i="5"/>
  <c r="M45" i="5"/>
  <c r="C12" i="4" s="1"/>
  <c r="L45" i="5"/>
  <c r="B12" i="4" s="1"/>
  <c r="I45" i="5"/>
  <c r="K44" i="5"/>
  <c r="J44" i="5"/>
  <c r="S44" i="5"/>
  <c r="S45" i="5" s="1"/>
  <c r="E12" i="4" s="1"/>
  <c r="M44" i="5"/>
  <c r="L44" i="5"/>
  <c r="G45" i="5" s="1"/>
  <c r="I44" i="5"/>
  <c r="V41" i="5"/>
  <c r="V144" i="5" s="1"/>
  <c r="F19" i="4" s="1"/>
  <c r="H41" i="5"/>
  <c r="G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M32" i="5"/>
  <c r="L32" i="5"/>
  <c r="I32" i="5"/>
  <c r="K31" i="5"/>
  <c r="J31" i="5"/>
  <c r="S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174" i="5" s="1"/>
  <c r="J11" i="5"/>
  <c r="S11" i="5"/>
  <c r="M11" i="5"/>
  <c r="L11" i="5"/>
  <c r="I11" i="5"/>
  <c r="J20" i="3"/>
  <c r="B10" i="1" l="1"/>
  <c r="I173" i="5"/>
  <c r="D25" i="4" s="1"/>
  <c r="F17" i="3" s="1"/>
  <c r="G173" i="5"/>
  <c r="H173" i="5"/>
  <c r="C22" i="4"/>
  <c r="M173" i="5"/>
  <c r="C25" i="4" s="1"/>
  <c r="E17" i="3" s="1"/>
  <c r="S41" i="5"/>
  <c r="E11" i="4" s="1"/>
  <c r="L171" i="5"/>
  <c r="B24" i="4" s="1"/>
  <c r="F11" i="4"/>
  <c r="F22" i="4"/>
  <c r="I41" i="5"/>
  <c r="D11" i="4" s="1"/>
  <c r="V174" i="5"/>
  <c r="F27" i="4" s="1"/>
  <c r="S173" i="5"/>
  <c r="E25" i="4" s="1"/>
  <c r="L41" i="5"/>
  <c r="G144" i="5"/>
  <c r="L154" i="5"/>
  <c r="B22" i="4" s="1"/>
  <c r="M41" i="5"/>
  <c r="H144" i="5"/>
  <c r="I30" i="2" l="1"/>
  <c r="J30" i="2" s="1"/>
  <c r="J31" i="2" s="1"/>
  <c r="G10" i="1"/>
  <c r="G11" i="1" s="1"/>
  <c r="I144" i="5"/>
  <c r="D19" i="4" s="1"/>
  <c r="F15" i="3" s="1"/>
  <c r="I174" i="5"/>
  <c r="D27" i="4" s="1"/>
  <c r="M144" i="5"/>
  <c r="C19" i="4" s="1"/>
  <c r="E15" i="3" s="1"/>
  <c r="M174" i="5"/>
  <c r="C27" i="4" s="1"/>
  <c r="C11" i="4"/>
  <c r="L144" i="5"/>
  <c r="B11" i="4"/>
  <c r="L173" i="5"/>
  <c r="B25" i="4" s="1"/>
  <c r="D17" i="3" s="1"/>
  <c r="S144" i="5"/>
  <c r="H174" i="5"/>
  <c r="E19" i="4" l="1"/>
  <c r="S174" i="5"/>
  <c r="E27" i="4" s="1"/>
  <c r="B19" i="4"/>
  <c r="D15" i="3" s="1"/>
  <c r="G174" i="5"/>
  <c r="L174" i="5"/>
  <c r="B27" i="4" s="1"/>
  <c r="F20" i="3"/>
  <c r="F24" i="3"/>
  <c r="J22" i="3"/>
  <c r="J24" i="3"/>
  <c r="F22" i="3"/>
  <c r="J23" i="3"/>
  <c r="F23" i="3"/>
  <c r="J26" i="3" l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<sst xmlns="http://schemas.openxmlformats.org/spreadsheetml/2006/main" count="737" uniqueCount="380">
  <si>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</si>
  <si>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</si>
  <si>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</si>
  <si>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</si>
  <si>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</si>
  <si>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</si>
  <si>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</si>
  <si>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</si>
  <si>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</si>
  <si>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</si>
  <si>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</si>
  <si>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Rekonštrukcia verejného vodovodu</t>
  </si>
  <si>
    <t>Krycí list rozpočtu</t>
  </si>
  <si>
    <t xml:space="preserve">Miesto:  </t>
  </si>
  <si>
    <t xml:space="preserve">Ks: </t>
  </si>
  <si>
    <t xml:space="preserve">Zákazka: </t>
  </si>
  <si>
    <t xml:space="preserve">Spracoval: </t>
  </si>
  <si>
    <t>Odberateľ: OBEC PAVLOVCE</t>
  </si>
  <si>
    <t>Projektant: EkoArch, spol. s r.o.</t>
  </si>
  <si>
    <t xml:space="preserve">Dodávateľ: </t>
  </si>
  <si>
    <t>IČO: 00332658</t>
  </si>
  <si>
    <t>DIČ: 2020630293</t>
  </si>
  <si>
    <t xml:space="preserve">IČO: </t>
  </si>
  <si>
    <t xml:space="preserve">DIČ: </t>
  </si>
  <si>
    <t>IČO: 36483711</t>
  </si>
  <si>
    <t>DIČ: 20217006852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</si>
  <si>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</si>
  <si>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</si>
  <si>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</si>
  <si>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</si>
  <si>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</si>
  <si>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</si>
  <si>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</si>
  <si>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</si>
  <si>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</si>
  <si>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</si>
  <si>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</si>
  <si>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</si>
  <si>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</si>
  <si>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</si>
  <si>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</si>
  <si>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</si>
  <si>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</si>
  <si>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</si>
  <si>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</si>
  <si>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</si>
  <si>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</si>
  <si>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</si>
  <si>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</si>
  <si>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</si>
  <si>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</si>
  <si>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</si>
  <si>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</si>
  <si>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</si>
  <si>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</si>
  <si>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</si>
  <si>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</si>
  <si>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</si>
  <si>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</si>
  <si>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</si>
  <si>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</si>
  <si>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</si>
  <si>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</si>
  <si>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</si>
  <si>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</si>
  <si>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</si>
  <si>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</si>
  <si>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</si>
  <si>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</si>
  <si>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</si>
  <si>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</si>
  <si>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POTRUBNÉ ROZVODY</t>
  </si>
  <si>
    <t>OSTATNÉ KONŠTRUKCIE A PRÁCE</t>
  </si>
  <si>
    <t>PRESUNY HMÔT</t>
  </si>
  <si>
    <t>Montážne práce</t>
  </si>
  <si>
    <t>M-21 ELEKTROMONTÁŽE</t>
  </si>
  <si>
    <t>M-23 MONTÁŽ PRIEMYSELNÉHO POTRUBIA</t>
  </si>
  <si>
    <t>M-46 ZEMNÉ PRÁCE PRI EXTERNÝCH MONTÁŽACH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</si>
  <si>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</si>
  <si>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</si>
  <si>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</si>
  <si>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</si>
  <si>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</si>
  <si>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</si>
  <si>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</si>
  <si>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</si>
  <si>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</si>
  <si>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</si>
  <si>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</si>
  <si>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Dátum: </t>
  </si>
  <si>
    <t>Zákazka Rekonštrukcia vodovodu Pavlovce-Podlipníky</t>
  </si>
  <si>
    <t>1</t>
  </si>
  <si>
    <t>221/B 1</t>
  </si>
  <si>
    <t xml:space="preserve"> 113107142.S</t>
  </si>
  <si>
    <t xml:space="preserve">Odstránenie krytu asfaltového v ploche do 200 m2, hr. nad 50 do 100 mm,  -0,25000t   </t>
  </si>
  <si>
    <t>m2</t>
  </si>
  <si>
    <t>221/C 1</t>
  </si>
  <si>
    <t xml:space="preserve"> 113308442.S</t>
  </si>
  <si>
    <t xml:space="preserve">Rozrytie vrstvy krytu alebo podkladu z kameniva, bez zhutnenia, s asfaltovým spojivom   </t>
  </si>
  <si>
    <t xml:space="preserve">  1/A 1</t>
  </si>
  <si>
    <t xml:space="preserve"> 115101200.S</t>
  </si>
  <si>
    <t xml:space="preserve">Čerpanie vody na dopravnú výšku do 10 m s priemerným prítokom litrov za minútu do 100 l   </t>
  </si>
  <si>
    <t>hod</t>
  </si>
  <si>
    <t xml:space="preserve"> 115001101.S</t>
  </si>
  <si>
    <t xml:space="preserve">Odvedenie vody potrubím pri priemere potrubia DN do 100   </t>
  </si>
  <si>
    <t>m</t>
  </si>
  <si>
    <t xml:space="preserve"> 119001411.S</t>
  </si>
  <si>
    <t xml:space="preserve">Dočasné zaistenie podzemného potrubia DN do 200   </t>
  </si>
  <si>
    <t xml:space="preserve"> 119001412.S</t>
  </si>
  <si>
    <t xml:space="preserve">Dočasné zaistenie podzemného potrubia DN 200-500   </t>
  </si>
  <si>
    <t xml:space="preserve"> 119001422.S</t>
  </si>
  <si>
    <t xml:space="preserve">Dočasné zaistenie káblov a káblových tratí do 6 káblov   </t>
  </si>
  <si>
    <t xml:space="preserve"> 119001801.S</t>
  </si>
  <si>
    <t xml:space="preserve">Ochranné zábradlie okolo výkopu, drevené výšky 1,10 m dvojtyčové   </t>
  </si>
  <si>
    <t xml:space="preserve"> 120001101.S</t>
  </si>
  <si>
    <t xml:space="preserve">Príplatok k cenám výkopov za sťaženie výkopu v blízkosti podzemného vedenia alebo výbušnín   </t>
  </si>
  <si>
    <t>m3</t>
  </si>
  <si>
    <t xml:space="preserve"> 121101112.S</t>
  </si>
  <si>
    <t xml:space="preserve">Odstránenie ornice s premiestn. na hromady, so zložením na vzdialenosť do 100 m a do 1000 m3   </t>
  </si>
  <si>
    <t xml:space="preserve"> 122301101.S</t>
  </si>
  <si>
    <t xml:space="preserve">Odkopávka a prekopávka nezapažená v hornine 4, do 100 m3   </t>
  </si>
  <si>
    <t xml:space="preserve"> 130001101.S</t>
  </si>
  <si>
    <t xml:space="preserve">Príplatok k cenám za sťaženie výkopu v blízkosti podzemného vedenia alebo výbušbnín - pre všetky triedy   </t>
  </si>
  <si>
    <t xml:space="preserve"> 131301102.S</t>
  </si>
  <si>
    <t xml:space="preserve">Výkop nezapaženej jamy v hornine 4, nad 100 do 1000 m3   </t>
  </si>
  <si>
    <t xml:space="preserve"> 131301109.S</t>
  </si>
  <si>
    <t xml:space="preserve">Hĺbenie nezapažených jám a zárezov. Príplatok za lepivosť horniny 4   </t>
  </si>
  <si>
    <t xml:space="preserve"> 141721111.S</t>
  </si>
  <si>
    <t xml:space="preserve">Riadené horizont. vŕtanie v hornine tr.1-4 pre pretláč. PE rúr, hĺbky do 6 m, vonk. priem. do 63 mm   </t>
  </si>
  <si>
    <t>P/PE</t>
  </si>
  <si>
    <t xml:space="preserve"> 286130007100.S</t>
  </si>
  <si>
    <t xml:space="preserve">Rúra jednovrstvová na pitnú vodu SDR11, 63x5,8x100 m, materiál: PE 100 RC   </t>
  </si>
  <si>
    <t xml:space="preserve"> 141721117.S</t>
  </si>
  <si>
    <t xml:space="preserve">Riadené horizont. vŕtanie v hornine tr.1-4 pre pretláč. PE rúr, hĺbky do 6m, vonk. priem.cez 225 do 315mm   </t>
  </si>
  <si>
    <t xml:space="preserve"> 151101101.S</t>
  </si>
  <si>
    <t xml:space="preserve">Paženie a rozopretie stien rýh pre podzemné vedenie, príložné do 2 m   </t>
  </si>
  <si>
    <t xml:space="preserve"> 151101111.S</t>
  </si>
  <si>
    <t xml:space="preserve">Odstránenie paženia rýh pre podzemné vedenie, príložné hĺbky do 2 m   </t>
  </si>
  <si>
    <t xml:space="preserve"> 162401101.S</t>
  </si>
  <si>
    <t xml:space="preserve">Vodorovné premiestnenie výkopku  po spevnenej ceste z  horniny tr.1-4, do 100 m3 na vzdialenosť do 1500 m   </t>
  </si>
  <si>
    <t xml:space="preserve"> 167101101.S</t>
  </si>
  <si>
    <t xml:space="preserve">Nakladanie neuľahnutého výkopku z hornín tr.1-4 do 100 m3   </t>
  </si>
  <si>
    <t xml:space="preserve"> 171101103.S</t>
  </si>
  <si>
    <t xml:space="preserve">Uloženie sypaniny do násypu  súdržnej horniny s mierou zhutnenia nad 96 do 100 % podľa Proctor-Standard   </t>
  </si>
  <si>
    <t xml:space="preserve"> 171201202.S</t>
  </si>
  <si>
    <t xml:space="preserve">Uloženie sypaniny na skládky nad 100 do 1000 m3   </t>
  </si>
  <si>
    <t xml:space="preserve"> 171209002.S</t>
  </si>
  <si>
    <t xml:space="preserve">Poplatok za skládku - zemina a kamenivo (17 05) ostatné   </t>
  </si>
  <si>
    <t>t</t>
  </si>
  <si>
    <t xml:space="preserve"> 174101002.S</t>
  </si>
  <si>
    <t xml:space="preserve">Zásyp sypaninou so zhutnením jám, šachiet, rýh, zárezov alebo okolo objektov nad 100 do 1000 m3   </t>
  </si>
  <si>
    <t xml:space="preserve"> 175101102.S</t>
  </si>
  <si>
    <t xml:space="preserve">Obsyp potrubia sypaninou z vhodných hornín 1 až 4 s prehodením sypaniny   </t>
  </si>
  <si>
    <t>231/A 2</t>
  </si>
  <si>
    <t xml:space="preserve"> 180405114.S</t>
  </si>
  <si>
    <t xml:space="preserve">Založenie trávnika výsevom zmesi ornice a semena v rovine alebo na svahu do 1:5   </t>
  </si>
  <si>
    <t xml:space="preserve"> 005720000800.S</t>
  </si>
  <si>
    <t xml:space="preserve">Osivá tráv - lipnica lúčna   </t>
  </si>
  <si>
    <t>kg</t>
  </si>
  <si>
    <t xml:space="preserve"> 181101101.S</t>
  </si>
  <si>
    <t xml:space="preserve">Úprava pláne v zárezoch v hornine 1-4 bez zhutnenia   </t>
  </si>
  <si>
    <t xml:space="preserve"> 181301302.S</t>
  </si>
  <si>
    <t xml:space="preserve">Rozprestretie ornice na svahu do sklonu 1:5, plocha do 500 m2, hr. do 150 mm   </t>
  </si>
  <si>
    <t>2</t>
  </si>
  <si>
    <t>R/RE</t>
  </si>
  <si>
    <t xml:space="preserve"> 2250200930</t>
  </si>
  <si>
    <t xml:space="preserve">Fólia výstražná modrá POZOR VODA 20 m   </t>
  </si>
  <si>
    <t>bm</t>
  </si>
  <si>
    <t>3</t>
  </si>
  <si>
    <t xml:space="preserve"> 3022579</t>
  </si>
  <si>
    <t xml:space="preserve">PE100 rúra voda  PN10 SDR17 200 x 11,9 x 12m   </t>
  </si>
  <si>
    <t>4</t>
  </si>
  <si>
    <t>271/A 1</t>
  </si>
  <si>
    <t xml:space="preserve"> 452311121.S</t>
  </si>
  <si>
    <t xml:space="preserve">Dosky, bloky, sedlá z betónu v otvorenom výkope tr. C 8/10   </t>
  </si>
  <si>
    <t xml:space="preserve"> 452386151.S</t>
  </si>
  <si>
    <t xml:space="preserve">Vyrovnávací prstenec z prostého betónu tr. C 12/15 pod poklopy a mreže, výška do 100 mm   </t>
  </si>
  <si>
    <t>ks</t>
  </si>
  <si>
    <t>5</t>
  </si>
  <si>
    <t>221/A 1</t>
  </si>
  <si>
    <t xml:space="preserve"> 564241111.S</t>
  </si>
  <si>
    <t xml:space="preserve">Podklad alebo podsyp zo štrkopiesku s rozprestretím, vlhčením a zhutnením, po zhutnení hr. 120 mm   </t>
  </si>
  <si>
    <t xml:space="preserve"> 564661111.S</t>
  </si>
  <si>
    <t xml:space="preserve">Podklad z kameniva hrubého drveného veľ. 63-125 mm s rozprestretím a zhutnením, po zhutnení hr. 200 mm   </t>
  </si>
  <si>
    <t xml:space="preserve"> 564951211.S</t>
  </si>
  <si>
    <t xml:space="preserve">Podklad alebo podsyp z asfaltového recyklátu s rozprestretím, vlhčením a zhutnením, po zhutnení hr. 150 mm   </t>
  </si>
  <si>
    <t xml:space="preserve"> 566902232.S</t>
  </si>
  <si>
    <t xml:space="preserve">Vyspravenie podkladu po prekopoch inžinierskych sietí plochy nad 15 m2 kamenivom hrubým drveným, po zhutnení hr. 150 mm   </t>
  </si>
  <si>
    <t xml:space="preserve"> 572404111.S</t>
  </si>
  <si>
    <t xml:space="preserve">Posyp asfaltového podkladu alebo krytu kamenivom drobným bez zhutnenia, v množstve do 5 kg/m2   </t>
  </si>
  <si>
    <t xml:space="preserve"> 573111111.S</t>
  </si>
  <si>
    <t xml:space="preserve">Postrek asfaltový infiltračný s posypom kamenivom z asfaltu cestného v množstve 0,60 kg/m2   </t>
  </si>
  <si>
    <t xml:space="preserve"> 573211108.S</t>
  </si>
  <si>
    <t xml:space="preserve">Postrek asfaltový spojovací bez posypu kamenivom z asfaltu cestného v množstve 0,50 kg/m2   </t>
  </si>
  <si>
    <t xml:space="preserve"> 577114111.S</t>
  </si>
  <si>
    <t xml:space="preserve">Asfaltový betón vrstva obrusná AC 8 O v pruhu š. do 3 m z nemodifik. asfaltu tr. II, po zhutnení hr. 25 mm   </t>
  </si>
  <si>
    <t xml:space="preserve"> 578901111.S</t>
  </si>
  <si>
    <t xml:space="preserve">Zdrsňovací posyp liateho asfaltu z kameniva 4 kg/m2   </t>
  </si>
  <si>
    <t>8</t>
  </si>
  <si>
    <t xml:space="preserve"> 871171400.S</t>
  </si>
  <si>
    <t xml:space="preserve">Potrubie vodovodné z PE 100 SDR11/PN16 zvárané natupo D 32x3,0 mm   </t>
  </si>
  <si>
    <t xml:space="preserve"> 286130006800.S</t>
  </si>
  <si>
    <t xml:space="preserve">Rúra jednovrstvová na pitnú vodu SDR11, 32x3,0x100 m, PE 100 RC   </t>
  </si>
  <si>
    <t>923/M23</t>
  </si>
  <si>
    <t xml:space="preserve"> 230203003.S</t>
  </si>
  <si>
    <t xml:space="preserve">Montáž objímky presuvnej PE 100 SDR 11 D 32 mm   </t>
  </si>
  <si>
    <t xml:space="preserve"> 286530177500</t>
  </si>
  <si>
    <t xml:space="preserve">Presuvná objímka, elektrotvarovka UB PE 100 SDR 11 D 32 mm, FRIALEN   </t>
  </si>
  <si>
    <t xml:space="preserve"> 871271412.S</t>
  </si>
  <si>
    <t xml:space="preserve">Potrubie vodovodné z PE 100 SDR11/PN16 zvárané natupo D 110x10,0 mm   </t>
  </si>
  <si>
    <t xml:space="preserve"> 286130007800.S</t>
  </si>
  <si>
    <t xml:space="preserve">Rúra trojvrstvová na pitnú vodu SDR11, 110x10,0x12 m, materiál: PE 100 RC   </t>
  </si>
  <si>
    <t xml:space="preserve"> 857264121.S</t>
  </si>
  <si>
    <t xml:space="preserve">Montážl iatinovej tvarovky odbočnej na potrubí z rúr prírubových DN 100   </t>
  </si>
  <si>
    <t xml:space="preserve"> 552520035610</t>
  </si>
  <si>
    <t xml:space="preserve">Tvarovka T prírubová z tvárnej liatiny, s prírubovou odbočkou DN 100/80, PN 16, DUKTUS   </t>
  </si>
  <si>
    <t xml:space="preserve"> 857262121.S</t>
  </si>
  <si>
    <t xml:space="preserve">Montáž liatinovej tvarovky jednoosovej na potrubí z rúr prírubových DN 100   </t>
  </si>
  <si>
    <t xml:space="preserve"> 552520033200</t>
  </si>
  <si>
    <t xml:space="preserve">Tvarovka EU z tvárnej liatiny, prírubová s hrdlom DN 100, PN 16 s pružným násuvným spojom Tyton, DUKTUS   </t>
  </si>
  <si>
    <t xml:space="preserve"> 857242121.S</t>
  </si>
  <si>
    <t xml:space="preserve">Montáž liatinovej tvarovky jednoosovej na potrubí z rúr prírubových DN 80   </t>
  </si>
  <si>
    <t xml:space="preserve"> 552520024100</t>
  </si>
  <si>
    <t xml:space="preserve">Tvarovka FF z tvárnej liatiny, prírubová DN 80, dĺ. 400 mm, PN 16, DUKTUS   </t>
  </si>
  <si>
    <t xml:space="preserve"> 230033029.S</t>
  </si>
  <si>
    <t xml:space="preserve">Montáž prírubových spojov do PN 40 DN 80   </t>
  </si>
  <si>
    <t>spoj</t>
  </si>
  <si>
    <t xml:space="preserve"> 422210023000.S</t>
  </si>
  <si>
    <t xml:space="preserve">Uzatvárací kľúč pre posúvače a podzemné hydranty DN 50-500   </t>
  </si>
  <si>
    <t xml:space="preserve"> 449160001700</t>
  </si>
  <si>
    <t xml:space="preserve">Nadzemný hydrant EURO 2000-RW DN 80, krytie potrubia 1,25 m, 2B, na vodu, HAWLE   </t>
  </si>
  <si>
    <t xml:space="preserve"> 552520040000</t>
  </si>
  <si>
    <t xml:space="preserve">Koleno EN 90° prírubové z tvárnej liatiny, s hrdlom a pätkou DN 80, PN 40 s pružným násuvným spojom Tyton, DUKTUS   </t>
  </si>
  <si>
    <t xml:space="preserve"> 871331418.S</t>
  </si>
  <si>
    <t xml:space="preserve">Potrubie vodovodné z PE 100 SDR11/PN16 zvárané natupo D 160x14,6 mm   </t>
  </si>
  <si>
    <t xml:space="preserve"> 286130008100.S</t>
  </si>
  <si>
    <t xml:space="preserve">Rúra trojvrstvová na pitnú vodu SDR11, 160x14,6x12 m, materiál: PE 100 RC   </t>
  </si>
  <si>
    <t xml:space="preserve"> 877261122.S</t>
  </si>
  <si>
    <t xml:space="preserve">Montáž navŕtavacej sedlovej elektrotvarovky pre vodovodné potrubia z PE 100 D 110 mm   </t>
  </si>
  <si>
    <t xml:space="preserve"> 286530212200.S</t>
  </si>
  <si>
    <t xml:space="preserve">Elektrotvarovka, elektrofúzne hrdlové odbočkové sedlo PE100 SDR11 PN16 DN 110/20 mm, spodná časť strmeň   </t>
  </si>
  <si>
    <t xml:space="preserve"> 422210008000</t>
  </si>
  <si>
    <t xml:space="preserve">Posúvač navarovací, typ E3, z liatiny DN 40/50, PN 16 na vodu, HAWLE   </t>
  </si>
  <si>
    <t xml:space="preserve"> 891181111.S</t>
  </si>
  <si>
    <t xml:space="preserve">Montáž vodovodného posúvača v otvorenom výkope s osadením zemnej súpravy (bez poklopov) DN 40   </t>
  </si>
  <si>
    <t xml:space="preserve"> 422710000200</t>
  </si>
  <si>
    <t xml:space="preserve">Teleskopická zemná súprava pre FRIALOC FBS tyč z pozinkovanej ocele, výška 0,9-1,3 m, FRIALEN   </t>
  </si>
  <si>
    <t xml:space="preserve"> 422210001700.S</t>
  </si>
  <si>
    <t xml:space="preserve">Zemná súprava posúvačová Y 1020 D 40 mm   </t>
  </si>
  <si>
    <t xml:space="preserve"> 422210017100</t>
  </si>
  <si>
    <t xml:space="preserve">Posúvač ISO pre domové prípojky 1-32, z liatiny, PN 16 na vodu, HAWLE   </t>
  </si>
  <si>
    <t xml:space="preserve"> 422210022900.S</t>
  </si>
  <si>
    <t xml:space="preserve">Podkladová univerzálna doska pre posúvače na vodu   </t>
  </si>
  <si>
    <t xml:space="preserve"> 891241111.S</t>
  </si>
  <si>
    <t xml:space="preserve">Montáž vodovodného posúvača s osadením zemnej súpravy (bez poklopov) DN 80   </t>
  </si>
  <si>
    <t xml:space="preserve"> 422210001000.S</t>
  </si>
  <si>
    <t xml:space="preserve">Posúvač uzatvárací DN 80, liatinový, PN 16   </t>
  </si>
  <si>
    <t xml:space="preserve"> 422210001800.S</t>
  </si>
  <si>
    <t xml:space="preserve">Zemná súprava posúvačová Y 1020 D 65 mm   </t>
  </si>
  <si>
    <t xml:space="preserve"> 891261111.S</t>
  </si>
  <si>
    <t xml:space="preserve">Montáž posúvača s osadením zemnej súpravy (bez poklopov) DN 100   </t>
  </si>
  <si>
    <t xml:space="preserve"> 422210005600</t>
  </si>
  <si>
    <t xml:space="preserve">Posúvač s prírubami, typ E3, z liatiny DN 100, PN 25, na vodu, HAWLE   </t>
  </si>
  <si>
    <t xml:space="preserve"> 319430004600.S</t>
  </si>
  <si>
    <t xml:space="preserve">Príruba privarovacia plochá nerezová DN 100, PN10/16, D 114,3 mm, s redukovanou hrúbkou 10 mm akosť ocele 1.4301   </t>
  </si>
  <si>
    <t xml:space="preserve"> 844014</t>
  </si>
  <si>
    <t xml:space="preserve">Vodič CE 4mm2 s PE izoláciou a plným Cu jadrom 200m balenie, MIVA   </t>
  </si>
  <si>
    <t xml:space="preserve"> 844110</t>
  </si>
  <si>
    <t xml:space="preserve">Spojka SVCZ 4P pre priame spojenie signal. vodiča, MIVA   </t>
  </si>
  <si>
    <t xml:space="preserve"> 844111</t>
  </si>
  <si>
    <t xml:space="preserve">Spojka SVCZ 4Y pre zhotovenie odbočky signal. vodiča, MIVA   </t>
  </si>
  <si>
    <t xml:space="preserve"> 892262121.S</t>
  </si>
  <si>
    <t xml:space="preserve">Tlaková skúška vodou potrubí DN 100-200 s kompletnou sadou tesniaceho vaku   </t>
  </si>
  <si>
    <t>úsek</t>
  </si>
  <si>
    <t xml:space="preserve"> 892271111.S</t>
  </si>
  <si>
    <t xml:space="preserve">Ostatné práce na rúrovom vedení, tlakové skúšky vodovodného potrubia DN 100 alebo 125   </t>
  </si>
  <si>
    <t xml:space="preserve"> 892273111.S</t>
  </si>
  <si>
    <t xml:space="preserve">Preplach a dezinfekcia vodovodného potrubia DN od 80 do 125   </t>
  </si>
  <si>
    <t xml:space="preserve"> 892372111.S</t>
  </si>
  <si>
    <t xml:space="preserve">Zabezpečenie koncov vodovodného potrubia pri tlakových skúškach DN do 300   </t>
  </si>
  <si>
    <t xml:space="preserve"> 899101111.S</t>
  </si>
  <si>
    <t xml:space="preserve">Osadenie poklopu liatinového a oceľového vrátane rámu hmotn. do 50 kg   </t>
  </si>
  <si>
    <t xml:space="preserve"> 552410000300.S</t>
  </si>
  <si>
    <t xml:space="preserve">Poklop ventilový pre vodu, plyn   </t>
  </si>
  <si>
    <t xml:space="preserve"> 552410000400</t>
  </si>
  <si>
    <t xml:space="preserve">Poklop uličný tuhý pre armatúry domovej prípojky, ťažký, šedá liatina GG 200 bitúmenovaná, HAWLE   </t>
  </si>
  <si>
    <t xml:space="preserve"> 899401111.S</t>
  </si>
  <si>
    <t xml:space="preserve">Osadenie poklopu liatinového ventilového   </t>
  </si>
  <si>
    <t xml:space="preserve"> 899401112.S</t>
  </si>
  <si>
    <t xml:space="preserve">Osadenie poklopu liatinového posúvačového   </t>
  </si>
  <si>
    <t xml:space="preserve"> 552410000100.S</t>
  </si>
  <si>
    <t xml:space="preserve">Poklop posúvačový Y 4504   </t>
  </si>
  <si>
    <t xml:space="preserve"> 899401113.S</t>
  </si>
  <si>
    <t xml:space="preserve">Osadenie poklopu liatinového hydrantového   </t>
  </si>
  <si>
    <t xml:space="preserve"> 899713111.S</t>
  </si>
  <si>
    <t xml:space="preserve">Orientačná tabuľka na vodovodných a kanalizačných radoch na stĺpiku oceľovom alebo betónovom   </t>
  </si>
  <si>
    <t xml:space="preserve"> 899721121.S</t>
  </si>
  <si>
    <t xml:space="preserve">Signalizačný vodič na potrubí PVC DN do 150   </t>
  </si>
  <si>
    <t xml:space="preserve"> 899912132.S</t>
  </si>
  <si>
    <t xml:space="preserve">Montáž kĺznej dištančnej objímky montovanej  na potrubie DN 150   </t>
  </si>
  <si>
    <t xml:space="preserve"> 900219</t>
  </si>
  <si>
    <t xml:space="preserve">Kĺzne objímky MF MINI výška segmentu 100mm šírka 80mm vonkajší priemer rúry od-do 90 - 150mm, MIVA   </t>
  </si>
  <si>
    <t>9</t>
  </si>
  <si>
    <t xml:space="preserve"> 919748111.S</t>
  </si>
  <si>
    <t xml:space="preserve">Vykonanie postreku, príp. zdrsnenie povrchu ochrannou emulziou   </t>
  </si>
  <si>
    <t xml:space="preserve"> 111630000300.S</t>
  </si>
  <si>
    <t xml:space="preserve">Asfaltová emulzia katiónaktívna v železničnej cisterne   </t>
  </si>
  <si>
    <t xml:space="preserve"> 938909421.S</t>
  </si>
  <si>
    <t xml:space="preserve">Čistenie priekop komunikácií strojne priekopovým rýpadlom o objeme nánosu do 0,15 m3/m, -0,09730 t   </t>
  </si>
  <si>
    <t xml:space="preserve">  6/B 1</t>
  </si>
  <si>
    <t xml:space="preserve"> 979083114.S</t>
  </si>
  <si>
    <t xml:space="preserve">Vodorovné premiestnenie sutiny na skládku s naložením a zložením nad 2000 do 3000 m   </t>
  </si>
  <si>
    <t xml:space="preserve"> 979083191.S</t>
  </si>
  <si>
    <t xml:space="preserve">Príplatok za každých ďalších i začatých 1000 m po spevnenej ceste pre vodorovné premiestnenie sutiny   </t>
  </si>
  <si>
    <t xml:space="preserve"> 979093111.S</t>
  </si>
  <si>
    <t xml:space="preserve">Uloženie sutiny na skládku s hrubým urovnaním bez zhutnenia   </t>
  </si>
  <si>
    <t xml:space="preserve"> 979093512.S</t>
  </si>
  <si>
    <t xml:space="preserve">Drvenie stavebného odpadu z demolácií (recyklácia bez kov. mat.) z muriva z betónu prostého   </t>
  </si>
  <si>
    <t>99</t>
  </si>
  <si>
    <t xml:space="preserve"> 998225111.S</t>
  </si>
  <si>
    <t xml:space="preserve">Presun hmôt pre pozemnú komunikáciu a letisko s krytom asfaltovým akejkoľvek dĺžky objektu   </t>
  </si>
  <si>
    <t xml:space="preserve"> 998225191.S</t>
  </si>
  <si>
    <t xml:space="preserve">Príplatok za zväčšený presun pre pozemnú komunikáciu a letisko s krytom asfaltovým nad vymedzenú najväčšiu dopravnú vzdialenosť do 1000 m   </t>
  </si>
  <si>
    <t xml:space="preserve"> 998276101.S</t>
  </si>
  <si>
    <t xml:space="preserve">Presun hmôt pre rúrové vedenie hĺbené z rúr z plast., hmôt alebo sklolamin. v otvorenom výkope   </t>
  </si>
  <si>
    <t xml:space="preserve"> 998276115.S</t>
  </si>
  <si>
    <t xml:space="preserve">Príplatok k cenám za zväčšený presun pre rúrové vedenie hĺbené z rúr z plast., hmôt alebo sklolamin. nad vymedzenú najväčšiu dopravnú vzdialenosť do 1000 m   </t>
  </si>
  <si>
    <t xml:space="preserve"> 998982123.S</t>
  </si>
  <si>
    <t xml:space="preserve">Presun hmôt na demoláciu objektov bez obmedzenia vykonávanú iným spôsobom výšky do 21 m   </t>
  </si>
  <si>
    <t>921</t>
  </si>
  <si>
    <t>921/M21</t>
  </si>
  <si>
    <t xml:space="preserve"> 210100002</t>
  </si>
  <si>
    <t xml:space="preserve">Ukončenie vodičov v rozvádzač. vrátane zapojenia a vodičovej koncovky do 6 mm2   </t>
  </si>
  <si>
    <t>S/S30</t>
  </si>
  <si>
    <t xml:space="preserve"> 3452104900</t>
  </si>
  <si>
    <t xml:space="preserve">G-Káblové oko CU 4x4 KU-L   </t>
  </si>
  <si>
    <t xml:space="preserve"> 3450330200</t>
  </si>
  <si>
    <t xml:space="preserve">Zásuvka 5517-2750   </t>
  </si>
  <si>
    <t xml:space="preserve">Ukončenie vodičov v rozvádzač. vč. zapojenia a vodičovej koncovky do 6 mm2   </t>
  </si>
  <si>
    <t xml:space="preserve"> 210800003</t>
  </si>
  <si>
    <t xml:space="preserve">Vodič medený uložený voľne CYY 450/750 V  4mm2   </t>
  </si>
  <si>
    <t xml:space="preserve"> 286616210</t>
  </si>
  <si>
    <t xml:space="preserve">Autozásuvka k VSV (sedempólová, 12 V, DIN/ISO 1724, mrazuvzd. plast)   </t>
  </si>
  <si>
    <t>kus</t>
  </si>
  <si>
    <t>923</t>
  </si>
  <si>
    <t xml:space="preserve"> 230170003.S</t>
  </si>
  <si>
    <t xml:space="preserve">Príprava pre skúšku tesnosti DN 100 - 125   </t>
  </si>
  <si>
    <t xml:space="preserve"> 230170013.S</t>
  </si>
  <si>
    <t xml:space="preserve">Skúška tesnosti potrubia podľa STN 13 0020 DN 100 - 125   </t>
  </si>
  <si>
    <t xml:space="preserve"> 230220011</t>
  </si>
  <si>
    <t xml:space="preserve">Montáž orientačného stľpika ON 13 2970   </t>
  </si>
  <si>
    <t xml:space="preserve"> 286616201</t>
  </si>
  <si>
    <t xml:space="preserve">Orientačná tabuľka OTV (Al. plech+fólia+gr. symbol)   </t>
  </si>
  <si>
    <t xml:space="preserve"> 286616200</t>
  </si>
  <si>
    <t xml:space="preserve">Orientačný stĺpik   </t>
  </si>
  <si>
    <t xml:space="preserve"> 230230121</t>
  </si>
  <si>
    <t xml:space="preserve">Príprava na tlakovú skúšku vzduchom a vodou do 0,6 MPa   </t>
  </si>
  <si>
    <t xml:space="preserve"> 230230292</t>
  </si>
  <si>
    <t xml:space="preserve">Napustenie potrubia   </t>
  </si>
  <si>
    <t xml:space="preserve"> 230250001</t>
  </si>
  <si>
    <t xml:space="preserve">Montáž kontrolného meracieho vývodu napäťového KVO   </t>
  </si>
  <si>
    <t xml:space="preserve"> 230250002</t>
  </si>
  <si>
    <t xml:space="preserve">Montáž kontrolného vývodu napäťového zemného KVZ   </t>
  </si>
  <si>
    <t>946</t>
  </si>
  <si>
    <t xml:space="preserve"> 460010002</t>
  </si>
  <si>
    <t xml:space="preserve">Vytýčenie trasy nadzemného oznamovacieho vedenia pozdĺž cesty   </t>
  </si>
  <si>
    <t>km</t>
  </si>
  <si>
    <t>946/M46</t>
  </si>
  <si>
    <t xml:space="preserve"> 460490012</t>
  </si>
  <si>
    <t xml:space="preserve">Rozvinutie a uloženie výstražnej fólie z PVC do ryhy, šírka 33 cm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</si>
  <si>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</si>
  <si>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</si>
  <si>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</si>
  <si>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</si>
  <si>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</si>
  <si>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</si>
  <si>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Objekt: Rekonštrukcia verejného vodovodu</t>
  </si>
  <si>
    <t>Stavba: Rekonštrukcia vodovodu Pavlovce-Podlipníky</t>
  </si>
  <si>
    <t xml:space="preserve">Dňa: 25.8.2023 </t>
  </si>
  <si>
    <t>Dátum: 25. 8.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</si>
</sst>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2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/>
    <xf numFmtId="166" fontId="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4" fontId="5" fillId="0" borderId="25" xfId="0" applyNumberFormat="1" applyFont="1" applyBorder="1"/>
    <xf numFmtId="14" fontId="4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DDF2-2C78-43D6-96FC-E121F25BE61A}">
  <dimension ref="A1:Z103"/>
  <sheetViews>
    <sheetView tabSelected="1" workbookViewId="0">
      <selection activeCell="A3" sqref="A3:E4"/>
    </sheetView>
  </sheetViews>
  <sheetFormatPr defaultColWidth="0" defaultRowHeight="14.4" x14ac:dyDescent="0.3"/>
  <cols>
    <col min="1" max="1" width="35.77734375" customWidth="1"/>
    <col min="2" max="3" width="15.77734375" customWidth="1"/>
    <col min="4" max="5" width="8.77734375" customWidth="1"/>
    <col min="6" max="6" width="16.77734375" customWidth="1"/>
    <col min="7" max="7" width="15.77734375" customWidth="1"/>
    <col min="8" max="8" width="3.777343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1</v>
      </c>
      <c r="G2" s="7"/>
    </row>
    <row r="3" spans="1:26" x14ac:dyDescent="0.3">
      <c r="A3" s="190" t="s">
        <v>377</v>
      </c>
      <c r="B3" s="190"/>
      <c r="C3" s="190"/>
      <c r="D3" s="190"/>
      <c r="E3" s="190"/>
      <c r="F3" s="8" t="s">
        <v>2</v>
      </c>
      <c r="G3" s="8" t="s">
        <v>3</v>
      </c>
    </row>
    <row r="4" spans="1:26" x14ac:dyDescent="0.3">
      <c r="A4" s="190"/>
      <c r="B4" s="190"/>
      <c r="C4" s="190"/>
      <c r="D4" s="190"/>
      <c r="E4" s="190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</row>
    <row r="7" spans="1:26" x14ac:dyDescent="0.3">
      <c r="A7" s="179" t="s">
        <v>11</v>
      </c>
      <c r="B7" s="66">
        <f>'SO 7804'!I174-Rekapitulácia!D7</f>
        <v>291666.73</v>
      </c>
      <c r="C7" s="66">
        <f>'Kryci_list 7804'!J26</f>
        <v>0</v>
      </c>
      <c r="D7" s="66">
        <f>'Kryci_list 7804'!J18</f>
        <v>0</v>
      </c>
      <c r="E7" s="66">
        <f>'Kryci_list 7804'!J17</f>
        <v>0</v>
      </c>
      <c r="F7" s="66">
        <v>0</v>
      </c>
      <c r="G7" s="66">
        <f>B7+C7+D7+E7+F7</f>
        <v>291666.73</v>
      </c>
      <c r="K7">
        <f>'SO 7804'!K174</f>
        <v>0</v>
      </c>
      <c r="Q7">
        <v>30.126000000000001</v>
      </c>
    </row>
    <row r="8" spans="1:26" x14ac:dyDescent="0.3">
      <c r="A8" s="182" t="s">
        <v>370</v>
      </c>
      <c r="B8" s="183">
        <f>SUM(B7:B7)</f>
        <v>291666.73</v>
      </c>
      <c r="C8" s="183">
        <f>SUM(C7:C7)</f>
        <v>0</v>
      </c>
      <c r="D8" s="183">
        <f>SUM(D7:D7)</f>
        <v>0</v>
      </c>
      <c r="E8" s="183">
        <f>SUM(E7:E7)</f>
        <v>0</v>
      </c>
      <c r="F8" s="183">
        <f>SUM(F7:F7)</f>
        <v>0</v>
      </c>
      <c r="G8" s="183">
        <f>SUM(G7:G7)-SUM(Z7:Z7)</f>
        <v>291666.73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180" t="s">
        <v>371</v>
      </c>
      <c r="B9" s="181">
        <f>G8-SUM(Rekapitulácia!K7:'Rekapitulácia'!K7)*1</f>
        <v>291666.73</v>
      </c>
      <c r="C9" s="181"/>
      <c r="D9" s="181"/>
      <c r="E9" s="181"/>
      <c r="F9" s="181"/>
      <c r="G9" s="181">
        <f>ROUND(((ROUND(B9,2)*20)/100),2)*1</f>
        <v>58333.35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5" t="s">
        <v>372</v>
      </c>
      <c r="B10" s="177">
        <f>(G8-B9)</f>
        <v>0</v>
      </c>
      <c r="C10" s="177"/>
      <c r="D10" s="177"/>
      <c r="E10" s="177"/>
      <c r="F10" s="177"/>
      <c r="G10" s="177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5" t="s">
        <v>373</v>
      </c>
      <c r="B11" s="177"/>
      <c r="C11" s="177"/>
      <c r="D11" s="177"/>
      <c r="E11" s="177"/>
      <c r="F11" s="177"/>
      <c r="G11" s="177">
        <f>SUM(G8:G10)</f>
        <v>350000.07999999996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11"/>
      <c r="B12" s="178"/>
      <c r="C12" s="178"/>
      <c r="D12" s="178"/>
      <c r="E12" s="178"/>
      <c r="F12" s="178"/>
      <c r="G12" s="178"/>
    </row>
    <row r="13" spans="1:26" x14ac:dyDescent="0.3">
      <c r="A13" s="11"/>
      <c r="B13" s="178"/>
      <c r="C13" s="178"/>
      <c r="D13" s="178"/>
      <c r="E13" s="178"/>
      <c r="F13" s="178"/>
      <c r="G13" s="178"/>
    </row>
    <row r="14" spans="1:26" x14ac:dyDescent="0.3">
      <c r="A14" s="11"/>
      <c r="B14" s="178"/>
      <c r="C14" s="178"/>
      <c r="D14" s="178"/>
      <c r="E14" s="178"/>
      <c r="F14" s="178"/>
      <c r="G14" s="178"/>
    </row>
    <row r="15" spans="1:26" x14ac:dyDescent="0.3">
      <c r="A15" s="11"/>
      <c r="B15" s="178"/>
      <c r="C15" s="178"/>
      <c r="D15" s="178"/>
      <c r="E15" s="178"/>
      <c r="F15" s="178"/>
      <c r="G15" s="178"/>
    </row>
    <row r="16" spans="1:26" x14ac:dyDescent="0.3">
      <c r="A16" s="11"/>
      <c r="B16" s="178"/>
      <c r="C16" s="178"/>
      <c r="D16" s="178"/>
      <c r="E16" s="178"/>
      <c r="F16" s="178"/>
      <c r="G16" s="178"/>
    </row>
    <row r="17" spans="1:7" x14ac:dyDescent="0.3">
      <c r="A17" s="11"/>
      <c r="B17" s="178"/>
      <c r="C17" s="178"/>
      <c r="D17" s="178"/>
      <c r="E17" s="178"/>
      <c r="F17" s="178"/>
      <c r="G17" s="178"/>
    </row>
    <row r="18" spans="1:7" x14ac:dyDescent="0.3">
      <c r="A18" s="11"/>
      <c r="B18" s="178"/>
      <c r="C18" s="178"/>
      <c r="D18" s="178"/>
      <c r="E18" s="178"/>
      <c r="F18" s="178"/>
      <c r="G18" s="178"/>
    </row>
    <row r="19" spans="1:7" x14ac:dyDescent="0.3">
      <c r="A19" s="11"/>
      <c r="B19" s="178"/>
      <c r="C19" s="178"/>
      <c r="D19" s="178"/>
      <c r="E19" s="178"/>
      <c r="F19" s="178"/>
      <c r="G19" s="178"/>
    </row>
    <row r="20" spans="1:7" x14ac:dyDescent="0.3">
      <c r="A20" s="11"/>
      <c r="B20" s="178"/>
      <c r="C20" s="178"/>
      <c r="D20" s="178"/>
      <c r="E20" s="178"/>
      <c r="F20" s="178"/>
      <c r="G20" s="178"/>
    </row>
    <row r="21" spans="1:7" x14ac:dyDescent="0.3">
      <c r="A21" s="11"/>
      <c r="B21" s="178"/>
      <c r="C21" s="178"/>
      <c r="D21" s="178"/>
      <c r="E21" s="178"/>
      <c r="F21" s="178"/>
      <c r="G21" s="178"/>
    </row>
    <row r="22" spans="1:7" x14ac:dyDescent="0.3">
      <c r="A22" s="11"/>
      <c r="B22" s="178"/>
      <c r="C22" s="178"/>
      <c r="D22" s="178"/>
      <c r="E22" s="178"/>
      <c r="F22" s="178"/>
      <c r="G22" s="178"/>
    </row>
    <row r="23" spans="1:7" x14ac:dyDescent="0.3">
      <c r="A23" s="11"/>
      <c r="B23" s="178"/>
      <c r="C23" s="178"/>
      <c r="D23" s="178"/>
      <c r="E23" s="178"/>
      <c r="F23" s="178"/>
      <c r="G23" s="178"/>
    </row>
    <row r="24" spans="1:7" x14ac:dyDescent="0.3">
      <c r="A24" s="11"/>
      <c r="B24" s="178"/>
      <c r="C24" s="178"/>
      <c r="D24" s="178"/>
      <c r="E24" s="178"/>
      <c r="F24" s="178"/>
      <c r="G24" s="178"/>
    </row>
    <row r="25" spans="1:7" x14ac:dyDescent="0.3">
      <c r="A25" s="11"/>
      <c r="B25" s="178"/>
      <c r="C25" s="178"/>
      <c r="D25" s="178"/>
      <c r="E25" s="178"/>
      <c r="F25" s="178"/>
      <c r="G25" s="178"/>
    </row>
    <row r="26" spans="1:7" x14ac:dyDescent="0.3">
      <c r="A26" s="11"/>
      <c r="B26" s="178"/>
      <c r="C26" s="178"/>
      <c r="D26" s="178"/>
      <c r="E26" s="178"/>
      <c r="F26" s="178"/>
      <c r="G26" s="178"/>
    </row>
    <row r="27" spans="1:7" x14ac:dyDescent="0.3">
      <c r="A27" s="11"/>
      <c r="B27" s="178"/>
      <c r="C27" s="178"/>
      <c r="D27" s="178"/>
      <c r="E27" s="178"/>
      <c r="F27" s="178"/>
      <c r="G27" s="178"/>
    </row>
    <row r="28" spans="1:7" x14ac:dyDescent="0.3">
      <c r="A28" s="11"/>
      <c r="B28" s="178"/>
      <c r="C28" s="178"/>
      <c r="D28" s="178"/>
      <c r="E28" s="178"/>
      <c r="F28" s="178"/>
      <c r="G28" s="178"/>
    </row>
    <row r="29" spans="1:7" x14ac:dyDescent="0.3">
      <c r="A29" s="11"/>
      <c r="B29" s="178"/>
      <c r="C29" s="178"/>
      <c r="D29" s="178"/>
      <c r="E29" s="178"/>
      <c r="F29" s="178"/>
      <c r="G29" s="178"/>
    </row>
    <row r="30" spans="1:7" x14ac:dyDescent="0.3">
      <c r="A30" s="11"/>
      <c r="B30" s="178"/>
      <c r="C30" s="178"/>
      <c r="D30" s="178"/>
      <c r="E30" s="178"/>
      <c r="F30" s="178"/>
      <c r="G30" s="178"/>
    </row>
    <row r="31" spans="1:7" x14ac:dyDescent="0.3">
      <c r="A31" s="11"/>
      <c r="B31" s="178"/>
      <c r="C31" s="178"/>
      <c r="D31" s="178"/>
      <c r="E31" s="178"/>
      <c r="F31" s="178"/>
      <c r="G31" s="178"/>
    </row>
    <row r="32" spans="1:7" x14ac:dyDescent="0.3">
      <c r="A32" s="11"/>
      <c r="B32" s="178"/>
      <c r="C32" s="178"/>
      <c r="D32" s="178"/>
      <c r="E32" s="178"/>
      <c r="F32" s="178"/>
      <c r="G32" s="178"/>
    </row>
    <row r="33" spans="1:7" x14ac:dyDescent="0.3">
      <c r="A33" s="11"/>
      <c r="B33" s="178"/>
      <c r="C33" s="178"/>
      <c r="D33" s="178"/>
      <c r="E33" s="178"/>
      <c r="F33" s="178"/>
      <c r="G33" s="178"/>
    </row>
    <row r="34" spans="1:7" x14ac:dyDescent="0.3">
      <c r="A34" s="1"/>
      <c r="B34" s="134"/>
      <c r="C34" s="134"/>
      <c r="D34" s="134"/>
      <c r="E34" s="134"/>
      <c r="F34" s="134"/>
      <c r="G34" s="134"/>
    </row>
    <row r="35" spans="1:7" x14ac:dyDescent="0.3">
      <c r="A35" s="1"/>
      <c r="B35" s="134"/>
      <c r="C35" s="134"/>
      <c r="D35" s="134"/>
      <c r="E35" s="134"/>
      <c r="F35" s="134"/>
      <c r="G35" s="134"/>
    </row>
    <row r="36" spans="1:7" x14ac:dyDescent="0.3">
      <c r="A36" s="1"/>
      <c r="B36" s="134"/>
      <c r="C36" s="134"/>
      <c r="D36" s="134"/>
      <c r="E36" s="134"/>
      <c r="F36" s="134"/>
      <c r="G36" s="134"/>
    </row>
    <row r="37" spans="1:7" x14ac:dyDescent="0.3">
      <c r="A37" s="1"/>
      <c r="B37" s="134"/>
      <c r="C37" s="134"/>
      <c r="D37" s="134"/>
      <c r="E37" s="134"/>
      <c r="F37" s="134"/>
      <c r="G37" s="134"/>
    </row>
    <row r="38" spans="1:7" x14ac:dyDescent="0.3">
      <c r="A38" s="1"/>
      <c r="B38" s="134"/>
      <c r="C38" s="134"/>
      <c r="D38" s="134"/>
      <c r="E38" s="134"/>
      <c r="F38" s="134"/>
      <c r="G38" s="134"/>
    </row>
    <row r="39" spans="1:7" x14ac:dyDescent="0.3">
      <c r="A39" s="1"/>
      <c r="B39" s="134"/>
      <c r="C39" s="134"/>
      <c r="D39" s="134"/>
      <c r="E39" s="134"/>
      <c r="F39" s="134"/>
      <c r="G39" s="134"/>
    </row>
    <row r="40" spans="1:7" x14ac:dyDescent="0.3">
      <c r="A40" s="1"/>
      <c r="B40" s="134"/>
      <c r="C40" s="134"/>
      <c r="D40" s="134"/>
      <c r="E40" s="134"/>
      <c r="F40" s="134"/>
      <c r="G40" s="134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72"/>
      <c r="C51" s="172"/>
      <c r="D51" s="172"/>
      <c r="E51" s="172"/>
      <c r="F51" s="172"/>
      <c r="G51" s="172"/>
    </row>
    <row r="52" spans="1:7" x14ac:dyDescent="0.3">
      <c r="B52" s="172"/>
      <c r="C52" s="172"/>
      <c r="D52" s="172"/>
      <c r="E52" s="172"/>
      <c r="F52" s="172"/>
      <c r="G52" s="172"/>
    </row>
    <row r="53" spans="1:7" x14ac:dyDescent="0.3">
      <c r="B53" s="172"/>
      <c r="C53" s="172"/>
      <c r="D53" s="172"/>
      <c r="E53" s="172"/>
      <c r="F53" s="172"/>
      <c r="G53" s="172"/>
    </row>
    <row r="54" spans="1:7" x14ac:dyDescent="0.3">
      <c r="B54" s="172"/>
      <c r="C54" s="172"/>
      <c r="D54" s="172"/>
      <c r="E54" s="172"/>
      <c r="F54" s="172"/>
      <c r="G54" s="172"/>
    </row>
    <row r="55" spans="1:7" x14ac:dyDescent="0.3">
      <c r="B55" s="172"/>
      <c r="C55" s="172"/>
      <c r="D55" s="172"/>
      <c r="E55" s="172"/>
      <c r="F55" s="172"/>
      <c r="G55" s="172"/>
    </row>
    <row r="56" spans="1:7" x14ac:dyDescent="0.3">
      <c r="B56" s="172"/>
      <c r="C56" s="172"/>
      <c r="D56" s="172"/>
      <c r="E56" s="172"/>
      <c r="F56" s="172"/>
      <c r="G56" s="172"/>
    </row>
    <row r="57" spans="1:7" x14ac:dyDescent="0.3">
      <c r="B57" s="172"/>
      <c r="C57" s="172"/>
      <c r="D57" s="172"/>
      <c r="E57" s="172"/>
      <c r="F57" s="172"/>
      <c r="G57" s="172"/>
    </row>
    <row r="58" spans="1:7" x14ac:dyDescent="0.3">
      <c r="B58" s="172"/>
      <c r="C58" s="172"/>
      <c r="D58" s="172"/>
      <c r="E58" s="172"/>
      <c r="F58" s="172"/>
      <c r="G58" s="172"/>
    </row>
    <row r="59" spans="1:7" x14ac:dyDescent="0.3">
      <c r="B59" s="172"/>
      <c r="C59" s="172"/>
      <c r="D59" s="172"/>
      <c r="E59" s="172"/>
      <c r="F59" s="172"/>
      <c r="G59" s="172"/>
    </row>
    <row r="60" spans="1:7" x14ac:dyDescent="0.3">
      <c r="B60" s="172"/>
      <c r="C60" s="172"/>
      <c r="D60" s="172"/>
      <c r="E60" s="172"/>
      <c r="F60" s="172"/>
      <c r="G60" s="172"/>
    </row>
    <row r="61" spans="1:7" x14ac:dyDescent="0.3">
      <c r="B61" s="172"/>
      <c r="C61" s="172"/>
      <c r="D61" s="172"/>
      <c r="E61" s="172"/>
      <c r="F61" s="172"/>
      <c r="G61" s="172"/>
    </row>
    <row r="62" spans="1:7" x14ac:dyDescent="0.3">
      <c r="B62" s="172"/>
      <c r="C62" s="172"/>
      <c r="D62" s="172"/>
      <c r="E62" s="172"/>
      <c r="F62" s="172"/>
      <c r="G62" s="172"/>
    </row>
    <row r="63" spans="1:7" x14ac:dyDescent="0.3">
      <c r="B63" s="172"/>
      <c r="C63" s="172"/>
      <c r="D63" s="172"/>
      <c r="E63" s="172"/>
      <c r="F63" s="172"/>
      <c r="G63" s="172"/>
    </row>
    <row r="64" spans="1:7" x14ac:dyDescent="0.3">
      <c r="B64" s="172"/>
      <c r="C64" s="172"/>
      <c r="D64" s="172"/>
      <c r="E64" s="172"/>
      <c r="F64" s="172"/>
      <c r="G64" s="172"/>
    </row>
    <row r="65" spans="2:7" x14ac:dyDescent="0.3">
      <c r="B65" s="172"/>
      <c r="C65" s="172"/>
      <c r="D65" s="172"/>
      <c r="E65" s="172"/>
      <c r="F65" s="172"/>
      <c r="G65" s="172"/>
    </row>
    <row r="66" spans="2:7" x14ac:dyDescent="0.3">
      <c r="B66" s="172"/>
      <c r="C66" s="172"/>
      <c r="D66" s="172"/>
      <c r="E66" s="172"/>
      <c r="F66" s="172"/>
      <c r="G66" s="172"/>
    </row>
    <row r="67" spans="2:7" x14ac:dyDescent="0.3">
      <c r="B67" s="172"/>
      <c r="C67" s="172"/>
      <c r="D67" s="172"/>
      <c r="E67" s="172"/>
      <c r="F67" s="172"/>
      <c r="G67" s="172"/>
    </row>
    <row r="68" spans="2:7" x14ac:dyDescent="0.3">
      <c r="B68" s="172"/>
      <c r="C68" s="172"/>
      <c r="D68" s="172"/>
      <c r="E68" s="172"/>
      <c r="F68" s="172"/>
      <c r="G68" s="172"/>
    </row>
    <row r="69" spans="2:7" x14ac:dyDescent="0.3">
      <c r="B69" s="172"/>
      <c r="C69" s="172"/>
      <c r="D69" s="172"/>
      <c r="E69" s="172"/>
      <c r="F69" s="172"/>
      <c r="G69" s="172"/>
    </row>
    <row r="70" spans="2:7" x14ac:dyDescent="0.3">
      <c r="B70" s="172"/>
      <c r="C70" s="172"/>
      <c r="D70" s="172"/>
      <c r="E70" s="172"/>
      <c r="F70" s="172"/>
      <c r="G70" s="172"/>
    </row>
    <row r="71" spans="2:7" x14ac:dyDescent="0.3">
      <c r="B71" s="172"/>
      <c r="C71" s="172"/>
      <c r="D71" s="172"/>
      <c r="E71" s="172"/>
      <c r="F71" s="172"/>
      <c r="G71" s="172"/>
    </row>
    <row r="72" spans="2:7" x14ac:dyDescent="0.3">
      <c r="B72" s="172"/>
      <c r="C72" s="172"/>
      <c r="D72" s="172"/>
      <c r="E72" s="172"/>
      <c r="F72" s="172"/>
      <c r="G72" s="172"/>
    </row>
    <row r="73" spans="2:7" x14ac:dyDescent="0.3">
      <c r="B73" s="172"/>
      <c r="C73" s="172"/>
      <c r="D73" s="172"/>
      <c r="E73" s="172"/>
      <c r="F73" s="172"/>
      <c r="G73" s="172"/>
    </row>
    <row r="74" spans="2:7" x14ac:dyDescent="0.3">
      <c r="B74" s="172"/>
      <c r="C74" s="172"/>
      <c r="D74" s="172"/>
      <c r="E74" s="172"/>
      <c r="F74" s="172"/>
      <c r="G74" s="172"/>
    </row>
    <row r="75" spans="2:7" x14ac:dyDescent="0.3">
      <c r="B75" s="172"/>
      <c r="C75" s="172"/>
      <c r="D75" s="172"/>
      <c r="E75" s="172"/>
      <c r="F75" s="172"/>
      <c r="G75" s="172"/>
    </row>
    <row r="76" spans="2:7" x14ac:dyDescent="0.3">
      <c r="B76" s="172"/>
      <c r="C76" s="172"/>
      <c r="D76" s="172"/>
      <c r="E76" s="172"/>
      <c r="F76" s="172"/>
      <c r="G76" s="172"/>
    </row>
    <row r="77" spans="2:7" x14ac:dyDescent="0.3">
      <c r="B77" s="172"/>
      <c r="C77" s="172"/>
      <c r="D77" s="172"/>
      <c r="E77" s="172"/>
      <c r="F77" s="172"/>
      <c r="G77" s="172"/>
    </row>
    <row r="78" spans="2:7" x14ac:dyDescent="0.3">
      <c r="B78" s="172"/>
      <c r="C78" s="172"/>
      <c r="D78" s="172"/>
      <c r="E78" s="172"/>
      <c r="F78" s="172"/>
      <c r="G78" s="172"/>
    </row>
    <row r="79" spans="2:7" x14ac:dyDescent="0.3">
      <c r="B79" s="172"/>
      <c r="C79" s="172"/>
      <c r="D79" s="172"/>
      <c r="E79" s="172"/>
      <c r="F79" s="172"/>
      <c r="G79" s="172"/>
    </row>
    <row r="80" spans="2:7" x14ac:dyDescent="0.3">
      <c r="B80" s="172"/>
      <c r="C80" s="172"/>
      <c r="D80" s="172"/>
      <c r="E80" s="172"/>
      <c r="F80" s="172"/>
      <c r="G80" s="172"/>
    </row>
    <row r="81" spans="2:7" x14ac:dyDescent="0.3">
      <c r="B81" s="172"/>
      <c r="C81" s="172"/>
      <c r="D81" s="172"/>
      <c r="E81" s="172"/>
      <c r="F81" s="172"/>
      <c r="G81" s="172"/>
    </row>
    <row r="82" spans="2:7" x14ac:dyDescent="0.3">
      <c r="B82" s="172"/>
      <c r="C82" s="172"/>
      <c r="D82" s="172"/>
      <c r="E82" s="172"/>
      <c r="F82" s="172"/>
      <c r="G82" s="172"/>
    </row>
    <row r="83" spans="2:7" x14ac:dyDescent="0.3">
      <c r="B83" s="172"/>
      <c r="C83" s="172"/>
      <c r="D83" s="172"/>
      <c r="E83" s="172"/>
      <c r="F83" s="172"/>
      <c r="G83" s="172"/>
    </row>
    <row r="84" spans="2:7" x14ac:dyDescent="0.3">
      <c r="B84" s="172"/>
      <c r="C84" s="172"/>
      <c r="D84" s="172"/>
      <c r="E84" s="172"/>
      <c r="F84" s="172"/>
      <c r="G84" s="172"/>
    </row>
    <row r="85" spans="2:7" x14ac:dyDescent="0.3">
      <c r="B85" s="172"/>
      <c r="C85" s="172"/>
      <c r="D85" s="172"/>
      <c r="E85" s="172"/>
      <c r="F85" s="172"/>
      <c r="G85" s="172"/>
    </row>
    <row r="86" spans="2:7" x14ac:dyDescent="0.3">
      <c r="B86" s="172"/>
      <c r="C86" s="172"/>
      <c r="D86" s="172"/>
      <c r="E86" s="172"/>
      <c r="F86" s="172"/>
      <c r="G86" s="172"/>
    </row>
    <row r="87" spans="2:7" x14ac:dyDescent="0.3">
      <c r="B87" s="172"/>
      <c r="C87" s="172"/>
      <c r="D87" s="172"/>
      <c r="E87" s="172"/>
      <c r="F87" s="172"/>
      <c r="G87" s="172"/>
    </row>
    <row r="88" spans="2:7" x14ac:dyDescent="0.3">
      <c r="B88" s="172"/>
      <c r="C88" s="172"/>
      <c r="D88" s="172"/>
      <c r="E88" s="172"/>
      <c r="F88" s="172"/>
      <c r="G88" s="172"/>
    </row>
    <row r="89" spans="2:7" x14ac:dyDescent="0.3">
      <c r="B89" s="172"/>
      <c r="C89" s="172"/>
      <c r="D89" s="172"/>
      <c r="E89" s="172"/>
      <c r="F89" s="172"/>
      <c r="G89" s="172"/>
    </row>
    <row r="90" spans="2:7" x14ac:dyDescent="0.3">
      <c r="B90" s="172"/>
      <c r="C90" s="172"/>
      <c r="D90" s="172"/>
      <c r="E90" s="172"/>
      <c r="F90" s="172"/>
      <c r="G90" s="172"/>
    </row>
    <row r="91" spans="2:7" x14ac:dyDescent="0.3">
      <c r="B91" s="172"/>
      <c r="C91" s="172"/>
      <c r="D91" s="172"/>
      <c r="E91" s="172"/>
      <c r="F91" s="172"/>
      <c r="G91" s="172"/>
    </row>
    <row r="92" spans="2:7" x14ac:dyDescent="0.3">
      <c r="B92" s="172"/>
      <c r="C92" s="172"/>
      <c r="D92" s="172"/>
      <c r="E92" s="172"/>
      <c r="F92" s="172"/>
      <c r="G92" s="172"/>
    </row>
    <row r="93" spans="2:7" x14ac:dyDescent="0.3">
      <c r="B93" s="172"/>
      <c r="C93" s="172"/>
      <c r="D93" s="172"/>
      <c r="E93" s="172"/>
      <c r="F93" s="172"/>
      <c r="G93" s="172"/>
    </row>
    <row r="94" spans="2:7" x14ac:dyDescent="0.3">
      <c r="B94" s="172"/>
      <c r="C94" s="172"/>
      <c r="D94" s="172"/>
      <c r="E94" s="172"/>
      <c r="F94" s="172"/>
      <c r="G94" s="172"/>
    </row>
    <row r="95" spans="2:7" x14ac:dyDescent="0.3">
      <c r="B95" s="172"/>
      <c r="C95" s="172"/>
      <c r="D95" s="172"/>
      <c r="E95" s="172"/>
      <c r="F95" s="172"/>
      <c r="G95" s="172"/>
    </row>
    <row r="96" spans="2:7" x14ac:dyDescent="0.3">
      <c r="B96" s="172"/>
      <c r="C96" s="172"/>
      <c r="D96" s="172"/>
      <c r="E96" s="172"/>
      <c r="F96" s="172"/>
      <c r="G96" s="172"/>
    </row>
    <row r="97" spans="2:7" x14ac:dyDescent="0.3">
      <c r="B97" s="172"/>
      <c r="C97" s="172"/>
      <c r="D97" s="172"/>
      <c r="E97" s="172"/>
      <c r="F97" s="172"/>
      <c r="G97" s="172"/>
    </row>
    <row r="98" spans="2:7" x14ac:dyDescent="0.3">
      <c r="B98" s="172"/>
      <c r="C98" s="172"/>
      <c r="D98" s="172"/>
      <c r="E98" s="172"/>
      <c r="F98" s="172"/>
      <c r="G98" s="172"/>
    </row>
    <row r="99" spans="2:7" x14ac:dyDescent="0.3">
      <c r="B99" s="172"/>
      <c r="C99" s="172"/>
      <c r="D99" s="172"/>
      <c r="E99" s="172"/>
      <c r="F99" s="172"/>
      <c r="G99" s="172"/>
    </row>
    <row r="100" spans="2:7" x14ac:dyDescent="0.3">
      <c r="B100" s="172"/>
      <c r="C100" s="172"/>
      <c r="D100" s="172"/>
      <c r="E100" s="172"/>
      <c r="F100" s="172"/>
      <c r="G100" s="172"/>
    </row>
    <row r="101" spans="2:7" x14ac:dyDescent="0.3">
      <c r="B101" s="172"/>
      <c r="C101" s="172"/>
      <c r="D101" s="172"/>
      <c r="E101" s="172"/>
      <c r="F101" s="172"/>
      <c r="G101" s="172"/>
    </row>
    <row r="102" spans="2:7" x14ac:dyDescent="0.3">
      <c r="B102" s="172"/>
      <c r="C102" s="172"/>
      <c r="D102" s="172"/>
      <c r="E102" s="172"/>
      <c r="F102" s="172"/>
      <c r="G102" s="172"/>
    </row>
    <row r="103" spans="2:7" x14ac:dyDescent="0.3">
      <c r="B103" s="172"/>
      <c r="C103" s="172"/>
      <c r="D103" s="172"/>
      <c r="E103" s="172"/>
      <c r="F103" s="172"/>
      <c r="G103" s="172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58E7-3814-40CE-8B6A-BAF2F684F8D6}">
  <dimension ref="A1:AA41"/>
  <sheetViews>
    <sheetView topLeftCell="A11" workbookViewId="0">
      <selection activeCell="I12" sqref="I12"/>
    </sheetView>
  </sheetViews>
  <sheetFormatPr defaultColWidth="0" defaultRowHeight="14.4" x14ac:dyDescent="0.3"/>
  <cols>
    <col min="1" max="1" width="1.77734375" customWidth="1"/>
    <col min="2" max="2" width="3.77734375" customWidth="1"/>
    <col min="3" max="3" width="4.77734375" customWidth="1"/>
    <col min="4" max="6" width="10.77734375" customWidth="1"/>
    <col min="7" max="7" width="3.77734375" customWidth="1"/>
    <col min="8" max="8" width="19.77734375" customWidth="1"/>
    <col min="9" max="10" width="10.77734375" customWidth="1"/>
    <col min="11" max="26" width="0" hidden="1" customWidth="1"/>
    <col min="27" max="27" width="8.88671875" customWidth="1"/>
    <col min="28" max="16384" width="8.88671875" hidden="1"/>
  </cols>
  <sheetData>
    <row r="1" spans="1:23" ht="28.05" customHeight="1" thickBot="1" x14ac:dyDescent="0.35">
      <c r="A1" s="3"/>
      <c r="B1" s="14"/>
      <c r="C1" s="14"/>
      <c r="D1" s="14"/>
      <c r="E1" s="14"/>
      <c r="F1" s="15" t="s">
        <v>374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1" t="s">
        <v>377</v>
      </c>
      <c r="C2" s="192"/>
      <c r="D2" s="192"/>
      <c r="E2" s="192"/>
      <c r="F2" s="192"/>
      <c r="G2" s="192"/>
      <c r="H2" s="192"/>
      <c r="I2" s="192"/>
      <c r="J2" s="193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13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14</v>
      </c>
      <c r="J4" s="30"/>
    </row>
    <row r="5" spans="1:23" ht="18" customHeight="1" thickBot="1" x14ac:dyDescent="0.35">
      <c r="A5" s="13"/>
      <c r="B5" s="38" t="s">
        <v>15</v>
      </c>
      <c r="C5" s="20"/>
      <c r="D5" s="17"/>
      <c r="E5" s="17"/>
      <c r="F5" s="39" t="s">
        <v>16</v>
      </c>
      <c r="G5" s="17"/>
      <c r="H5" s="17"/>
      <c r="I5" s="37" t="s">
        <v>378</v>
      </c>
      <c r="J5" s="206"/>
    </row>
    <row r="6" spans="1:23" ht="19.95" customHeight="1" thickTop="1" x14ac:dyDescent="0.3">
      <c r="A6" s="13"/>
      <c r="B6" s="194" t="s">
        <v>17</v>
      </c>
      <c r="C6" s="195"/>
      <c r="D6" s="195"/>
      <c r="E6" s="195"/>
      <c r="F6" s="195"/>
      <c r="G6" s="195"/>
      <c r="H6" s="195"/>
      <c r="I6" s="195"/>
      <c r="J6" s="196"/>
    </row>
    <row r="7" spans="1:23" ht="18" customHeight="1" x14ac:dyDescent="0.3">
      <c r="A7" s="13"/>
      <c r="B7" s="49" t="s">
        <v>20</v>
      </c>
      <c r="C7" s="42"/>
      <c r="D7" s="18"/>
      <c r="E7" s="18"/>
      <c r="F7" s="18"/>
      <c r="G7" s="50" t="s">
        <v>21</v>
      </c>
      <c r="H7" s="18"/>
      <c r="I7" s="28"/>
      <c r="J7" s="43"/>
    </row>
    <row r="8" spans="1:23" ht="19.95" customHeight="1" x14ac:dyDescent="0.3">
      <c r="A8" s="13"/>
      <c r="B8" s="197" t="s">
        <v>18</v>
      </c>
      <c r="C8" s="198"/>
      <c r="D8" s="198"/>
      <c r="E8" s="198"/>
      <c r="F8" s="198"/>
      <c r="G8" s="198"/>
      <c r="H8" s="198"/>
      <c r="I8" s="198"/>
      <c r="J8" s="199"/>
    </row>
    <row r="9" spans="1:23" ht="18" customHeight="1" x14ac:dyDescent="0.3">
      <c r="A9" s="13"/>
      <c r="B9" s="38" t="s">
        <v>24</v>
      </c>
      <c r="C9" s="20"/>
      <c r="D9" s="17"/>
      <c r="E9" s="17"/>
      <c r="F9" s="17"/>
      <c r="G9" s="39" t="s">
        <v>25</v>
      </c>
      <c r="H9" s="17"/>
      <c r="I9" s="27"/>
      <c r="J9" s="30"/>
    </row>
    <row r="10" spans="1:23" ht="19.95" customHeight="1" x14ac:dyDescent="0.3">
      <c r="A10" s="13"/>
      <c r="B10" s="197" t="s">
        <v>19</v>
      </c>
      <c r="C10" s="198"/>
      <c r="D10" s="198"/>
      <c r="E10" s="198"/>
      <c r="F10" s="198"/>
      <c r="G10" s="198"/>
      <c r="H10" s="198"/>
      <c r="I10" s="198"/>
      <c r="J10" s="199"/>
    </row>
    <row r="11" spans="1:23" ht="18" customHeight="1" thickBot="1" x14ac:dyDescent="0.35">
      <c r="A11" s="13"/>
      <c r="B11" s="38" t="s">
        <v>22</v>
      </c>
      <c r="C11" s="20"/>
      <c r="D11" s="17"/>
      <c r="E11" s="17"/>
      <c r="F11" s="17"/>
      <c r="G11" s="39" t="s">
        <v>23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26</v>
      </c>
      <c r="C14" s="184"/>
      <c r="D14" s="81" t="s">
        <v>55</v>
      </c>
      <c r="E14" s="82" t="s">
        <v>56</v>
      </c>
      <c r="F14" s="80" t="s">
        <v>57</v>
      </c>
      <c r="G14" s="51" t="s">
        <v>33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27</v>
      </c>
      <c r="D15" s="89">
        <f>'Kryci_list 7804'!D15</f>
        <v>247109.13</v>
      </c>
      <c r="E15" s="90">
        <f>'Kryci_list 7804'!E15</f>
        <v>41992.65</v>
      </c>
      <c r="F15" s="88">
        <f>'Kryci_list 7804'!F15</f>
        <v>289101.78000000003</v>
      </c>
      <c r="G15" s="53">
        <v>7</v>
      </c>
      <c r="H15" s="55" t="s">
        <v>9</v>
      </c>
      <c r="I15" s="28"/>
      <c r="J15" s="57">
        <f>'Kryci_list 7804'!J15</f>
        <v>0</v>
      </c>
    </row>
    <row r="16" spans="1:23" ht="18" customHeight="1" x14ac:dyDescent="0.3">
      <c r="A16" s="13"/>
      <c r="B16" s="85">
        <v>2</v>
      </c>
      <c r="C16" s="86" t="s">
        <v>28</v>
      </c>
      <c r="D16" s="91">
        <f>'Kryci_list 7804'!D16</f>
        <v>0</v>
      </c>
      <c r="E16" s="92">
        <f>'Kryci_list 7804'!E16</f>
        <v>0</v>
      </c>
      <c r="F16" s="101">
        <f>'Kryci_list 7804'!F16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29</v>
      </c>
      <c r="D17" s="83">
        <f>'Kryci_list 7804'!D17</f>
        <v>2451.41</v>
      </c>
      <c r="E17" s="84">
        <f>'Kryci_list 7804'!E17</f>
        <v>113.54</v>
      </c>
      <c r="F17" s="76">
        <f>'Kryci_list 7804'!F17</f>
        <v>2564.9499999999998</v>
      </c>
      <c r="G17" s="53">
        <v>8</v>
      </c>
      <c r="H17" s="63" t="s">
        <v>35</v>
      </c>
      <c r="I17" s="117"/>
      <c r="J17" s="110">
        <f>Rekapitulácia!E8</f>
        <v>0</v>
      </c>
    </row>
    <row r="18" spans="1:10" ht="18" customHeight="1" x14ac:dyDescent="0.3">
      <c r="A18" s="13"/>
      <c r="B18" s="53">
        <v>4</v>
      </c>
      <c r="C18" s="63" t="s">
        <v>375</v>
      </c>
      <c r="D18" s="67">
        <f>'Kryci_list 7804'!D18</f>
        <v>0</v>
      </c>
      <c r="E18" s="66">
        <f>'Kryci_list 7804'!E18</f>
        <v>0</v>
      </c>
      <c r="F18" s="69">
        <f>'Kryci_list 7804'!F18</f>
        <v>0</v>
      </c>
      <c r="G18" s="53">
        <v>9</v>
      </c>
      <c r="H18" s="63" t="s">
        <v>36</v>
      </c>
      <c r="I18" s="117"/>
      <c r="J18" s="110">
        <f>Rekapitulácia!D8</f>
        <v>0</v>
      </c>
    </row>
    <row r="19" spans="1:10" ht="18" customHeight="1" x14ac:dyDescent="0.3">
      <c r="A19" s="13"/>
      <c r="B19" s="53">
        <v>5</v>
      </c>
      <c r="C19" s="63" t="s">
        <v>31</v>
      </c>
      <c r="D19" s="67">
        <f>'Kryci_list 7804'!D19</f>
        <v>0</v>
      </c>
      <c r="E19" s="66">
        <f>'Kryci_list 7804'!E19</f>
        <v>0</v>
      </c>
      <c r="F19" s="69">
        <f>'Kryci_list 7804'!F19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32</v>
      </c>
      <c r="D20" s="68"/>
      <c r="E20" s="96"/>
      <c r="F20" s="102">
        <f>SUM(F15:F19)</f>
        <v>291666.73000000004</v>
      </c>
      <c r="G20" s="53">
        <v>10</v>
      </c>
      <c r="H20" s="63" t="s">
        <v>32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44</v>
      </c>
      <c r="C21" s="61" t="s">
        <v>45</v>
      </c>
      <c r="D21" s="65"/>
      <c r="E21" s="19"/>
      <c r="F21" s="94"/>
      <c r="G21" s="58" t="s">
        <v>51</v>
      </c>
      <c r="H21" s="54" t="s">
        <v>45</v>
      </c>
      <c r="I21" s="28"/>
      <c r="J21" s="120"/>
    </row>
    <row r="22" spans="1:10" ht="18" customHeight="1" x14ac:dyDescent="0.3">
      <c r="A22" s="13"/>
      <c r="B22" s="59">
        <v>11</v>
      </c>
      <c r="C22" s="55" t="s">
        <v>46</v>
      </c>
      <c r="D22" s="75"/>
      <c r="E22" s="79"/>
      <c r="F22" s="76">
        <f>'Kryci_list 7804'!F22</f>
        <v>0</v>
      </c>
      <c r="G22" s="59">
        <v>16</v>
      </c>
      <c r="H22" s="62" t="s">
        <v>52</v>
      </c>
      <c r="I22" s="117"/>
      <c r="J22" s="109">
        <f>'Kryci_list 7804'!J22</f>
        <v>0</v>
      </c>
    </row>
    <row r="23" spans="1:10" ht="18" customHeight="1" x14ac:dyDescent="0.3">
      <c r="A23" s="13"/>
      <c r="B23" s="53">
        <v>12</v>
      </c>
      <c r="C23" s="56" t="s">
        <v>47</v>
      </c>
      <c r="D23" s="60"/>
      <c r="E23" s="79"/>
      <c r="F23" s="69">
        <f>'Kryci_list 7804'!F23</f>
        <v>0</v>
      </c>
      <c r="G23" s="53">
        <v>17</v>
      </c>
      <c r="H23" s="63" t="s">
        <v>53</v>
      </c>
      <c r="I23" s="117"/>
      <c r="J23" s="110">
        <f>'Kryci_list 7804'!J23</f>
        <v>0</v>
      </c>
    </row>
    <row r="24" spans="1:10" ht="18" customHeight="1" x14ac:dyDescent="0.3">
      <c r="A24" s="13"/>
      <c r="B24" s="53">
        <v>13</v>
      </c>
      <c r="C24" s="56" t="s">
        <v>48</v>
      </c>
      <c r="D24" s="60"/>
      <c r="E24" s="79"/>
      <c r="F24" s="69">
        <f>'Kryci_list 7804'!F24</f>
        <v>0</v>
      </c>
      <c r="G24" s="53">
        <v>18</v>
      </c>
      <c r="H24" s="63" t="s">
        <v>54</v>
      </c>
      <c r="I24" s="117"/>
      <c r="J24" s="110">
        <f>'Kryci_list 7804'!J24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32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60</v>
      </c>
      <c r="D27" s="124"/>
      <c r="E27" s="98"/>
      <c r="F27" s="29"/>
      <c r="G27" s="105" t="s">
        <v>37</v>
      </c>
      <c r="H27" s="100" t="s">
        <v>38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39</v>
      </c>
      <c r="I28" s="112"/>
      <c r="J28" s="93">
        <f>F20+J20+F26+J26</f>
        <v>291666.73000000004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40</v>
      </c>
      <c r="I29" s="113">
        <f>Rekapitulácia!B9</f>
        <v>291666.73</v>
      </c>
      <c r="J29" s="109">
        <f>ROUND(((ROUND(I29,2)*20)/100),2)*1</f>
        <v>58333.35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41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42</v>
      </c>
      <c r="I31" s="27"/>
      <c r="J31" s="189">
        <f>SUM(J28:J30)</f>
        <v>350000.08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85" t="s">
        <v>43</v>
      </c>
      <c r="H32" s="186"/>
      <c r="I32" s="187"/>
      <c r="J32" s="188"/>
    </row>
    <row r="33" spans="1:10" ht="18" customHeight="1" thickTop="1" x14ac:dyDescent="0.3">
      <c r="A33" s="13"/>
      <c r="B33" s="97"/>
      <c r="C33" s="98"/>
      <c r="D33" s="129" t="s">
        <v>58</v>
      </c>
      <c r="E33" s="74"/>
      <c r="F33" s="74"/>
      <c r="G33" s="16"/>
      <c r="H33" s="129" t="s">
        <v>59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917F-B3F4-4456-A153-DBF1E2C83EB2}">
  <dimension ref="A1:AA41"/>
  <sheetViews>
    <sheetView workbookViewId="0">
      <selection activeCell="B2" sqref="B2:J2"/>
    </sheetView>
  </sheetViews>
  <sheetFormatPr defaultColWidth="0" defaultRowHeight="14.4" x14ac:dyDescent="0.3"/>
  <cols>
    <col min="1" max="1" width="1.77734375" customWidth="1"/>
    <col min="2" max="2" width="3.77734375" customWidth="1"/>
    <col min="3" max="3" width="4.77734375" customWidth="1"/>
    <col min="4" max="6" width="10.77734375" customWidth="1"/>
    <col min="7" max="7" width="3.77734375" customWidth="1"/>
    <col min="8" max="8" width="19.77734375" customWidth="1"/>
    <col min="9" max="10" width="10.77734375" customWidth="1"/>
    <col min="11" max="26" width="0" hidden="1" customWidth="1"/>
    <col min="27" max="27" width="8.88671875" customWidth="1"/>
    <col min="28" max="16384" width="8.88671875" hidden="1"/>
  </cols>
  <sheetData>
    <row r="1" spans="1:23" ht="28.05" customHeight="1" thickBot="1" x14ac:dyDescent="0.35">
      <c r="A1" s="3"/>
      <c r="B1" s="14"/>
      <c r="C1" s="14"/>
      <c r="D1" s="14"/>
      <c r="E1" s="14"/>
      <c r="F1" s="15" t="s">
        <v>12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0" t="s">
        <v>377</v>
      </c>
      <c r="C2" s="201"/>
      <c r="D2" s="201"/>
      <c r="E2" s="201"/>
      <c r="F2" s="201"/>
      <c r="G2" s="201"/>
      <c r="H2" s="201"/>
      <c r="I2" s="201"/>
      <c r="J2" s="202"/>
    </row>
    <row r="3" spans="1:23" ht="18" customHeight="1" x14ac:dyDescent="0.3">
      <c r="A3" s="13"/>
      <c r="B3" s="34" t="s">
        <v>376</v>
      </c>
      <c r="C3" s="35"/>
      <c r="D3" s="36"/>
      <c r="E3" s="36"/>
      <c r="F3" s="36"/>
      <c r="G3" s="17"/>
      <c r="H3" s="17"/>
      <c r="I3" s="37" t="s">
        <v>13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14</v>
      </c>
      <c r="J4" s="30"/>
    </row>
    <row r="5" spans="1:23" ht="18" customHeight="1" thickBot="1" x14ac:dyDescent="0.35">
      <c r="A5" s="13"/>
      <c r="B5" s="38" t="s">
        <v>15</v>
      </c>
      <c r="C5" s="20"/>
      <c r="D5" s="17"/>
      <c r="E5" s="17"/>
      <c r="F5" s="39" t="s">
        <v>16</v>
      </c>
      <c r="G5" s="17"/>
      <c r="H5" s="17"/>
      <c r="I5" s="37" t="s">
        <v>378</v>
      </c>
      <c r="J5" s="40"/>
    </row>
    <row r="6" spans="1:23" ht="19.95" customHeight="1" thickTop="1" x14ac:dyDescent="0.3">
      <c r="A6" s="13"/>
      <c r="B6" s="194" t="s">
        <v>17</v>
      </c>
      <c r="C6" s="195"/>
      <c r="D6" s="195"/>
      <c r="E6" s="195"/>
      <c r="F6" s="195"/>
      <c r="G6" s="195"/>
      <c r="H6" s="195"/>
      <c r="I6" s="195"/>
      <c r="J6" s="196"/>
    </row>
    <row r="7" spans="1:23" ht="18" customHeight="1" x14ac:dyDescent="0.3">
      <c r="A7" s="13"/>
      <c r="B7" s="49" t="s">
        <v>20</v>
      </c>
      <c r="C7" s="42"/>
      <c r="D7" s="18"/>
      <c r="E7" s="18"/>
      <c r="F7" s="18"/>
      <c r="G7" s="50" t="s">
        <v>21</v>
      </c>
      <c r="H7" s="18"/>
      <c r="I7" s="28"/>
      <c r="J7" s="43"/>
    </row>
    <row r="8" spans="1:23" ht="19.95" customHeight="1" x14ac:dyDescent="0.3">
      <c r="A8" s="13"/>
      <c r="B8" s="197" t="s">
        <v>18</v>
      </c>
      <c r="C8" s="198"/>
      <c r="D8" s="198"/>
      <c r="E8" s="198"/>
      <c r="F8" s="198"/>
      <c r="G8" s="198"/>
      <c r="H8" s="198"/>
      <c r="I8" s="198"/>
      <c r="J8" s="199"/>
    </row>
    <row r="9" spans="1:23" ht="18" customHeight="1" x14ac:dyDescent="0.3">
      <c r="A9" s="13"/>
      <c r="B9" s="38" t="s">
        <v>24</v>
      </c>
      <c r="C9" s="20"/>
      <c r="D9" s="17"/>
      <c r="E9" s="17"/>
      <c r="F9" s="17"/>
      <c r="G9" s="39" t="s">
        <v>25</v>
      </c>
      <c r="H9" s="17"/>
      <c r="I9" s="27"/>
      <c r="J9" s="30"/>
    </row>
    <row r="10" spans="1:23" ht="19.95" customHeight="1" x14ac:dyDescent="0.3">
      <c r="A10" s="13"/>
      <c r="B10" s="197" t="s">
        <v>19</v>
      </c>
      <c r="C10" s="198"/>
      <c r="D10" s="198"/>
      <c r="E10" s="198"/>
      <c r="F10" s="198"/>
      <c r="G10" s="198"/>
      <c r="H10" s="198"/>
      <c r="I10" s="198"/>
      <c r="J10" s="199"/>
    </row>
    <row r="11" spans="1:23" ht="18" customHeight="1" thickBot="1" x14ac:dyDescent="0.35">
      <c r="A11" s="13"/>
      <c r="B11" s="38" t="s">
        <v>22</v>
      </c>
      <c r="C11" s="20"/>
      <c r="D11" s="17"/>
      <c r="E11" s="17"/>
      <c r="F11" s="17"/>
      <c r="G11" s="39" t="s">
        <v>23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26</v>
      </c>
      <c r="C14" s="80" t="s">
        <v>5</v>
      </c>
      <c r="D14" s="81" t="s">
        <v>55</v>
      </c>
      <c r="E14" s="82" t="s">
        <v>56</v>
      </c>
      <c r="F14" s="80" t="s">
        <v>57</v>
      </c>
      <c r="G14" s="52" t="s">
        <v>33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27</v>
      </c>
      <c r="D15" s="89">
        <f>'Rekap 7804'!B19</f>
        <v>247109.13</v>
      </c>
      <c r="E15" s="90">
        <f>'Rekap 7804'!C19</f>
        <v>41992.65</v>
      </c>
      <c r="F15" s="88">
        <f>'Rekap 7804'!D19</f>
        <v>289101.78000000003</v>
      </c>
      <c r="G15" s="53">
        <v>7</v>
      </c>
      <c r="H15" s="55" t="s">
        <v>34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28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29</v>
      </c>
      <c r="D17" s="83">
        <f>'Rekap 7804'!B25</f>
        <v>2451.41</v>
      </c>
      <c r="E17" s="84">
        <f>'Rekap 7804'!C25</f>
        <v>113.54</v>
      </c>
      <c r="F17" s="76">
        <f>'Rekap 7804'!D25</f>
        <v>2564.9499999999998</v>
      </c>
      <c r="G17" s="53">
        <v>8</v>
      </c>
      <c r="H17" s="63" t="s">
        <v>35</v>
      </c>
      <c r="I17" s="117"/>
      <c r="J17" s="110">
        <f>'SO 7804'!Z174</f>
        <v>0</v>
      </c>
    </row>
    <row r="18" spans="1:26" ht="18" customHeight="1" x14ac:dyDescent="0.3">
      <c r="A18" s="13"/>
      <c r="B18" s="53">
        <v>4</v>
      </c>
      <c r="C18" s="63" t="s">
        <v>30</v>
      </c>
      <c r="D18" s="67"/>
      <c r="E18" s="66"/>
      <c r="F18" s="69"/>
      <c r="G18" s="53">
        <v>9</v>
      </c>
      <c r="H18" s="63" t="s">
        <v>36</v>
      </c>
      <c r="I18" s="117"/>
      <c r="J18" s="110">
        <f>'SO 7804'!Y174</f>
        <v>0</v>
      </c>
    </row>
    <row r="19" spans="1:26" ht="18" customHeight="1" x14ac:dyDescent="0.3">
      <c r="A19" s="13"/>
      <c r="B19" s="53">
        <v>5</v>
      </c>
      <c r="C19" s="63" t="s">
        <v>31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32</v>
      </c>
      <c r="D20" s="68"/>
      <c r="E20" s="96"/>
      <c r="F20" s="102">
        <f>SUM(F15:F19)</f>
        <v>291666.73000000004</v>
      </c>
      <c r="G20" s="53">
        <v>10</v>
      </c>
      <c r="H20" s="63" t="s">
        <v>32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44</v>
      </c>
      <c r="C21" s="61" t="s">
        <v>45</v>
      </c>
      <c r="D21" s="65"/>
      <c r="E21" s="19"/>
      <c r="F21" s="94"/>
      <c r="G21" s="58" t="s">
        <v>51</v>
      </c>
      <c r="H21" s="54" t="s">
        <v>45</v>
      </c>
      <c r="I21" s="28"/>
      <c r="J21" s="120"/>
    </row>
    <row r="22" spans="1:26" ht="18" customHeight="1" x14ac:dyDescent="0.3">
      <c r="A22" s="13"/>
      <c r="B22" s="59">
        <v>11</v>
      </c>
      <c r="C22" s="55" t="s">
        <v>46</v>
      </c>
      <c r="D22" s="75"/>
      <c r="E22" s="78" t="s">
        <v>49</v>
      </c>
      <c r="F22" s="76">
        <f>((F15*U22*0)+(F16*V22*0)+(F17*W22*0))/100</f>
        <v>0</v>
      </c>
      <c r="G22" s="59">
        <v>16</v>
      </c>
      <c r="H22" s="62" t="s">
        <v>52</v>
      </c>
      <c r="I22" s="118" t="s">
        <v>49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47</v>
      </c>
      <c r="D23" s="60"/>
      <c r="E23" s="78" t="s">
        <v>50</v>
      </c>
      <c r="F23" s="69">
        <f>((F15*U23*0)+(F16*V23*0)+(F17*W23*0))/100</f>
        <v>0</v>
      </c>
      <c r="G23" s="53">
        <v>17</v>
      </c>
      <c r="H23" s="63" t="s">
        <v>53</v>
      </c>
      <c r="I23" s="118" t="s">
        <v>49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48</v>
      </c>
      <c r="D24" s="60"/>
      <c r="E24" s="78" t="s">
        <v>49</v>
      </c>
      <c r="F24" s="69">
        <f>((F15*U24*0)+(F16*V24*0)+(F17*W24*0))/100</f>
        <v>0</v>
      </c>
      <c r="G24" s="53">
        <v>18</v>
      </c>
      <c r="H24" s="63" t="s">
        <v>54</v>
      </c>
      <c r="I24" s="118" t="s">
        <v>50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32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60</v>
      </c>
      <c r="D27" s="124"/>
      <c r="E27" s="98"/>
      <c r="F27" s="29"/>
      <c r="G27" s="105" t="s">
        <v>37</v>
      </c>
      <c r="H27" s="100" t="s">
        <v>38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39</v>
      </c>
      <c r="I28" s="112"/>
      <c r="J28" s="93">
        <f>F20+J20+F26+J26</f>
        <v>291666.73000000004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40</v>
      </c>
      <c r="I29" s="113">
        <f>J28-SUM('SO 7804'!K9:'SO 7804'!K173)</f>
        <v>291666.73000000004</v>
      </c>
      <c r="J29" s="109">
        <f>ROUND(((ROUND(I29,2)*20)*1/100),2)</f>
        <v>58333.35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41</v>
      </c>
      <c r="I30" s="78">
        <f>SUM('SO 7804'!K9:'SO 7804'!K173)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42</v>
      </c>
      <c r="I31" s="108"/>
      <c r="J31" s="121">
        <f>SUM(J28:J30)</f>
        <v>350000.08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43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58</v>
      </c>
      <c r="E33" s="74"/>
      <c r="F33" s="99"/>
      <c r="G33" s="106">
        <v>26</v>
      </c>
      <c r="H33" s="130" t="s">
        <v>59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9ADC-157B-4018-B2AF-137B90080C40}">
  <dimension ref="A1:Z500"/>
  <sheetViews>
    <sheetView workbookViewId="0">
      <selection activeCell="E6" sqref="E6"/>
    </sheetView>
  </sheetViews>
  <sheetFormatPr defaultColWidth="0" defaultRowHeight="14.4" x14ac:dyDescent="0.3"/>
  <cols>
    <col min="1" max="1" width="40.77734375" customWidth="1"/>
    <col min="2" max="4" width="12.77734375" customWidth="1"/>
    <col min="5" max="6" width="15.77734375" customWidth="1"/>
    <col min="7" max="7" width="3.77734375" customWidth="1"/>
    <col min="8" max="9" width="8.88671875" hidden="1" customWidth="1"/>
    <col min="10" max="26" width="0" hidden="1" customWidth="1"/>
    <col min="27" max="16384" width="8.88671875" hidden="1"/>
  </cols>
  <sheetData>
    <row r="1" spans="1:26" ht="19.95" customHeight="1" x14ac:dyDescent="0.3">
      <c r="A1" s="203" t="s">
        <v>17</v>
      </c>
      <c r="B1" s="204"/>
      <c r="C1" s="204"/>
      <c r="D1" s="205"/>
      <c r="E1" s="6" t="s">
        <v>16</v>
      </c>
      <c r="F1" s="12"/>
      <c r="W1">
        <v>30.126000000000001</v>
      </c>
    </row>
    <row r="2" spans="1:26" ht="19.95" customHeight="1" x14ac:dyDescent="0.3">
      <c r="A2" s="203" t="s">
        <v>18</v>
      </c>
      <c r="B2" s="204"/>
      <c r="C2" s="204"/>
      <c r="D2" s="205"/>
      <c r="E2" s="6" t="s">
        <v>14</v>
      </c>
      <c r="F2" s="12"/>
    </row>
    <row r="3" spans="1:26" ht="19.95" customHeight="1" x14ac:dyDescent="0.3">
      <c r="A3" s="203" t="s">
        <v>19</v>
      </c>
      <c r="B3" s="204"/>
      <c r="C3" s="204"/>
      <c r="D3" s="205"/>
      <c r="E3" s="6" t="s">
        <v>379</v>
      </c>
      <c r="F3" s="12"/>
    </row>
    <row r="4" spans="1:26" x14ac:dyDescent="0.3">
      <c r="A4" s="5" t="s">
        <v>377</v>
      </c>
      <c r="B4" s="3"/>
      <c r="C4" s="3"/>
      <c r="D4" s="3"/>
      <c r="E4" s="3"/>
      <c r="F4" s="3"/>
    </row>
    <row r="5" spans="1:26" x14ac:dyDescent="0.3">
      <c r="A5" s="5" t="s">
        <v>376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64</v>
      </c>
      <c r="B8" s="3"/>
      <c r="C8" s="3"/>
      <c r="D8" s="3"/>
      <c r="E8" s="3"/>
      <c r="F8" s="3"/>
    </row>
    <row r="9" spans="1:26" x14ac:dyDescent="0.3">
      <c r="A9" s="132" t="s">
        <v>61</v>
      </c>
      <c r="B9" s="132" t="s">
        <v>55</v>
      </c>
      <c r="C9" s="132" t="s">
        <v>56</v>
      </c>
      <c r="D9" s="132" t="s">
        <v>32</v>
      </c>
      <c r="E9" s="132" t="s">
        <v>62</v>
      </c>
      <c r="F9" s="132" t="s">
        <v>63</v>
      </c>
    </row>
    <row r="10" spans="1:26" x14ac:dyDescent="0.3">
      <c r="A10" s="138" t="s">
        <v>65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66</v>
      </c>
      <c r="B11" s="76">
        <f>'SO 7804'!L41</f>
        <v>54921.32</v>
      </c>
      <c r="C11" s="76">
        <f>'SO 7804'!M41</f>
        <v>231.8</v>
      </c>
      <c r="D11" s="76">
        <f>'SO 7804'!I41</f>
        <v>55153.120000000003</v>
      </c>
      <c r="E11" s="140">
        <f>'SO 7804'!S41</f>
        <v>5.0599999999999996</v>
      </c>
      <c r="F11" s="140">
        <f>'SO 7804'!V41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67</v>
      </c>
      <c r="B12" s="76">
        <f>'SO 7804'!L45</f>
        <v>77.790000000000006</v>
      </c>
      <c r="C12" s="76">
        <f>'SO 7804'!M45</f>
        <v>0</v>
      </c>
      <c r="D12" s="76">
        <f>'SO 7804'!I45</f>
        <v>77.790000000000006</v>
      </c>
      <c r="E12" s="140">
        <f>'SO 7804'!S45</f>
        <v>0</v>
      </c>
      <c r="F12" s="140">
        <f>'SO 7804'!V45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62" t="s">
        <v>68</v>
      </c>
      <c r="B13" s="76">
        <f>'SO 7804'!L49</f>
        <v>1895.16</v>
      </c>
      <c r="C13" s="76">
        <f>'SO 7804'!M49</f>
        <v>0</v>
      </c>
      <c r="D13" s="76">
        <f>'SO 7804'!I49</f>
        <v>1895.16</v>
      </c>
      <c r="E13" s="140">
        <f>'SO 7804'!S49</f>
        <v>0</v>
      </c>
      <c r="F13" s="140">
        <f>'SO 7804'!V49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62" t="s">
        <v>69</v>
      </c>
      <c r="B14" s="76">
        <f>'SO 7804'!L54</f>
        <v>401.75</v>
      </c>
      <c r="C14" s="76">
        <f>'SO 7804'!M54</f>
        <v>0</v>
      </c>
      <c r="D14" s="76">
        <f>'SO 7804'!I54</f>
        <v>401.75</v>
      </c>
      <c r="E14" s="140">
        <f>'SO 7804'!S54</f>
        <v>2.93</v>
      </c>
      <c r="F14" s="140">
        <f>'SO 7804'!V54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62" t="s">
        <v>70</v>
      </c>
      <c r="B15" s="76">
        <f>'SO 7804'!L66</f>
        <v>28626.48</v>
      </c>
      <c r="C15" s="76">
        <f>'SO 7804'!M66</f>
        <v>0</v>
      </c>
      <c r="D15" s="76">
        <f>'SO 7804'!I66</f>
        <v>28626.48</v>
      </c>
      <c r="E15" s="140">
        <f>'SO 7804'!S66</f>
        <v>448.18</v>
      </c>
      <c r="F15" s="140">
        <f>'SO 7804'!V66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71</v>
      </c>
      <c r="B16" s="76">
        <f>'SO 7804'!L124</f>
        <v>52681.51</v>
      </c>
      <c r="C16" s="76">
        <f>'SO 7804'!M124</f>
        <v>41760.85</v>
      </c>
      <c r="D16" s="76">
        <f>'SO 7804'!I124</f>
        <v>94442.36</v>
      </c>
      <c r="E16" s="140">
        <f>'SO 7804'!S124</f>
        <v>3.39</v>
      </c>
      <c r="F16" s="140">
        <f>'SO 7804'!V124</f>
        <v>0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72</v>
      </c>
      <c r="B17" s="76">
        <f>'SO 7804'!L134</f>
        <v>3170.13</v>
      </c>
      <c r="C17" s="76">
        <f>'SO 7804'!M134</f>
        <v>0</v>
      </c>
      <c r="D17" s="76">
        <f>'SO 7804'!I134</f>
        <v>3170.13</v>
      </c>
      <c r="E17" s="140">
        <f>'SO 7804'!S134</f>
        <v>0</v>
      </c>
      <c r="F17" s="140">
        <f>'SO 7804'!V134</f>
        <v>0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62" t="s">
        <v>73</v>
      </c>
      <c r="B18" s="76">
        <f>'SO 7804'!L142</f>
        <v>105334.99</v>
      </c>
      <c r="C18" s="76">
        <f>'SO 7804'!M142</f>
        <v>0</v>
      </c>
      <c r="D18" s="76">
        <f>'SO 7804'!I142</f>
        <v>105334.99</v>
      </c>
      <c r="E18" s="140">
        <f>'SO 7804'!S142</f>
        <v>0</v>
      </c>
      <c r="F18" s="140">
        <f>'SO 7804'!V142</f>
        <v>0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2" t="s">
        <v>65</v>
      </c>
      <c r="B19" s="141">
        <f>'SO 7804'!L144</f>
        <v>247109.13</v>
      </c>
      <c r="C19" s="141">
        <f>'SO 7804'!M144</f>
        <v>41992.65</v>
      </c>
      <c r="D19" s="141">
        <f>'SO 7804'!I144</f>
        <v>289101.78000000003</v>
      </c>
      <c r="E19" s="142">
        <f>'SO 7804'!S144</f>
        <v>459.56</v>
      </c>
      <c r="F19" s="142">
        <f>'SO 7804'!V144</f>
        <v>0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x14ac:dyDescent="0.3">
      <c r="A20" s="1"/>
      <c r="B20" s="134"/>
      <c r="C20" s="134"/>
      <c r="D20" s="134"/>
      <c r="E20" s="133"/>
      <c r="F20" s="133"/>
    </row>
    <row r="21" spans="1:26" x14ac:dyDescent="0.3">
      <c r="A21" s="2" t="s">
        <v>74</v>
      </c>
      <c r="B21" s="141"/>
      <c r="C21" s="76"/>
      <c r="D21" s="76"/>
      <c r="E21" s="140"/>
      <c r="F21" s="140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x14ac:dyDescent="0.3">
      <c r="A22" s="62" t="s">
        <v>75</v>
      </c>
      <c r="B22" s="76">
        <f>'SO 7804'!L154</f>
        <v>171.21</v>
      </c>
      <c r="C22" s="76">
        <f>'SO 7804'!M154</f>
        <v>40.5</v>
      </c>
      <c r="D22" s="76">
        <f>'SO 7804'!I154</f>
        <v>211.71</v>
      </c>
      <c r="E22" s="140">
        <f>'SO 7804'!S154</f>
        <v>0</v>
      </c>
      <c r="F22" s="140">
        <f>'SO 7804'!V154</f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x14ac:dyDescent="0.3">
      <c r="A23" s="62" t="s">
        <v>76</v>
      </c>
      <c r="B23" s="76">
        <f>'SO 7804'!L166</f>
        <v>2034.25</v>
      </c>
      <c r="C23" s="76">
        <f>'SO 7804'!M166</f>
        <v>73.040000000000006</v>
      </c>
      <c r="D23" s="76">
        <f>'SO 7804'!I166</f>
        <v>2107.29</v>
      </c>
      <c r="E23" s="140">
        <f>'SO 7804'!S166</f>
        <v>0.02</v>
      </c>
      <c r="F23" s="140">
        <f>'SO 7804'!V166</f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3">
      <c r="A24" s="62" t="s">
        <v>77</v>
      </c>
      <c r="B24" s="76">
        <f>'SO 7804'!L171</f>
        <v>245.95</v>
      </c>
      <c r="C24" s="76">
        <f>'SO 7804'!M171</f>
        <v>0</v>
      </c>
      <c r="D24" s="76">
        <f>'SO 7804'!I171</f>
        <v>245.95</v>
      </c>
      <c r="E24" s="140">
        <f>'SO 7804'!S171</f>
        <v>0</v>
      </c>
      <c r="F24" s="140">
        <f>'SO 7804'!V171</f>
        <v>0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3">
      <c r="A25" s="2" t="s">
        <v>74</v>
      </c>
      <c r="B25" s="141">
        <f>'SO 7804'!L173</f>
        <v>2451.41</v>
      </c>
      <c r="C25" s="141">
        <f>'SO 7804'!M173</f>
        <v>113.54</v>
      </c>
      <c r="D25" s="141">
        <f>'SO 7804'!I173</f>
        <v>2564.9499999999998</v>
      </c>
      <c r="E25" s="142">
        <f>'SO 7804'!S173</f>
        <v>0.02</v>
      </c>
      <c r="F25" s="142">
        <f>'SO 7804'!V173</f>
        <v>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3">
      <c r="A26" s="1"/>
      <c r="B26" s="134"/>
      <c r="C26" s="134"/>
      <c r="D26" s="134"/>
      <c r="E26" s="133"/>
      <c r="F26" s="133"/>
    </row>
    <row r="27" spans="1:26" x14ac:dyDescent="0.3">
      <c r="A27" s="2" t="s">
        <v>78</v>
      </c>
      <c r="B27" s="141">
        <f>'SO 7804'!L174</f>
        <v>249560.54</v>
      </c>
      <c r="C27" s="141">
        <f>'SO 7804'!M174</f>
        <v>42106.19</v>
      </c>
      <c r="D27" s="141">
        <f>'SO 7804'!I174</f>
        <v>291666.73</v>
      </c>
      <c r="E27" s="142">
        <f>'SO 7804'!S174</f>
        <v>459.58</v>
      </c>
      <c r="F27" s="142">
        <f>'SO 7804'!V174</f>
        <v>0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1"/>
      <c r="B29" s="134"/>
      <c r="C29" s="134"/>
      <c r="D29" s="134"/>
      <c r="E29" s="133"/>
      <c r="F29" s="133"/>
    </row>
    <row r="30" spans="1:26" x14ac:dyDescent="0.3">
      <c r="A30" s="1"/>
      <c r="B30" s="134"/>
      <c r="C30" s="134"/>
      <c r="D30" s="134"/>
      <c r="E30" s="133"/>
      <c r="F30" s="133"/>
    </row>
    <row r="31" spans="1:26" x14ac:dyDescent="0.3">
      <c r="A31" s="1"/>
      <c r="B31" s="134"/>
      <c r="C31" s="134"/>
      <c r="D31" s="134"/>
      <c r="E31" s="133"/>
      <c r="F31" s="133"/>
    </row>
    <row r="32" spans="1:2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F2CB-449A-4070-9066-4CA5646D77B1}">
  <dimension ref="A1:AA174"/>
  <sheetViews>
    <sheetView workbookViewId="0">
      <pane ySplit="8" topLeftCell="A164" activePane="bottomLeft" state="frozen"/>
      <selection pane="bottomLeft" activeCell="E15" sqref="E15"/>
    </sheetView>
  </sheetViews>
  <sheetFormatPr defaultColWidth="0" defaultRowHeight="14.4" x14ac:dyDescent="0.3"/>
  <cols>
    <col min="1" max="1" width="4.77734375" hidden="1" customWidth="1"/>
    <col min="2" max="2" width="7.77734375" customWidth="1"/>
    <col min="3" max="3" width="12.77734375" customWidth="1"/>
    <col min="4" max="4" width="44.77734375" customWidth="1"/>
    <col min="5" max="5" width="5.77734375" customWidth="1"/>
    <col min="6" max="8" width="9.77734375" customWidth="1"/>
    <col min="9" max="9" width="10.77734375" customWidth="1"/>
    <col min="10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6" width="0" hidden="1" customWidth="1"/>
    <col min="27" max="27" width="8.88671875" customWidth="1"/>
    <col min="28" max="16384" width="8.88671875" hidden="1"/>
  </cols>
  <sheetData>
    <row r="1" spans="1:26" ht="19.95" customHeight="1" x14ac:dyDescent="0.3">
      <c r="A1" s="12"/>
      <c r="B1" s="203" t="s">
        <v>17</v>
      </c>
      <c r="C1" s="204"/>
      <c r="D1" s="204"/>
      <c r="E1" s="204"/>
      <c r="F1" s="204"/>
      <c r="G1" s="204"/>
      <c r="H1" s="205"/>
      <c r="I1" s="6" t="s">
        <v>16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19.95" customHeight="1" x14ac:dyDescent="0.3">
      <c r="A2" s="12"/>
      <c r="B2" s="203" t="s">
        <v>18</v>
      </c>
      <c r="C2" s="204"/>
      <c r="D2" s="204"/>
      <c r="E2" s="204"/>
      <c r="F2" s="204"/>
      <c r="G2" s="204"/>
      <c r="H2" s="205"/>
      <c r="I2" s="6" t="s">
        <v>14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19.95" customHeight="1" x14ac:dyDescent="0.3">
      <c r="A3" s="12"/>
      <c r="B3" s="203" t="s">
        <v>19</v>
      </c>
      <c r="C3" s="204"/>
      <c r="D3" s="204"/>
      <c r="E3" s="204"/>
      <c r="F3" s="204"/>
      <c r="G3" s="204"/>
      <c r="H3" s="205"/>
      <c r="I3" s="6" t="s">
        <v>89</v>
      </c>
      <c r="J3" s="12"/>
      <c r="K3" s="3"/>
      <c r="L3" s="3"/>
      <c r="M3" s="3"/>
      <c r="N3" s="3"/>
      <c r="O3" s="3"/>
      <c r="P3" s="207">
        <v>45163</v>
      </c>
      <c r="Q3" s="1"/>
      <c r="R3" s="1"/>
      <c r="S3" s="3"/>
      <c r="V3" s="3"/>
    </row>
    <row r="4" spans="1:26" x14ac:dyDescent="0.3">
      <c r="A4" s="3"/>
      <c r="B4" s="5" t="s">
        <v>90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146" t="s">
        <v>376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5" t="s">
        <v>64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79</v>
      </c>
      <c r="B8" s="148" t="s">
        <v>80</v>
      </c>
      <c r="C8" s="148" t="s">
        <v>81</v>
      </c>
      <c r="D8" s="148" t="s">
        <v>82</v>
      </c>
      <c r="E8" s="148" t="s">
        <v>83</v>
      </c>
      <c r="F8" s="148" t="s">
        <v>84</v>
      </c>
      <c r="G8" s="148" t="s">
        <v>55</v>
      </c>
      <c r="H8" s="148" t="s">
        <v>56</v>
      </c>
      <c r="I8" s="148" t="s">
        <v>85</v>
      </c>
      <c r="J8" s="148"/>
      <c r="K8" s="148"/>
      <c r="L8" s="148"/>
      <c r="M8" s="148"/>
      <c r="N8" s="148"/>
      <c r="O8" s="148"/>
      <c r="P8" s="148" t="s">
        <v>86</v>
      </c>
      <c r="Q8" s="144"/>
      <c r="R8" s="144"/>
      <c r="S8" s="148" t="s">
        <v>87</v>
      </c>
      <c r="T8" s="145"/>
      <c r="U8" s="145"/>
      <c r="V8" s="148" t="s">
        <v>88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65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91</v>
      </c>
      <c r="D10" s="152" t="s">
        <v>66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5.05" customHeight="1" x14ac:dyDescent="0.3">
      <c r="A11" s="159"/>
      <c r="B11" s="154" t="s">
        <v>92</v>
      </c>
      <c r="C11" s="160" t="s">
        <v>93</v>
      </c>
      <c r="D11" s="154" t="s">
        <v>94</v>
      </c>
      <c r="E11" s="154" t="s">
        <v>95</v>
      </c>
      <c r="F11" s="155">
        <v>696</v>
      </c>
      <c r="G11" s="156">
        <v>7.4</v>
      </c>
      <c r="H11" s="156">
        <v>0</v>
      </c>
      <c r="I11" s="156">
        <f t="shared" ref="I11:I40" si="0">ROUND(F11*(G11+H11),2)</f>
        <v>5150.3999999999996</v>
      </c>
      <c r="J11" s="154">
        <f t="shared" ref="J11:J40" si="1">ROUND(F11*(N11),2)</f>
        <v>5150.3999999999996</v>
      </c>
      <c r="K11" s="157">
        <f t="shared" ref="K11:K40" si="2">ROUND(F11*(O11),2)</f>
        <v>0</v>
      </c>
      <c r="L11" s="157">
        <f t="shared" ref="L11:L40" si="3">ROUND(F11*(G11),2)</f>
        <v>5150.3999999999996</v>
      </c>
      <c r="M11" s="157">
        <f t="shared" ref="M11:M40" si="4">ROUND(F11*(H11),2)</f>
        <v>0</v>
      </c>
      <c r="N11" s="157">
        <v>7.4</v>
      </c>
      <c r="O11" s="157"/>
      <c r="P11" s="161"/>
      <c r="Q11" s="161"/>
      <c r="R11" s="161"/>
      <c r="S11" s="157">
        <f t="shared" ref="S11:S40" si="5">ROUND(F11*(P11),3)</f>
        <v>0</v>
      </c>
      <c r="T11" s="158"/>
      <c r="U11" s="158"/>
      <c r="V11" s="161"/>
      <c r="Z11">
        <v>0</v>
      </c>
    </row>
    <row r="12" spans="1:26" ht="25.05" customHeight="1" x14ac:dyDescent="0.3">
      <c r="A12" s="159"/>
      <c r="B12" s="154" t="s">
        <v>96</v>
      </c>
      <c r="C12" s="160" t="s">
        <v>97</v>
      </c>
      <c r="D12" s="154" t="s">
        <v>98</v>
      </c>
      <c r="E12" s="154" t="s">
        <v>95</v>
      </c>
      <c r="F12" s="155">
        <v>696</v>
      </c>
      <c r="G12" s="156">
        <v>0.85</v>
      </c>
      <c r="H12" s="156">
        <v>0</v>
      </c>
      <c r="I12" s="156">
        <f t="shared" si="0"/>
        <v>591.6</v>
      </c>
      <c r="J12" s="154">
        <f t="shared" si="1"/>
        <v>591.6</v>
      </c>
      <c r="K12" s="157">
        <f t="shared" si="2"/>
        <v>0</v>
      </c>
      <c r="L12" s="157">
        <f t="shared" si="3"/>
        <v>591.6</v>
      </c>
      <c r="M12" s="157">
        <f t="shared" si="4"/>
        <v>0</v>
      </c>
      <c r="N12" s="157">
        <v>0.85</v>
      </c>
      <c r="O12" s="157"/>
      <c r="P12" s="161"/>
      <c r="Q12" s="161"/>
      <c r="R12" s="161"/>
      <c r="S12" s="157">
        <f t="shared" si="5"/>
        <v>0</v>
      </c>
      <c r="T12" s="158"/>
      <c r="U12" s="158"/>
      <c r="V12" s="161"/>
      <c r="Z12">
        <v>0</v>
      </c>
    </row>
    <row r="13" spans="1:26" ht="25.05" customHeight="1" x14ac:dyDescent="0.3">
      <c r="A13" s="159"/>
      <c r="B13" s="154" t="s">
        <v>99</v>
      </c>
      <c r="C13" s="160" t="s">
        <v>100</v>
      </c>
      <c r="D13" s="154" t="s">
        <v>101</v>
      </c>
      <c r="E13" s="154" t="s">
        <v>102</v>
      </c>
      <c r="F13" s="155">
        <v>50</v>
      </c>
      <c r="G13" s="156">
        <v>5.53</v>
      </c>
      <c r="H13" s="156">
        <v>0</v>
      </c>
      <c r="I13" s="156">
        <f t="shared" si="0"/>
        <v>276.5</v>
      </c>
      <c r="J13" s="154">
        <f t="shared" si="1"/>
        <v>276.5</v>
      </c>
      <c r="K13" s="157">
        <f t="shared" si="2"/>
        <v>0</v>
      </c>
      <c r="L13" s="157">
        <f t="shared" si="3"/>
        <v>276.5</v>
      </c>
      <c r="M13" s="157">
        <f t="shared" si="4"/>
        <v>0</v>
      </c>
      <c r="N13" s="157">
        <v>5.53</v>
      </c>
      <c r="O13" s="157"/>
      <c r="P13" s="161"/>
      <c r="Q13" s="161"/>
      <c r="R13" s="161"/>
      <c r="S13" s="157">
        <f t="shared" si="5"/>
        <v>0</v>
      </c>
      <c r="T13" s="158"/>
      <c r="U13" s="158"/>
      <c r="V13" s="161"/>
      <c r="Z13">
        <v>0</v>
      </c>
    </row>
    <row r="14" spans="1:26" ht="25.05" customHeight="1" x14ac:dyDescent="0.3">
      <c r="A14" s="159"/>
      <c r="B14" s="154" t="s">
        <v>99</v>
      </c>
      <c r="C14" s="160" t="s">
        <v>103</v>
      </c>
      <c r="D14" s="154" t="s">
        <v>104</v>
      </c>
      <c r="E14" s="154" t="s">
        <v>105</v>
      </c>
      <c r="F14" s="155">
        <v>300</v>
      </c>
      <c r="G14" s="156">
        <v>14.17</v>
      </c>
      <c r="H14" s="156">
        <v>0</v>
      </c>
      <c r="I14" s="156">
        <f t="shared" si="0"/>
        <v>4251</v>
      </c>
      <c r="J14" s="154">
        <f t="shared" si="1"/>
        <v>4251</v>
      </c>
      <c r="K14" s="157">
        <f t="shared" si="2"/>
        <v>0</v>
      </c>
      <c r="L14" s="157">
        <f t="shared" si="3"/>
        <v>4251</v>
      </c>
      <c r="M14" s="157">
        <f t="shared" si="4"/>
        <v>0</v>
      </c>
      <c r="N14" s="157">
        <v>14.17</v>
      </c>
      <c r="O14" s="157"/>
      <c r="P14" s="161">
        <v>7.3899999999999999E-3</v>
      </c>
      <c r="Q14" s="161"/>
      <c r="R14" s="161">
        <v>7.3899999999999999E-3</v>
      </c>
      <c r="S14" s="157">
        <f t="shared" si="5"/>
        <v>2.2170000000000001</v>
      </c>
      <c r="T14" s="158"/>
      <c r="U14" s="158"/>
      <c r="V14" s="161"/>
      <c r="Z14">
        <v>0</v>
      </c>
    </row>
    <row r="15" spans="1:26" ht="25.05" customHeight="1" x14ac:dyDescent="0.3">
      <c r="A15" s="159"/>
      <c r="B15" s="154" t="s">
        <v>99</v>
      </c>
      <c r="C15" s="160" t="s">
        <v>106</v>
      </c>
      <c r="D15" s="154" t="s">
        <v>107</v>
      </c>
      <c r="E15" s="154" t="s">
        <v>105</v>
      </c>
      <c r="F15" s="155">
        <v>16</v>
      </c>
      <c r="G15" s="156">
        <v>20.100000000000001</v>
      </c>
      <c r="H15" s="156">
        <v>0</v>
      </c>
      <c r="I15" s="156">
        <f t="shared" si="0"/>
        <v>321.60000000000002</v>
      </c>
      <c r="J15" s="154">
        <f t="shared" si="1"/>
        <v>321.60000000000002</v>
      </c>
      <c r="K15" s="157">
        <f t="shared" si="2"/>
        <v>0</v>
      </c>
      <c r="L15" s="157">
        <f t="shared" si="3"/>
        <v>321.60000000000002</v>
      </c>
      <c r="M15" s="157">
        <f t="shared" si="4"/>
        <v>0</v>
      </c>
      <c r="N15" s="157">
        <v>20.100000000000001</v>
      </c>
      <c r="O15" s="157"/>
      <c r="P15" s="161">
        <v>1.0710000000000001E-2</v>
      </c>
      <c r="Q15" s="161"/>
      <c r="R15" s="161">
        <v>1.0710000000000001E-2</v>
      </c>
      <c r="S15" s="157">
        <f t="shared" si="5"/>
        <v>0.17100000000000001</v>
      </c>
      <c r="T15" s="158"/>
      <c r="U15" s="158"/>
      <c r="V15" s="161"/>
      <c r="Z15">
        <v>0</v>
      </c>
    </row>
    <row r="16" spans="1:26" ht="25.05" customHeight="1" x14ac:dyDescent="0.3">
      <c r="A16" s="159"/>
      <c r="B16" s="154" t="s">
        <v>99</v>
      </c>
      <c r="C16" s="160" t="s">
        <v>108</v>
      </c>
      <c r="D16" s="154" t="s">
        <v>109</v>
      </c>
      <c r="E16" s="154" t="s">
        <v>105</v>
      </c>
      <c r="F16" s="155">
        <v>2</v>
      </c>
      <c r="G16" s="156">
        <v>24.91</v>
      </c>
      <c r="H16" s="156">
        <v>0</v>
      </c>
      <c r="I16" s="156">
        <f t="shared" si="0"/>
        <v>49.82</v>
      </c>
      <c r="J16" s="154">
        <f t="shared" si="1"/>
        <v>49.82</v>
      </c>
      <c r="K16" s="157">
        <f t="shared" si="2"/>
        <v>0</v>
      </c>
      <c r="L16" s="157">
        <f t="shared" si="3"/>
        <v>49.82</v>
      </c>
      <c r="M16" s="157">
        <f t="shared" si="4"/>
        <v>0</v>
      </c>
      <c r="N16" s="157">
        <v>24.91</v>
      </c>
      <c r="O16" s="157"/>
      <c r="P16" s="161">
        <v>1.2710000000000001E-2</v>
      </c>
      <c r="Q16" s="161"/>
      <c r="R16" s="161">
        <v>1.2710000000000001E-2</v>
      </c>
      <c r="S16" s="157">
        <f t="shared" si="5"/>
        <v>2.5000000000000001E-2</v>
      </c>
      <c r="T16" s="158"/>
      <c r="U16" s="158"/>
      <c r="V16" s="161"/>
      <c r="Z16">
        <v>0</v>
      </c>
    </row>
    <row r="17" spans="1:26" ht="25.05" customHeight="1" x14ac:dyDescent="0.3">
      <c r="A17" s="159"/>
      <c r="B17" s="154" t="s">
        <v>99</v>
      </c>
      <c r="C17" s="160" t="s">
        <v>110</v>
      </c>
      <c r="D17" s="154" t="s">
        <v>111</v>
      </c>
      <c r="E17" s="154" t="s">
        <v>105</v>
      </c>
      <c r="F17" s="155">
        <v>2</v>
      </c>
      <c r="G17" s="156">
        <v>15.3</v>
      </c>
      <c r="H17" s="156">
        <v>0</v>
      </c>
      <c r="I17" s="156">
        <f t="shared" si="0"/>
        <v>30.6</v>
      </c>
      <c r="J17" s="154">
        <f t="shared" si="1"/>
        <v>30.6</v>
      </c>
      <c r="K17" s="157">
        <f t="shared" si="2"/>
        <v>0</v>
      </c>
      <c r="L17" s="157">
        <f t="shared" si="3"/>
        <v>30.6</v>
      </c>
      <c r="M17" s="157">
        <f t="shared" si="4"/>
        <v>0</v>
      </c>
      <c r="N17" s="157">
        <v>15.3</v>
      </c>
      <c r="O17" s="157"/>
      <c r="P17" s="161">
        <v>5.9540000000000003E-2</v>
      </c>
      <c r="Q17" s="161"/>
      <c r="R17" s="161">
        <v>5.9540000000000003E-2</v>
      </c>
      <c r="S17" s="157">
        <f t="shared" si="5"/>
        <v>0.11899999999999999</v>
      </c>
      <c r="T17" s="158"/>
      <c r="U17" s="158"/>
      <c r="V17" s="161"/>
      <c r="Z17">
        <v>0</v>
      </c>
    </row>
    <row r="18" spans="1:26" ht="25.05" customHeight="1" x14ac:dyDescent="0.3">
      <c r="A18" s="159"/>
      <c r="B18" s="154" t="s">
        <v>99</v>
      </c>
      <c r="C18" s="160" t="s">
        <v>112</v>
      </c>
      <c r="D18" s="154" t="s">
        <v>113</v>
      </c>
      <c r="E18" s="154" t="s">
        <v>105</v>
      </c>
      <c r="F18" s="155">
        <v>230</v>
      </c>
      <c r="G18" s="156">
        <v>7.36</v>
      </c>
      <c r="H18" s="156">
        <v>0</v>
      </c>
      <c r="I18" s="156">
        <f t="shared" si="0"/>
        <v>1692.8</v>
      </c>
      <c r="J18" s="154">
        <f t="shared" si="1"/>
        <v>1692.8</v>
      </c>
      <c r="K18" s="157">
        <f t="shared" si="2"/>
        <v>0</v>
      </c>
      <c r="L18" s="157">
        <f t="shared" si="3"/>
        <v>1692.8</v>
      </c>
      <c r="M18" s="157">
        <f t="shared" si="4"/>
        <v>0</v>
      </c>
      <c r="N18" s="157">
        <v>7.36</v>
      </c>
      <c r="O18" s="157"/>
      <c r="P18" s="161">
        <v>3.8999999999999998E-3</v>
      </c>
      <c r="Q18" s="161"/>
      <c r="R18" s="161">
        <v>3.8999999999999998E-3</v>
      </c>
      <c r="S18" s="157">
        <f t="shared" si="5"/>
        <v>0.89700000000000002</v>
      </c>
      <c r="T18" s="158"/>
      <c r="U18" s="158"/>
      <c r="V18" s="161"/>
      <c r="Z18">
        <v>0</v>
      </c>
    </row>
    <row r="19" spans="1:26" ht="25.05" customHeight="1" x14ac:dyDescent="0.3">
      <c r="A19" s="159"/>
      <c r="B19" s="154" t="s">
        <v>99</v>
      </c>
      <c r="C19" s="160" t="s">
        <v>114</v>
      </c>
      <c r="D19" s="154" t="s">
        <v>115</v>
      </c>
      <c r="E19" s="154" t="s">
        <v>116</v>
      </c>
      <c r="F19" s="155">
        <v>36.520000000000003</v>
      </c>
      <c r="G19" s="156">
        <v>21.07</v>
      </c>
      <c r="H19" s="156">
        <v>0</v>
      </c>
      <c r="I19" s="156">
        <f t="shared" si="0"/>
        <v>769.48</v>
      </c>
      <c r="J19" s="154">
        <f t="shared" si="1"/>
        <v>769.48</v>
      </c>
      <c r="K19" s="157">
        <f t="shared" si="2"/>
        <v>0</v>
      </c>
      <c r="L19" s="157">
        <f t="shared" si="3"/>
        <v>769.48</v>
      </c>
      <c r="M19" s="157">
        <f t="shared" si="4"/>
        <v>0</v>
      </c>
      <c r="N19" s="157">
        <v>21.07</v>
      </c>
      <c r="O19" s="157"/>
      <c r="P19" s="161"/>
      <c r="Q19" s="161"/>
      <c r="R19" s="161"/>
      <c r="S19" s="157">
        <f t="shared" si="5"/>
        <v>0</v>
      </c>
      <c r="T19" s="158"/>
      <c r="U19" s="158"/>
      <c r="V19" s="161"/>
      <c r="Z19">
        <v>0</v>
      </c>
    </row>
    <row r="20" spans="1:26" ht="25.05" customHeight="1" x14ac:dyDescent="0.3">
      <c r="A20" s="159"/>
      <c r="B20" s="154" t="s">
        <v>99</v>
      </c>
      <c r="C20" s="160" t="s">
        <v>117</v>
      </c>
      <c r="D20" s="154" t="s">
        <v>118</v>
      </c>
      <c r="E20" s="154" t="s">
        <v>116</v>
      </c>
      <c r="F20" s="155">
        <v>145.35</v>
      </c>
      <c r="G20" s="156">
        <v>1.07</v>
      </c>
      <c r="H20" s="156">
        <v>0</v>
      </c>
      <c r="I20" s="156">
        <f t="shared" si="0"/>
        <v>155.52000000000001</v>
      </c>
      <c r="J20" s="154">
        <f t="shared" si="1"/>
        <v>155.52000000000001</v>
      </c>
      <c r="K20" s="157">
        <f t="shared" si="2"/>
        <v>0</v>
      </c>
      <c r="L20" s="157">
        <f t="shared" si="3"/>
        <v>155.52000000000001</v>
      </c>
      <c r="M20" s="157">
        <f t="shared" si="4"/>
        <v>0</v>
      </c>
      <c r="N20" s="157">
        <v>1.07</v>
      </c>
      <c r="O20" s="157"/>
      <c r="P20" s="161"/>
      <c r="Q20" s="161"/>
      <c r="R20" s="161"/>
      <c r="S20" s="157">
        <f t="shared" si="5"/>
        <v>0</v>
      </c>
      <c r="T20" s="158"/>
      <c r="U20" s="158"/>
      <c r="V20" s="161"/>
      <c r="Z20">
        <v>0</v>
      </c>
    </row>
    <row r="21" spans="1:26" ht="25.05" customHeight="1" x14ac:dyDescent="0.3">
      <c r="A21" s="159"/>
      <c r="B21" s="154" t="s">
        <v>99</v>
      </c>
      <c r="C21" s="160" t="s">
        <v>119</v>
      </c>
      <c r="D21" s="154" t="s">
        <v>120</v>
      </c>
      <c r="E21" s="154" t="s">
        <v>116</v>
      </c>
      <c r="F21" s="155">
        <v>45.2</v>
      </c>
      <c r="G21" s="156">
        <v>14.59</v>
      </c>
      <c r="H21" s="156">
        <v>0</v>
      </c>
      <c r="I21" s="156">
        <f t="shared" si="0"/>
        <v>659.47</v>
      </c>
      <c r="J21" s="154">
        <f t="shared" si="1"/>
        <v>659.47</v>
      </c>
      <c r="K21" s="157">
        <f t="shared" si="2"/>
        <v>0</v>
      </c>
      <c r="L21" s="157">
        <f t="shared" si="3"/>
        <v>659.47</v>
      </c>
      <c r="M21" s="157">
        <f t="shared" si="4"/>
        <v>0</v>
      </c>
      <c r="N21" s="157">
        <v>14.59</v>
      </c>
      <c r="O21" s="157"/>
      <c r="P21" s="161"/>
      <c r="Q21" s="161"/>
      <c r="R21" s="161"/>
      <c r="S21" s="157">
        <f t="shared" si="5"/>
        <v>0</v>
      </c>
      <c r="T21" s="158"/>
      <c r="U21" s="158"/>
      <c r="V21" s="161"/>
      <c r="Z21">
        <v>0</v>
      </c>
    </row>
    <row r="22" spans="1:26" ht="25.05" customHeight="1" x14ac:dyDescent="0.3">
      <c r="A22" s="159"/>
      <c r="B22" s="154" t="s">
        <v>99</v>
      </c>
      <c r="C22" s="160" t="s">
        <v>121</v>
      </c>
      <c r="D22" s="154" t="s">
        <v>122</v>
      </c>
      <c r="E22" s="154" t="s">
        <v>116</v>
      </c>
      <c r="F22" s="155">
        <v>45.2</v>
      </c>
      <c r="G22" s="156">
        <v>23.99</v>
      </c>
      <c r="H22" s="156">
        <v>0</v>
      </c>
      <c r="I22" s="156">
        <f t="shared" si="0"/>
        <v>1084.3499999999999</v>
      </c>
      <c r="J22" s="154">
        <f t="shared" si="1"/>
        <v>1084.3499999999999</v>
      </c>
      <c r="K22" s="157">
        <f t="shared" si="2"/>
        <v>0</v>
      </c>
      <c r="L22" s="157">
        <f t="shared" si="3"/>
        <v>1084.3499999999999</v>
      </c>
      <c r="M22" s="157">
        <f t="shared" si="4"/>
        <v>0</v>
      </c>
      <c r="N22" s="157">
        <v>23.99</v>
      </c>
      <c r="O22" s="157"/>
      <c r="P22" s="161"/>
      <c r="Q22" s="161"/>
      <c r="R22" s="161"/>
      <c r="S22" s="157">
        <f t="shared" si="5"/>
        <v>0</v>
      </c>
      <c r="T22" s="158"/>
      <c r="U22" s="158"/>
      <c r="V22" s="161"/>
      <c r="Z22">
        <v>0</v>
      </c>
    </row>
    <row r="23" spans="1:26" ht="25.05" customHeight="1" x14ac:dyDescent="0.3">
      <c r="A23" s="159"/>
      <c r="B23" s="154" t="s">
        <v>99</v>
      </c>
      <c r="C23" s="160" t="s">
        <v>123</v>
      </c>
      <c r="D23" s="154" t="s">
        <v>124</v>
      </c>
      <c r="E23" s="154" t="s">
        <v>116</v>
      </c>
      <c r="F23" s="155">
        <v>525.88499999999999</v>
      </c>
      <c r="G23" s="156">
        <v>11.04</v>
      </c>
      <c r="H23" s="156">
        <v>0</v>
      </c>
      <c r="I23" s="156">
        <f t="shared" si="0"/>
        <v>5805.77</v>
      </c>
      <c r="J23" s="154">
        <f t="shared" si="1"/>
        <v>5805.77</v>
      </c>
      <c r="K23" s="157">
        <f t="shared" si="2"/>
        <v>0</v>
      </c>
      <c r="L23" s="157">
        <f t="shared" si="3"/>
        <v>5805.77</v>
      </c>
      <c r="M23" s="157">
        <f t="shared" si="4"/>
        <v>0</v>
      </c>
      <c r="N23" s="157">
        <v>11.04</v>
      </c>
      <c r="O23" s="157"/>
      <c r="P23" s="161"/>
      <c r="Q23" s="161"/>
      <c r="R23" s="161"/>
      <c r="S23" s="157">
        <f t="shared" si="5"/>
        <v>0</v>
      </c>
      <c r="T23" s="158"/>
      <c r="U23" s="158"/>
      <c r="V23" s="161"/>
      <c r="Z23">
        <v>0</v>
      </c>
    </row>
    <row r="24" spans="1:26" ht="25.05" customHeight="1" x14ac:dyDescent="0.3">
      <c r="A24" s="159"/>
      <c r="B24" s="154" t="s">
        <v>99</v>
      </c>
      <c r="C24" s="160" t="s">
        <v>125</v>
      </c>
      <c r="D24" s="154" t="s">
        <v>126</v>
      </c>
      <c r="E24" s="154" t="s">
        <v>116</v>
      </c>
      <c r="F24" s="155">
        <v>157.76499999999999</v>
      </c>
      <c r="G24" s="156">
        <v>2.2200000000000002</v>
      </c>
      <c r="H24" s="156">
        <v>0</v>
      </c>
      <c r="I24" s="156">
        <f t="shared" si="0"/>
        <v>350.24</v>
      </c>
      <c r="J24" s="154">
        <f t="shared" si="1"/>
        <v>350.24</v>
      </c>
      <c r="K24" s="157">
        <f t="shared" si="2"/>
        <v>0</v>
      </c>
      <c r="L24" s="157">
        <f t="shared" si="3"/>
        <v>350.24</v>
      </c>
      <c r="M24" s="157">
        <f t="shared" si="4"/>
        <v>0</v>
      </c>
      <c r="N24" s="157">
        <v>2.2200000000000002</v>
      </c>
      <c r="O24" s="157"/>
      <c r="P24" s="161"/>
      <c r="Q24" s="161"/>
      <c r="R24" s="161"/>
      <c r="S24" s="157">
        <f t="shared" si="5"/>
        <v>0</v>
      </c>
      <c r="T24" s="158"/>
      <c r="U24" s="158"/>
      <c r="V24" s="161"/>
      <c r="Z24">
        <v>0</v>
      </c>
    </row>
    <row r="25" spans="1:26" ht="25.05" customHeight="1" x14ac:dyDescent="0.3">
      <c r="A25" s="159"/>
      <c r="B25" s="154" t="s">
        <v>99</v>
      </c>
      <c r="C25" s="160" t="s">
        <v>127</v>
      </c>
      <c r="D25" s="154" t="s">
        <v>128</v>
      </c>
      <c r="E25" s="154" t="s">
        <v>105</v>
      </c>
      <c r="F25" s="155">
        <v>14</v>
      </c>
      <c r="G25" s="156">
        <v>44.31</v>
      </c>
      <c r="H25" s="156">
        <v>0</v>
      </c>
      <c r="I25" s="156">
        <f t="shared" si="0"/>
        <v>620.34</v>
      </c>
      <c r="J25" s="154">
        <f t="shared" si="1"/>
        <v>620.34</v>
      </c>
      <c r="K25" s="157">
        <f t="shared" si="2"/>
        <v>0</v>
      </c>
      <c r="L25" s="157">
        <f t="shared" si="3"/>
        <v>620.34</v>
      </c>
      <c r="M25" s="157">
        <f t="shared" si="4"/>
        <v>0</v>
      </c>
      <c r="N25" s="157">
        <v>44.31</v>
      </c>
      <c r="O25" s="157"/>
      <c r="P25" s="161">
        <v>1.98E-3</v>
      </c>
      <c r="Q25" s="161"/>
      <c r="R25" s="161">
        <v>1.98E-3</v>
      </c>
      <c r="S25" s="157">
        <f t="shared" si="5"/>
        <v>2.8000000000000001E-2</v>
      </c>
      <c r="T25" s="158"/>
      <c r="U25" s="158"/>
      <c r="V25" s="161"/>
      <c r="Z25">
        <v>0</v>
      </c>
    </row>
    <row r="26" spans="1:26" ht="25.05" customHeight="1" x14ac:dyDescent="0.3">
      <c r="A26" s="167"/>
      <c r="B26" s="162" t="s">
        <v>129</v>
      </c>
      <c r="C26" s="168" t="s">
        <v>130</v>
      </c>
      <c r="D26" s="162" t="s">
        <v>131</v>
      </c>
      <c r="E26" s="162" t="s">
        <v>105</v>
      </c>
      <c r="F26" s="163">
        <v>14</v>
      </c>
      <c r="G26" s="164">
        <v>0</v>
      </c>
      <c r="H26" s="164">
        <v>12.1</v>
      </c>
      <c r="I26" s="164">
        <f t="shared" si="0"/>
        <v>169.4</v>
      </c>
      <c r="J26" s="162">
        <f t="shared" si="1"/>
        <v>169.4</v>
      </c>
      <c r="K26" s="165">
        <f t="shared" si="2"/>
        <v>0</v>
      </c>
      <c r="L26" s="165">
        <f t="shared" si="3"/>
        <v>0</v>
      </c>
      <c r="M26" s="165">
        <f t="shared" si="4"/>
        <v>169.4</v>
      </c>
      <c r="N26" s="165">
        <v>12.1</v>
      </c>
      <c r="O26" s="165"/>
      <c r="P26" s="169"/>
      <c r="Q26" s="169"/>
      <c r="R26" s="169"/>
      <c r="S26" s="165">
        <f t="shared" si="5"/>
        <v>0</v>
      </c>
      <c r="T26" s="166"/>
      <c r="U26" s="166"/>
      <c r="V26" s="169"/>
      <c r="Z26">
        <v>0</v>
      </c>
    </row>
    <row r="27" spans="1:26" ht="25.05" customHeight="1" x14ac:dyDescent="0.3">
      <c r="A27" s="159"/>
      <c r="B27" s="154" t="s">
        <v>99</v>
      </c>
      <c r="C27" s="160" t="s">
        <v>132</v>
      </c>
      <c r="D27" s="154" t="s">
        <v>133</v>
      </c>
      <c r="E27" s="154" t="s">
        <v>105</v>
      </c>
      <c r="F27" s="155">
        <v>34</v>
      </c>
      <c r="G27" s="156">
        <v>121.63</v>
      </c>
      <c r="H27" s="156">
        <v>0</v>
      </c>
      <c r="I27" s="156">
        <f t="shared" si="0"/>
        <v>4135.42</v>
      </c>
      <c r="J27" s="154">
        <f t="shared" si="1"/>
        <v>4135.42</v>
      </c>
      <c r="K27" s="157">
        <f t="shared" si="2"/>
        <v>0</v>
      </c>
      <c r="L27" s="157">
        <f t="shared" si="3"/>
        <v>4135.42</v>
      </c>
      <c r="M27" s="157">
        <f t="shared" si="4"/>
        <v>0</v>
      </c>
      <c r="N27" s="157">
        <v>121.63</v>
      </c>
      <c r="O27" s="157"/>
      <c r="P27" s="161">
        <v>2.8500000000000001E-3</v>
      </c>
      <c r="Q27" s="161"/>
      <c r="R27" s="161">
        <v>2.8500000000000001E-3</v>
      </c>
      <c r="S27" s="157">
        <f t="shared" si="5"/>
        <v>9.7000000000000003E-2</v>
      </c>
      <c r="T27" s="158"/>
      <c r="U27" s="158"/>
      <c r="V27" s="161"/>
      <c r="Z27">
        <v>0</v>
      </c>
    </row>
    <row r="28" spans="1:26" ht="25.05" customHeight="1" x14ac:dyDescent="0.3">
      <c r="A28" s="159"/>
      <c r="B28" s="154" t="s">
        <v>99</v>
      </c>
      <c r="C28" s="160" t="s">
        <v>134</v>
      </c>
      <c r="D28" s="154" t="s">
        <v>135</v>
      </c>
      <c r="E28" s="154" t="s">
        <v>95</v>
      </c>
      <c r="F28" s="155">
        <v>1551</v>
      </c>
      <c r="G28" s="156">
        <v>5.1100000000000003</v>
      </c>
      <c r="H28" s="156">
        <v>0</v>
      </c>
      <c r="I28" s="156">
        <f t="shared" si="0"/>
        <v>7925.61</v>
      </c>
      <c r="J28" s="154">
        <f t="shared" si="1"/>
        <v>7925.61</v>
      </c>
      <c r="K28" s="157">
        <f t="shared" si="2"/>
        <v>0</v>
      </c>
      <c r="L28" s="157">
        <f t="shared" si="3"/>
        <v>7925.61</v>
      </c>
      <c r="M28" s="157">
        <f t="shared" si="4"/>
        <v>0</v>
      </c>
      <c r="N28" s="157">
        <v>5.1100000000000003</v>
      </c>
      <c r="O28" s="157"/>
      <c r="P28" s="161">
        <v>9.6999999999999994E-4</v>
      </c>
      <c r="Q28" s="161"/>
      <c r="R28" s="161">
        <v>9.6999999999999994E-4</v>
      </c>
      <c r="S28" s="157">
        <f t="shared" si="5"/>
        <v>1.504</v>
      </c>
      <c r="T28" s="158"/>
      <c r="U28" s="158"/>
      <c r="V28" s="161"/>
      <c r="Z28">
        <v>0</v>
      </c>
    </row>
    <row r="29" spans="1:26" ht="25.05" customHeight="1" x14ac:dyDescent="0.3">
      <c r="A29" s="159"/>
      <c r="B29" s="154" t="s">
        <v>99</v>
      </c>
      <c r="C29" s="160" t="s">
        <v>136</v>
      </c>
      <c r="D29" s="154" t="s">
        <v>137</v>
      </c>
      <c r="E29" s="154" t="s">
        <v>95</v>
      </c>
      <c r="F29" s="155">
        <v>1551</v>
      </c>
      <c r="G29" s="156">
        <v>3.21</v>
      </c>
      <c r="H29" s="156">
        <v>0</v>
      </c>
      <c r="I29" s="156">
        <f t="shared" si="0"/>
        <v>4978.71</v>
      </c>
      <c r="J29" s="154">
        <f t="shared" si="1"/>
        <v>4978.71</v>
      </c>
      <c r="K29" s="157">
        <f t="shared" si="2"/>
        <v>0</v>
      </c>
      <c r="L29" s="157">
        <f t="shared" si="3"/>
        <v>4978.71</v>
      </c>
      <c r="M29" s="157">
        <f t="shared" si="4"/>
        <v>0</v>
      </c>
      <c r="N29" s="157">
        <v>3.21</v>
      </c>
      <c r="O29" s="157"/>
      <c r="P29" s="161"/>
      <c r="Q29" s="161"/>
      <c r="R29" s="161"/>
      <c r="S29" s="157">
        <f t="shared" si="5"/>
        <v>0</v>
      </c>
      <c r="T29" s="158"/>
      <c r="U29" s="158"/>
      <c r="V29" s="161"/>
      <c r="Z29">
        <v>0</v>
      </c>
    </row>
    <row r="30" spans="1:26" ht="25.05" customHeight="1" x14ac:dyDescent="0.3">
      <c r="A30" s="159"/>
      <c r="B30" s="154" t="s">
        <v>99</v>
      </c>
      <c r="C30" s="160" t="s">
        <v>138</v>
      </c>
      <c r="D30" s="154" t="s">
        <v>139</v>
      </c>
      <c r="E30" s="154" t="s">
        <v>116</v>
      </c>
      <c r="F30" s="155">
        <v>93.06</v>
      </c>
      <c r="G30" s="156">
        <v>4.1100000000000003</v>
      </c>
      <c r="H30" s="156">
        <v>0</v>
      </c>
      <c r="I30" s="156">
        <f t="shared" si="0"/>
        <v>382.48</v>
      </c>
      <c r="J30" s="154">
        <f t="shared" si="1"/>
        <v>382.48</v>
      </c>
      <c r="K30" s="157">
        <f t="shared" si="2"/>
        <v>0</v>
      </c>
      <c r="L30" s="157">
        <f t="shared" si="3"/>
        <v>382.48</v>
      </c>
      <c r="M30" s="157">
        <f t="shared" si="4"/>
        <v>0</v>
      </c>
      <c r="N30" s="157">
        <v>4.1100000000000003</v>
      </c>
      <c r="O30" s="157"/>
      <c r="P30" s="161"/>
      <c r="Q30" s="161"/>
      <c r="R30" s="161"/>
      <c r="S30" s="157">
        <f t="shared" si="5"/>
        <v>0</v>
      </c>
      <c r="T30" s="158"/>
      <c r="U30" s="158"/>
      <c r="V30" s="161"/>
      <c r="Z30">
        <v>0</v>
      </c>
    </row>
    <row r="31" spans="1:26" ht="25.05" customHeight="1" x14ac:dyDescent="0.3">
      <c r="A31" s="159"/>
      <c r="B31" s="154" t="s">
        <v>99</v>
      </c>
      <c r="C31" s="160" t="s">
        <v>140</v>
      </c>
      <c r="D31" s="154" t="s">
        <v>141</v>
      </c>
      <c r="E31" s="154" t="s">
        <v>116</v>
      </c>
      <c r="F31" s="155">
        <v>93.06</v>
      </c>
      <c r="G31" s="156">
        <v>9.57</v>
      </c>
      <c r="H31" s="156">
        <v>0</v>
      </c>
      <c r="I31" s="156">
        <f t="shared" si="0"/>
        <v>890.58</v>
      </c>
      <c r="J31" s="154">
        <f t="shared" si="1"/>
        <v>890.58</v>
      </c>
      <c r="K31" s="157">
        <f t="shared" si="2"/>
        <v>0</v>
      </c>
      <c r="L31" s="157">
        <f t="shared" si="3"/>
        <v>890.58</v>
      </c>
      <c r="M31" s="157">
        <f t="shared" si="4"/>
        <v>0</v>
      </c>
      <c r="N31" s="157">
        <v>9.57</v>
      </c>
      <c r="O31" s="157"/>
      <c r="P31" s="161"/>
      <c r="Q31" s="161"/>
      <c r="R31" s="161"/>
      <c r="S31" s="157">
        <f t="shared" si="5"/>
        <v>0</v>
      </c>
      <c r="T31" s="158"/>
      <c r="U31" s="158"/>
      <c r="V31" s="161"/>
      <c r="Z31">
        <v>0</v>
      </c>
    </row>
    <row r="32" spans="1:26" ht="25.05" customHeight="1" x14ac:dyDescent="0.3">
      <c r="A32" s="159"/>
      <c r="B32" s="154" t="s">
        <v>99</v>
      </c>
      <c r="C32" s="160" t="s">
        <v>142</v>
      </c>
      <c r="D32" s="154" t="s">
        <v>143</v>
      </c>
      <c r="E32" s="154" t="s">
        <v>116</v>
      </c>
      <c r="F32" s="155">
        <v>93.06</v>
      </c>
      <c r="G32" s="156">
        <v>2.34</v>
      </c>
      <c r="H32" s="156">
        <v>0</v>
      </c>
      <c r="I32" s="156">
        <f t="shared" si="0"/>
        <v>217.76</v>
      </c>
      <c r="J32" s="154">
        <f t="shared" si="1"/>
        <v>217.76</v>
      </c>
      <c r="K32" s="157">
        <f t="shared" si="2"/>
        <v>0</v>
      </c>
      <c r="L32" s="157">
        <f t="shared" si="3"/>
        <v>217.76</v>
      </c>
      <c r="M32" s="157">
        <f t="shared" si="4"/>
        <v>0</v>
      </c>
      <c r="N32" s="157">
        <v>2.34</v>
      </c>
      <c r="O32" s="157"/>
      <c r="P32" s="161"/>
      <c r="Q32" s="161"/>
      <c r="R32" s="161"/>
      <c r="S32" s="157">
        <f t="shared" si="5"/>
        <v>0</v>
      </c>
      <c r="T32" s="158"/>
      <c r="U32" s="158"/>
      <c r="V32" s="161"/>
      <c r="Z32">
        <v>0</v>
      </c>
    </row>
    <row r="33" spans="1:26" ht="25.05" customHeight="1" x14ac:dyDescent="0.3">
      <c r="A33" s="159"/>
      <c r="B33" s="154" t="s">
        <v>99</v>
      </c>
      <c r="C33" s="160" t="s">
        <v>144</v>
      </c>
      <c r="D33" s="154" t="s">
        <v>145</v>
      </c>
      <c r="E33" s="154" t="s">
        <v>116</v>
      </c>
      <c r="F33" s="155">
        <v>93.06</v>
      </c>
      <c r="G33" s="156">
        <v>0.75</v>
      </c>
      <c r="H33" s="156">
        <v>0</v>
      </c>
      <c r="I33" s="156">
        <f t="shared" si="0"/>
        <v>69.8</v>
      </c>
      <c r="J33" s="154">
        <f t="shared" si="1"/>
        <v>69.8</v>
      </c>
      <c r="K33" s="157">
        <f t="shared" si="2"/>
        <v>0</v>
      </c>
      <c r="L33" s="157">
        <f t="shared" si="3"/>
        <v>69.8</v>
      </c>
      <c r="M33" s="157">
        <f t="shared" si="4"/>
        <v>0</v>
      </c>
      <c r="N33" s="157">
        <v>0.75</v>
      </c>
      <c r="O33" s="157"/>
      <c r="P33" s="161"/>
      <c r="Q33" s="161"/>
      <c r="R33" s="161"/>
      <c r="S33" s="157">
        <f t="shared" si="5"/>
        <v>0</v>
      </c>
      <c r="T33" s="158"/>
      <c r="U33" s="158"/>
      <c r="V33" s="161"/>
      <c r="Z33">
        <v>0</v>
      </c>
    </row>
    <row r="34" spans="1:26" ht="25.05" customHeight="1" x14ac:dyDescent="0.3">
      <c r="A34" s="159"/>
      <c r="B34" s="154" t="s">
        <v>99</v>
      </c>
      <c r="C34" s="160" t="s">
        <v>146</v>
      </c>
      <c r="D34" s="154" t="s">
        <v>147</v>
      </c>
      <c r="E34" s="154" t="s">
        <v>148</v>
      </c>
      <c r="F34" s="155">
        <v>103.68</v>
      </c>
      <c r="G34" s="156">
        <v>30</v>
      </c>
      <c r="H34" s="156">
        <v>0</v>
      </c>
      <c r="I34" s="156">
        <f t="shared" si="0"/>
        <v>3110.4</v>
      </c>
      <c r="J34" s="154">
        <f t="shared" si="1"/>
        <v>3110.4</v>
      </c>
      <c r="K34" s="157">
        <f t="shared" si="2"/>
        <v>0</v>
      </c>
      <c r="L34" s="157">
        <f t="shared" si="3"/>
        <v>3110.4</v>
      </c>
      <c r="M34" s="157">
        <f t="shared" si="4"/>
        <v>0</v>
      </c>
      <c r="N34" s="157">
        <v>30</v>
      </c>
      <c r="O34" s="157"/>
      <c r="P34" s="161"/>
      <c r="Q34" s="161"/>
      <c r="R34" s="161"/>
      <c r="S34" s="157">
        <f t="shared" si="5"/>
        <v>0</v>
      </c>
      <c r="T34" s="158"/>
      <c r="U34" s="158"/>
      <c r="V34" s="161"/>
      <c r="Z34">
        <v>0</v>
      </c>
    </row>
    <row r="35" spans="1:26" ht="25.05" customHeight="1" x14ac:dyDescent="0.3">
      <c r="A35" s="159"/>
      <c r="B35" s="154" t="s">
        <v>99</v>
      </c>
      <c r="C35" s="160" t="s">
        <v>149</v>
      </c>
      <c r="D35" s="154" t="s">
        <v>150</v>
      </c>
      <c r="E35" s="154" t="s">
        <v>116</v>
      </c>
      <c r="F35" s="155">
        <v>435.07499999999999</v>
      </c>
      <c r="G35" s="156">
        <v>4.21</v>
      </c>
      <c r="H35" s="156">
        <v>0</v>
      </c>
      <c r="I35" s="156">
        <f t="shared" si="0"/>
        <v>1831.67</v>
      </c>
      <c r="J35" s="154">
        <f t="shared" si="1"/>
        <v>1831.67</v>
      </c>
      <c r="K35" s="157">
        <f t="shared" si="2"/>
        <v>0</v>
      </c>
      <c r="L35" s="157">
        <f t="shared" si="3"/>
        <v>1831.67</v>
      </c>
      <c r="M35" s="157">
        <f t="shared" si="4"/>
        <v>0</v>
      </c>
      <c r="N35" s="157">
        <v>4.21</v>
      </c>
      <c r="O35" s="157"/>
      <c r="P35" s="161"/>
      <c r="Q35" s="161"/>
      <c r="R35" s="161"/>
      <c r="S35" s="157">
        <f t="shared" si="5"/>
        <v>0</v>
      </c>
      <c r="T35" s="158"/>
      <c r="U35" s="158"/>
      <c r="V35" s="161"/>
      <c r="Z35">
        <v>0</v>
      </c>
    </row>
    <row r="36" spans="1:26" ht="25.05" customHeight="1" x14ac:dyDescent="0.3">
      <c r="A36" s="159"/>
      <c r="B36" s="154" t="s">
        <v>99</v>
      </c>
      <c r="C36" s="160" t="s">
        <v>151</v>
      </c>
      <c r="D36" s="154" t="s">
        <v>152</v>
      </c>
      <c r="E36" s="154" t="s">
        <v>116</v>
      </c>
      <c r="F36" s="155">
        <v>186.12</v>
      </c>
      <c r="G36" s="156">
        <v>34.39</v>
      </c>
      <c r="H36" s="156">
        <v>0</v>
      </c>
      <c r="I36" s="156">
        <f t="shared" si="0"/>
        <v>6400.67</v>
      </c>
      <c r="J36" s="154">
        <f t="shared" si="1"/>
        <v>6400.67</v>
      </c>
      <c r="K36" s="157">
        <f t="shared" si="2"/>
        <v>0</v>
      </c>
      <c r="L36" s="157">
        <f t="shared" si="3"/>
        <v>6400.67</v>
      </c>
      <c r="M36" s="157">
        <f t="shared" si="4"/>
        <v>0</v>
      </c>
      <c r="N36" s="157">
        <v>34.39</v>
      </c>
      <c r="O36" s="157"/>
      <c r="P36" s="161"/>
      <c r="Q36" s="161"/>
      <c r="R36" s="161"/>
      <c r="S36" s="157">
        <f t="shared" si="5"/>
        <v>0</v>
      </c>
      <c r="T36" s="158"/>
      <c r="U36" s="158"/>
      <c r="V36" s="161"/>
      <c r="Z36">
        <v>0</v>
      </c>
    </row>
    <row r="37" spans="1:26" ht="25.05" customHeight="1" x14ac:dyDescent="0.3">
      <c r="A37" s="159"/>
      <c r="B37" s="154" t="s">
        <v>153</v>
      </c>
      <c r="C37" s="160" t="s">
        <v>154</v>
      </c>
      <c r="D37" s="154" t="s">
        <v>155</v>
      </c>
      <c r="E37" s="154" t="s">
        <v>95</v>
      </c>
      <c r="F37" s="155">
        <v>644</v>
      </c>
      <c r="G37" s="156">
        <v>4.16</v>
      </c>
      <c r="H37" s="156">
        <v>0</v>
      </c>
      <c r="I37" s="156">
        <f t="shared" si="0"/>
        <v>2679.04</v>
      </c>
      <c r="J37" s="154">
        <f t="shared" si="1"/>
        <v>2679.04</v>
      </c>
      <c r="K37" s="157">
        <f t="shared" si="2"/>
        <v>0</v>
      </c>
      <c r="L37" s="157">
        <f t="shared" si="3"/>
        <v>2679.04</v>
      </c>
      <c r="M37" s="157">
        <f t="shared" si="4"/>
        <v>0</v>
      </c>
      <c r="N37" s="157">
        <v>4.16</v>
      </c>
      <c r="O37" s="157"/>
      <c r="P37" s="161"/>
      <c r="Q37" s="161"/>
      <c r="R37" s="161"/>
      <c r="S37" s="157">
        <f t="shared" si="5"/>
        <v>0</v>
      </c>
      <c r="T37" s="158"/>
      <c r="U37" s="158"/>
      <c r="V37" s="161"/>
      <c r="Z37">
        <v>0</v>
      </c>
    </row>
    <row r="38" spans="1:26" ht="25.05" customHeight="1" x14ac:dyDescent="0.3">
      <c r="A38" s="167"/>
      <c r="B38" s="162" t="s">
        <v>129</v>
      </c>
      <c r="C38" s="168" t="s">
        <v>156</v>
      </c>
      <c r="D38" s="162" t="s">
        <v>157</v>
      </c>
      <c r="E38" s="162" t="s">
        <v>158</v>
      </c>
      <c r="F38" s="163">
        <v>10</v>
      </c>
      <c r="G38" s="164">
        <v>0</v>
      </c>
      <c r="H38" s="164">
        <v>6.24</v>
      </c>
      <c r="I38" s="164">
        <f t="shared" si="0"/>
        <v>62.4</v>
      </c>
      <c r="J38" s="162">
        <f t="shared" si="1"/>
        <v>62.4</v>
      </c>
      <c r="K38" s="165">
        <f t="shared" si="2"/>
        <v>0</v>
      </c>
      <c r="L38" s="165">
        <f t="shared" si="3"/>
        <v>0</v>
      </c>
      <c r="M38" s="165">
        <f t="shared" si="4"/>
        <v>62.4</v>
      </c>
      <c r="N38" s="165">
        <v>6.24</v>
      </c>
      <c r="O38" s="165"/>
      <c r="P38" s="169"/>
      <c r="Q38" s="169"/>
      <c r="R38" s="169"/>
      <c r="S38" s="165">
        <f t="shared" si="5"/>
        <v>0</v>
      </c>
      <c r="T38" s="166"/>
      <c r="U38" s="166"/>
      <c r="V38" s="169"/>
      <c r="Z38">
        <v>0</v>
      </c>
    </row>
    <row r="39" spans="1:26" ht="25.05" customHeight="1" x14ac:dyDescent="0.3">
      <c r="A39" s="159"/>
      <c r="B39" s="154" t="s">
        <v>99</v>
      </c>
      <c r="C39" s="160" t="s">
        <v>159</v>
      </c>
      <c r="D39" s="154" t="s">
        <v>160</v>
      </c>
      <c r="E39" s="154" t="s">
        <v>95</v>
      </c>
      <c r="F39" s="155">
        <v>195</v>
      </c>
      <c r="G39" s="156">
        <v>0.28999999999999998</v>
      </c>
      <c r="H39" s="156">
        <v>0</v>
      </c>
      <c r="I39" s="156">
        <f t="shared" si="0"/>
        <v>56.55</v>
      </c>
      <c r="J39" s="154">
        <f t="shared" si="1"/>
        <v>56.55</v>
      </c>
      <c r="K39" s="157">
        <f t="shared" si="2"/>
        <v>0</v>
      </c>
      <c r="L39" s="157">
        <f t="shared" si="3"/>
        <v>56.55</v>
      </c>
      <c r="M39" s="157">
        <f t="shared" si="4"/>
        <v>0</v>
      </c>
      <c r="N39" s="157">
        <v>0.28999999999999998</v>
      </c>
      <c r="O39" s="157"/>
      <c r="P39" s="161"/>
      <c r="Q39" s="161"/>
      <c r="R39" s="161"/>
      <c r="S39" s="157">
        <f t="shared" si="5"/>
        <v>0</v>
      </c>
      <c r="T39" s="158"/>
      <c r="U39" s="158"/>
      <c r="V39" s="161"/>
      <c r="Z39">
        <v>0</v>
      </c>
    </row>
    <row r="40" spans="1:26" ht="25.05" customHeight="1" x14ac:dyDescent="0.3">
      <c r="A40" s="159"/>
      <c r="B40" s="154" t="s">
        <v>99</v>
      </c>
      <c r="C40" s="160" t="s">
        <v>161</v>
      </c>
      <c r="D40" s="154" t="s">
        <v>162</v>
      </c>
      <c r="E40" s="154" t="s">
        <v>95</v>
      </c>
      <c r="F40" s="155">
        <v>145.35</v>
      </c>
      <c r="G40" s="156">
        <v>2.98</v>
      </c>
      <c r="H40" s="156">
        <v>0</v>
      </c>
      <c r="I40" s="156">
        <f t="shared" si="0"/>
        <v>433.14</v>
      </c>
      <c r="J40" s="154">
        <f t="shared" si="1"/>
        <v>433.14</v>
      </c>
      <c r="K40" s="157">
        <f t="shared" si="2"/>
        <v>0</v>
      </c>
      <c r="L40" s="157">
        <f t="shared" si="3"/>
        <v>433.14</v>
      </c>
      <c r="M40" s="157">
        <f t="shared" si="4"/>
        <v>0</v>
      </c>
      <c r="N40" s="157">
        <v>2.98</v>
      </c>
      <c r="O40" s="157"/>
      <c r="P40" s="161"/>
      <c r="Q40" s="161"/>
      <c r="R40" s="161"/>
      <c r="S40" s="157">
        <f t="shared" si="5"/>
        <v>0</v>
      </c>
      <c r="T40" s="158"/>
      <c r="U40" s="158"/>
      <c r="V40" s="161"/>
      <c r="Z40">
        <v>0</v>
      </c>
    </row>
    <row r="41" spans="1:26" x14ac:dyDescent="0.3">
      <c r="A41" s="62"/>
      <c r="B41" s="62"/>
      <c r="C41" s="153" t="s">
        <v>91</v>
      </c>
      <c r="D41" s="152" t="s">
        <v>66</v>
      </c>
      <c r="E41" s="62"/>
      <c r="F41" s="151"/>
      <c r="G41" s="141">
        <f>ROUND((SUM(L10:L40))/1,2)</f>
        <v>54921.32</v>
      </c>
      <c r="H41" s="141">
        <f>ROUND((SUM(M10:M40))/1,2)</f>
        <v>231.8</v>
      </c>
      <c r="I41" s="141">
        <f>ROUND((SUM(I10:I40))/1,2)</f>
        <v>55153.120000000003</v>
      </c>
      <c r="J41" s="62"/>
      <c r="K41" s="62"/>
      <c r="L41" s="62">
        <f>ROUND((SUM(L10:L40))/1,2)</f>
        <v>54921.32</v>
      </c>
      <c r="M41" s="62">
        <f>ROUND((SUM(M10:M40))/1,2)</f>
        <v>231.8</v>
      </c>
      <c r="N41" s="62"/>
      <c r="O41" s="62"/>
      <c r="P41" s="170"/>
      <c r="Q41" s="62"/>
      <c r="R41" s="62"/>
      <c r="S41" s="170">
        <f>ROUND((SUM(S10:S40))/1,2)</f>
        <v>5.0599999999999996</v>
      </c>
      <c r="T41" s="137"/>
      <c r="U41" s="137"/>
      <c r="V41" s="2">
        <f>ROUND((SUM(V10:V40))/1,2)</f>
        <v>0</v>
      </c>
      <c r="W41" s="137"/>
      <c r="X41" s="137"/>
      <c r="Y41" s="137"/>
      <c r="Z41" s="137"/>
    </row>
    <row r="42" spans="1:26" x14ac:dyDescent="0.3">
      <c r="A42" s="1"/>
      <c r="B42" s="1"/>
      <c r="C42" s="1"/>
      <c r="D42" s="1"/>
      <c r="E42" s="1"/>
      <c r="F42" s="147"/>
      <c r="G42" s="134"/>
      <c r="H42" s="134"/>
      <c r="I42" s="134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3">
      <c r="A43" s="62"/>
      <c r="B43" s="62"/>
      <c r="C43" s="153" t="s">
        <v>163</v>
      </c>
      <c r="D43" s="152" t="s">
        <v>67</v>
      </c>
      <c r="E43" s="62"/>
      <c r="F43" s="151"/>
      <c r="G43" s="76"/>
      <c r="H43" s="76"/>
      <c r="I43" s="76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137"/>
      <c r="U43" s="137"/>
      <c r="V43" s="62"/>
      <c r="W43" s="137"/>
      <c r="X43" s="137"/>
      <c r="Y43" s="137"/>
      <c r="Z43" s="137"/>
    </row>
    <row r="44" spans="1:26" ht="25.05" customHeight="1" x14ac:dyDescent="0.3">
      <c r="A44" s="159"/>
      <c r="B44" s="154" t="s">
        <v>164</v>
      </c>
      <c r="C44" s="160" t="s">
        <v>165</v>
      </c>
      <c r="D44" s="154" t="s">
        <v>166</v>
      </c>
      <c r="E44" s="154" t="s">
        <v>167</v>
      </c>
      <c r="F44" s="155">
        <v>598.4</v>
      </c>
      <c r="G44" s="156">
        <v>0.13</v>
      </c>
      <c r="H44" s="156">
        <v>0</v>
      </c>
      <c r="I44" s="156">
        <f>ROUND(F44*(G44+H44),2)</f>
        <v>77.790000000000006</v>
      </c>
      <c r="J44" s="154">
        <f>ROUND(F44*(N44),2)</f>
        <v>77.790000000000006</v>
      </c>
      <c r="K44" s="157">
        <f>ROUND(F44*(O44),2)</f>
        <v>0</v>
      </c>
      <c r="L44" s="157">
        <f>ROUND(F44*(G44),2)</f>
        <v>77.790000000000006</v>
      </c>
      <c r="M44" s="157">
        <f>ROUND(F44*(H44),2)</f>
        <v>0</v>
      </c>
      <c r="N44" s="157">
        <v>0.13</v>
      </c>
      <c r="O44" s="157"/>
      <c r="P44" s="161"/>
      <c r="Q44" s="161"/>
      <c r="R44" s="161"/>
      <c r="S44" s="157">
        <f>ROUND(F44*(P44),3)</f>
        <v>0</v>
      </c>
      <c r="T44" s="158"/>
      <c r="U44" s="158"/>
      <c r="V44" s="161"/>
      <c r="Z44">
        <v>0</v>
      </c>
    </row>
    <row r="45" spans="1:26" x14ac:dyDescent="0.3">
      <c r="A45" s="62"/>
      <c r="B45" s="62"/>
      <c r="C45" s="153" t="s">
        <v>163</v>
      </c>
      <c r="D45" s="152" t="s">
        <v>67</v>
      </c>
      <c r="E45" s="62"/>
      <c r="F45" s="151"/>
      <c r="G45" s="141">
        <f>ROUND((SUM(L43:L44))/1,2)</f>
        <v>77.790000000000006</v>
      </c>
      <c r="H45" s="141">
        <f>ROUND((SUM(M43:M44))/1,2)</f>
        <v>0</v>
      </c>
      <c r="I45" s="141">
        <f>ROUND((SUM(I43:I44))/1,2)</f>
        <v>77.790000000000006</v>
      </c>
      <c r="J45" s="62"/>
      <c r="K45" s="62"/>
      <c r="L45" s="62">
        <f>ROUND((SUM(L43:L44))/1,2)</f>
        <v>77.790000000000006</v>
      </c>
      <c r="M45" s="62">
        <f>ROUND((SUM(M43:M44))/1,2)</f>
        <v>0</v>
      </c>
      <c r="N45" s="62"/>
      <c r="O45" s="62"/>
      <c r="P45" s="170"/>
      <c r="Q45" s="62"/>
      <c r="R45" s="62"/>
      <c r="S45" s="170">
        <f>ROUND((SUM(S43:S44))/1,2)</f>
        <v>0</v>
      </c>
      <c r="T45" s="137"/>
      <c r="U45" s="137"/>
      <c r="V45" s="2">
        <f>ROUND((SUM(V43:V44))/1,2)</f>
        <v>0</v>
      </c>
      <c r="W45" s="137"/>
      <c r="X45" s="137"/>
      <c r="Y45" s="137"/>
      <c r="Z45" s="137"/>
    </row>
    <row r="46" spans="1:26" x14ac:dyDescent="0.3">
      <c r="A46" s="1"/>
      <c r="B46" s="1"/>
      <c r="C46" s="1"/>
      <c r="D46" s="1"/>
      <c r="E46" s="1"/>
      <c r="F46" s="147"/>
      <c r="G46" s="134"/>
      <c r="H46" s="134"/>
      <c r="I46" s="134"/>
      <c r="J46" s="1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x14ac:dyDescent="0.3">
      <c r="A47" s="62"/>
      <c r="B47" s="62"/>
      <c r="C47" s="153" t="s">
        <v>168</v>
      </c>
      <c r="D47" s="152" t="s">
        <v>68</v>
      </c>
      <c r="E47" s="62"/>
      <c r="F47" s="151"/>
      <c r="G47" s="76"/>
      <c r="H47" s="76"/>
      <c r="I47" s="76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137"/>
      <c r="U47" s="137"/>
      <c r="V47" s="62"/>
      <c r="W47" s="137"/>
      <c r="X47" s="137"/>
      <c r="Y47" s="137"/>
      <c r="Z47" s="137"/>
    </row>
    <row r="48" spans="1:26" ht="25.05" customHeight="1" x14ac:dyDescent="0.3">
      <c r="A48" s="159"/>
      <c r="B48" s="154" t="s">
        <v>164</v>
      </c>
      <c r="C48" s="160" t="s">
        <v>169</v>
      </c>
      <c r="D48" s="154" t="s">
        <v>170</v>
      </c>
      <c r="E48" s="154" t="s">
        <v>105</v>
      </c>
      <c r="F48" s="155">
        <v>40.799999999999997</v>
      </c>
      <c r="G48" s="156">
        <v>46.45</v>
      </c>
      <c r="H48" s="156">
        <v>0</v>
      </c>
      <c r="I48" s="156">
        <f>ROUND(F48*(G48+H48),2)</f>
        <v>1895.16</v>
      </c>
      <c r="J48" s="154">
        <f>ROUND(F48*(N48),2)</f>
        <v>1895.16</v>
      </c>
      <c r="K48" s="157">
        <f>ROUND(F48*(O48),2)</f>
        <v>0</v>
      </c>
      <c r="L48" s="157">
        <f>ROUND(F48*(G48),2)</f>
        <v>1895.16</v>
      </c>
      <c r="M48" s="157">
        <f>ROUND(F48*(H48),2)</f>
        <v>0</v>
      </c>
      <c r="N48" s="157">
        <v>46.45</v>
      </c>
      <c r="O48" s="157"/>
      <c r="P48" s="161"/>
      <c r="Q48" s="161"/>
      <c r="R48" s="161"/>
      <c r="S48" s="157">
        <f>ROUND(F48*(P48),3)</f>
        <v>0</v>
      </c>
      <c r="T48" s="158"/>
      <c r="U48" s="158"/>
      <c r="V48" s="161"/>
      <c r="Z48">
        <v>0</v>
      </c>
    </row>
    <row r="49" spans="1:26" x14ac:dyDescent="0.3">
      <c r="A49" s="62"/>
      <c r="B49" s="62"/>
      <c r="C49" s="153" t="s">
        <v>168</v>
      </c>
      <c r="D49" s="152" t="s">
        <v>68</v>
      </c>
      <c r="E49" s="62"/>
      <c r="F49" s="151"/>
      <c r="G49" s="141">
        <f>ROUND((SUM(L47:L48))/1,2)</f>
        <v>1895.16</v>
      </c>
      <c r="H49" s="141">
        <f>ROUND((SUM(M47:M48))/1,2)</f>
        <v>0</v>
      </c>
      <c r="I49" s="141">
        <f>ROUND((SUM(I47:I48))/1,2)</f>
        <v>1895.16</v>
      </c>
      <c r="J49" s="62"/>
      <c r="K49" s="62"/>
      <c r="L49" s="62">
        <f>ROUND((SUM(L47:L48))/1,2)</f>
        <v>1895.16</v>
      </c>
      <c r="M49" s="62">
        <f>ROUND((SUM(M47:M48))/1,2)</f>
        <v>0</v>
      </c>
      <c r="N49" s="62"/>
      <c r="O49" s="62"/>
      <c r="P49" s="170"/>
      <c r="Q49" s="62"/>
      <c r="R49" s="62"/>
      <c r="S49" s="170">
        <f>ROUND((SUM(S47:S48))/1,2)</f>
        <v>0</v>
      </c>
      <c r="T49" s="137"/>
      <c r="U49" s="137"/>
      <c r="V49" s="2">
        <f>ROUND((SUM(V47:V48))/1,2)</f>
        <v>0</v>
      </c>
      <c r="W49" s="137"/>
      <c r="X49" s="137"/>
      <c r="Y49" s="137"/>
      <c r="Z49" s="137"/>
    </row>
    <row r="50" spans="1:26" x14ac:dyDescent="0.3">
      <c r="A50" s="1"/>
      <c r="B50" s="1"/>
      <c r="C50" s="1"/>
      <c r="D50" s="1"/>
      <c r="E50" s="1"/>
      <c r="F50" s="147"/>
      <c r="G50" s="134"/>
      <c r="H50" s="134"/>
      <c r="I50" s="13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3">
      <c r="A51" s="62"/>
      <c r="B51" s="62"/>
      <c r="C51" s="153" t="s">
        <v>171</v>
      </c>
      <c r="D51" s="152" t="s">
        <v>69</v>
      </c>
      <c r="E51" s="62"/>
      <c r="F51" s="151"/>
      <c r="G51" s="76"/>
      <c r="H51" s="76"/>
      <c r="I51" s="76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137"/>
      <c r="U51" s="137"/>
      <c r="V51" s="62"/>
      <c r="W51" s="137"/>
      <c r="X51" s="137"/>
      <c r="Y51" s="137"/>
      <c r="Z51" s="137"/>
    </row>
    <row r="52" spans="1:26" ht="25.05" customHeight="1" x14ac:dyDescent="0.3">
      <c r="A52" s="159"/>
      <c r="B52" s="154" t="s">
        <v>172</v>
      </c>
      <c r="C52" s="160" t="s">
        <v>173</v>
      </c>
      <c r="D52" s="154" t="s">
        <v>174</v>
      </c>
      <c r="E52" s="154" t="s">
        <v>116</v>
      </c>
      <c r="F52" s="155">
        <v>0.7</v>
      </c>
      <c r="G52" s="156">
        <v>128.53</v>
      </c>
      <c r="H52" s="156">
        <v>0</v>
      </c>
      <c r="I52" s="156">
        <f>ROUND(F52*(G52+H52),2)</f>
        <v>89.97</v>
      </c>
      <c r="J52" s="154">
        <f>ROUND(F52*(N52),2)</f>
        <v>89.97</v>
      </c>
      <c r="K52" s="157">
        <f>ROUND(F52*(O52),2)</f>
        <v>0</v>
      </c>
      <c r="L52" s="157">
        <f>ROUND(F52*(G52),2)</f>
        <v>89.97</v>
      </c>
      <c r="M52" s="157">
        <f>ROUND(F52*(H52),2)</f>
        <v>0</v>
      </c>
      <c r="N52" s="157">
        <v>128.53</v>
      </c>
      <c r="O52" s="157"/>
      <c r="P52" s="161">
        <v>2.3091699999999999</v>
      </c>
      <c r="Q52" s="161"/>
      <c r="R52" s="161">
        <v>2.3091699999999999</v>
      </c>
      <c r="S52" s="157">
        <f>ROUND(F52*(P52),3)</f>
        <v>1.6160000000000001</v>
      </c>
      <c r="T52" s="158"/>
      <c r="U52" s="158"/>
      <c r="V52" s="161"/>
      <c r="Z52">
        <v>0</v>
      </c>
    </row>
    <row r="53" spans="1:26" ht="25.05" customHeight="1" x14ac:dyDescent="0.3">
      <c r="A53" s="159"/>
      <c r="B53" s="154" t="s">
        <v>172</v>
      </c>
      <c r="C53" s="160" t="s">
        <v>175</v>
      </c>
      <c r="D53" s="154" t="s">
        <v>176</v>
      </c>
      <c r="E53" s="154" t="s">
        <v>177</v>
      </c>
      <c r="F53" s="155">
        <v>14</v>
      </c>
      <c r="G53" s="156">
        <v>22.27</v>
      </c>
      <c r="H53" s="156">
        <v>0</v>
      </c>
      <c r="I53" s="156">
        <f>ROUND(F53*(G53+H53),2)</f>
        <v>311.77999999999997</v>
      </c>
      <c r="J53" s="154">
        <f>ROUND(F53*(N53),2)</f>
        <v>311.77999999999997</v>
      </c>
      <c r="K53" s="157">
        <f>ROUND(F53*(O53),2)</f>
        <v>0</v>
      </c>
      <c r="L53" s="157">
        <f>ROUND(F53*(G53),2)</f>
        <v>311.77999999999997</v>
      </c>
      <c r="M53" s="157">
        <f>ROUND(F53*(H53),2)</f>
        <v>0</v>
      </c>
      <c r="N53" s="157">
        <v>22.27</v>
      </c>
      <c r="O53" s="157"/>
      <c r="P53" s="161">
        <v>9.4070000000000001E-2</v>
      </c>
      <c r="Q53" s="161"/>
      <c r="R53" s="161">
        <v>9.4070000000000001E-2</v>
      </c>
      <c r="S53" s="157">
        <f>ROUND(F53*(P53),3)</f>
        <v>1.3169999999999999</v>
      </c>
      <c r="T53" s="158"/>
      <c r="U53" s="158"/>
      <c r="V53" s="161"/>
      <c r="Z53">
        <v>0</v>
      </c>
    </row>
    <row r="54" spans="1:26" x14ac:dyDescent="0.3">
      <c r="A54" s="62"/>
      <c r="B54" s="62"/>
      <c r="C54" s="153" t="s">
        <v>171</v>
      </c>
      <c r="D54" s="152" t="s">
        <v>69</v>
      </c>
      <c r="E54" s="62"/>
      <c r="F54" s="151"/>
      <c r="G54" s="141">
        <f>ROUND((SUM(L51:L53))/1,2)</f>
        <v>401.75</v>
      </c>
      <c r="H54" s="141">
        <f>ROUND((SUM(M51:M53))/1,2)</f>
        <v>0</v>
      </c>
      <c r="I54" s="141">
        <f>ROUND((SUM(I51:I53))/1,2)</f>
        <v>401.75</v>
      </c>
      <c r="J54" s="62"/>
      <c r="K54" s="62"/>
      <c r="L54" s="62">
        <f>ROUND((SUM(L51:L53))/1,2)</f>
        <v>401.75</v>
      </c>
      <c r="M54" s="62">
        <f>ROUND((SUM(M51:M53))/1,2)</f>
        <v>0</v>
      </c>
      <c r="N54" s="62"/>
      <c r="O54" s="62"/>
      <c r="P54" s="170"/>
      <c r="Q54" s="62"/>
      <c r="R54" s="62"/>
      <c r="S54" s="170">
        <f>ROUND((SUM(S51:S53))/1,2)</f>
        <v>2.93</v>
      </c>
      <c r="T54" s="137"/>
      <c r="U54" s="137"/>
      <c r="V54" s="2">
        <f>ROUND((SUM(V51:V53))/1,2)</f>
        <v>0</v>
      </c>
      <c r="W54" s="137"/>
      <c r="X54" s="137"/>
      <c r="Y54" s="137"/>
      <c r="Z54" s="137"/>
    </row>
    <row r="55" spans="1:26" x14ac:dyDescent="0.3">
      <c r="A55" s="1"/>
      <c r="B55" s="1"/>
      <c r="C55" s="1"/>
      <c r="D55" s="1"/>
      <c r="E55" s="1"/>
      <c r="F55" s="147"/>
      <c r="G55" s="134"/>
      <c r="H55" s="134"/>
      <c r="I55" s="134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 x14ac:dyDescent="0.3">
      <c r="A56" s="62"/>
      <c r="B56" s="62"/>
      <c r="C56" s="153" t="s">
        <v>178</v>
      </c>
      <c r="D56" s="152" t="s">
        <v>70</v>
      </c>
      <c r="E56" s="62"/>
      <c r="F56" s="151"/>
      <c r="G56" s="76"/>
      <c r="H56" s="76"/>
      <c r="I56" s="76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137"/>
      <c r="U56" s="137"/>
      <c r="V56" s="62"/>
      <c r="W56" s="137"/>
      <c r="X56" s="137"/>
      <c r="Y56" s="137"/>
      <c r="Z56" s="137"/>
    </row>
    <row r="57" spans="1:26" ht="25.05" customHeight="1" x14ac:dyDescent="0.3">
      <c r="A57" s="159"/>
      <c r="B57" s="154" t="s">
        <v>179</v>
      </c>
      <c r="C57" s="160" t="s">
        <v>180</v>
      </c>
      <c r="D57" s="154" t="s">
        <v>181</v>
      </c>
      <c r="E57" s="154" t="s">
        <v>95</v>
      </c>
      <c r="F57" s="155">
        <v>696</v>
      </c>
      <c r="G57" s="156">
        <v>5.03</v>
      </c>
      <c r="H57" s="156">
        <v>0</v>
      </c>
      <c r="I57" s="156">
        <f t="shared" ref="I57:I65" si="6">ROUND(F57*(G57+H57),2)</f>
        <v>3500.88</v>
      </c>
      <c r="J57" s="154">
        <f t="shared" ref="J57:J65" si="7">ROUND(F57*(N57),2)</f>
        <v>3500.88</v>
      </c>
      <c r="K57" s="157">
        <f t="shared" ref="K57:K65" si="8">ROUND(F57*(O57),2)</f>
        <v>0</v>
      </c>
      <c r="L57" s="157">
        <f t="shared" ref="L57:L65" si="9">ROUND(F57*(G57),2)</f>
        <v>3500.88</v>
      </c>
      <c r="M57" s="157">
        <f t="shared" ref="M57:M65" si="10">ROUND(F57*(H57),2)</f>
        <v>0</v>
      </c>
      <c r="N57" s="157">
        <v>5.03</v>
      </c>
      <c r="O57" s="157"/>
      <c r="P57" s="161">
        <v>0.24288000000000001</v>
      </c>
      <c r="Q57" s="161"/>
      <c r="R57" s="161">
        <v>0.24288000000000001</v>
      </c>
      <c r="S57" s="157">
        <f t="shared" ref="S57:S65" si="11">ROUND(F57*(P57),3)</f>
        <v>169.04400000000001</v>
      </c>
      <c r="T57" s="158"/>
      <c r="U57" s="158"/>
      <c r="V57" s="161"/>
      <c r="Z57">
        <v>0</v>
      </c>
    </row>
    <row r="58" spans="1:26" ht="25.05" customHeight="1" x14ac:dyDescent="0.3">
      <c r="A58" s="159"/>
      <c r="B58" s="154" t="s">
        <v>179</v>
      </c>
      <c r="C58" s="160" t="s">
        <v>182</v>
      </c>
      <c r="D58" s="154" t="s">
        <v>183</v>
      </c>
      <c r="E58" s="154" t="s">
        <v>95</v>
      </c>
      <c r="F58" s="155">
        <v>696</v>
      </c>
      <c r="G58" s="156">
        <v>9.9600000000000009</v>
      </c>
      <c r="H58" s="156">
        <v>0</v>
      </c>
      <c r="I58" s="156">
        <f t="shared" si="6"/>
        <v>6932.16</v>
      </c>
      <c r="J58" s="154">
        <f t="shared" si="7"/>
        <v>6932.16</v>
      </c>
      <c r="K58" s="157">
        <f t="shared" si="8"/>
        <v>0</v>
      </c>
      <c r="L58" s="157">
        <f t="shared" si="9"/>
        <v>6932.16</v>
      </c>
      <c r="M58" s="157">
        <f t="shared" si="10"/>
        <v>0</v>
      </c>
      <c r="N58" s="157">
        <v>9.9600000000000009</v>
      </c>
      <c r="O58" s="157"/>
      <c r="P58" s="161">
        <v>0.38625999999999999</v>
      </c>
      <c r="Q58" s="161"/>
      <c r="R58" s="161">
        <v>0.38625999999999999</v>
      </c>
      <c r="S58" s="157">
        <f t="shared" si="11"/>
        <v>268.83699999999999</v>
      </c>
      <c r="T58" s="158"/>
      <c r="U58" s="158"/>
      <c r="V58" s="161"/>
      <c r="Z58">
        <v>0</v>
      </c>
    </row>
    <row r="59" spans="1:26" ht="25.05" customHeight="1" x14ac:dyDescent="0.3">
      <c r="A59" s="159"/>
      <c r="B59" s="154" t="s">
        <v>164</v>
      </c>
      <c r="C59" s="160" t="s">
        <v>184</v>
      </c>
      <c r="D59" s="154" t="s">
        <v>185</v>
      </c>
      <c r="E59" s="154" t="s">
        <v>95</v>
      </c>
      <c r="F59" s="155">
        <v>696</v>
      </c>
      <c r="G59" s="156">
        <v>4.5</v>
      </c>
      <c r="H59" s="156">
        <v>0</v>
      </c>
      <c r="I59" s="156">
        <f t="shared" si="6"/>
        <v>3132</v>
      </c>
      <c r="J59" s="154">
        <f t="shared" si="7"/>
        <v>3132</v>
      </c>
      <c r="K59" s="157">
        <f t="shared" si="8"/>
        <v>0</v>
      </c>
      <c r="L59" s="157">
        <f t="shared" si="9"/>
        <v>3132</v>
      </c>
      <c r="M59" s="157">
        <f t="shared" si="10"/>
        <v>0</v>
      </c>
      <c r="N59" s="157">
        <v>4.5</v>
      </c>
      <c r="O59" s="157"/>
      <c r="P59" s="161"/>
      <c r="Q59" s="161"/>
      <c r="R59" s="161"/>
      <c r="S59" s="157">
        <f t="shared" si="11"/>
        <v>0</v>
      </c>
      <c r="T59" s="158"/>
      <c r="U59" s="158"/>
      <c r="V59" s="161"/>
      <c r="Z59">
        <v>0</v>
      </c>
    </row>
    <row r="60" spans="1:26" ht="34.950000000000003" customHeight="1" x14ac:dyDescent="0.3">
      <c r="A60" s="159"/>
      <c r="B60" s="154" t="s">
        <v>164</v>
      </c>
      <c r="C60" s="160" t="s">
        <v>186</v>
      </c>
      <c r="D60" s="154" t="s">
        <v>187</v>
      </c>
      <c r="E60" s="154" t="s">
        <v>95</v>
      </c>
      <c r="F60" s="155">
        <v>696</v>
      </c>
      <c r="G60" s="156">
        <v>11.2</v>
      </c>
      <c r="H60" s="156">
        <v>0</v>
      </c>
      <c r="I60" s="156">
        <f t="shared" si="6"/>
        <v>7795.2</v>
      </c>
      <c r="J60" s="154">
        <f t="shared" si="7"/>
        <v>7795.2</v>
      </c>
      <c r="K60" s="157">
        <f t="shared" si="8"/>
        <v>0</v>
      </c>
      <c r="L60" s="157">
        <f t="shared" si="9"/>
        <v>7795.2</v>
      </c>
      <c r="M60" s="157">
        <f t="shared" si="10"/>
        <v>0</v>
      </c>
      <c r="N60" s="157">
        <v>11.2</v>
      </c>
      <c r="O60" s="157"/>
      <c r="P60" s="161"/>
      <c r="Q60" s="161"/>
      <c r="R60" s="161"/>
      <c r="S60" s="157">
        <f t="shared" si="11"/>
        <v>0</v>
      </c>
      <c r="T60" s="158"/>
      <c r="U60" s="158"/>
      <c r="V60" s="161"/>
      <c r="Z60">
        <v>0</v>
      </c>
    </row>
    <row r="61" spans="1:26" ht="25.05" customHeight="1" x14ac:dyDescent="0.3">
      <c r="A61" s="159"/>
      <c r="B61" s="154" t="s">
        <v>96</v>
      </c>
      <c r="C61" s="160" t="s">
        <v>188</v>
      </c>
      <c r="D61" s="154" t="s">
        <v>189</v>
      </c>
      <c r="E61" s="154" t="s">
        <v>95</v>
      </c>
      <c r="F61" s="155">
        <v>696</v>
      </c>
      <c r="G61" s="156">
        <v>0.24</v>
      </c>
      <c r="H61" s="156">
        <v>0</v>
      </c>
      <c r="I61" s="156">
        <f t="shared" si="6"/>
        <v>167.04</v>
      </c>
      <c r="J61" s="154">
        <f t="shared" si="7"/>
        <v>167.04</v>
      </c>
      <c r="K61" s="157">
        <f t="shared" si="8"/>
        <v>0</v>
      </c>
      <c r="L61" s="157">
        <f t="shared" si="9"/>
        <v>167.04</v>
      </c>
      <c r="M61" s="157">
        <f t="shared" si="10"/>
        <v>0</v>
      </c>
      <c r="N61" s="157">
        <v>0.24</v>
      </c>
      <c r="O61" s="157"/>
      <c r="P61" s="161">
        <v>5.0100000000000006E-3</v>
      </c>
      <c r="Q61" s="161"/>
      <c r="R61" s="161">
        <v>5.0100000000000006E-3</v>
      </c>
      <c r="S61" s="157">
        <f t="shared" si="11"/>
        <v>3.4870000000000001</v>
      </c>
      <c r="T61" s="158"/>
      <c r="U61" s="158"/>
      <c r="V61" s="161"/>
      <c r="Z61">
        <v>0</v>
      </c>
    </row>
    <row r="62" spans="1:26" ht="25.05" customHeight="1" x14ac:dyDescent="0.3">
      <c r="A62" s="159"/>
      <c r="B62" s="154" t="s">
        <v>179</v>
      </c>
      <c r="C62" s="160" t="s">
        <v>190</v>
      </c>
      <c r="D62" s="154" t="s">
        <v>191</v>
      </c>
      <c r="E62" s="154" t="s">
        <v>95</v>
      </c>
      <c r="F62" s="155">
        <v>696</v>
      </c>
      <c r="G62" s="156">
        <v>0.7</v>
      </c>
      <c r="H62" s="156">
        <v>0</v>
      </c>
      <c r="I62" s="156">
        <f t="shared" si="6"/>
        <v>487.2</v>
      </c>
      <c r="J62" s="154">
        <f t="shared" si="7"/>
        <v>487.2</v>
      </c>
      <c r="K62" s="157">
        <f t="shared" si="8"/>
        <v>0</v>
      </c>
      <c r="L62" s="157">
        <f t="shared" si="9"/>
        <v>487.2</v>
      </c>
      <c r="M62" s="157">
        <f t="shared" si="10"/>
        <v>0</v>
      </c>
      <c r="N62" s="157">
        <v>0.7</v>
      </c>
      <c r="O62" s="157"/>
      <c r="P62" s="161">
        <v>5.6100000000000004E-3</v>
      </c>
      <c r="Q62" s="161"/>
      <c r="R62" s="161">
        <v>5.6100000000000004E-3</v>
      </c>
      <c r="S62" s="157">
        <f t="shared" si="11"/>
        <v>3.9049999999999998</v>
      </c>
      <c r="T62" s="158"/>
      <c r="U62" s="158"/>
      <c r="V62" s="161"/>
      <c r="Z62">
        <v>0</v>
      </c>
    </row>
    <row r="63" spans="1:26" ht="25.05" customHeight="1" x14ac:dyDescent="0.3">
      <c r="A63" s="159"/>
      <c r="B63" s="154" t="s">
        <v>164</v>
      </c>
      <c r="C63" s="160" t="s">
        <v>192</v>
      </c>
      <c r="D63" s="154" t="s">
        <v>193</v>
      </c>
      <c r="E63" s="154" t="s">
        <v>95</v>
      </c>
      <c r="F63" s="155">
        <v>696</v>
      </c>
      <c r="G63" s="156">
        <v>0.41</v>
      </c>
      <c r="H63" s="156">
        <v>0</v>
      </c>
      <c r="I63" s="156">
        <f t="shared" si="6"/>
        <v>285.36</v>
      </c>
      <c r="J63" s="154">
        <f t="shared" si="7"/>
        <v>285.36</v>
      </c>
      <c r="K63" s="157">
        <f t="shared" si="8"/>
        <v>0</v>
      </c>
      <c r="L63" s="157">
        <f t="shared" si="9"/>
        <v>285.36</v>
      </c>
      <c r="M63" s="157">
        <f t="shared" si="10"/>
        <v>0</v>
      </c>
      <c r="N63" s="157">
        <v>0.41</v>
      </c>
      <c r="O63" s="157"/>
      <c r="P63" s="161"/>
      <c r="Q63" s="161"/>
      <c r="R63" s="161"/>
      <c r="S63" s="157">
        <f t="shared" si="11"/>
        <v>0</v>
      </c>
      <c r="T63" s="158"/>
      <c r="U63" s="158"/>
      <c r="V63" s="161"/>
      <c r="Z63">
        <v>0</v>
      </c>
    </row>
    <row r="64" spans="1:26" ht="25.05" customHeight="1" x14ac:dyDescent="0.3">
      <c r="A64" s="159"/>
      <c r="B64" s="154" t="s">
        <v>164</v>
      </c>
      <c r="C64" s="160" t="s">
        <v>194</v>
      </c>
      <c r="D64" s="154" t="s">
        <v>195</v>
      </c>
      <c r="E64" s="154" t="s">
        <v>95</v>
      </c>
      <c r="F64" s="155">
        <v>696</v>
      </c>
      <c r="G64" s="156">
        <v>8.59</v>
      </c>
      <c r="H64" s="156">
        <v>0</v>
      </c>
      <c r="I64" s="156">
        <f t="shared" si="6"/>
        <v>5978.64</v>
      </c>
      <c r="J64" s="154">
        <f t="shared" si="7"/>
        <v>5978.64</v>
      </c>
      <c r="K64" s="157">
        <f t="shared" si="8"/>
        <v>0</v>
      </c>
      <c r="L64" s="157">
        <f t="shared" si="9"/>
        <v>5978.64</v>
      </c>
      <c r="M64" s="157">
        <f t="shared" si="10"/>
        <v>0</v>
      </c>
      <c r="N64" s="157">
        <v>8.59</v>
      </c>
      <c r="O64" s="157"/>
      <c r="P64" s="161"/>
      <c r="Q64" s="161"/>
      <c r="R64" s="161"/>
      <c r="S64" s="157">
        <f t="shared" si="11"/>
        <v>0</v>
      </c>
      <c r="T64" s="158"/>
      <c r="U64" s="158"/>
      <c r="V64" s="161"/>
      <c r="Z64">
        <v>0</v>
      </c>
    </row>
    <row r="65" spans="1:26" ht="25.05" customHeight="1" x14ac:dyDescent="0.3">
      <c r="A65" s="159"/>
      <c r="B65" s="154" t="s">
        <v>179</v>
      </c>
      <c r="C65" s="160" t="s">
        <v>196</v>
      </c>
      <c r="D65" s="154" t="s">
        <v>197</v>
      </c>
      <c r="E65" s="154" t="s">
        <v>95</v>
      </c>
      <c r="F65" s="155">
        <v>696</v>
      </c>
      <c r="G65" s="156">
        <v>0.5</v>
      </c>
      <c r="H65" s="156">
        <v>0</v>
      </c>
      <c r="I65" s="156">
        <f t="shared" si="6"/>
        <v>348</v>
      </c>
      <c r="J65" s="154">
        <f t="shared" si="7"/>
        <v>348</v>
      </c>
      <c r="K65" s="157">
        <f t="shared" si="8"/>
        <v>0</v>
      </c>
      <c r="L65" s="157">
        <f t="shared" si="9"/>
        <v>348</v>
      </c>
      <c r="M65" s="157">
        <f t="shared" si="10"/>
        <v>0</v>
      </c>
      <c r="N65" s="157">
        <v>0.5</v>
      </c>
      <c r="O65" s="157"/>
      <c r="P65" s="161">
        <v>4.1799999999999997E-3</v>
      </c>
      <c r="Q65" s="161"/>
      <c r="R65" s="161">
        <v>4.1799999999999997E-3</v>
      </c>
      <c r="S65" s="157">
        <f t="shared" si="11"/>
        <v>2.9089999999999998</v>
      </c>
      <c r="T65" s="158"/>
      <c r="U65" s="158"/>
      <c r="V65" s="161"/>
      <c r="Z65">
        <v>0</v>
      </c>
    </row>
    <row r="66" spans="1:26" x14ac:dyDescent="0.3">
      <c r="A66" s="62"/>
      <c r="B66" s="62"/>
      <c r="C66" s="153" t="s">
        <v>178</v>
      </c>
      <c r="D66" s="152" t="s">
        <v>70</v>
      </c>
      <c r="E66" s="62"/>
      <c r="F66" s="151"/>
      <c r="G66" s="141">
        <f>ROUND((SUM(L56:L65))/1,2)</f>
        <v>28626.48</v>
      </c>
      <c r="H66" s="141">
        <f>ROUND((SUM(M56:M65))/1,2)</f>
        <v>0</v>
      </c>
      <c r="I66" s="141">
        <f>ROUND((SUM(I56:I65))/1,2)</f>
        <v>28626.48</v>
      </c>
      <c r="J66" s="62"/>
      <c r="K66" s="62"/>
      <c r="L66" s="62">
        <f>ROUND((SUM(L56:L65))/1,2)</f>
        <v>28626.48</v>
      </c>
      <c r="M66" s="62">
        <f>ROUND((SUM(M56:M65))/1,2)</f>
        <v>0</v>
      </c>
      <c r="N66" s="62"/>
      <c r="O66" s="62"/>
      <c r="P66" s="170"/>
      <c r="Q66" s="62"/>
      <c r="R66" s="62"/>
      <c r="S66" s="170">
        <f>ROUND((SUM(S56:S65))/1,2)</f>
        <v>448.18</v>
      </c>
      <c r="T66" s="137"/>
      <c r="U66" s="137"/>
      <c r="V66" s="2">
        <f>ROUND((SUM(V56:V65))/1,2)</f>
        <v>0</v>
      </c>
      <c r="W66" s="137"/>
      <c r="X66" s="137"/>
      <c r="Y66" s="137"/>
      <c r="Z66" s="137"/>
    </row>
    <row r="67" spans="1:26" x14ac:dyDescent="0.3">
      <c r="A67" s="1"/>
      <c r="B67" s="1"/>
      <c r="C67" s="1"/>
      <c r="D67" s="1"/>
      <c r="E67" s="1"/>
      <c r="F67" s="147"/>
      <c r="G67" s="134"/>
      <c r="H67" s="134"/>
      <c r="I67" s="134"/>
      <c r="J67" s="1"/>
      <c r="K67" s="1"/>
      <c r="L67" s="1"/>
      <c r="M67" s="1"/>
      <c r="N67" s="1"/>
      <c r="O67" s="1"/>
      <c r="P67" s="1"/>
      <c r="Q67" s="1"/>
      <c r="R67" s="1"/>
      <c r="S67" s="1"/>
      <c r="V67" s="1"/>
    </row>
    <row r="68" spans="1:26" x14ac:dyDescent="0.3">
      <c r="A68" s="62"/>
      <c r="B68" s="62"/>
      <c r="C68" s="153" t="s">
        <v>198</v>
      </c>
      <c r="D68" s="152" t="s">
        <v>71</v>
      </c>
      <c r="E68" s="62"/>
      <c r="F68" s="151"/>
      <c r="G68" s="76"/>
      <c r="H68" s="76"/>
      <c r="I68" s="76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137"/>
      <c r="U68" s="137"/>
      <c r="V68" s="62"/>
      <c r="W68" s="137"/>
      <c r="X68" s="137"/>
      <c r="Y68" s="137"/>
      <c r="Z68" s="137"/>
    </row>
    <row r="69" spans="1:26" ht="25.05" customHeight="1" x14ac:dyDescent="0.3">
      <c r="A69" s="159"/>
      <c r="B69" s="154" t="s">
        <v>164</v>
      </c>
      <c r="C69" s="160" t="s">
        <v>199</v>
      </c>
      <c r="D69" s="154" t="s">
        <v>200</v>
      </c>
      <c r="E69" s="154" t="s">
        <v>105</v>
      </c>
      <c r="F69" s="155">
        <v>21</v>
      </c>
      <c r="G69" s="156">
        <v>3.13</v>
      </c>
      <c r="H69" s="156">
        <v>0</v>
      </c>
      <c r="I69" s="156">
        <f t="shared" ref="I69:I100" si="12">ROUND(F69*(G69+H69),2)</f>
        <v>65.73</v>
      </c>
      <c r="J69" s="154">
        <f t="shared" ref="J69:J100" si="13">ROUND(F69*(N69),2)</f>
        <v>65.73</v>
      </c>
      <c r="K69" s="157">
        <f t="shared" ref="K69:K100" si="14">ROUND(F69*(O69),2)</f>
        <v>0</v>
      </c>
      <c r="L69" s="157">
        <f t="shared" ref="L69:L100" si="15">ROUND(F69*(G69),2)</f>
        <v>65.73</v>
      </c>
      <c r="M69" s="157">
        <f t="shared" ref="M69:M100" si="16">ROUND(F69*(H69),2)</f>
        <v>0</v>
      </c>
      <c r="N69" s="157">
        <v>3.13</v>
      </c>
      <c r="O69" s="157"/>
      <c r="P69" s="161"/>
      <c r="Q69" s="161"/>
      <c r="R69" s="161"/>
      <c r="S69" s="157">
        <f t="shared" ref="S69:S100" si="17">ROUND(F69*(P69),3)</f>
        <v>0</v>
      </c>
      <c r="T69" s="158"/>
      <c r="U69" s="158"/>
      <c r="V69" s="161"/>
      <c r="Z69">
        <v>0</v>
      </c>
    </row>
    <row r="70" spans="1:26" ht="25.05" customHeight="1" x14ac:dyDescent="0.3">
      <c r="A70" s="167"/>
      <c r="B70" s="162" t="s">
        <v>129</v>
      </c>
      <c r="C70" s="168" t="s">
        <v>201</v>
      </c>
      <c r="D70" s="162" t="s">
        <v>202</v>
      </c>
      <c r="E70" s="162" t="s">
        <v>105</v>
      </c>
      <c r="F70" s="163">
        <v>22.05</v>
      </c>
      <c r="G70" s="164">
        <v>0</v>
      </c>
      <c r="H70" s="164">
        <v>3.43</v>
      </c>
      <c r="I70" s="164">
        <f t="shared" si="12"/>
        <v>75.63</v>
      </c>
      <c r="J70" s="162">
        <f t="shared" si="13"/>
        <v>75.63</v>
      </c>
      <c r="K70" s="165">
        <f t="shared" si="14"/>
        <v>0</v>
      </c>
      <c r="L70" s="165">
        <f t="shared" si="15"/>
        <v>0</v>
      </c>
      <c r="M70" s="165">
        <f t="shared" si="16"/>
        <v>75.63</v>
      </c>
      <c r="N70" s="165">
        <v>3.43</v>
      </c>
      <c r="O70" s="165"/>
      <c r="P70" s="169"/>
      <c r="Q70" s="169"/>
      <c r="R70" s="169"/>
      <c r="S70" s="165">
        <f t="shared" si="17"/>
        <v>0</v>
      </c>
      <c r="T70" s="166"/>
      <c r="U70" s="166"/>
      <c r="V70" s="169"/>
      <c r="Z70">
        <v>0</v>
      </c>
    </row>
    <row r="71" spans="1:26" ht="25.05" customHeight="1" x14ac:dyDescent="0.3">
      <c r="A71" s="159"/>
      <c r="B71" s="154" t="s">
        <v>203</v>
      </c>
      <c r="C71" s="160" t="s">
        <v>204</v>
      </c>
      <c r="D71" s="154" t="s">
        <v>205</v>
      </c>
      <c r="E71" s="154" t="s">
        <v>177</v>
      </c>
      <c r="F71" s="155">
        <v>14</v>
      </c>
      <c r="G71" s="156">
        <v>5.8100000000000005</v>
      </c>
      <c r="H71" s="156">
        <v>0</v>
      </c>
      <c r="I71" s="156">
        <f t="shared" si="12"/>
        <v>81.34</v>
      </c>
      <c r="J71" s="154">
        <f t="shared" si="13"/>
        <v>81.34</v>
      </c>
      <c r="K71" s="157">
        <f t="shared" si="14"/>
        <v>0</v>
      </c>
      <c r="L71" s="157">
        <f t="shared" si="15"/>
        <v>81.34</v>
      </c>
      <c r="M71" s="157">
        <f t="shared" si="16"/>
        <v>0</v>
      </c>
      <c r="N71" s="157">
        <v>5.8100000000000005</v>
      </c>
      <c r="O71" s="157"/>
      <c r="P71" s="161"/>
      <c r="Q71" s="161"/>
      <c r="R71" s="161"/>
      <c r="S71" s="157">
        <f t="shared" si="17"/>
        <v>0</v>
      </c>
      <c r="T71" s="158"/>
      <c r="U71" s="158"/>
      <c r="V71" s="161"/>
      <c r="Z71">
        <v>0</v>
      </c>
    </row>
    <row r="72" spans="1:26" ht="25.05" customHeight="1" x14ac:dyDescent="0.3">
      <c r="A72" s="167"/>
      <c r="B72" s="162" t="s">
        <v>129</v>
      </c>
      <c r="C72" s="168" t="s">
        <v>206</v>
      </c>
      <c r="D72" s="162" t="s">
        <v>207</v>
      </c>
      <c r="E72" s="162" t="s">
        <v>177</v>
      </c>
      <c r="F72" s="163">
        <v>14</v>
      </c>
      <c r="G72" s="164">
        <v>0</v>
      </c>
      <c r="H72" s="164">
        <v>4.07</v>
      </c>
      <c r="I72" s="164">
        <f t="shared" si="12"/>
        <v>56.98</v>
      </c>
      <c r="J72" s="162">
        <f t="shared" si="13"/>
        <v>56.98</v>
      </c>
      <c r="K72" s="165">
        <f t="shared" si="14"/>
        <v>0</v>
      </c>
      <c r="L72" s="165">
        <f t="shared" si="15"/>
        <v>0</v>
      </c>
      <c r="M72" s="165">
        <f t="shared" si="16"/>
        <v>56.98</v>
      </c>
      <c r="N72" s="165">
        <v>4.07</v>
      </c>
      <c r="O72" s="165"/>
      <c r="P72" s="169"/>
      <c r="Q72" s="169"/>
      <c r="R72" s="169"/>
      <c r="S72" s="165">
        <f t="shared" si="17"/>
        <v>0</v>
      </c>
      <c r="T72" s="166"/>
      <c r="U72" s="166"/>
      <c r="V72" s="169"/>
      <c r="Z72">
        <v>0</v>
      </c>
    </row>
    <row r="73" spans="1:26" ht="25.05" customHeight="1" x14ac:dyDescent="0.3">
      <c r="A73" s="159"/>
      <c r="B73" s="154" t="s">
        <v>164</v>
      </c>
      <c r="C73" s="160" t="s">
        <v>208</v>
      </c>
      <c r="D73" s="154" t="s">
        <v>209</v>
      </c>
      <c r="E73" s="154" t="s">
        <v>105</v>
      </c>
      <c r="F73" s="155">
        <v>543.20000000000005</v>
      </c>
      <c r="G73" s="156">
        <v>26.53</v>
      </c>
      <c r="H73" s="156">
        <v>0</v>
      </c>
      <c r="I73" s="156">
        <f t="shared" si="12"/>
        <v>14411.1</v>
      </c>
      <c r="J73" s="154">
        <f t="shared" si="13"/>
        <v>14411.1</v>
      </c>
      <c r="K73" s="157">
        <f t="shared" si="14"/>
        <v>0</v>
      </c>
      <c r="L73" s="157">
        <f t="shared" si="15"/>
        <v>14411.1</v>
      </c>
      <c r="M73" s="157">
        <f t="shared" si="16"/>
        <v>0</v>
      </c>
      <c r="N73" s="157">
        <v>26.53</v>
      </c>
      <c r="O73" s="157"/>
      <c r="P73" s="161"/>
      <c r="Q73" s="161"/>
      <c r="R73" s="161"/>
      <c r="S73" s="157">
        <f t="shared" si="17"/>
        <v>0</v>
      </c>
      <c r="T73" s="158"/>
      <c r="U73" s="158"/>
      <c r="V73" s="161"/>
      <c r="Z73">
        <v>0</v>
      </c>
    </row>
    <row r="74" spans="1:26" ht="25.05" customHeight="1" x14ac:dyDescent="0.3">
      <c r="A74" s="167"/>
      <c r="B74" s="162" t="s">
        <v>129</v>
      </c>
      <c r="C74" s="168" t="s">
        <v>210</v>
      </c>
      <c r="D74" s="162" t="s">
        <v>211</v>
      </c>
      <c r="E74" s="162" t="s">
        <v>105</v>
      </c>
      <c r="F74" s="163">
        <v>569.1</v>
      </c>
      <c r="G74" s="164">
        <v>0</v>
      </c>
      <c r="H74" s="164">
        <v>32.31</v>
      </c>
      <c r="I74" s="164">
        <f t="shared" si="12"/>
        <v>18387.62</v>
      </c>
      <c r="J74" s="162">
        <f t="shared" si="13"/>
        <v>18387.62</v>
      </c>
      <c r="K74" s="165">
        <f t="shared" si="14"/>
        <v>0</v>
      </c>
      <c r="L74" s="165">
        <f t="shared" si="15"/>
        <v>0</v>
      </c>
      <c r="M74" s="165">
        <f t="shared" si="16"/>
        <v>18387.62</v>
      </c>
      <c r="N74" s="165">
        <v>32.31</v>
      </c>
      <c r="O74" s="165"/>
      <c r="P74" s="169"/>
      <c r="Q74" s="169"/>
      <c r="R74" s="169"/>
      <c r="S74" s="165">
        <f t="shared" si="17"/>
        <v>0</v>
      </c>
      <c r="T74" s="166"/>
      <c r="U74" s="166"/>
      <c r="V74" s="169"/>
      <c r="Z74">
        <v>0</v>
      </c>
    </row>
    <row r="75" spans="1:26" ht="25.05" customHeight="1" x14ac:dyDescent="0.3">
      <c r="A75" s="159"/>
      <c r="B75" s="154" t="s">
        <v>172</v>
      </c>
      <c r="C75" s="160" t="s">
        <v>212</v>
      </c>
      <c r="D75" s="154" t="s">
        <v>213</v>
      </c>
      <c r="E75" s="154" t="s">
        <v>177</v>
      </c>
      <c r="F75" s="155">
        <v>5</v>
      </c>
      <c r="G75" s="156">
        <v>35.61</v>
      </c>
      <c r="H75" s="156">
        <v>0</v>
      </c>
      <c r="I75" s="156">
        <f t="shared" si="12"/>
        <v>178.05</v>
      </c>
      <c r="J75" s="154">
        <f t="shared" si="13"/>
        <v>178.05</v>
      </c>
      <c r="K75" s="157">
        <f t="shared" si="14"/>
        <v>0</v>
      </c>
      <c r="L75" s="157">
        <f t="shared" si="15"/>
        <v>178.05</v>
      </c>
      <c r="M75" s="157">
        <f t="shared" si="16"/>
        <v>0</v>
      </c>
      <c r="N75" s="157">
        <v>35.61</v>
      </c>
      <c r="O75" s="157"/>
      <c r="P75" s="161">
        <v>2.4399999999999999E-3</v>
      </c>
      <c r="Q75" s="161"/>
      <c r="R75" s="161">
        <v>2.4399999999999999E-3</v>
      </c>
      <c r="S75" s="157">
        <f t="shared" si="17"/>
        <v>1.2E-2</v>
      </c>
      <c r="T75" s="158"/>
      <c r="U75" s="158"/>
      <c r="V75" s="161"/>
      <c r="Z75">
        <v>0</v>
      </c>
    </row>
    <row r="76" spans="1:26" ht="25.05" customHeight="1" x14ac:dyDescent="0.3">
      <c r="A76" s="167"/>
      <c r="B76" s="162" t="s">
        <v>129</v>
      </c>
      <c r="C76" s="168" t="s">
        <v>214</v>
      </c>
      <c r="D76" s="162" t="s">
        <v>215</v>
      </c>
      <c r="E76" s="162" t="s">
        <v>177</v>
      </c>
      <c r="F76" s="163">
        <v>5</v>
      </c>
      <c r="G76" s="164">
        <v>0</v>
      </c>
      <c r="H76" s="164">
        <v>166.23</v>
      </c>
      <c r="I76" s="164">
        <f t="shared" si="12"/>
        <v>831.15</v>
      </c>
      <c r="J76" s="162">
        <f t="shared" si="13"/>
        <v>831.15</v>
      </c>
      <c r="K76" s="165">
        <f t="shared" si="14"/>
        <v>0</v>
      </c>
      <c r="L76" s="165">
        <f t="shared" si="15"/>
        <v>0</v>
      </c>
      <c r="M76" s="165">
        <f t="shared" si="16"/>
        <v>831.15</v>
      </c>
      <c r="N76" s="165">
        <v>166.23</v>
      </c>
      <c r="O76" s="165"/>
      <c r="P76" s="169"/>
      <c r="Q76" s="169"/>
      <c r="R76" s="169"/>
      <c r="S76" s="165">
        <f t="shared" si="17"/>
        <v>0</v>
      </c>
      <c r="T76" s="166"/>
      <c r="U76" s="166"/>
      <c r="V76" s="169"/>
      <c r="Z76">
        <v>0</v>
      </c>
    </row>
    <row r="77" spans="1:26" ht="25.05" customHeight="1" x14ac:dyDescent="0.3">
      <c r="A77" s="159"/>
      <c r="B77" s="154" t="s">
        <v>172</v>
      </c>
      <c r="C77" s="160" t="s">
        <v>216</v>
      </c>
      <c r="D77" s="154" t="s">
        <v>217</v>
      </c>
      <c r="E77" s="154" t="s">
        <v>177</v>
      </c>
      <c r="F77" s="155">
        <v>9</v>
      </c>
      <c r="G77" s="156">
        <v>29.12</v>
      </c>
      <c r="H77" s="156">
        <v>0</v>
      </c>
      <c r="I77" s="156">
        <f t="shared" si="12"/>
        <v>262.08</v>
      </c>
      <c r="J77" s="154">
        <f t="shared" si="13"/>
        <v>262.08</v>
      </c>
      <c r="K77" s="157">
        <f t="shared" si="14"/>
        <v>0</v>
      </c>
      <c r="L77" s="157">
        <f t="shared" si="15"/>
        <v>262.08</v>
      </c>
      <c r="M77" s="157">
        <f t="shared" si="16"/>
        <v>0</v>
      </c>
      <c r="N77" s="157">
        <v>29.12</v>
      </c>
      <c r="O77" s="157"/>
      <c r="P77" s="161">
        <v>1.6200000000000001E-3</v>
      </c>
      <c r="Q77" s="161"/>
      <c r="R77" s="161">
        <v>1.6200000000000001E-3</v>
      </c>
      <c r="S77" s="157">
        <f t="shared" si="17"/>
        <v>1.4999999999999999E-2</v>
      </c>
      <c r="T77" s="158"/>
      <c r="U77" s="158"/>
      <c r="V77" s="161"/>
      <c r="Z77">
        <v>0</v>
      </c>
    </row>
    <row r="78" spans="1:26" ht="25.05" customHeight="1" x14ac:dyDescent="0.3">
      <c r="A78" s="167"/>
      <c r="B78" s="162" t="s">
        <v>129</v>
      </c>
      <c r="C78" s="168" t="s">
        <v>218</v>
      </c>
      <c r="D78" s="162" t="s">
        <v>219</v>
      </c>
      <c r="E78" s="162" t="s">
        <v>177</v>
      </c>
      <c r="F78" s="163">
        <v>9</v>
      </c>
      <c r="G78" s="164">
        <v>0</v>
      </c>
      <c r="H78" s="164">
        <v>94.53</v>
      </c>
      <c r="I78" s="164">
        <f t="shared" si="12"/>
        <v>850.77</v>
      </c>
      <c r="J78" s="162">
        <f t="shared" si="13"/>
        <v>850.77</v>
      </c>
      <c r="K78" s="165">
        <f t="shared" si="14"/>
        <v>0</v>
      </c>
      <c r="L78" s="165">
        <f t="shared" si="15"/>
        <v>0</v>
      </c>
      <c r="M78" s="165">
        <f t="shared" si="16"/>
        <v>850.77</v>
      </c>
      <c r="N78" s="165">
        <v>94.53</v>
      </c>
      <c r="O78" s="165"/>
      <c r="P78" s="169"/>
      <c r="Q78" s="169"/>
      <c r="R78" s="169"/>
      <c r="S78" s="165">
        <f t="shared" si="17"/>
        <v>0</v>
      </c>
      <c r="T78" s="166"/>
      <c r="U78" s="166"/>
      <c r="V78" s="169"/>
      <c r="Z78">
        <v>0</v>
      </c>
    </row>
    <row r="79" spans="1:26" ht="25.05" customHeight="1" x14ac:dyDescent="0.3">
      <c r="A79" s="159"/>
      <c r="B79" s="154" t="s">
        <v>172</v>
      </c>
      <c r="C79" s="160" t="s">
        <v>220</v>
      </c>
      <c r="D79" s="154" t="s">
        <v>221</v>
      </c>
      <c r="E79" s="154" t="s">
        <v>177</v>
      </c>
      <c r="F79" s="155">
        <v>5</v>
      </c>
      <c r="G79" s="156">
        <v>27.1</v>
      </c>
      <c r="H79" s="156">
        <v>0</v>
      </c>
      <c r="I79" s="156">
        <f t="shared" si="12"/>
        <v>135.5</v>
      </c>
      <c r="J79" s="154">
        <f t="shared" si="13"/>
        <v>135.5</v>
      </c>
      <c r="K79" s="157">
        <f t="shared" si="14"/>
        <v>0</v>
      </c>
      <c r="L79" s="157">
        <f t="shared" si="15"/>
        <v>135.5</v>
      </c>
      <c r="M79" s="157">
        <f t="shared" si="16"/>
        <v>0</v>
      </c>
      <c r="N79" s="157">
        <v>27.1</v>
      </c>
      <c r="O79" s="157"/>
      <c r="P79" s="161">
        <v>8.1999999999999987E-4</v>
      </c>
      <c r="Q79" s="161"/>
      <c r="R79" s="161">
        <v>8.1999999999999987E-4</v>
      </c>
      <c r="S79" s="157">
        <f t="shared" si="17"/>
        <v>4.0000000000000001E-3</v>
      </c>
      <c r="T79" s="158"/>
      <c r="U79" s="158"/>
      <c r="V79" s="161"/>
      <c r="Z79">
        <v>0</v>
      </c>
    </row>
    <row r="80" spans="1:26" ht="25.05" customHeight="1" x14ac:dyDescent="0.3">
      <c r="A80" s="167"/>
      <c r="B80" s="162" t="s">
        <v>129</v>
      </c>
      <c r="C80" s="168" t="s">
        <v>222</v>
      </c>
      <c r="D80" s="162" t="s">
        <v>223</v>
      </c>
      <c r="E80" s="162" t="s">
        <v>177</v>
      </c>
      <c r="F80" s="163">
        <v>5</v>
      </c>
      <c r="G80" s="164">
        <v>0</v>
      </c>
      <c r="H80" s="164">
        <v>122.24</v>
      </c>
      <c r="I80" s="164">
        <f t="shared" si="12"/>
        <v>611.20000000000005</v>
      </c>
      <c r="J80" s="162">
        <f t="shared" si="13"/>
        <v>611.20000000000005</v>
      </c>
      <c r="K80" s="165">
        <f t="shared" si="14"/>
        <v>0</v>
      </c>
      <c r="L80" s="165">
        <f t="shared" si="15"/>
        <v>0</v>
      </c>
      <c r="M80" s="165">
        <f t="shared" si="16"/>
        <v>611.20000000000005</v>
      </c>
      <c r="N80" s="165">
        <v>122.24</v>
      </c>
      <c r="O80" s="165"/>
      <c r="P80" s="169"/>
      <c r="Q80" s="169"/>
      <c r="R80" s="169"/>
      <c r="S80" s="165">
        <f t="shared" si="17"/>
        <v>0</v>
      </c>
      <c r="T80" s="166"/>
      <c r="U80" s="166"/>
      <c r="V80" s="169"/>
      <c r="Z80">
        <v>0</v>
      </c>
    </row>
    <row r="81" spans="1:26" ht="25.05" customHeight="1" x14ac:dyDescent="0.3">
      <c r="A81" s="159"/>
      <c r="B81" s="154" t="s">
        <v>203</v>
      </c>
      <c r="C81" s="160" t="s">
        <v>224</v>
      </c>
      <c r="D81" s="154" t="s">
        <v>225</v>
      </c>
      <c r="E81" s="154" t="s">
        <v>226</v>
      </c>
      <c r="F81" s="155">
        <v>150</v>
      </c>
      <c r="G81" s="156">
        <v>6.46</v>
      </c>
      <c r="H81" s="156">
        <v>0</v>
      </c>
      <c r="I81" s="156">
        <f t="shared" si="12"/>
        <v>969</v>
      </c>
      <c r="J81" s="154">
        <f t="shared" si="13"/>
        <v>969</v>
      </c>
      <c r="K81" s="157">
        <f t="shared" si="14"/>
        <v>0</v>
      </c>
      <c r="L81" s="157">
        <f t="shared" si="15"/>
        <v>969</v>
      </c>
      <c r="M81" s="157">
        <f t="shared" si="16"/>
        <v>0</v>
      </c>
      <c r="N81" s="157">
        <v>6.46</v>
      </c>
      <c r="O81" s="157"/>
      <c r="P81" s="161"/>
      <c r="Q81" s="161"/>
      <c r="R81" s="161"/>
      <c r="S81" s="157">
        <f t="shared" si="17"/>
        <v>0</v>
      </c>
      <c r="T81" s="158"/>
      <c r="U81" s="158"/>
      <c r="V81" s="161"/>
      <c r="Z81">
        <v>0</v>
      </c>
    </row>
    <row r="82" spans="1:26" ht="25.05" customHeight="1" x14ac:dyDescent="0.3">
      <c r="A82" s="167"/>
      <c r="B82" s="162" t="s">
        <v>129</v>
      </c>
      <c r="C82" s="168" t="s">
        <v>227</v>
      </c>
      <c r="D82" s="162" t="s">
        <v>228</v>
      </c>
      <c r="E82" s="162" t="s">
        <v>177</v>
      </c>
      <c r="F82" s="163">
        <v>1</v>
      </c>
      <c r="G82" s="164">
        <v>0</v>
      </c>
      <c r="H82" s="164">
        <v>115.59</v>
      </c>
      <c r="I82" s="164">
        <f t="shared" si="12"/>
        <v>115.59</v>
      </c>
      <c r="J82" s="162">
        <f t="shared" si="13"/>
        <v>115.59</v>
      </c>
      <c r="K82" s="165">
        <f t="shared" si="14"/>
        <v>0</v>
      </c>
      <c r="L82" s="165">
        <f t="shared" si="15"/>
        <v>0</v>
      </c>
      <c r="M82" s="165">
        <f t="shared" si="16"/>
        <v>115.59</v>
      </c>
      <c r="N82" s="165">
        <v>115.59</v>
      </c>
      <c r="O82" s="165"/>
      <c r="P82" s="169"/>
      <c r="Q82" s="169"/>
      <c r="R82" s="169"/>
      <c r="S82" s="165">
        <f t="shared" si="17"/>
        <v>0</v>
      </c>
      <c r="T82" s="166"/>
      <c r="U82" s="166"/>
      <c r="V82" s="169"/>
      <c r="Z82">
        <v>0</v>
      </c>
    </row>
    <row r="83" spans="1:26" ht="25.05" customHeight="1" x14ac:dyDescent="0.3">
      <c r="A83" s="167"/>
      <c r="B83" s="162" t="s">
        <v>129</v>
      </c>
      <c r="C83" s="168" t="s">
        <v>229</v>
      </c>
      <c r="D83" s="162" t="s">
        <v>230</v>
      </c>
      <c r="E83" s="162" t="s">
        <v>177</v>
      </c>
      <c r="F83" s="163">
        <v>5</v>
      </c>
      <c r="G83" s="164">
        <v>0</v>
      </c>
      <c r="H83" s="164">
        <v>1367.9</v>
      </c>
      <c r="I83" s="164">
        <f t="shared" si="12"/>
        <v>6839.5</v>
      </c>
      <c r="J83" s="162">
        <f t="shared" si="13"/>
        <v>6839.5</v>
      </c>
      <c r="K83" s="165">
        <f t="shared" si="14"/>
        <v>0</v>
      </c>
      <c r="L83" s="165">
        <f t="shared" si="15"/>
        <v>0</v>
      </c>
      <c r="M83" s="165">
        <f t="shared" si="16"/>
        <v>6839.5</v>
      </c>
      <c r="N83" s="165">
        <v>1367.9</v>
      </c>
      <c r="O83" s="165"/>
      <c r="P83" s="169"/>
      <c r="Q83" s="169"/>
      <c r="R83" s="169"/>
      <c r="S83" s="165">
        <f t="shared" si="17"/>
        <v>0</v>
      </c>
      <c r="T83" s="166"/>
      <c r="U83" s="166"/>
      <c r="V83" s="169"/>
      <c r="Z83">
        <v>0</v>
      </c>
    </row>
    <row r="84" spans="1:26" ht="34.950000000000003" customHeight="1" x14ac:dyDescent="0.3">
      <c r="A84" s="167"/>
      <c r="B84" s="162" t="s">
        <v>129</v>
      </c>
      <c r="C84" s="168" t="s">
        <v>231</v>
      </c>
      <c r="D84" s="162" t="s">
        <v>232</v>
      </c>
      <c r="E84" s="162" t="s">
        <v>177</v>
      </c>
      <c r="F84" s="163">
        <v>5</v>
      </c>
      <c r="G84" s="164">
        <v>0</v>
      </c>
      <c r="H84" s="164">
        <v>173.9</v>
      </c>
      <c r="I84" s="164">
        <f t="shared" si="12"/>
        <v>869.5</v>
      </c>
      <c r="J84" s="162">
        <f t="shared" si="13"/>
        <v>869.5</v>
      </c>
      <c r="K84" s="165">
        <f t="shared" si="14"/>
        <v>0</v>
      </c>
      <c r="L84" s="165">
        <f t="shared" si="15"/>
        <v>0</v>
      </c>
      <c r="M84" s="165">
        <f t="shared" si="16"/>
        <v>869.5</v>
      </c>
      <c r="N84" s="165">
        <v>173.9</v>
      </c>
      <c r="O84" s="165"/>
      <c r="P84" s="169"/>
      <c r="Q84" s="169"/>
      <c r="R84" s="169"/>
      <c r="S84" s="165">
        <f t="shared" si="17"/>
        <v>0</v>
      </c>
      <c r="T84" s="166"/>
      <c r="U84" s="166"/>
      <c r="V84" s="169"/>
      <c r="Z84">
        <v>0</v>
      </c>
    </row>
    <row r="85" spans="1:26" ht="25.05" customHeight="1" x14ac:dyDescent="0.3">
      <c r="A85" s="159"/>
      <c r="B85" s="154" t="s">
        <v>164</v>
      </c>
      <c r="C85" s="160" t="s">
        <v>233</v>
      </c>
      <c r="D85" s="154" t="s">
        <v>234</v>
      </c>
      <c r="E85" s="154" t="s">
        <v>105</v>
      </c>
      <c r="F85" s="155">
        <v>24</v>
      </c>
      <c r="G85" s="156">
        <v>54.88</v>
      </c>
      <c r="H85" s="156">
        <v>0</v>
      </c>
      <c r="I85" s="156">
        <f t="shared" si="12"/>
        <v>1317.12</v>
      </c>
      <c r="J85" s="154">
        <f t="shared" si="13"/>
        <v>1317.12</v>
      </c>
      <c r="K85" s="157">
        <f t="shared" si="14"/>
        <v>0</v>
      </c>
      <c r="L85" s="157">
        <f t="shared" si="15"/>
        <v>1317.12</v>
      </c>
      <c r="M85" s="157">
        <f t="shared" si="16"/>
        <v>0</v>
      </c>
      <c r="N85" s="157">
        <v>54.88</v>
      </c>
      <c r="O85" s="157"/>
      <c r="P85" s="161"/>
      <c r="Q85" s="161"/>
      <c r="R85" s="161"/>
      <c r="S85" s="157">
        <f t="shared" si="17"/>
        <v>0</v>
      </c>
      <c r="T85" s="158"/>
      <c r="U85" s="158"/>
      <c r="V85" s="161"/>
      <c r="Z85">
        <v>0</v>
      </c>
    </row>
    <row r="86" spans="1:26" ht="25.05" customHeight="1" x14ac:dyDescent="0.3">
      <c r="A86" s="167"/>
      <c r="B86" s="162" t="s">
        <v>129</v>
      </c>
      <c r="C86" s="168" t="s">
        <v>235</v>
      </c>
      <c r="D86" s="162" t="s">
        <v>236</v>
      </c>
      <c r="E86" s="162" t="s">
        <v>105</v>
      </c>
      <c r="F86" s="163">
        <v>24</v>
      </c>
      <c r="G86" s="164">
        <v>0</v>
      </c>
      <c r="H86" s="164">
        <v>67.16</v>
      </c>
      <c r="I86" s="164">
        <f t="shared" si="12"/>
        <v>1611.84</v>
      </c>
      <c r="J86" s="162">
        <f t="shared" si="13"/>
        <v>1611.84</v>
      </c>
      <c r="K86" s="165">
        <f t="shared" si="14"/>
        <v>0</v>
      </c>
      <c r="L86" s="165">
        <f t="shared" si="15"/>
        <v>0</v>
      </c>
      <c r="M86" s="165">
        <f t="shared" si="16"/>
        <v>1611.84</v>
      </c>
      <c r="N86" s="165">
        <v>67.16</v>
      </c>
      <c r="O86" s="165"/>
      <c r="P86" s="169"/>
      <c r="Q86" s="169"/>
      <c r="R86" s="169"/>
      <c r="S86" s="165">
        <f t="shared" si="17"/>
        <v>0</v>
      </c>
      <c r="T86" s="166"/>
      <c r="U86" s="166"/>
      <c r="V86" s="169"/>
      <c r="Z86">
        <v>0</v>
      </c>
    </row>
    <row r="87" spans="1:26" ht="25.05" customHeight="1" x14ac:dyDescent="0.3">
      <c r="A87" s="159"/>
      <c r="B87" s="154" t="s">
        <v>164</v>
      </c>
      <c r="C87" s="160" t="s">
        <v>237</v>
      </c>
      <c r="D87" s="154" t="s">
        <v>238</v>
      </c>
      <c r="E87" s="154" t="s">
        <v>177</v>
      </c>
      <c r="F87" s="155">
        <v>14</v>
      </c>
      <c r="G87" s="156">
        <v>13.03</v>
      </c>
      <c r="H87" s="156">
        <v>0</v>
      </c>
      <c r="I87" s="156">
        <f t="shared" si="12"/>
        <v>182.42</v>
      </c>
      <c r="J87" s="154">
        <f t="shared" si="13"/>
        <v>182.42</v>
      </c>
      <c r="K87" s="157">
        <f t="shared" si="14"/>
        <v>0</v>
      </c>
      <c r="L87" s="157">
        <f t="shared" si="15"/>
        <v>182.42</v>
      </c>
      <c r="M87" s="157">
        <f t="shared" si="16"/>
        <v>0</v>
      </c>
      <c r="N87" s="157">
        <v>13.03</v>
      </c>
      <c r="O87" s="157"/>
      <c r="P87" s="161"/>
      <c r="Q87" s="161"/>
      <c r="R87" s="161"/>
      <c r="S87" s="157">
        <f t="shared" si="17"/>
        <v>0</v>
      </c>
      <c r="T87" s="158"/>
      <c r="U87" s="158"/>
      <c r="V87" s="161"/>
      <c r="Z87">
        <v>0</v>
      </c>
    </row>
    <row r="88" spans="1:26" ht="25.05" customHeight="1" x14ac:dyDescent="0.3">
      <c r="A88" s="167"/>
      <c r="B88" s="162" t="s">
        <v>129</v>
      </c>
      <c r="C88" s="168" t="s">
        <v>239</v>
      </c>
      <c r="D88" s="162" t="s">
        <v>240</v>
      </c>
      <c r="E88" s="162" t="s">
        <v>177</v>
      </c>
      <c r="F88" s="163">
        <v>14</v>
      </c>
      <c r="G88" s="164">
        <v>0</v>
      </c>
      <c r="H88" s="164">
        <v>27.04</v>
      </c>
      <c r="I88" s="164">
        <f t="shared" si="12"/>
        <v>378.56</v>
      </c>
      <c r="J88" s="162">
        <f t="shared" si="13"/>
        <v>378.56</v>
      </c>
      <c r="K88" s="165">
        <f t="shared" si="14"/>
        <v>0</v>
      </c>
      <c r="L88" s="165">
        <f t="shared" si="15"/>
        <v>0</v>
      </c>
      <c r="M88" s="165">
        <f t="shared" si="16"/>
        <v>378.56</v>
      </c>
      <c r="N88" s="165">
        <v>27.04</v>
      </c>
      <c r="O88" s="165"/>
      <c r="P88" s="169"/>
      <c r="Q88" s="169"/>
      <c r="R88" s="169"/>
      <c r="S88" s="165">
        <f t="shared" si="17"/>
        <v>0</v>
      </c>
      <c r="T88" s="166"/>
      <c r="U88" s="166"/>
      <c r="V88" s="169"/>
      <c r="Z88">
        <v>0</v>
      </c>
    </row>
    <row r="89" spans="1:26" ht="25.05" customHeight="1" x14ac:dyDescent="0.3">
      <c r="A89" s="167"/>
      <c r="B89" s="162" t="s">
        <v>129</v>
      </c>
      <c r="C89" s="168" t="s">
        <v>241</v>
      </c>
      <c r="D89" s="162" t="s">
        <v>242</v>
      </c>
      <c r="E89" s="162" t="s">
        <v>177</v>
      </c>
      <c r="F89" s="163">
        <v>14</v>
      </c>
      <c r="G89" s="164">
        <v>0</v>
      </c>
      <c r="H89" s="164">
        <v>182.99</v>
      </c>
      <c r="I89" s="164">
        <f t="shared" si="12"/>
        <v>2561.86</v>
      </c>
      <c r="J89" s="162">
        <f t="shared" si="13"/>
        <v>2561.86</v>
      </c>
      <c r="K89" s="165">
        <f t="shared" si="14"/>
        <v>0</v>
      </c>
      <c r="L89" s="165">
        <f t="shared" si="15"/>
        <v>0</v>
      </c>
      <c r="M89" s="165">
        <f t="shared" si="16"/>
        <v>2561.86</v>
      </c>
      <c r="N89" s="165">
        <v>182.99</v>
      </c>
      <c r="O89" s="165"/>
      <c r="P89" s="169"/>
      <c r="Q89" s="169"/>
      <c r="R89" s="169"/>
      <c r="S89" s="165">
        <f t="shared" si="17"/>
        <v>0</v>
      </c>
      <c r="T89" s="166"/>
      <c r="U89" s="166"/>
      <c r="V89" s="169"/>
      <c r="Z89">
        <v>0</v>
      </c>
    </row>
    <row r="90" spans="1:26" ht="25.05" customHeight="1" x14ac:dyDescent="0.3">
      <c r="A90" s="159"/>
      <c r="B90" s="154" t="s">
        <v>172</v>
      </c>
      <c r="C90" s="160" t="s">
        <v>243</v>
      </c>
      <c r="D90" s="154" t="s">
        <v>244</v>
      </c>
      <c r="E90" s="154" t="s">
        <v>177</v>
      </c>
      <c r="F90" s="155">
        <v>14</v>
      </c>
      <c r="G90" s="156">
        <v>24.06</v>
      </c>
      <c r="H90" s="156">
        <v>0</v>
      </c>
      <c r="I90" s="156">
        <f t="shared" si="12"/>
        <v>336.84</v>
      </c>
      <c r="J90" s="154">
        <f t="shared" si="13"/>
        <v>336.84</v>
      </c>
      <c r="K90" s="157">
        <f t="shared" si="14"/>
        <v>0</v>
      </c>
      <c r="L90" s="157">
        <f t="shared" si="15"/>
        <v>336.84</v>
      </c>
      <c r="M90" s="157">
        <f t="shared" si="16"/>
        <v>0</v>
      </c>
      <c r="N90" s="157">
        <v>24.06</v>
      </c>
      <c r="O90" s="157"/>
      <c r="P90" s="161">
        <v>7.2000000000000005E-4</v>
      </c>
      <c r="Q90" s="161"/>
      <c r="R90" s="161">
        <v>7.2000000000000005E-4</v>
      </c>
      <c r="S90" s="157">
        <f t="shared" si="17"/>
        <v>0.01</v>
      </c>
      <c r="T90" s="158"/>
      <c r="U90" s="158"/>
      <c r="V90" s="161"/>
      <c r="Z90">
        <v>0</v>
      </c>
    </row>
    <row r="91" spans="1:26" ht="25.05" customHeight="1" x14ac:dyDescent="0.3">
      <c r="A91" s="167"/>
      <c r="B91" s="162" t="s">
        <v>129</v>
      </c>
      <c r="C91" s="168" t="s">
        <v>245</v>
      </c>
      <c r="D91" s="162" t="s">
        <v>246</v>
      </c>
      <c r="E91" s="162" t="s">
        <v>177</v>
      </c>
      <c r="F91" s="163">
        <v>14</v>
      </c>
      <c r="G91" s="164">
        <v>0</v>
      </c>
      <c r="H91" s="164">
        <v>191.25</v>
      </c>
      <c r="I91" s="164">
        <f t="shared" si="12"/>
        <v>2677.5</v>
      </c>
      <c r="J91" s="162">
        <f t="shared" si="13"/>
        <v>2677.5</v>
      </c>
      <c r="K91" s="165">
        <f t="shared" si="14"/>
        <v>0</v>
      </c>
      <c r="L91" s="165">
        <f t="shared" si="15"/>
        <v>0</v>
      </c>
      <c r="M91" s="165">
        <f t="shared" si="16"/>
        <v>2677.5</v>
      </c>
      <c r="N91" s="165">
        <v>191.25</v>
      </c>
      <c r="O91" s="165"/>
      <c r="P91" s="169"/>
      <c r="Q91" s="169"/>
      <c r="R91" s="169"/>
      <c r="S91" s="165">
        <f t="shared" si="17"/>
        <v>0</v>
      </c>
      <c r="T91" s="166"/>
      <c r="U91" s="166"/>
      <c r="V91" s="169"/>
      <c r="Z91">
        <v>0</v>
      </c>
    </row>
    <row r="92" spans="1:26" ht="25.05" customHeight="1" x14ac:dyDescent="0.3">
      <c r="A92" s="167"/>
      <c r="B92" s="162" t="s">
        <v>129</v>
      </c>
      <c r="C92" s="168" t="s">
        <v>247</v>
      </c>
      <c r="D92" s="162" t="s">
        <v>248</v>
      </c>
      <c r="E92" s="162" t="s">
        <v>177</v>
      </c>
      <c r="F92" s="163">
        <v>14</v>
      </c>
      <c r="G92" s="164">
        <v>0</v>
      </c>
      <c r="H92" s="164">
        <v>25.9</v>
      </c>
      <c r="I92" s="164">
        <f t="shared" si="12"/>
        <v>362.6</v>
      </c>
      <c r="J92" s="162">
        <f t="shared" si="13"/>
        <v>362.6</v>
      </c>
      <c r="K92" s="165">
        <f t="shared" si="14"/>
        <v>0</v>
      </c>
      <c r="L92" s="165">
        <f t="shared" si="15"/>
        <v>0</v>
      </c>
      <c r="M92" s="165">
        <f t="shared" si="16"/>
        <v>362.6</v>
      </c>
      <c r="N92" s="165">
        <v>25.9</v>
      </c>
      <c r="O92" s="165"/>
      <c r="P92" s="169"/>
      <c r="Q92" s="169"/>
      <c r="R92" s="169"/>
      <c r="S92" s="165">
        <f t="shared" si="17"/>
        <v>0</v>
      </c>
      <c r="T92" s="166"/>
      <c r="U92" s="166"/>
      <c r="V92" s="169"/>
      <c r="Z92">
        <v>0</v>
      </c>
    </row>
    <row r="93" spans="1:26" ht="25.05" customHeight="1" x14ac:dyDescent="0.3">
      <c r="A93" s="167"/>
      <c r="B93" s="162" t="s">
        <v>129</v>
      </c>
      <c r="C93" s="168" t="s">
        <v>249</v>
      </c>
      <c r="D93" s="162" t="s">
        <v>250</v>
      </c>
      <c r="E93" s="162" t="s">
        <v>177</v>
      </c>
      <c r="F93" s="163">
        <v>14</v>
      </c>
      <c r="G93" s="164">
        <v>0</v>
      </c>
      <c r="H93" s="164">
        <v>82.23</v>
      </c>
      <c r="I93" s="164">
        <f t="shared" si="12"/>
        <v>1151.22</v>
      </c>
      <c r="J93" s="162">
        <f t="shared" si="13"/>
        <v>1151.22</v>
      </c>
      <c r="K93" s="165">
        <f t="shared" si="14"/>
        <v>0</v>
      </c>
      <c r="L93" s="165">
        <f t="shared" si="15"/>
        <v>0</v>
      </c>
      <c r="M93" s="165">
        <f t="shared" si="16"/>
        <v>1151.22</v>
      </c>
      <c r="N93" s="165">
        <v>82.23</v>
      </c>
      <c r="O93" s="165"/>
      <c r="P93" s="169"/>
      <c r="Q93" s="169"/>
      <c r="R93" s="169"/>
      <c r="S93" s="165">
        <f t="shared" si="17"/>
        <v>0</v>
      </c>
      <c r="T93" s="166"/>
      <c r="U93" s="166"/>
      <c r="V93" s="169"/>
      <c r="Z93">
        <v>0</v>
      </c>
    </row>
    <row r="94" spans="1:26" ht="25.05" customHeight="1" x14ac:dyDescent="0.3">
      <c r="A94" s="167"/>
      <c r="B94" s="162" t="s">
        <v>129</v>
      </c>
      <c r="C94" s="168" t="s">
        <v>251</v>
      </c>
      <c r="D94" s="162" t="s">
        <v>252</v>
      </c>
      <c r="E94" s="162" t="s">
        <v>177</v>
      </c>
      <c r="F94" s="163">
        <v>14</v>
      </c>
      <c r="G94" s="164">
        <v>0</v>
      </c>
      <c r="H94" s="164">
        <v>7.09</v>
      </c>
      <c r="I94" s="164">
        <f t="shared" si="12"/>
        <v>99.26</v>
      </c>
      <c r="J94" s="162">
        <f t="shared" si="13"/>
        <v>99.26</v>
      </c>
      <c r="K94" s="165">
        <f t="shared" si="14"/>
        <v>0</v>
      </c>
      <c r="L94" s="165">
        <f t="shared" si="15"/>
        <v>0</v>
      </c>
      <c r="M94" s="165">
        <f t="shared" si="16"/>
        <v>99.26</v>
      </c>
      <c r="N94" s="165">
        <v>7.09</v>
      </c>
      <c r="O94" s="165"/>
      <c r="P94" s="169"/>
      <c r="Q94" s="169"/>
      <c r="R94" s="169"/>
      <c r="S94" s="165">
        <f t="shared" si="17"/>
        <v>0</v>
      </c>
      <c r="T94" s="166"/>
      <c r="U94" s="166"/>
      <c r="V94" s="169"/>
      <c r="Z94">
        <v>0</v>
      </c>
    </row>
    <row r="95" spans="1:26" ht="25.05" customHeight="1" x14ac:dyDescent="0.3">
      <c r="A95" s="159"/>
      <c r="B95" s="154" t="s">
        <v>172</v>
      </c>
      <c r="C95" s="160" t="s">
        <v>253</v>
      </c>
      <c r="D95" s="154" t="s">
        <v>254</v>
      </c>
      <c r="E95" s="154" t="s">
        <v>177</v>
      </c>
      <c r="F95" s="155">
        <v>5</v>
      </c>
      <c r="G95" s="156">
        <v>31.23</v>
      </c>
      <c r="H95" s="156">
        <v>0</v>
      </c>
      <c r="I95" s="156">
        <f t="shared" si="12"/>
        <v>156.15</v>
      </c>
      <c r="J95" s="154">
        <f t="shared" si="13"/>
        <v>156.15</v>
      </c>
      <c r="K95" s="157">
        <f t="shared" si="14"/>
        <v>0</v>
      </c>
      <c r="L95" s="157">
        <f t="shared" si="15"/>
        <v>156.15</v>
      </c>
      <c r="M95" s="157">
        <f t="shared" si="16"/>
        <v>0</v>
      </c>
      <c r="N95" s="157">
        <v>31.23</v>
      </c>
      <c r="O95" s="157"/>
      <c r="P95" s="161">
        <v>8.1999999999999998E-4</v>
      </c>
      <c r="Q95" s="161"/>
      <c r="R95" s="161">
        <v>8.1999999999999998E-4</v>
      </c>
      <c r="S95" s="157">
        <f t="shared" si="17"/>
        <v>4.0000000000000001E-3</v>
      </c>
      <c r="T95" s="158"/>
      <c r="U95" s="158"/>
      <c r="V95" s="161"/>
      <c r="Z95">
        <v>0</v>
      </c>
    </row>
    <row r="96" spans="1:26" ht="25.05" customHeight="1" x14ac:dyDescent="0.3">
      <c r="A96" s="167"/>
      <c r="B96" s="162" t="s">
        <v>129</v>
      </c>
      <c r="C96" s="168" t="s">
        <v>255</v>
      </c>
      <c r="D96" s="162" t="s">
        <v>256</v>
      </c>
      <c r="E96" s="162" t="s">
        <v>177</v>
      </c>
      <c r="F96" s="163">
        <v>5</v>
      </c>
      <c r="G96" s="164">
        <v>0</v>
      </c>
      <c r="H96" s="164">
        <v>124.14</v>
      </c>
      <c r="I96" s="164">
        <f t="shared" si="12"/>
        <v>620.70000000000005</v>
      </c>
      <c r="J96" s="162">
        <f t="shared" si="13"/>
        <v>620.70000000000005</v>
      </c>
      <c r="K96" s="165">
        <f t="shared" si="14"/>
        <v>0</v>
      </c>
      <c r="L96" s="165">
        <f t="shared" si="15"/>
        <v>0</v>
      </c>
      <c r="M96" s="165">
        <f t="shared" si="16"/>
        <v>620.70000000000005</v>
      </c>
      <c r="N96" s="165">
        <v>124.14</v>
      </c>
      <c r="O96" s="165"/>
      <c r="P96" s="169"/>
      <c r="Q96" s="169"/>
      <c r="R96" s="169"/>
      <c r="S96" s="165">
        <f t="shared" si="17"/>
        <v>0</v>
      </c>
      <c r="T96" s="166"/>
      <c r="U96" s="166"/>
      <c r="V96" s="169"/>
      <c r="Z96">
        <v>0</v>
      </c>
    </row>
    <row r="97" spans="1:26" ht="25.05" customHeight="1" x14ac:dyDescent="0.3">
      <c r="A97" s="167"/>
      <c r="B97" s="162" t="s">
        <v>129</v>
      </c>
      <c r="C97" s="168" t="s">
        <v>257</v>
      </c>
      <c r="D97" s="162" t="s">
        <v>258</v>
      </c>
      <c r="E97" s="162" t="s">
        <v>177</v>
      </c>
      <c r="F97" s="163">
        <v>5</v>
      </c>
      <c r="G97" s="164">
        <v>0</v>
      </c>
      <c r="H97" s="164">
        <v>32.4</v>
      </c>
      <c r="I97" s="164">
        <f t="shared" si="12"/>
        <v>162</v>
      </c>
      <c r="J97" s="162">
        <f t="shared" si="13"/>
        <v>162</v>
      </c>
      <c r="K97" s="165">
        <f t="shared" si="14"/>
        <v>0</v>
      </c>
      <c r="L97" s="165">
        <f t="shared" si="15"/>
        <v>0</v>
      </c>
      <c r="M97" s="165">
        <f t="shared" si="16"/>
        <v>162</v>
      </c>
      <c r="N97" s="165">
        <v>32.4</v>
      </c>
      <c r="O97" s="165"/>
      <c r="P97" s="169"/>
      <c r="Q97" s="169"/>
      <c r="R97" s="169"/>
      <c r="S97" s="165">
        <f t="shared" si="17"/>
        <v>0</v>
      </c>
      <c r="T97" s="166"/>
      <c r="U97" s="166"/>
      <c r="V97" s="169"/>
      <c r="Z97">
        <v>0</v>
      </c>
    </row>
    <row r="98" spans="1:26" ht="25.05" customHeight="1" x14ac:dyDescent="0.3">
      <c r="A98" s="159"/>
      <c r="B98" s="154" t="s">
        <v>172</v>
      </c>
      <c r="C98" s="160" t="s">
        <v>259</v>
      </c>
      <c r="D98" s="154" t="s">
        <v>260</v>
      </c>
      <c r="E98" s="154" t="s">
        <v>177</v>
      </c>
      <c r="F98" s="155">
        <v>6</v>
      </c>
      <c r="G98" s="156">
        <v>39.11</v>
      </c>
      <c r="H98" s="156">
        <v>0</v>
      </c>
      <c r="I98" s="156">
        <f t="shared" si="12"/>
        <v>234.66</v>
      </c>
      <c r="J98" s="154">
        <f t="shared" si="13"/>
        <v>234.66</v>
      </c>
      <c r="K98" s="157">
        <f t="shared" si="14"/>
        <v>0</v>
      </c>
      <c r="L98" s="157">
        <f t="shared" si="15"/>
        <v>234.66</v>
      </c>
      <c r="M98" s="157">
        <f t="shared" si="16"/>
        <v>0</v>
      </c>
      <c r="N98" s="157">
        <v>39.11</v>
      </c>
      <c r="O98" s="157"/>
      <c r="P98" s="161">
        <v>1.6199999999999999E-3</v>
      </c>
      <c r="Q98" s="161"/>
      <c r="R98" s="161">
        <v>1.6199999999999999E-3</v>
      </c>
      <c r="S98" s="157">
        <f t="shared" si="17"/>
        <v>0.01</v>
      </c>
      <c r="T98" s="158"/>
      <c r="U98" s="158"/>
      <c r="V98" s="161"/>
      <c r="Z98">
        <v>0</v>
      </c>
    </row>
    <row r="99" spans="1:26" ht="25.05" customHeight="1" x14ac:dyDescent="0.3">
      <c r="A99" s="167"/>
      <c r="B99" s="162" t="s">
        <v>129</v>
      </c>
      <c r="C99" s="168" t="s">
        <v>261</v>
      </c>
      <c r="D99" s="162" t="s">
        <v>262</v>
      </c>
      <c r="E99" s="162" t="s">
        <v>177</v>
      </c>
      <c r="F99" s="163">
        <v>6</v>
      </c>
      <c r="G99" s="164">
        <v>0</v>
      </c>
      <c r="H99" s="164">
        <v>343.8</v>
      </c>
      <c r="I99" s="164">
        <f t="shared" si="12"/>
        <v>2062.8000000000002</v>
      </c>
      <c r="J99" s="162">
        <f t="shared" si="13"/>
        <v>2062.8000000000002</v>
      </c>
      <c r="K99" s="165">
        <f t="shared" si="14"/>
        <v>0</v>
      </c>
      <c r="L99" s="165">
        <f t="shared" si="15"/>
        <v>0</v>
      </c>
      <c r="M99" s="165">
        <f t="shared" si="16"/>
        <v>2062.8000000000002</v>
      </c>
      <c r="N99" s="165">
        <v>343.8</v>
      </c>
      <c r="O99" s="165"/>
      <c r="P99" s="169"/>
      <c r="Q99" s="169"/>
      <c r="R99" s="169"/>
      <c r="S99" s="165">
        <f t="shared" si="17"/>
        <v>0</v>
      </c>
      <c r="T99" s="166"/>
      <c r="U99" s="166"/>
      <c r="V99" s="169"/>
      <c r="Z99">
        <v>0</v>
      </c>
    </row>
    <row r="100" spans="1:26" ht="25.05" customHeight="1" x14ac:dyDescent="0.3">
      <c r="A100" s="167"/>
      <c r="B100" s="162" t="s">
        <v>129</v>
      </c>
      <c r="C100" s="168" t="s">
        <v>257</v>
      </c>
      <c r="D100" s="162" t="s">
        <v>258</v>
      </c>
      <c r="E100" s="162" t="s">
        <v>177</v>
      </c>
      <c r="F100" s="163">
        <v>6</v>
      </c>
      <c r="G100" s="164">
        <v>0</v>
      </c>
      <c r="H100" s="164">
        <v>32.4</v>
      </c>
      <c r="I100" s="164">
        <f t="shared" si="12"/>
        <v>194.4</v>
      </c>
      <c r="J100" s="162">
        <f t="shared" si="13"/>
        <v>194.4</v>
      </c>
      <c r="K100" s="165">
        <f t="shared" si="14"/>
        <v>0</v>
      </c>
      <c r="L100" s="165">
        <f t="shared" si="15"/>
        <v>0</v>
      </c>
      <c r="M100" s="165">
        <f t="shared" si="16"/>
        <v>194.4</v>
      </c>
      <c r="N100" s="165">
        <v>32.4</v>
      </c>
      <c r="O100" s="165"/>
      <c r="P100" s="169"/>
      <c r="Q100" s="169"/>
      <c r="R100" s="169"/>
      <c r="S100" s="165">
        <f t="shared" si="17"/>
        <v>0</v>
      </c>
      <c r="T100" s="166"/>
      <c r="U100" s="166"/>
      <c r="V100" s="169"/>
      <c r="Z100">
        <v>0</v>
      </c>
    </row>
    <row r="101" spans="1:26" ht="25.05" customHeight="1" x14ac:dyDescent="0.3">
      <c r="A101" s="167"/>
      <c r="B101" s="162" t="s">
        <v>129</v>
      </c>
      <c r="C101" s="168" t="s">
        <v>227</v>
      </c>
      <c r="D101" s="162" t="s">
        <v>228</v>
      </c>
      <c r="E101" s="162" t="s">
        <v>177</v>
      </c>
      <c r="F101" s="163">
        <v>1</v>
      </c>
      <c r="G101" s="164">
        <v>0</v>
      </c>
      <c r="H101" s="164">
        <v>115.59</v>
      </c>
      <c r="I101" s="164">
        <f t="shared" ref="I101:I132" si="18">ROUND(F101*(G101+H101),2)</f>
        <v>115.59</v>
      </c>
      <c r="J101" s="162">
        <f t="shared" ref="J101:J123" si="19">ROUND(F101*(N101),2)</f>
        <v>115.59</v>
      </c>
      <c r="K101" s="165">
        <f t="shared" ref="K101:K123" si="20">ROUND(F101*(O101),2)</f>
        <v>0</v>
      </c>
      <c r="L101" s="165">
        <f t="shared" ref="L101:L123" si="21">ROUND(F101*(G101),2)</f>
        <v>0</v>
      </c>
      <c r="M101" s="165">
        <f t="shared" ref="M101:M123" si="22">ROUND(F101*(H101),2)</f>
        <v>115.59</v>
      </c>
      <c r="N101" s="165">
        <v>115.59</v>
      </c>
      <c r="O101" s="165"/>
      <c r="P101" s="169"/>
      <c r="Q101" s="169"/>
      <c r="R101" s="169"/>
      <c r="S101" s="165">
        <f t="shared" ref="S101:S123" si="23">ROUND(F101*(P101),3)</f>
        <v>0</v>
      </c>
      <c r="T101" s="166"/>
      <c r="U101" s="166"/>
      <c r="V101" s="169"/>
      <c r="Z101">
        <v>0</v>
      </c>
    </row>
    <row r="102" spans="1:26" ht="34.950000000000003" customHeight="1" x14ac:dyDescent="0.3">
      <c r="A102" s="159"/>
      <c r="B102" s="154" t="s">
        <v>164</v>
      </c>
      <c r="C102" s="160" t="s">
        <v>263</v>
      </c>
      <c r="D102" s="154" t="s">
        <v>264</v>
      </c>
      <c r="E102" s="154" t="s">
        <v>177</v>
      </c>
      <c r="F102" s="155">
        <v>2</v>
      </c>
      <c r="G102" s="156">
        <v>11.39</v>
      </c>
      <c r="H102" s="156">
        <v>0</v>
      </c>
      <c r="I102" s="156">
        <f t="shared" si="18"/>
        <v>22.78</v>
      </c>
      <c r="J102" s="154">
        <f t="shared" si="19"/>
        <v>22.78</v>
      </c>
      <c r="K102" s="157">
        <f t="shared" si="20"/>
        <v>0</v>
      </c>
      <c r="L102" s="157">
        <f t="shared" si="21"/>
        <v>22.78</v>
      </c>
      <c r="M102" s="157">
        <f t="shared" si="22"/>
        <v>0</v>
      </c>
      <c r="N102" s="157">
        <v>11.39</v>
      </c>
      <c r="O102" s="157"/>
      <c r="P102" s="161"/>
      <c r="Q102" s="161"/>
      <c r="R102" s="161"/>
      <c r="S102" s="157">
        <f t="shared" si="23"/>
        <v>0</v>
      </c>
      <c r="T102" s="158"/>
      <c r="U102" s="158"/>
      <c r="V102" s="161"/>
      <c r="Z102">
        <v>0</v>
      </c>
    </row>
    <row r="103" spans="1:26" ht="25.05" customHeight="1" x14ac:dyDescent="0.3">
      <c r="A103" s="159"/>
      <c r="B103" s="154" t="s">
        <v>164</v>
      </c>
      <c r="C103" s="160" t="s">
        <v>265</v>
      </c>
      <c r="D103" s="154" t="s">
        <v>266</v>
      </c>
      <c r="E103" s="154" t="s">
        <v>105</v>
      </c>
      <c r="F103" s="155">
        <v>451</v>
      </c>
      <c r="G103" s="156">
        <v>1.02</v>
      </c>
      <c r="H103" s="156">
        <v>0</v>
      </c>
      <c r="I103" s="156">
        <f t="shared" si="18"/>
        <v>460.02</v>
      </c>
      <c r="J103" s="154">
        <f t="shared" si="19"/>
        <v>460.02</v>
      </c>
      <c r="K103" s="157">
        <f t="shared" si="20"/>
        <v>0</v>
      </c>
      <c r="L103" s="157">
        <f t="shared" si="21"/>
        <v>460.02</v>
      </c>
      <c r="M103" s="157">
        <f t="shared" si="22"/>
        <v>0</v>
      </c>
      <c r="N103" s="157">
        <v>1.02</v>
      </c>
      <c r="O103" s="157"/>
      <c r="P103" s="161"/>
      <c r="Q103" s="161"/>
      <c r="R103" s="161"/>
      <c r="S103" s="157">
        <f t="shared" si="23"/>
        <v>0</v>
      </c>
      <c r="T103" s="158"/>
      <c r="U103" s="158"/>
      <c r="V103" s="161"/>
      <c r="Z103">
        <v>0</v>
      </c>
    </row>
    <row r="104" spans="1:26" ht="25.05" customHeight="1" x14ac:dyDescent="0.3">
      <c r="A104" s="159"/>
      <c r="B104" s="154" t="s">
        <v>164</v>
      </c>
      <c r="C104" s="160" t="s">
        <v>267</v>
      </c>
      <c r="D104" s="154" t="s">
        <v>268</v>
      </c>
      <c r="E104" s="154" t="s">
        <v>177</v>
      </c>
      <c r="F104" s="155">
        <v>10</v>
      </c>
      <c r="G104" s="156">
        <v>1.73</v>
      </c>
      <c r="H104" s="156">
        <v>0</v>
      </c>
      <c r="I104" s="156">
        <f t="shared" si="18"/>
        <v>17.3</v>
      </c>
      <c r="J104" s="154">
        <f t="shared" si="19"/>
        <v>17.3</v>
      </c>
      <c r="K104" s="157">
        <f t="shared" si="20"/>
        <v>0</v>
      </c>
      <c r="L104" s="157">
        <f t="shared" si="21"/>
        <v>17.3</v>
      </c>
      <c r="M104" s="157">
        <f t="shared" si="22"/>
        <v>0</v>
      </c>
      <c r="N104" s="157">
        <v>1.73</v>
      </c>
      <c r="O104" s="157"/>
      <c r="P104" s="161"/>
      <c r="Q104" s="161"/>
      <c r="R104" s="161"/>
      <c r="S104" s="157">
        <f t="shared" si="23"/>
        <v>0</v>
      </c>
      <c r="T104" s="158"/>
      <c r="U104" s="158"/>
      <c r="V104" s="161"/>
      <c r="Z104">
        <v>0</v>
      </c>
    </row>
    <row r="105" spans="1:26" ht="25.05" customHeight="1" x14ac:dyDescent="0.3">
      <c r="A105" s="159"/>
      <c r="B105" s="154" t="s">
        <v>164</v>
      </c>
      <c r="C105" s="160" t="s">
        <v>269</v>
      </c>
      <c r="D105" s="154" t="s">
        <v>270</v>
      </c>
      <c r="E105" s="154" t="s">
        <v>177</v>
      </c>
      <c r="F105" s="155">
        <v>2</v>
      </c>
      <c r="G105" s="156">
        <v>2.52</v>
      </c>
      <c r="H105" s="156">
        <v>0</v>
      </c>
      <c r="I105" s="156">
        <f t="shared" si="18"/>
        <v>5.04</v>
      </c>
      <c r="J105" s="154">
        <f t="shared" si="19"/>
        <v>5.04</v>
      </c>
      <c r="K105" s="157">
        <f t="shared" si="20"/>
        <v>0</v>
      </c>
      <c r="L105" s="157">
        <f t="shared" si="21"/>
        <v>5.04</v>
      </c>
      <c r="M105" s="157">
        <f t="shared" si="22"/>
        <v>0</v>
      </c>
      <c r="N105" s="157">
        <v>2.52</v>
      </c>
      <c r="O105" s="157"/>
      <c r="P105" s="161"/>
      <c r="Q105" s="161"/>
      <c r="R105" s="161"/>
      <c r="S105" s="157">
        <f t="shared" si="23"/>
        <v>0</v>
      </c>
      <c r="T105" s="158"/>
      <c r="U105" s="158"/>
      <c r="V105" s="161"/>
      <c r="Z105">
        <v>0</v>
      </c>
    </row>
    <row r="106" spans="1:26" ht="25.05" customHeight="1" x14ac:dyDescent="0.3">
      <c r="A106" s="159"/>
      <c r="B106" s="154" t="s">
        <v>164</v>
      </c>
      <c r="C106" s="160" t="s">
        <v>271</v>
      </c>
      <c r="D106" s="154" t="s">
        <v>272</v>
      </c>
      <c r="E106" s="154" t="s">
        <v>273</v>
      </c>
      <c r="F106" s="155">
        <v>542</v>
      </c>
      <c r="G106" s="156">
        <v>48.43</v>
      </c>
      <c r="H106" s="156">
        <v>0</v>
      </c>
      <c r="I106" s="156">
        <f t="shared" si="18"/>
        <v>26249.06</v>
      </c>
      <c r="J106" s="154">
        <f t="shared" si="19"/>
        <v>26249.06</v>
      </c>
      <c r="K106" s="157">
        <f t="shared" si="20"/>
        <v>0</v>
      </c>
      <c r="L106" s="157">
        <f t="shared" si="21"/>
        <v>26249.06</v>
      </c>
      <c r="M106" s="157">
        <f t="shared" si="22"/>
        <v>0</v>
      </c>
      <c r="N106" s="157">
        <v>48.43</v>
      </c>
      <c r="O106" s="157"/>
      <c r="P106" s="161"/>
      <c r="Q106" s="161"/>
      <c r="R106" s="161"/>
      <c r="S106" s="157">
        <f t="shared" si="23"/>
        <v>0</v>
      </c>
      <c r="T106" s="158"/>
      <c r="U106" s="158"/>
      <c r="V106" s="161"/>
      <c r="Z106">
        <v>0</v>
      </c>
    </row>
    <row r="107" spans="1:26" ht="25.05" customHeight="1" x14ac:dyDescent="0.3">
      <c r="A107" s="159"/>
      <c r="B107" s="154" t="s">
        <v>172</v>
      </c>
      <c r="C107" s="160" t="s">
        <v>274</v>
      </c>
      <c r="D107" s="154" t="s">
        <v>275</v>
      </c>
      <c r="E107" s="154" t="s">
        <v>105</v>
      </c>
      <c r="F107" s="155">
        <v>542</v>
      </c>
      <c r="G107" s="156">
        <v>0.96</v>
      </c>
      <c r="H107" s="156">
        <v>0</v>
      </c>
      <c r="I107" s="156">
        <f t="shared" si="18"/>
        <v>520.32000000000005</v>
      </c>
      <c r="J107" s="154">
        <f t="shared" si="19"/>
        <v>520.32000000000005</v>
      </c>
      <c r="K107" s="157">
        <f t="shared" si="20"/>
        <v>0</v>
      </c>
      <c r="L107" s="157">
        <f t="shared" si="21"/>
        <v>520.32000000000005</v>
      </c>
      <c r="M107" s="157">
        <f t="shared" si="22"/>
        <v>0</v>
      </c>
      <c r="N107" s="157">
        <v>0.96</v>
      </c>
      <c r="O107" s="157"/>
      <c r="P107" s="161"/>
      <c r="Q107" s="161"/>
      <c r="R107" s="161"/>
      <c r="S107" s="157">
        <f t="shared" si="23"/>
        <v>0</v>
      </c>
      <c r="T107" s="158"/>
      <c r="U107" s="158"/>
      <c r="V107" s="161"/>
      <c r="Z107">
        <v>0</v>
      </c>
    </row>
    <row r="108" spans="1:26" ht="25.05" customHeight="1" x14ac:dyDescent="0.3">
      <c r="A108" s="159"/>
      <c r="B108" s="154" t="s">
        <v>172</v>
      </c>
      <c r="C108" s="160" t="s">
        <v>276</v>
      </c>
      <c r="D108" s="154" t="s">
        <v>277</v>
      </c>
      <c r="E108" s="154" t="s">
        <v>105</v>
      </c>
      <c r="F108" s="155">
        <v>542</v>
      </c>
      <c r="G108" s="156">
        <v>6.44</v>
      </c>
      <c r="H108" s="156">
        <v>0</v>
      </c>
      <c r="I108" s="156">
        <f t="shared" si="18"/>
        <v>3490.48</v>
      </c>
      <c r="J108" s="154">
        <f t="shared" si="19"/>
        <v>3490.48</v>
      </c>
      <c r="K108" s="157">
        <f t="shared" si="20"/>
        <v>0</v>
      </c>
      <c r="L108" s="157">
        <f t="shared" si="21"/>
        <v>3490.48</v>
      </c>
      <c r="M108" s="157">
        <f t="shared" si="22"/>
        <v>0</v>
      </c>
      <c r="N108" s="157">
        <v>6.44</v>
      </c>
      <c r="O108" s="157"/>
      <c r="P108" s="161"/>
      <c r="Q108" s="161"/>
      <c r="R108" s="161"/>
      <c r="S108" s="157">
        <f t="shared" si="23"/>
        <v>0</v>
      </c>
      <c r="T108" s="158"/>
      <c r="U108" s="158"/>
      <c r="V108" s="161"/>
      <c r="Z108">
        <v>0</v>
      </c>
    </row>
    <row r="109" spans="1:26" ht="25.05" customHeight="1" x14ac:dyDescent="0.3">
      <c r="A109" s="159"/>
      <c r="B109" s="154" t="s">
        <v>172</v>
      </c>
      <c r="C109" s="160" t="s">
        <v>278</v>
      </c>
      <c r="D109" s="154" t="s">
        <v>279</v>
      </c>
      <c r="E109" s="154" t="s">
        <v>177</v>
      </c>
      <c r="F109" s="155">
        <v>3</v>
      </c>
      <c r="G109" s="156">
        <v>264.33</v>
      </c>
      <c r="H109" s="156">
        <v>0</v>
      </c>
      <c r="I109" s="156">
        <f t="shared" si="18"/>
        <v>792.99</v>
      </c>
      <c r="J109" s="154">
        <f t="shared" si="19"/>
        <v>792.99</v>
      </c>
      <c r="K109" s="157">
        <f t="shared" si="20"/>
        <v>0</v>
      </c>
      <c r="L109" s="157">
        <f t="shared" si="21"/>
        <v>792.99</v>
      </c>
      <c r="M109" s="157">
        <f t="shared" si="22"/>
        <v>0</v>
      </c>
      <c r="N109" s="157">
        <v>264.33</v>
      </c>
      <c r="O109" s="157"/>
      <c r="P109" s="161">
        <v>2.0810000000000002E-2</v>
      </c>
      <c r="Q109" s="161"/>
      <c r="R109" s="161">
        <v>2.0810000000000002E-2</v>
      </c>
      <c r="S109" s="157">
        <f t="shared" si="23"/>
        <v>6.2E-2</v>
      </c>
      <c r="T109" s="158"/>
      <c r="U109" s="158"/>
      <c r="V109" s="161"/>
      <c r="Z109">
        <v>0</v>
      </c>
    </row>
    <row r="110" spans="1:26" ht="25.05" customHeight="1" x14ac:dyDescent="0.3">
      <c r="A110" s="159"/>
      <c r="B110" s="154" t="s">
        <v>172</v>
      </c>
      <c r="C110" s="160" t="s">
        <v>280</v>
      </c>
      <c r="D110" s="154" t="s">
        <v>281</v>
      </c>
      <c r="E110" s="154" t="s">
        <v>177</v>
      </c>
      <c r="F110" s="155">
        <v>14</v>
      </c>
      <c r="G110" s="156">
        <v>13</v>
      </c>
      <c r="H110" s="156">
        <v>0</v>
      </c>
      <c r="I110" s="156">
        <f t="shared" si="18"/>
        <v>182</v>
      </c>
      <c r="J110" s="154">
        <f t="shared" si="19"/>
        <v>182</v>
      </c>
      <c r="K110" s="157">
        <f t="shared" si="20"/>
        <v>0</v>
      </c>
      <c r="L110" s="157">
        <f t="shared" si="21"/>
        <v>182</v>
      </c>
      <c r="M110" s="157">
        <f t="shared" si="22"/>
        <v>0</v>
      </c>
      <c r="N110" s="157">
        <v>13</v>
      </c>
      <c r="O110" s="157"/>
      <c r="P110" s="161">
        <v>4.2300000000000003E-3</v>
      </c>
      <c r="Q110" s="161"/>
      <c r="R110" s="161">
        <v>4.2300000000000003E-3</v>
      </c>
      <c r="S110" s="157">
        <f t="shared" si="23"/>
        <v>5.8999999999999997E-2</v>
      </c>
      <c r="T110" s="158"/>
      <c r="U110" s="158"/>
      <c r="V110" s="161"/>
      <c r="Z110">
        <v>0</v>
      </c>
    </row>
    <row r="111" spans="1:26" ht="25.05" customHeight="1" x14ac:dyDescent="0.3">
      <c r="A111" s="167"/>
      <c r="B111" s="162" t="s">
        <v>129</v>
      </c>
      <c r="C111" s="168" t="s">
        <v>282</v>
      </c>
      <c r="D111" s="162" t="s">
        <v>283</v>
      </c>
      <c r="E111" s="162" t="s">
        <v>177</v>
      </c>
      <c r="F111" s="163">
        <v>14</v>
      </c>
      <c r="G111" s="164">
        <v>0</v>
      </c>
      <c r="H111" s="164">
        <v>16.02</v>
      </c>
      <c r="I111" s="164">
        <f t="shared" si="18"/>
        <v>224.28</v>
      </c>
      <c r="J111" s="162">
        <f t="shared" si="19"/>
        <v>224.28</v>
      </c>
      <c r="K111" s="165">
        <f t="shared" si="20"/>
        <v>0</v>
      </c>
      <c r="L111" s="165">
        <f t="shared" si="21"/>
        <v>0</v>
      </c>
      <c r="M111" s="165">
        <f t="shared" si="22"/>
        <v>224.28</v>
      </c>
      <c r="N111" s="165">
        <v>16.02</v>
      </c>
      <c r="O111" s="165"/>
      <c r="P111" s="169"/>
      <c r="Q111" s="169"/>
      <c r="R111" s="169"/>
      <c r="S111" s="165">
        <f t="shared" si="23"/>
        <v>0</v>
      </c>
      <c r="T111" s="166"/>
      <c r="U111" s="166"/>
      <c r="V111" s="169"/>
      <c r="Z111">
        <v>0</v>
      </c>
    </row>
    <row r="112" spans="1:26" ht="25.05" customHeight="1" x14ac:dyDescent="0.3">
      <c r="A112" s="167"/>
      <c r="B112" s="162" t="s">
        <v>129</v>
      </c>
      <c r="C112" s="168" t="s">
        <v>251</v>
      </c>
      <c r="D112" s="162" t="s">
        <v>252</v>
      </c>
      <c r="E112" s="162" t="s">
        <v>177</v>
      </c>
      <c r="F112" s="163">
        <v>24</v>
      </c>
      <c r="G112" s="164">
        <v>0</v>
      </c>
      <c r="H112" s="164">
        <v>7.09</v>
      </c>
      <c r="I112" s="164">
        <f t="shared" si="18"/>
        <v>170.16</v>
      </c>
      <c r="J112" s="162">
        <f t="shared" si="19"/>
        <v>170.16</v>
      </c>
      <c r="K112" s="165">
        <f t="shared" si="20"/>
        <v>0</v>
      </c>
      <c r="L112" s="165">
        <f t="shared" si="21"/>
        <v>0</v>
      </c>
      <c r="M112" s="165">
        <f t="shared" si="22"/>
        <v>170.16</v>
      </c>
      <c r="N112" s="165">
        <v>7.09</v>
      </c>
      <c r="O112" s="165"/>
      <c r="P112" s="169"/>
      <c r="Q112" s="169"/>
      <c r="R112" s="169"/>
      <c r="S112" s="165">
        <f t="shared" si="23"/>
        <v>0</v>
      </c>
      <c r="T112" s="166"/>
      <c r="U112" s="166"/>
      <c r="V112" s="169"/>
      <c r="Z112">
        <v>0</v>
      </c>
    </row>
    <row r="113" spans="1:26" ht="25.05" customHeight="1" x14ac:dyDescent="0.3">
      <c r="A113" s="167"/>
      <c r="B113" s="162" t="s">
        <v>129</v>
      </c>
      <c r="C113" s="168" t="s">
        <v>227</v>
      </c>
      <c r="D113" s="162" t="s">
        <v>228</v>
      </c>
      <c r="E113" s="162" t="s">
        <v>177</v>
      </c>
      <c r="F113" s="163">
        <v>2</v>
      </c>
      <c r="G113" s="164">
        <v>0</v>
      </c>
      <c r="H113" s="164">
        <v>115.59</v>
      </c>
      <c r="I113" s="164">
        <f t="shared" si="18"/>
        <v>231.18</v>
      </c>
      <c r="J113" s="162">
        <f t="shared" si="19"/>
        <v>231.18</v>
      </c>
      <c r="K113" s="165">
        <f t="shared" si="20"/>
        <v>0</v>
      </c>
      <c r="L113" s="165">
        <f t="shared" si="21"/>
        <v>0</v>
      </c>
      <c r="M113" s="165">
        <f t="shared" si="22"/>
        <v>231.18</v>
      </c>
      <c r="N113" s="165">
        <v>115.59</v>
      </c>
      <c r="O113" s="165"/>
      <c r="P113" s="169"/>
      <c r="Q113" s="169"/>
      <c r="R113" s="169"/>
      <c r="S113" s="165">
        <f t="shared" si="23"/>
        <v>0</v>
      </c>
      <c r="T113" s="166"/>
      <c r="U113" s="166"/>
      <c r="V113" s="169"/>
      <c r="Z113">
        <v>0</v>
      </c>
    </row>
    <row r="114" spans="1:26" ht="25.05" customHeight="1" x14ac:dyDescent="0.3">
      <c r="A114" s="159"/>
      <c r="B114" s="154" t="s">
        <v>172</v>
      </c>
      <c r="C114" s="160" t="s">
        <v>280</v>
      </c>
      <c r="D114" s="154" t="s">
        <v>281</v>
      </c>
      <c r="E114" s="154" t="s">
        <v>177</v>
      </c>
      <c r="F114" s="155">
        <v>14</v>
      </c>
      <c r="G114" s="156">
        <v>13</v>
      </c>
      <c r="H114" s="156">
        <v>0</v>
      </c>
      <c r="I114" s="156">
        <f t="shared" si="18"/>
        <v>182</v>
      </c>
      <c r="J114" s="154">
        <f t="shared" si="19"/>
        <v>182</v>
      </c>
      <c r="K114" s="157">
        <f t="shared" si="20"/>
        <v>0</v>
      </c>
      <c r="L114" s="157">
        <f t="shared" si="21"/>
        <v>182</v>
      </c>
      <c r="M114" s="157">
        <f t="shared" si="22"/>
        <v>0</v>
      </c>
      <c r="N114" s="157">
        <v>13</v>
      </c>
      <c r="O114" s="157"/>
      <c r="P114" s="161">
        <v>4.2300000000000003E-3</v>
      </c>
      <c r="Q114" s="161"/>
      <c r="R114" s="161">
        <v>4.2300000000000003E-3</v>
      </c>
      <c r="S114" s="157">
        <f t="shared" si="23"/>
        <v>5.8999999999999997E-2</v>
      </c>
      <c r="T114" s="158"/>
      <c r="U114" s="158"/>
      <c r="V114" s="161"/>
      <c r="Z114">
        <v>0</v>
      </c>
    </row>
    <row r="115" spans="1:26" ht="25.05" customHeight="1" x14ac:dyDescent="0.3">
      <c r="A115" s="167"/>
      <c r="B115" s="162" t="s">
        <v>129</v>
      </c>
      <c r="C115" s="168" t="s">
        <v>284</v>
      </c>
      <c r="D115" s="162" t="s">
        <v>285</v>
      </c>
      <c r="E115" s="162" t="s">
        <v>177</v>
      </c>
      <c r="F115" s="163">
        <v>14</v>
      </c>
      <c r="G115" s="164">
        <v>0</v>
      </c>
      <c r="H115" s="164">
        <v>23.83</v>
      </c>
      <c r="I115" s="164">
        <f t="shared" si="18"/>
        <v>333.62</v>
      </c>
      <c r="J115" s="162">
        <f t="shared" si="19"/>
        <v>333.62</v>
      </c>
      <c r="K115" s="165">
        <f t="shared" si="20"/>
        <v>0</v>
      </c>
      <c r="L115" s="165">
        <f t="shared" si="21"/>
        <v>0</v>
      </c>
      <c r="M115" s="165">
        <f t="shared" si="22"/>
        <v>333.62</v>
      </c>
      <c r="N115" s="165">
        <v>23.83</v>
      </c>
      <c r="O115" s="165"/>
      <c r="P115" s="169"/>
      <c r="Q115" s="169"/>
      <c r="R115" s="169"/>
      <c r="S115" s="165">
        <f t="shared" si="23"/>
        <v>0</v>
      </c>
      <c r="T115" s="166"/>
      <c r="U115" s="166"/>
      <c r="V115" s="169"/>
      <c r="Z115">
        <v>0</v>
      </c>
    </row>
    <row r="116" spans="1:26" ht="25.05" customHeight="1" x14ac:dyDescent="0.3">
      <c r="A116" s="159"/>
      <c r="B116" s="154" t="s">
        <v>172</v>
      </c>
      <c r="C116" s="160" t="s">
        <v>286</v>
      </c>
      <c r="D116" s="154" t="s">
        <v>287</v>
      </c>
      <c r="E116" s="154" t="s">
        <v>177</v>
      </c>
      <c r="F116" s="155">
        <v>14</v>
      </c>
      <c r="G116" s="156">
        <v>23.51</v>
      </c>
      <c r="H116" s="156">
        <v>0</v>
      </c>
      <c r="I116" s="156">
        <f t="shared" si="18"/>
        <v>329.14</v>
      </c>
      <c r="J116" s="154">
        <f t="shared" si="19"/>
        <v>329.14</v>
      </c>
      <c r="K116" s="157">
        <f t="shared" si="20"/>
        <v>0</v>
      </c>
      <c r="L116" s="157">
        <f t="shared" si="21"/>
        <v>329.14</v>
      </c>
      <c r="M116" s="157">
        <f t="shared" si="22"/>
        <v>0</v>
      </c>
      <c r="N116" s="157">
        <v>23.51</v>
      </c>
      <c r="O116" s="157"/>
      <c r="P116" s="161">
        <v>5.9120000000000006E-2</v>
      </c>
      <c r="Q116" s="161"/>
      <c r="R116" s="161">
        <v>5.9120000000000006E-2</v>
      </c>
      <c r="S116" s="157">
        <f t="shared" si="23"/>
        <v>0.82799999999999996</v>
      </c>
      <c r="T116" s="158"/>
      <c r="U116" s="158"/>
      <c r="V116" s="161"/>
      <c r="Z116">
        <v>0</v>
      </c>
    </row>
    <row r="117" spans="1:26" ht="25.05" customHeight="1" x14ac:dyDescent="0.3">
      <c r="A117" s="159"/>
      <c r="B117" s="154" t="s">
        <v>172</v>
      </c>
      <c r="C117" s="160" t="s">
        <v>288</v>
      </c>
      <c r="D117" s="154" t="s">
        <v>289</v>
      </c>
      <c r="E117" s="154" t="s">
        <v>177</v>
      </c>
      <c r="F117" s="155">
        <v>7</v>
      </c>
      <c r="G117" s="156">
        <v>34.049999999999997</v>
      </c>
      <c r="H117" s="156">
        <v>0</v>
      </c>
      <c r="I117" s="156">
        <f t="shared" si="18"/>
        <v>238.35</v>
      </c>
      <c r="J117" s="154">
        <f t="shared" si="19"/>
        <v>238.35</v>
      </c>
      <c r="K117" s="157">
        <f t="shared" si="20"/>
        <v>0</v>
      </c>
      <c r="L117" s="157">
        <f t="shared" si="21"/>
        <v>238.35</v>
      </c>
      <c r="M117" s="157">
        <f t="shared" si="22"/>
        <v>0</v>
      </c>
      <c r="N117" s="157">
        <v>34.049999999999997</v>
      </c>
      <c r="O117" s="157"/>
      <c r="P117" s="161">
        <v>0.11405999999999999</v>
      </c>
      <c r="Q117" s="161"/>
      <c r="R117" s="161">
        <v>0.11405999999999999</v>
      </c>
      <c r="S117" s="157">
        <f t="shared" si="23"/>
        <v>0.79800000000000004</v>
      </c>
      <c r="T117" s="158"/>
      <c r="U117" s="158"/>
      <c r="V117" s="161"/>
      <c r="Z117">
        <v>0</v>
      </c>
    </row>
    <row r="118" spans="1:26" ht="25.05" customHeight="1" x14ac:dyDescent="0.3">
      <c r="A118" s="167"/>
      <c r="B118" s="162" t="s">
        <v>129</v>
      </c>
      <c r="C118" s="168" t="s">
        <v>290</v>
      </c>
      <c r="D118" s="162" t="s">
        <v>291</v>
      </c>
      <c r="E118" s="162" t="s">
        <v>177</v>
      </c>
      <c r="F118" s="163">
        <v>7</v>
      </c>
      <c r="G118" s="164">
        <v>0</v>
      </c>
      <c r="H118" s="164">
        <v>23.62</v>
      </c>
      <c r="I118" s="164">
        <f t="shared" si="18"/>
        <v>165.34</v>
      </c>
      <c r="J118" s="162">
        <f t="shared" si="19"/>
        <v>165.34</v>
      </c>
      <c r="K118" s="165">
        <f t="shared" si="20"/>
        <v>0</v>
      </c>
      <c r="L118" s="165">
        <f t="shared" si="21"/>
        <v>0</v>
      </c>
      <c r="M118" s="165">
        <f t="shared" si="22"/>
        <v>165.34</v>
      </c>
      <c r="N118" s="165">
        <v>23.62</v>
      </c>
      <c r="O118" s="165"/>
      <c r="P118" s="169"/>
      <c r="Q118" s="169"/>
      <c r="R118" s="169"/>
      <c r="S118" s="165">
        <f t="shared" si="23"/>
        <v>0</v>
      </c>
      <c r="T118" s="166"/>
      <c r="U118" s="166"/>
      <c r="V118" s="169"/>
      <c r="Z118">
        <v>0</v>
      </c>
    </row>
    <row r="119" spans="1:26" ht="25.05" customHeight="1" x14ac:dyDescent="0.3">
      <c r="A119" s="159"/>
      <c r="B119" s="154" t="s">
        <v>172</v>
      </c>
      <c r="C119" s="160" t="s">
        <v>292</v>
      </c>
      <c r="D119" s="154" t="s">
        <v>293</v>
      </c>
      <c r="E119" s="154" t="s">
        <v>177</v>
      </c>
      <c r="F119" s="155">
        <v>5</v>
      </c>
      <c r="G119" s="156">
        <v>70.69</v>
      </c>
      <c r="H119" s="156">
        <v>0</v>
      </c>
      <c r="I119" s="156">
        <f t="shared" si="18"/>
        <v>353.45</v>
      </c>
      <c r="J119" s="154">
        <f t="shared" si="19"/>
        <v>353.45</v>
      </c>
      <c r="K119" s="157">
        <f t="shared" si="20"/>
        <v>0</v>
      </c>
      <c r="L119" s="157">
        <f t="shared" si="21"/>
        <v>353.45</v>
      </c>
      <c r="M119" s="157">
        <f t="shared" si="22"/>
        <v>0</v>
      </c>
      <c r="N119" s="157">
        <v>70.69</v>
      </c>
      <c r="O119" s="157"/>
      <c r="P119" s="161">
        <v>0.30527000000000004</v>
      </c>
      <c r="Q119" s="161"/>
      <c r="R119" s="161">
        <v>0.30527000000000004</v>
      </c>
      <c r="S119" s="157">
        <f t="shared" si="23"/>
        <v>1.526</v>
      </c>
      <c r="T119" s="158"/>
      <c r="U119" s="158"/>
      <c r="V119" s="161"/>
      <c r="Z119">
        <v>0</v>
      </c>
    </row>
    <row r="120" spans="1:26" ht="25.05" customHeight="1" x14ac:dyDescent="0.3">
      <c r="A120" s="159"/>
      <c r="B120" s="154" t="s">
        <v>172</v>
      </c>
      <c r="C120" s="160" t="s">
        <v>294</v>
      </c>
      <c r="D120" s="154" t="s">
        <v>295</v>
      </c>
      <c r="E120" s="154" t="s">
        <v>177</v>
      </c>
      <c r="F120" s="155">
        <v>5</v>
      </c>
      <c r="G120" s="156">
        <v>10.69</v>
      </c>
      <c r="H120" s="156">
        <v>0</v>
      </c>
      <c r="I120" s="156">
        <f t="shared" si="18"/>
        <v>53.45</v>
      </c>
      <c r="J120" s="154">
        <f t="shared" si="19"/>
        <v>53.45</v>
      </c>
      <c r="K120" s="157">
        <f t="shared" si="20"/>
        <v>0</v>
      </c>
      <c r="L120" s="157">
        <f t="shared" si="21"/>
        <v>53.45</v>
      </c>
      <c r="M120" s="157">
        <f t="shared" si="22"/>
        <v>0</v>
      </c>
      <c r="N120" s="157">
        <v>10.69</v>
      </c>
      <c r="O120" s="157"/>
      <c r="P120" s="161">
        <v>2.3000000000000001E-4</v>
      </c>
      <c r="Q120" s="161"/>
      <c r="R120" s="161">
        <v>2.3000000000000001E-4</v>
      </c>
      <c r="S120" s="157">
        <f t="shared" si="23"/>
        <v>1E-3</v>
      </c>
      <c r="T120" s="158"/>
      <c r="U120" s="158"/>
      <c r="V120" s="161"/>
      <c r="Z120">
        <v>0</v>
      </c>
    </row>
    <row r="121" spans="1:26" ht="25.05" customHeight="1" x14ac:dyDescent="0.3">
      <c r="A121" s="159"/>
      <c r="B121" s="154" t="s">
        <v>172</v>
      </c>
      <c r="C121" s="160" t="s">
        <v>296</v>
      </c>
      <c r="D121" s="154" t="s">
        <v>297</v>
      </c>
      <c r="E121" s="154" t="s">
        <v>105</v>
      </c>
      <c r="F121" s="155">
        <v>542</v>
      </c>
      <c r="G121" s="156">
        <v>2.14</v>
      </c>
      <c r="H121" s="156">
        <v>0</v>
      </c>
      <c r="I121" s="156">
        <f t="shared" si="18"/>
        <v>1159.8800000000001</v>
      </c>
      <c r="J121" s="154">
        <f t="shared" si="19"/>
        <v>1159.8800000000001</v>
      </c>
      <c r="K121" s="157">
        <f t="shared" si="20"/>
        <v>0</v>
      </c>
      <c r="L121" s="157">
        <f t="shared" si="21"/>
        <v>1159.8800000000001</v>
      </c>
      <c r="M121" s="157">
        <f t="shared" si="22"/>
        <v>0</v>
      </c>
      <c r="N121" s="157">
        <v>2.14</v>
      </c>
      <c r="O121" s="157"/>
      <c r="P121" s="161"/>
      <c r="Q121" s="161"/>
      <c r="R121" s="161"/>
      <c r="S121" s="157">
        <f t="shared" si="23"/>
        <v>0</v>
      </c>
      <c r="T121" s="158"/>
      <c r="U121" s="158"/>
      <c r="V121" s="161"/>
      <c r="Z121">
        <v>0</v>
      </c>
    </row>
    <row r="122" spans="1:26" ht="25.05" customHeight="1" x14ac:dyDescent="0.3">
      <c r="A122" s="159"/>
      <c r="B122" s="154" t="s">
        <v>172</v>
      </c>
      <c r="C122" s="160" t="s">
        <v>298</v>
      </c>
      <c r="D122" s="154" t="s">
        <v>299</v>
      </c>
      <c r="E122" s="154" t="s">
        <v>177</v>
      </c>
      <c r="F122" s="155">
        <v>19</v>
      </c>
      <c r="G122" s="156">
        <v>12.4</v>
      </c>
      <c r="H122" s="156">
        <v>0</v>
      </c>
      <c r="I122" s="156">
        <f t="shared" si="18"/>
        <v>235.6</v>
      </c>
      <c r="J122" s="154">
        <f t="shared" si="19"/>
        <v>235.6</v>
      </c>
      <c r="K122" s="157">
        <f t="shared" si="20"/>
        <v>0</v>
      </c>
      <c r="L122" s="157">
        <f t="shared" si="21"/>
        <v>235.6</v>
      </c>
      <c r="M122" s="157">
        <f t="shared" si="22"/>
        <v>0</v>
      </c>
      <c r="N122" s="157">
        <v>12.4</v>
      </c>
      <c r="O122" s="157"/>
      <c r="P122" s="161"/>
      <c r="Q122" s="161"/>
      <c r="R122" s="161"/>
      <c r="S122" s="157">
        <f t="shared" si="23"/>
        <v>0</v>
      </c>
      <c r="T122" s="158"/>
      <c r="U122" s="158"/>
      <c r="V122" s="161"/>
      <c r="Z122">
        <v>0</v>
      </c>
    </row>
    <row r="123" spans="1:26" ht="25.05" customHeight="1" x14ac:dyDescent="0.3">
      <c r="A123" s="159"/>
      <c r="B123" s="154" t="s">
        <v>164</v>
      </c>
      <c r="C123" s="160" t="s">
        <v>300</v>
      </c>
      <c r="D123" s="154" t="s">
        <v>301</v>
      </c>
      <c r="E123" s="154" t="s">
        <v>177</v>
      </c>
      <c r="F123" s="155">
        <v>19</v>
      </c>
      <c r="G123" s="156">
        <v>3.14</v>
      </c>
      <c r="H123" s="156">
        <v>0</v>
      </c>
      <c r="I123" s="156">
        <f t="shared" si="18"/>
        <v>59.66</v>
      </c>
      <c r="J123" s="154">
        <f t="shared" si="19"/>
        <v>59.66</v>
      </c>
      <c r="K123" s="157">
        <f t="shared" si="20"/>
        <v>0</v>
      </c>
      <c r="L123" s="157">
        <f t="shared" si="21"/>
        <v>59.66</v>
      </c>
      <c r="M123" s="157">
        <f t="shared" si="22"/>
        <v>0</v>
      </c>
      <c r="N123" s="157">
        <v>3.14</v>
      </c>
      <c r="O123" s="157"/>
      <c r="P123" s="161"/>
      <c r="Q123" s="161"/>
      <c r="R123" s="161"/>
      <c r="S123" s="157">
        <f t="shared" si="23"/>
        <v>0</v>
      </c>
      <c r="T123" s="158"/>
      <c r="U123" s="158"/>
      <c r="V123" s="161"/>
      <c r="Z123">
        <v>0</v>
      </c>
    </row>
    <row r="124" spans="1:26" x14ac:dyDescent="0.3">
      <c r="A124" s="62"/>
      <c r="B124" s="62"/>
      <c r="C124" s="153" t="s">
        <v>198</v>
      </c>
      <c r="D124" s="152" t="s">
        <v>71</v>
      </c>
      <c r="E124" s="62"/>
      <c r="F124" s="151"/>
      <c r="G124" s="141">
        <f>ROUND((SUM(L68:L123))/1,2)</f>
        <v>52681.51</v>
      </c>
      <c r="H124" s="141">
        <f>ROUND((SUM(M68:M123))/1,2)</f>
        <v>41760.85</v>
      </c>
      <c r="I124" s="141">
        <f>ROUND((SUM(I68:I123))/1,2)</f>
        <v>94442.36</v>
      </c>
      <c r="J124" s="62"/>
      <c r="K124" s="62"/>
      <c r="L124" s="62">
        <f>ROUND((SUM(L68:L123))/1,2)</f>
        <v>52681.51</v>
      </c>
      <c r="M124" s="62">
        <f>ROUND((SUM(M68:M123))/1,2)</f>
        <v>41760.85</v>
      </c>
      <c r="N124" s="62"/>
      <c r="O124" s="62"/>
      <c r="P124" s="170"/>
      <c r="Q124" s="62"/>
      <c r="R124" s="62"/>
      <c r="S124" s="170">
        <f>ROUND((SUM(S68:S123))/1,2)</f>
        <v>3.39</v>
      </c>
      <c r="T124" s="137"/>
      <c r="U124" s="137"/>
      <c r="V124" s="2">
        <f>ROUND((SUM(V68:V123))/1,2)</f>
        <v>0</v>
      </c>
      <c r="W124" s="137"/>
      <c r="X124" s="137"/>
      <c r="Y124" s="137"/>
      <c r="Z124" s="137"/>
    </row>
    <row r="125" spans="1:26" x14ac:dyDescent="0.3">
      <c r="A125" s="1"/>
      <c r="B125" s="1"/>
      <c r="C125" s="1"/>
      <c r="D125" s="1"/>
      <c r="E125" s="1"/>
      <c r="F125" s="147"/>
      <c r="G125" s="134"/>
      <c r="H125" s="134"/>
      <c r="I125" s="134"/>
      <c r="J125" s="1"/>
      <c r="K125" s="1"/>
      <c r="L125" s="1"/>
      <c r="M125" s="1"/>
      <c r="N125" s="1"/>
      <c r="O125" s="1"/>
      <c r="P125" s="1"/>
      <c r="Q125" s="1"/>
      <c r="R125" s="1"/>
      <c r="S125" s="1"/>
      <c r="V125" s="1"/>
    </row>
    <row r="126" spans="1:26" x14ac:dyDescent="0.3">
      <c r="A126" s="62"/>
      <c r="B126" s="62"/>
      <c r="C126" s="153" t="s">
        <v>302</v>
      </c>
      <c r="D126" s="152" t="s">
        <v>72</v>
      </c>
      <c r="E126" s="62"/>
      <c r="F126" s="151"/>
      <c r="G126" s="76"/>
      <c r="H126" s="76"/>
      <c r="I126" s="76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137"/>
      <c r="U126" s="137"/>
      <c r="V126" s="62"/>
      <c r="W126" s="137"/>
      <c r="X126" s="137"/>
      <c r="Y126" s="137"/>
      <c r="Z126" s="137"/>
    </row>
    <row r="127" spans="1:26" ht="25.05" customHeight="1" x14ac:dyDescent="0.3">
      <c r="A127" s="159"/>
      <c r="B127" s="154" t="s">
        <v>179</v>
      </c>
      <c r="C127" s="160" t="s">
        <v>303</v>
      </c>
      <c r="D127" s="154" t="s">
        <v>304</v>
      </c>
      <c r="E127" s="154" t="s">
        <v>95</v>
      </c>
      <c r="F127" s="155">
        <v>689</v>
      </c>
      <c r="G127" s="156">
        <v>0.19</v>
      </c>
      <c r="H127" s="156">
        <v>0</v>
      </c>
      <c r="I127" s="156">
        <f t="shared" ref="I127:I133" si="24">ROUND(F127*(G127+H127),2)</f>
        <v>130.91</v>
      </c>
      <c r="J127" s="154">
        <f t="shared" ref="J127:J133" si="25">ROUND(F127*(N127),2)</f>
        <v>130.91</v>
      </c>
      <c r="K127" s="157">
        <f t="shared" ref="K127:K133" si="26">ROUND(F127*(O127),2)</f>
        <v>0</v>
      </c>
      <c r="L127" s="157">
        <f t="shared" ref="L127:L133" si="27">ROUND(F127*(G127),2)</f>
        <v>130.91</v>
      </c>
      <c r="M127" s="157">
        <f t="shared" ref="M127:M133" si="28">ROUND(F127*(H127),2)</f>
        <v>0</v>
      </c>
      <c r="N127" s="157">
        <v>0.19</v>
      </c>
      <c r="O127" s="157"/>
      <c r="P127" s="161"/>
      <c r="Q127" s="161"/>
      <c r="R127" s="161"/>
      <c r="S127" s="157">
        <f t="shared" ref="S127:S133" si="29">ROUND(F127*(P127),3)</f>
        <v>0</v>
      </c>
      <c r="T127" s="158"/>
      <c r="U127" s="158"/>
      <c r="V127" s="161"/>
      <c r="Z127">
        <v>0</v>
      </c>
    </row>
    <row r="128" spans="1:26" ht="25.05" customHeight="1" x14ac:dyDescent="0.3">
      <c r="A128" s="159"/>
      <c r="B128" s="154" t="s">
        <v>164</v>
      </c>
      <c r="C128" s="160" t="s">
        <v>305</v>
      </c>
      <c r="D128" s="154" t="s">
        <v>306</v>
      </c>
      <c r="E128" s="154" t="s">
        <v>148</v>
      </c>
      <c r="F128" s="155">
        <v>1</v>
      </c>
      <c r="G128" s="156">
        <v>751.5</v>
      </c>
      <c r="H128" s="156">
        <v>0</v>
      </c>
      <c r="I128" s="156">
        <f t="shared" si="24"/>
        <v>751.5</v>
      </c>
      <c r="J128" s="154">
        <f t="shared" si="25"/>
        <v>751.5</v>
      </c>
      <c r="K128" s="157">
        <f t="shared" si="26"/>
        <v>0</v>
      </c>
      <c r="L128" s="157">
        <f t="shared" si="27"/>
        <v>751.5</v>
      </c>
      <c r="M128" s="157">
        <f t="shared" si="28"/>
        <v>0</v>
      </c>
      <c r="N128" s="157">
        <v>751.5</v>
      </c>
      <c r="O128" s="157"/>
      <c r="P128" s="161"/>
      <c r="Q128" s="161"/>
      <c r="R128" s="161"/>
      <c r="S128" s="157">
        <f t="shared" si="29"/>
        <v>0</v>
      </c>
      <c r="T128" s="158"/>
      <c r="U128" s="158"/>
      <c r="V128" s="161"/>
      <c r="Z128">
        <v>0</v>
      </c>
    </row>
    <row r="129" spans="1:26" ht="25.05" customHeight="1" x14ac:dyDescent="0.3">
      <c r="A129" s="159"/>
      <c r="B129" s="154" t="s">
        <v>164</v>
      </c>
      <c r="C129" s="160" t="s">
        <v>307</v>
      </c>
      <c r="D129" s="154" t="s">
        <v>308</v>
      </c>
      <c r="E129" s="154" t="s">
        <v>105</v>
      </c>
      <c r="F129" s="155">
        <v>177</v>
      </c>
      <c r="G129" s="156">
        <v>1.1599999999999999</v>
      </c>
      <c r="H129" s="156">
        <v>0</v>
      </c>
      <c r="I129" s="156">
        <f t="shared" si="24"/>
        <v>205.32</v>
      </c>
      <c r="J129" s="154">
        <f t="shared" si="25"/>
        <v>205.32</v>
      </c>
      <c r="K129" s="157">
        <f t="shared" si="26"/>
        <v>0</v>
      </c>
      <c r="L129" s="157">
        <f t="shared" si="27"/>
        <v>205.32</v>
      </c>
      <c r="M129" s="157">
        <f t="shared" si="28"/>
        <v>0</v>
      </c>
      <c r="N129" s="157">
        <v>1.1599999999999999</v>
      </c>
      <c r="O129" s="157"/>
      <c r="P129" s="161"/>
      <c r="Q129" s="161"/>
      <c r="R129" s="161"/>
      <c r="S129" s="157">
        <f t="shared" si="29"/>
        <v>0</v>
      </c>
      <c r="T129" s="158"/>
      <c r="U129" s="158"/>
      <c r="V129" s="161"/>
      <c r="Z129">
        <v>0</v>
      </c>
    </row>
    <row r="130" spans="1:26" ht="25.05" customHeight="1" x14ac:dyDescent="0.3">
      <c r="A130" s="159"/>
      <c r="B130" s="154" t="s">
        <v>309</v>
      </c>
      <c r="C130" s="160" t="s">
        <v>310</v>
      </c>
      <c r="D130" s="154" t="s">
        <v>311</v>
      </c>
      <c r="E130" s="154" t="s">
        <v>148</v>
      </c>
      <c r="F130" s="155">
        <v>191.22200000000001</v>
      </c>
      <c r="G130" s="156">
        <v>5.0199999999999996</v>
      </c>
      <c r="H130" s="156">
        <v>0</v>
      </c>
      <c r="I130" s="156">
        <f t="shared" si="24"/>
        <v>959.93</v>
      </c>
      <c r="J130" s="154">
        <f t="shared" si="25"/>
        <v>959.93</v>
      </c>
      <c r="K130" s="157">
        <f t="shared" si="26"/>
        <v>0</v>
      </c>
      <c r="L130" s="157">
        <f t="shared" si="27"/>
        <v>959.93</v>
      </c>
      <c r="M130" s="157">
        <f t="shared" si="28"/>
        <v>0</v>
      </c>
      <c r="N130" s="157">
        <v>5.0199999999999996</v>
      </c>
      <c r="O130" s="157"/>
      <c r="P130" s="161"/>
      <c r="Q130" s="161"/>
      <c r="R130" s="161"/>
      <c r="S130" s="157">
        <f t="shared" si="29"/>
        <v>0</v>
      </c>
      <c r="T130" s="158"/>
      <c r="U130" s="158"/>
      <c r="V130" s="161"/>
      <c r="Z130">
        <v>0</v>
      </c>
    </row>
    <row r="131" spans="1:26" ht="25.05" customHeight="1" x14ac:dyDescent="0.3">
      <c r="A131" s="159"/>
      <c r="B131" s="154" t="s">
        <v>309</v>
      </c>
      <c r="C131" s="160" t="s">
        <v>312</v>
      </c>
      <c r="D131" s="154" t="s">
        <v>313</v>
      </c>
      <c r="E131" s="154" t="s">
        <v>148</v>
      </c>
      <c r="F131" s="155">
        <v>191.22200000000001</v>
      </c>
      <c r="G131" s="156">
        <v>0.6</v>
      </c>
      <c r="H131" s="156">
        <v>0</v>
      </c>
      <c r="I131" s="156">
        <f t="shared" si="24"/>
        <v>114.73</v>
      </c>
      <c r="J131" s="154">
        <f t="shared" si="25"/>
        <v>114.73</v>
      </c>
      <c r="K131" s="157">
        <f t="shared" si="26"/>
        <v>0</v>
      </c>
      <c r="L131" s="157">
        <f t="shared" si="27"/>
        <v>114.73</v>
      </c>
      <c r="M131" s="157">
        <f t="shared" si="28"/>
        <v>0</v>
      </c>
      <c r="N131" s="157">
        <v>0.6</v>
      </c>
      <c r="O131" s="157"/>
      <c r="P131" s="161"/>
      <c r="Q131" s="161"/>
      <c r="R131" s="161"/>
      <c r="S131" s="157">
        <f t="shared" si="29"/>
        <v>0</v>
      </c>
      <c r="T131" s="158"/>
      <c r="U131" s="158"/>
      <c r="V131" s="161"/>
      <c r="Z131">
        <v>0</v>
      </c>
    </row>
    <row r="132" spans="1:26" ht="25.05" customHeight="1" x14ac:dyDescent="0.3">
      <c r="A132" s="159"/>
      <c r="B132" s="154" t="s">
        <v>309</v>
      </c>
      <c r="C132" s="160" t="s">
        <v>314</v>
      </c>
      <c r="D132" s="154" t="s">
        <v>315</v>
      </c>
      <c r="E132" s="154" t="s">
        <v>148</v>
      </c>
      <c r="F132" s="155">
        <v>191.22200000000001</v>
      </c>
      <c r="G132" s="156">
        <v>0.52</v>
      </c>
      <c r="H132" s="156">
        <v>0</v>
      </c>
      <c r="I132" s="156">
        <f t="shared" si="24"/>
        <v>99.44</v>
      </c>
      <c r="J132" s="154">
        <f t="shared" si="25"/>
        <v>99.44</v>
      </c>
      <c r="K132" s="157">
        <f t="shared" si="26"/>
        <v>0</v>
      </c>
      <c r="L132" s="157">
        <f t="shared" si="27"/>
        <v>99.44</v>
      </c>
      <c r="M132" s="157">
        <f t="shared" si="28"/>
        <v>0</v>
      </c>
      <c r="N132" s="157">
        <v>0.52</v>
      </c>
      <c r="O132" s="157"/>
      <c r="P132" s="161"/>
      <c r="Q132" s="161"/>
      <c r="R132" s="161"/>
      <c r="S132" s="157">
        <f t="shared" si="29"/>
        <v>0</v>
      </c>
      <c r="T132" s="158"/>
      <c r="U132" s="158"/>
      <c r="V132" s="161"/>
      <c r="Z132">
        <v>0</v>
      </c>
    </row>
    <row r="133" spans="1:26" ht="25.05" customHeight="1" x14ac:dyDescent="0.3">
      <c r="A133" s="159"/>
      <c r="B133" s="154" t="s">
        <v>309</v>
      </c>
      <c r="C133" s="160" t="s">
        <v>316</v>
      </c>
      <c r="D133" s="154" t="s">
        <v>317</v>
      </c>
      <c r="E133" s="154" t="s">
        <v>148</v>
      </c>
      <c r="F133" s="155">
        <v>191.22200000000001</v>
      </c>
      <c r="G133" s="156">
        <v>4.75</v>
      </c>
      <c r="H133" s="156">
        <v>0</v>
      </c>
      <c r="I133" s="156">
        <f t="shared" si="24"/>
        <v>908.3</v>
      </c>
      <c r="J133" s="154">
        <f t="shared" si="25"/>
        <v>908.3</v>
      </c>
      <c r="K133" s="157">
        <f t="shared" si="26"/>
        <v>0</v>
      </c>
      <c r="L133" s="157">
        <f t="shared" si="27"/>
        <v>908.3</v>
      </c>
      <c r="M133" s="157">
        <f t="shared" si="28"/>
        <v>0</v>
      </c>
      <c r="N133" s="157">
        <v>4.75</v>
      </c>
      <c r="O133" s="157"/>
      <c r="P133" s="161"/>
      <c r="Q133" s="161"/>
      <c r="R133" s="161"/>
      <c r="S133" s="157">
        <f t="shared" si="29"/>
        <v>0</v>
      </c>
      <c r="T133" s="158"/>
      <c r="U133" s="158"/>
      <c r="V133" s="161"/>
      <c r="Z133">
        <v>0</v>
      </c>
    </row>
    <row r="134" spans="1:26" x14ac:dyDescent="0.3">
      <c r="A134" s="62"/>
      <c r="B134" s="62"/>
      <c r="C134" s="153" t="s">
        <v>302</v>
      </c>
      <c r="D134" s="152" t="s">
        <v>72</v>
      </c>
      <c r="E134" s="62"/>
      <c r="F134" s="151"/>
      <c r="G134" s="141">
        <f>ROUND((SUM(L126:L133))/1,2)</f>
        <v>3170.13</v>
      </c>
      <c r="H134" s="141">
        <f>ROUND((SUM(M126:M133))/1,2)</f>
        <v>0</v>
      </c>
      <c r="I134" s="141">
        <f>ROUND((SUM(I126:I133))/1,2)</f>
        <v>3170.13</v>
      </c>
      <c r="J134" s="62"/>
      <c r="K134" s="62"/>
      <c r="L134" s="62">
        <f>ROUND((SUM(L126:L133))/1,2)</f>
        <v>3170.13</v>
      </c>
      <c r="M134" s="62">
        <f>ROUND((SUM(M126:M133))/1,2)</f>
        <v>0</v>
      </c>
      <c r="N134" s="62"/>
      <c r="O134" s="62"/>
      <c r="P134" s="170"/>
      <c r="Q134" s="62"/>
      <c r="R134" s="62"/>
      <c r="S134" s="170">
        <f>ROUND((SUM(S126:S133))/1,2)</f>
        <v>0</v>
      </c>
      <c r="T134" s="137"/>
      <c r="U134" s="137"/>
      <c r="V134" s="2">
        <f>ROUND((SUM(V126:V133))/1,2)</f>
        <v>0</v>
      </c>
      <c r="W134" s="137"/>
      <c r="X134" s="137"/>
      <c r="Y134" s="137"/>
      <c r="Z134" s="137"/>
    </row>
    <row r="135" spans="1:26" x14ac:dyDescent="0.3">
      <c r="A135" s="1"/>
      <c r="B135" s="1"/>
      <c r="C135" s="1"/>
      <c r="D135" s="1"/>
      <c r="E135" s="1"/>
      <c r="F135" s="147"/>
      <c r="G135" s="134"/>
      <c r="H135" s="134"/>
      <c r="I135" s="134"/>
      <c r="J135" s="1"/>
      <c r="K135" s="1"/>
      <c r="L135" s="1"/>
      <c r="M135" s="1"/>
      <c r="N135" s="1"/>
      <c r="O135" s="1"/>
      <c r="P135" s="1"/>
      <c r="Q135" s="1"/>
      <c r="R135" s="1"/>
      <c r="S135" s="1"/>
      <c r="V135" s="1"/>
    </row>
    <row r="136" spans="1:26" x14ac:dyDescent="0.3">
      <c r="A136" s="62"/>
      <c r="B136" s="62"/>
      <c r="C136" s="153" t="s">
        <v>318</v>
      </c>
      <c r="D136" s="152" t="s">
        <v>73</v>
      </c>
      <c r="E136" s="62"/>
      <c r="F136" s="151"/>
      <c r="G136" s="76"/>
      <c r="H136" s="76"/>
      <c r="I136" s="76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37"/>
      <c r="U136" s="137"/>
      <c r="V136" s="62"/>
      <c r="W136" s="137"/>
      <c r="X136" s="137"/>
      <c r="Y136" s="137"/>
      <c r="Z136" s="137"/>
    </row>
    <row r="137" spans="1:26" ht="25.05" customHeight="1" x14ac:dyDescent="0.3">
      <c r="A137" s="159"/>
      <c r="B137" s="154" t="s">
        <v>179</v>
      </c>
      <c r="C137" s="160" t="s">
        <v>319</v>
      </c>
      <c r="D137" s="154" t="s">
        <v>320</v>
      </c>
      <c r="E137" s="154" t="s">
        <v>148</v>
      </c>
      <c r="F137" s="155">
        <v>889.12800000000004</v>
      </c>
      <c r="G137" s="156">
        <v>2.42</v>
      </c>
      <c r="H137" s="156">
        <v>0</v>
      </c>
      <c r="I137" s="156">
        <f>ROUND(F137*(G137+H137),2)</f>
        <v>2151.69</v>
      </c>
      <c r="J137" s="154">
        <f>ROUND(F137*(N137),2)</f>
        <v>2151.69</v>
      </c>
      <c r="K137" s="157">
        <f>ROUND(F137*(O137),2)</f>
        <v>0</v>
      </c>
      <c r="L137" s="157">
        <f>ROUND(F137*(G137),2)</f>
        <v>2151.69</v>
      </c>
      <c r="M137" s="157">
        <f>ROUND(F137*(H137),2)</f>
        <v>0</v>
      </c>
      <c r="N137" s="157">
        <v>2.42</v>
      </c>
      <c r="O137" s="157"/>
      <c r="P137" s="161"/>
      <c r="Q137" s="161"/>
      <c r="R137" s="161"/>
      <c r="S137" s="157">
        <f>ROUND(F137*(P137),3)</f>
        <v>0</v>
      </c>
      <c r="T137" s="158"/>
      <c r="U137" s="158"/>
      <c r="V137" s="161"/>
      <c r="Z137">
        <v>0</v>
      </c>
    </row>
    <row r="138" spans="1:26" ht="34.950000000000003" customHeight="1" x14ac:dyDescent="0.3">
      <c r="A138" s="159"/>
      <c r="B138" s="154" t="s">
        <v>179</v>
      </c>
      <c r="C138" s="160" t="s">
        <v>321</v>
      </c>
      <c r="D138" s="154" t="s">
        <v>322</v>
      </c>
      <c r="E138" s="154" t="s">
        <v>148</v>
      </c>
      <c r="F138" s="155">
        <v>889.12800000000004</v>
      </c>
      <c r="G138" s="156">
        <v>0.27</v>
      </c>
      <c r="H138" s="156">
        <v>0</v>
      </c>
      <c r="I138" s="156">
        <f>ROUND(F138*(G138+H138),2)</f>
        <v>240.06</v>
      </c>
      <c r="J138" s="154">
        <f>ROUND(F138*(N138),2)</f>
        <v>240.06</v>
      </c>
      <c r="K138" s="157">
        <f>ROUND(F138*(O138),2)</f>
        <v>0</v>
      </c>
      <c r="L138" s="157">
        <f>ROUND(F138*(G138),2)</f>
        <v>240.06</v>
      </c>
      <c r="M138" s="157">
        <f>ROUND(F138*(H138),2)</f>
        <v>0</v>
      </c>
      <c r="N138" s="157">
        <v>0.27</v>
      </c>
      <c r="O138" s="157"/>
      <c r="P138" s="161"/>
      <c r="Q138" s="161"/>
      <c r="R138" s="161"/>
      <c r="S138" s="157">
        <f>ROUND(F138*(P138),3)</f>
        <v>0</v>
      </c>
      <c r="T138" s="158"/>
      <c r="U138" s="158"/>
      <c r="V138" s="161"/>
      <c r="Z138">
        <v>0</v>
      </c>
    </row>
    <row r="139" spans="1:26" ht="25.05" customHeight="1" x14ac:dyDescent="0.3">
      <c r="A139" s="159"/>
      <c r="B139" s="154" t="s">
        <v>172</v>
      </c>
      <c r="C139" s="160" t="s">
        <v>323</v>
      </c>
      <c r="D139" s="154" t="s">
        <v>324</v>
      </c>
      <c r="E139" s="154" t="s">
        <v>148</v>
      </c>
      <c r="F139" s="155">
        <v>889.12800000000004</v>
      </c>
      <c r="G139" s="156">
        <v>38.83</v>
      </c>
      <c r="H139" s="156">
        <v>0</v>
      </c>
      <c r="I139" s="156">
        <f>ROUND(F139*(G139+H139),2)</f>
        <v>34524.839999999997</v>
      </c>
      <c r="J139" s="154">
        <f>ROUND(F139*(N139),2)</f>
        <v>34524.839999999997</v>
      </c>
      <c r="K139" s="157">
        <f>ROUND(F139*(O139),2)</f>
        <v>0</v>
      </c>
      <c r="L139" s="157">
        <f>ROUND(F139*(G139),2)</f>
        <v>34524.839999999997</v>
      </c>
      <c r="M139" s="157">
        <f>ROUND(F139*(H139),2)</f>
        <v>0</v>
      </c>
      <c r="N139" s="157">
        <v>38.83</v>
      </c>
      <c r="O139" s="157"/>
      <c r="P139" s="161"/>
      <c r="Q139" s="161"/>
      <c r="R139" s="161"/>
      <c r="S139" s="157">
        <f>ROUND(F139*(P139),3)</f>
        <v>0</v>
      </c>
      <c r="T139" s="158"/>
      <c r="U139" s="158"/>
      <c r="V139" s="161"/>
      <c r="Z139">
        <v>0</v>
      </c>
    </row>
    <row r="140" spans="1:26" ht="34.950000000000003" customHeight="1" x14ac:dyDescent="0.3">
      <c r="A140" s="159"/>
      <c r="B140" s="154" t="s">
        <v>172</v>
      </c>
      <c r="C140" s="160" t="s">
        <v>325</v>
      </c>
      <c r="D140" s="154" t="s">
        <v>326</v>
      </c>
      <c r="E140" s="154" t="s">
        <v>148</v>
      </c>
      <c r="F140" s="155">
        <v>889.12800000000004</v>
      </c>
      <c r="G140" s="156">
        <v>32.39</v>
      </c>
      <c r="H140" s="156">
        <v>0</v>
      </c>
      <c r="I140" s="156">
        <f>ROUND(F140*(G140+H140),2)</f>
        <v>28798.86</v>
      </c>
      <c r="J140" s="154">
        <f>ROUND(F140*(N140),2)</f>
        <v>28798.86</v>
      </c>
      <c r="K140" s="157">
        <f>ROUND(F140*(O140),2)</f>
        <v>0</v>
      </c>
      <c r="L140" s="157">
        <f>ROUND(F140*(G140),2)</f>
        <v>28798.86</v>
      </c>
      <c r="M140" s="157">
        <f>ROUND(F140*(H140),2)</f>
        <v>0</v>
      </c>
      <c r="N140" s="157">
        <v>32.39</v>
      </c>
      <c r="O140" s="157"/>
      <c r="P140" s="161"/>
      <c r="Q140" s="161"/>
      <c r="R140" s="161"/>
      <c r="S140" s="157">
        <f>ROUND(F140*(P140),3)</f>
        <v>0</v>
      </c>
      <c r="T140" s="158"/>
      <c r="U140" s="158"/>
      <c r="V140" s="161"/>
      <c r="Z140">
        <v>0</v>
      </c>
    </row>
    <row r="141" spans="1:26" ht="25.05" customHeight="1" x14ac:dyDescent="0.3">
      <c r="A141" s="159"/>
      <c r="B141" s="154" t="s">
        <v>309</v>
      </c>
      <c r="C141" s="160" t="s">
        <v>327</v>
      </c>
      <c r="D141" s="154" t="s">
        <v>328</v>
      </c>
      <c r="E141" s="154" t="s">
        <v>148</v>
      </c>
      <c r="F141" s="155">
        <v>889.12800000000004</v>
      </c>
      <c r="G141" s="156">
        <v>44.56</v>
      </c>
      <c r="H141" s="156">
        <v>0</v>
      </c>
      <c r="I141" s="156">
        <f>ROUND(F141*(G141+H141),2)</f>
        <v>39619.54</v>
      </c>
      <c r="J141" s="154">
        <f>ROUND(F141*(N141),2)</f>
        <v>39619.54</v>
      </c>
      <c r="K141" s="157">
        <f>ROUND(F141*(O141),2)</f>
        <v>0</v>
      </c>
      <c r="L141" s="157">
        <f>ROUND(F141*(G141),2)</f>
        <v>39619.54</v>
      </c>
      <c r="M141" s="157">
        <f>ROUND(F141*(H141),2)</f>
        <v>0</v>
      </c>
      <c r="N141" s="157">
        <v>44.56</v>
      </c>
      <c r="O141" s="157"/>
      <c r="P141" s="161"/>
      <c r="Q141" s="161"/>
      <c r="R141" s="161"/>
      <c r="S141" s="157">
        <f>ROUND(F141*(P141),3)</f>
        <v>0</v>
      </c>
      <c r="T141" s="158"/>
      <c r="U141" s="158"/>
      <c r="V141" s="161"/>
      <c r="Z141">
        <v>0</v>
      </c>
    </row>
    <row r="142" spans="1:26" x14ac:dyDescent="0.3">
      <c r="A142" s="62"/>
      <c r="B142" s="62"/>
      <c r="C142" s="153" t="s">
        <v>318</v>
      </c>
      <c r="D142" s="152" t="s">
        <v>73</v>
      </c>
      <c r="E142" s="62"/>
      <c r="F142" s="151"/>
      <c r="G142" s="141">
        <f>ROUND((SUM(L136:L141))/1,2)</f>
        <v>105334.99</v>
      </c>
      <c r="H142" s="141">
        <f>ROUND((SUM(M136:M141))/1,2)</f>
        <v>0</v>
      </c>
      <c r="I142" s="141">
        <f>ROUND((SUM(I136:I141))/1,2)</f>
        <v>105334.99</v>
      </c>
      <c r="J142" s="62"/>
      <c r="K142" s="62"/>
      <c r="L142" s="62">
        <f>ROUND((SUM(L136:L141))/1,2)</f>
        <v>105334.99</v>
      </c>
      <c r="M142" s="62">
        <f>ROUND((SUM(M136:M141))/1,2)</f>
        <v>0</v>
      </c>
      <c r="N142" s="62"/>
      <c r="O142" s="62"/>
      <c r="P142" s="170"/>
      <c r="Q142" s="62"/>
      <c r="R142" s="62"/>
      <c r="S142" s="170">
        <f>ROUND((SUM(S136:S141))/1,2)</f>
        <v>0</v>
      </c>
      <c r="T142" s="137"/>
      <c r="U142" s="137"/>
      <c r="V142" s="2">
        <f>ROUND((SUM(V136:V141))/1,2)</f>
        <v>0</v>
      </c>
      <c r="W142" s="137"/>
      <c r="X142" s="137"/>
      <c r="Y142" s="137"/>
      <c r="Z142" s="137"/>
    </row>
    <row r="143" spans="1:26" x14ac:dyDescent="0.3">
      <c r="A143" s="1"/>
      <c r="B143" s="1"/>
      <c r="C143" s="1"/>
      <c r="D143" s="1"/>
      <c r="E143" s="1"/>
      <c r="F143" s="147"/>
      <c r="G143" s="134"/>
      <c r="H143" s="134"/>
      <c r="I143" s="134"/>
      <c r="J143" s="1"/>
      <c r="K143" s="1"/>
      <c r="L143" s="1"/>
      <c r="M143" s="1"/>
      <c r="N143" s="1"/>
      <c r="O143" s="1"/>
      <c r="P143" s="1"/>
      <c r="Q143" s="1"/>
      <c r="R143" s="1"/>
      <c r="S143" s="1"/>
      <c r="V143" s="1"/>
    </row>
    <row r="144" spans="1:26" x14ac:dyDescent="0.3">
      <c r="A144" s="62"/>
      <c r="B144" s="62"/>
      <c r="C144" s="62"/>
      <c r="D144" s="2" t="s">
        <v>65</v>
      </c>
      <c r="E144" s="62"/>
      <c r="F144" s="151"/>
      <c r="G144" s="141">
        <f>ROUND((SUM(L9:L143))/2,2)</f>
        <v>247109.13</v>
      </c>
      <c r="H144" s="141">
        <f>ROUND((SUM(M9:M143))/2,2)</f>
        <v>41992.65</v>
      </c>
      <c r="I144" s="141">
        <f>ROUND((SUM(I9:I143))/2,2)</f>
        <v>289101.78000000003</v>
      </c>
      <c r="J144" s="76"/>
      <c r="K144" s="62"/>
      <c r="L144" s="76">
        <f>ROUND((SUM(L9:L143))/2,2)</f>
        <v>247109.13</v>
      </c>
      <c r="M144" s="76">
        <f>ROUND((SUM(M9:M143))/2,2)</f>
        <v>41992.65</v>
      </c>
      <c r="N144" s="62"/>
      <c r="O144" s="62"/>
      <c r="P144" s="170"/>
      <c r="Q144" s="62"/>
      <c r="R144" s="62"/>
      <c r="S144" s="170">
        <f>ROUND((SUM(S9:S143))/2,2)</f>
        <v>459.56</v>
      </c>
      <c r="T144" s="137"/>
      <c r="U144" s="137"/>
      <c r="V144" s="2">
        <f>ROUND((SUM(V9:V143))/2,2)</f>
        <v>0</v>
      </c>
    </row>
    <row r="145" spans="1:26" x14ac:dyDescent="0.3">
      <c r="A145" s="1"/>
      <c r="B145" s="1"/>
      <c r="C145" s="1"/>
      <c r="D145" s="1"/>
      <c r="E145" s="1"/>
      <c r="F145" s="147"/>
      <c r="G145" s="134"/>
      <c r="H145" s="134"/>
      <c r="I145" s="134"/>
      <c r="J145" s="1"/>
      <c r="K145" s="1"/>
      <c r="L145" s="1"/>
      <c r="M145" s="1"/>
      <c r="N145" s="1"/>
      <c r="O145" s="1"/>
      <c r="P145" s="1"/>
      <c r="Q145" s="1"/>
      <c r="R145" s="1"/>
      <c r="S145" s="1"/>
      <c r="V145" s="1"/>
    </row>
    <row r="146" spans="1:26" x14ac:dyDescent="0.3">
      <c r="A146" s="62"/>
      <c r="B146" s="62"/>
      <c r="C146" s="62"/>
      <c r="D146" s="2" t="s">
        <v>74</v>
      </c>
      <c r="E146" s="62"/>
      <c r="F146" s="151"/>
      <c r="G146" s="76"/>
      <c r="H146" s="76"/>
      <c r="I146" s="76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137"/>
      <c r="U146" s="137"/>
      <c r="V146" s="62"/>
      <c r="W146" s="137"/>
      <c r="X146" s="137"/>
      <c r="Y146" s="137"/>
      <c r="Z146" s="137"/>
    </row>
    <row r="147" spans="1:26" x14ac:dyDescent="0.3">
      <c r="A147" s="62"/>
      <c r="B147" s="62"/>
      <c r="C147" s="153" t="s">
        <v>329</v>
      </c>
      <c r="D147" s="152" t="s">
        <v>75</v>
      </c>
      <c r="E147" s="62"/>
      <c r="F147" s="151"/>
      <c r="G147" s="76"/>
      <c r="H147" s="76"/>
      <c r="I147" s="76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137"/>
      <c r="U147" s="137"/>
      <c r="V147" s="62"/>
      <c r="W147" s="137"/>
      <c r="X147" s="137"/>
      <c r="Y147" s="137"/>
      <c r="Z147" s="137"/>
    </row>
    <row r="148" spans="1:26" ht="25.05" customHeight="1" x14ac:dyDescent="0.3">
      <c r="A148" s="159"/>
      <c r="B148" s="154" t="s">
        <v>330</v>
      </c>
      <c r="C148" s="160" t="s">
        <v>331</v>
      </c>
      <c r="D148" s="154" t="s">
        <v>332</v>
      </c>
      <c r="E148" s="154" t="s">
        <v>177</v>
      </c>
      <c r="F148" s="155">
        <v>3</v>
      </c>
      <c r="G148" s="156">
        <v>0.71</v>
      </c>
      <c r="H148" s="156">
        <v>0</v>
      </c>
      <c r="I148" s="156">
        <f t="shared" ref="I148:I153" si="30">ROUND(F148*(G148+H148),2)</f>
        <v>2.13</v>
      </c>
      <c r="J148" s="154">
        <f t="shared" ref="J148:J153" si="31">ROUND(F148*(N148),2)</f>
        <v>2.13</v>
      </c>
      <c r="K148" s="157">
        <f t="shared" ref="K148:K153" si="32">ROUND(F148*(O148),2)</f>
        <v>0</v>
      </c>
      <c r="L148" s="157">
        <f t="shared" ref="L148:L153" si="33">ROUND(F148*(G148),2)</f>
        <v>2.13</v>
      </c>
      <c r="M148" s="157">
        <f t="shared" ref="M148:M153" si="34">ROUND(F148*(H148),2)</f>
        <v>0</v>
      </c>
      <c r="N148" s="157">
        <v>0.71</v>
      </c>
      <c r="O148" s="157"/>
      <c r="P148" s="161"/>
      <c r="Q148" s="161"/>
      <c r="R148" s="161"/>
      <c r="S148" s="157">
        <f t="shared" ref="S148:S153" si="35">ROUND(F148*(P148),3)</f>
        <v>0</v>
      </c>
      <c r="T148" s="158"/>
      <c r="U148" s="158"/>
      <c r="V148" s="161"/>
      <c r="Z148">
        <v>0</v>
      </c>
    </row>
    <row r="149" spans="1:26" ht="25.05" customHeight="1" x14ac:dyDescent="0.3">
      <c r="A149" s="167"/>
      <c r="B149" s="162" t="s">
        <v>333</v>
      </c>
      <c r="C149" s="168" t="s">
        <v>334</v>
      </c>
      <c r="D149" s="162" t="s">
        <v>335</v>
      </c>
      <c r="E149" s="162" t="s">
        <v>177</v>
      </c>
      <c r="F149" s="163">
        <v>3</v>
      </c>
      <c r="G149" s="164">
        <v>0</v>
      </c>
      <c r="H149" s="164">
        <v>0.26</v>
      </c>
      <c r="I149" s="164">
        <f t="shared" si="30"/>
        <v>0.78</v>
      </c>
      <c r="J149" s="162">
        <f t="shared" si="31"/>
        <v>0.78</v>
      </c>
      <c r="K149" s="165">
        <f t="shared" si="32"/>
        <v>0</v>
      </c>
      <c r="L149" s="165">
        <f t="shared" si="33"/>
        <v>0</v>
      </c>
      <c r="M149" s="165">
        <f t="shared" si="34"/>
        <v>0.78</v>
      </c>
      <c r="N149" s="165">
        <v>0.26</v>
      </c>
      <c r="O149" s="165"/>
      <c r="P149" s="169"/>
      <c r="Q149" s="169"/>
      <c r="R149" s="169"/>
      <c r="S149" s="165">
        <f t="shared" si="35"/>
        <v>0</v>
      </c>
      <c r="T149" s="166"/>
      <c r="U149" s="166"/>
      <c r="V149" s="169"/>
      <c r="Z149">
        <v>0</v>
      </c>
    </row>
    <row r="150" spans="1:26" ht="25.05" customHeight="1" x14ac:dyDescent="0.3">
      <c r="A150" s="167"/>
      <c r="B150" s="162" t="s">
        <v>333</v>
      </c>
      <c r="C150" s="168" t="s">
        <v>336</v>
      </c>
      <c r="D150" s="162" t="s">
        <v>337</v>
      </c>
      <c r="E150" s="162" t="s">
        <v>177</v>
      </c>
      <c r="F150" s="163">
        <v>3</v>
      </c>
      <c r="G150" s="164">
        <v>0</v>
      </c>
      <c r="H150" s="164">
        <v>11.35</v>
      </c>
      <c r="I150" s="164">
        <f t="shared" si="30"/>
        <v>34.049999999999997</v>
      </c>
      <c r="J150" s="162">
        <f t="shared" si="31"/>
        <v>34.049999999999997</v>
      </c>
      <c r="K150" s="165">
        <f t="shared" si="32"/>
        <v>0</v>
      </c>
      <c r="L150" s="165">
        <f t="shared" si="33"/>
        <v>0</v>
      </c>
      <c r="M150" s="165">
        <f t="shared" si="34"/>
        <v>34.049999999999997</v>
      </c>
      <c r="N150" s="165">
        <v>11.35</v>
      </c>
      <c r="O150" s="165"/>
      <c r="P150" s="169">
        <v>6.9999999999999994E-5</v>
      </c>
      <c r="Q150" s="169"/>
      <c r="R150" s="169">
        <v>6.9999999999999994E-5</v>
      </c>
      <c r="S150" s="165">
        <f t="shared" si="35"/>
        <v>0</v>
      </c>
      <c r="T150" s="166"/>
      <c r="U150" s="166"/>
      <c r="V150" s="169"/>
      <c r="Z150">
        <v>0</v>
      </c>
    </row>
    <row r="151" spans="1:26" ht="25.05" customHeight="1" x14ac:dyDescent="0.3">
      <c r="A151" s="159"/>
      <c r="B151" s="154" t="s">
        <v>330</v>
      </c>
      <c r="C151" s="160" t="s">
        <v>331</v>
      </c>
      <c r="D151" s="154" t="s">
        <v>338</v>
      </c>
      <c r="E151" s="154" t="s">
        <v>177</v>
      </c>
      <c r="F151" s="155">
        <v>3</v>
      </c>
      <c r="G151" s="156">
        <v>0.51</v>
      </c>
      <c r="H151" s="156">
        <v>0</v>
      </c>
      <c r="I151" s="156">
        <f t="shared" si="30"/>
        <v>1.53</v>
      </c>
      <c r="J151" s="154">
        <f t="shared" si="31"/>
        <v>1.53</v>
      </c>
      <c r="K151" s="157">
        <f t="shared" si="32"/>
        <v>0</v>
      </c>
      <c r="L151" s="157">
        <f t="shared" si="33"/>
        <v>1.53</v>
      </c>
      <c r="M151" s="157">
        <f t="shared" si="34"/>
        <v>0</v>
      </c>
      <c r="N151" s="157">
        <v>0.51</v>
      </c>
      <c r="O151" s="157"/>
      <c r="P151" s="161"/>
      <c r="Q151" s="161"/>
      <c r="R151" s="161"/>
      <c r="S151" s="157">
        <f t="shared" si="35"/>
        <v>0</v>
      </c>
      <c r="T151" s="158"/>
      <c r="U151" s="158"/>
      <c r="V151" s="161"/>
      <c r="Z151">
        <v>0</v>
      </c>
    </row>
    <row r="152" spans="1:26" ht="25.05" customHeight="1" x14ac:dyDescent="0.3">
      <c r="A152" s="159"/>
      <c r="B152" s="154" t="s">
        <v>330</v>
      </c>
      <c r="C152" s="160" t="s">
        <v>339</v>
      </c>
      <c r="D152" s="154" t="s">
        <v>340</v>
      </c>
      <c r="E152" s="154" t="s">
        <v>105</v>
      </c>
      <c r="F152" s="155">
        <v>598.4</v>
      </c>
      <c r="G152" s="156">
        <v>0.28000000000000003</v>
      </c>
      <c r="H152" s="156">
        <v>0</v>
      </c>
      <c r="I152" s="156">
        <f t="shared" si="30"/>
        <v>167.55</v>
      </c>
      <c r="J152" s="154">
        <f t="shared" si="31"/>
        <v>167.55</v>
      </c>
      <c r="K152" s="157">
        <f t="shared" si="32"/>
        <v>0</v>
      </c>
      <c r="L152" s="157">
        <f t="shared" si="33"/>
        <v>167.55</v>
      </c>
      <c r="M152" s="157">
        <f t="shared" si="34"/>
        <v>0</v>
      </c>
      <c r="N152" s="157">
        <v>0.28000000000000003</v>
      </c>
      <c r="O152" s="157"/>
      <c r="P152" s="161"/>
      <c r="Q152" s="161"/>
      <c r="R152" s="161"/>
      <c r="S152" s="157">
        <f t="shared" si="35"/>
        <v>0</v>
      </c>
      <c r="T152" s="158"/>
      <c r="U152" s="158"/>
      <c r="V152" s="161"/>
      <c r="Z152">
        <v>0</v>
      </c>
    </row>
    <row r="153" spans="1:26" ht="25.05" customHeight="1" x14ac:dyDescent="0.3">
      <c r="A153" s="167"/>
      <c r="B153" s="162" t="s">
        <v>129</v>
      </c>
      <c r="C153" s="168" t="s">
        <v>341</v>
      </c>
      <c r="D153" s="162" t="s">
        <v>342</v>
      </c>
      <c r="E153" s="162" t="s">
        <v>343</v>
      </c>
      <c r="F153" s="163">
        <v>3</v>
      </c>
      <c r="G153" s="164">
        <v>0</v>
      </c>
      <c r="H153" s="164">
        <v>1.8900000000000001</v>
      </c>
      <c r="I153" s="164">
        <f t="shared" si="30"/>
        <v>5.67</v>
      </c>
      <c r="J153" s="162">
        <f t="shared" si="31"/>
        <v>5.67</v>
      </c>
      <c r="K153" s="165">
        <f t="shared" si="32"/>
        <v>0</v>
      </c>
      <c r="L153" s="165">
        <f t="shared" si="33"/>
        <v>0</v>
      </c>
      <c r="M153" s="165">
        <f t="shared" si="34"/>
        <v>5.67</v>
      </c>
      <c r="N153" s="165">
        <v>1.8900000000000001</v>
      </c>
      <c r="O153" s="165"/>
      <c r="P153" s="169"/>
      <c r="Q153" s="169"/>
      <c r="R153" s="169"/>
      <c r="S153" s="165">
        <f t="shared" si="35"/>
        <v>0</v>
      </c>
      <c r="T153" s="166"/>
      <c r="U153" s="166"/>
      <c r="V153" s="169"/>
      <c r="Z153">
        <v>0</v>
      </c>
    </row>
    <row r="154" spans="1:26" x14ac:dyDescent="0.3">
      <c r="A154" s="62"/>
      <c r="B154" s="62"/>
      <c r="C154" s="153" t="s">
        <v>329</v>
      </c>
      <c r="D154" s="152" t="s">
        <v>75</v>
      </c>
      <c r="E154" s="62"/>
      <c r="F154" s="151"/>
      <c r="G154" s="141">
        <f>ROUND((SUM(L147:L153))/1,2)</f>
        <v>171.21</v>
      </c>
      <c r="H154" s="141">
        <f>ROUND((SUM(M147:M153))/1,2)</f>
        <v>40.5</v>
      </c>
      <c r="I154" s="141">
        <f>ROUND((SUM(I147:I153))/1,2)</f>
        <v>211.71</v>
      </c>
      <c r="J154" s="62"/>
      <c r="K154" s="62"/>
      <c r="L154" s="62">
        <f>ROUND((SUM(L147:L153))/1,2)</f>
        <v>171.21</v>
      </c>
      <c r="M154" s="62">
        <f>ROUND((SUM(M147:M153))/1,2)</f>
        <v>40.5</v>
      </c>
      <c r="N154" s="62"/>
      <c r="O154" s="62"/>
      <c r="P154" s="170"/>
      <c r="Q154" s="62"/>
      <c r="R154" s="62"/>
      <c r="S154" s="170">
        <f>ROUND((SUM(S147:S153))/1,2)</f>
        <v>0</v>
      </c>
      <c r="T154" s="137"/>
      <c r="U154" s="137"/>
      <c r="V154" s="2">
        <f>ROUND((SUM(V147:V153))/1,2)</f>
        <v>0</v>
      </c>
      <c r="W154" s="137"/>
      <c r="X154" s="137"/>
      <c r="Y154" s="137"/>
      <c r="Z154" s="137"/>
    </row>
    <row r="155" spans="1:26" x14ac:dyDescent="0.3">
      <c r="A155" s="1"/>
      <c r="B155" s="1"/>
      <c r="C155" s="1"/>
      <c r="D155" s="1"/>
      <c r="E155" s="1"/>
      <c r="F155" s="147"/>
      <c r="G155" s="134"/>
      <c r="H155" s="134"/>
      <c r="I155" s="134"/>
      <c r="J155" s="1"/>
      <c r="K155" s="1"/>
      <c r="L155" s="1"/>
      <c r="M155" s="1"/>
      <c r="N155" s="1"/>
      <c r="O155" s="1"/>
      <c r="P155" s="1"/>
      <c r="Q155" s="1"/>
      <c r="R155" s="1"/>
      <c r="S155" s="1"/>
      <c r="V155" s="1"/>
    </row>
    <row r="156" spans="1:26" x14ac:dyDescent="0.3">
      <c r="A156" s="62"/>
      <c r="B156" s="62"/>
      <c r="C156" s="153" t="s">
        <v>344</v>
      </c>
      <c r="D156" s="152" t="s">
        <v>76</v>
      </c>
      <c r="E156" s="62"/>
      <c r="F156" s="151"/>
      <c r="G156" s="76"/>
      <c r="H156" s="76"/>
      <c r="I156" s="76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137"/>
      <c r="U156" s="137"/>
      <c r="V156" s="62"/>
      <c r="W156" s="137"/>
      <c r="X156" s="137"/>
      <c r="Y156" s="137"/>
      <c r="Z156" s="137"/>
    </row>
    <row r="157" spans="1:26" ht="25.05" customHeight="1" x14ac:dyDescent="0.3">
      <c r="A157" s="159"/>
      <c r="B157" s="154" t="s">
        <v>203</v>
      </c>
      <c r="C157" s="160" t="s">
        <v>345</v>
      </c>
      <c r="D157" s="154" t="s">
        <v>346</v>
      </c>
      <c r="E157" s="154" t="s">
        <v>273</v>
      </c>
      <c r="F157" s="155">
        <v>2</v>
      </c>
      <c r="G157" s="156">
        <v>170.46</v>
      </c>
      <c r="H157" s="156">
        <v>0</v>
      </c>
      <c r="I157" s="156">
        <f t="shared" ref="I157:I165" si="36">ROUND(F157*(G157+H157),2)</f>
        <v>340.92</v>
      </c>
      <c r="J157" s="154">
        <f t="shared" ref="J157:J165" si="37">ROUND(F157*(N157),2)</f>
        <v>340.92</v>
      </c>
      <c r="K157" s="157">
        <f t="shared" ref="K157:K165" si="38">ROUND(F157*(O157),2)</f>
        <v>0</v>
      </c>
      <c r="L157" s="157">
        <f t="shared" ref="L157:L165" si="39">ROUND(F157*(G157),2)</f>
        <v>340.92</v>
      </c>
      <c r="M157" s="157">
        <f t="shared" ref="M157:M165" si="40">ROUND(F157*(H157),2)</f>
        <v>0</v>
      </c>
      <c r="N157" s="157">
        <v>170.46</v>
      </c>
      <c r="O157" s="157"/>
      <c r="P157" s="161"/>
      <c r="Q157" s="161"/>
      <c r="R157" s="161"/>
      <c r="S157" s="157">
        <f t="shared" ref="S157:S165" si="41">ROUND(F157*(P157),3)</f>
        <v>0</v>
      </c>
      <c r="T157" s="158"/>
      <c r="U157" s="158"/>
      <c r="V157" s="161"/>
      <c r="Z157">
        <v>0</v>
      </c>
    </row>
    <row r="158" spans="1:26" ht="25.05" customHeight="1" x14ac:dyDescent="0.3">
      <c r="A158" s="159"/>
      <c r="B158" s="154" t="s">
        <v>203</v>
      </c>
      <c r="C158" s="160" t="s">
        <v>347</v>
      </c>
      <c r="D158" s="154" t="s">
        <v>348</v>
      </c>
      <c r="E158" s="154" t="s">
        <v>105</v>
      </c>
      <c r="F158" s="155">
        <v>542</v>
      </c>
      <c r="G158" s="156">
        <v>1.1100000000000001</v>
      </c>
      <c r="H158" s="156">
        <v>0</v>
      </c>
      <c r="I158" s="156">
        <f t="shared" si="36"/>
        <v>601.62</v>
      </c>
      <c r="J158" s="154">
        <f t="shared" si="37"/>
        <v>601.62</v>
      </c>
      <c r="K158" s="157">
        <f t="shared" si="38"/>
        <v>0</v>
      </c>
      <c r="L158" s="157">
        <f t="shared" si="39"/>
        <v>601.62</v>
      </c>
      <c r="M158" s="157">
        <f t="shared" si="40"/>
        <v>0</v>
      </c>
      <c r="N158" s="157">
        <v>1.1100000000000001</v>
      </c>
      <c r="O158" s="157"/>
      <c r="P158" s="161"/>
      <c r="Q158" s="161"/>
      <c r="R158" s="161"/>
      <c r="S158" s="157">
        <f t="shared" si="41"/>
        <v>0</v>
      </c>
      <c r="T158" s="158"/>
      <c r="U158" s="158"/>
      <c r="V158" s="161"/>
      <c r="Z158">
        <v>0</v>
      </c>
    </row>
    <row r="159" spans="1:26" ht="25.05" customHeight="1" x14ac:dyDescent="0.3">
      <c r="A159" s="159"/>
      <c r="B159" s="154" t="s">
        <v>203</v>
      </c>
      <c r="C159" s="160" t="s">
        <v>349</v>
      </c>
      <c r="D159" s="154" t="s">
        <v>350</v>
      </c>
      <c r="E159" s="154" t="s">
        <v>177</v>
      </c>
      <c r="F159" s="155">
        <v>4</v>
      </c>
      <c r="G159" s="156">
        <v>5.31</v>
      </c>
      <c r="H159" s="156">
        <v>0</v>
      </c>
      <c r="I159" s="156">
        <f t="shared" si="36"/>
        <v>21.24</v>
      </c>
      <c r="J159" s="154">
        <f t="shared" si="37"/>
        <v>21.24</v>
      </c>
      <c r="K159" s="157">
        <f t="shared" si="38"/>
        <v>0</v>
      </c>
      <c r="L159" s="157">
        <f t="shared" si="39"/>
        <v>21.24</v>
      </c>
      <c r="M159" s="157">
        <f t="shared" si="40"/>
        <v>0</v>
      </c>
      <c r="N159" s="157">
        <v>5.31</v>
      </c>
      <c r="O159" s="157"/>
      <c r="P159" s="161"/>
      <c r="Q159" s="161"/>
      <c r="R159" s="161"/>
      <c r="S159" s="157">
        <f t="shared" si="41"/>
        <v>0</v>
      </c>
      <c r="T159" s="158"/>
      <c r="U159" s="158"/>
      <c r="V159" s="161"/>
      <c r="Z159">
        <v>0</v>
      </c>
    </row>
    <row r="160" spans="1:26" ht="25.05" customHeight="1" x14ac:dyDescent="0.3">
      <c r="A160" s="167"/>
      <c r="B160" s="162" t="s">
        <v>129</v>
      </c>
      <c r="C160" s="168" t="s">
        <v>351</v>
      </c>
      <c r="D160" s="162" t="s">
        <v>352</v>
      </c>
      <c r="E160" s="162" t="s">
        <v>343</v>
      </c>
      <c r="F160" s="163">
        <v>4</v>
      </c>
      <c r="G160" s="164">
        <v>0</v>
      </c>
      <c r="H160" s="164">
        <v>4.9800000000000004</v>
      </c>
      <c r="I160" s="164">
        <f t="shared" si="36"/>
        <v>19.920000000000002</v>
      </c>
      <c r="J160" s="162">
        <f t="shared" si="37"/>
        <v>19.920000000000002</v>
      </c>
      <c r="K160" s="165">
        <f t="shared" si="38"/>
        <v>0</v>
      </c>
      <c r="L160" s="165">
        <f t="shared" si="39"/>
        <v>0</v>
      </c>
      <c r="M160" s="165">
        <f t="shared" si="40"/>
        <v>19.920000000000002</v>
      </c>
      <c r="N160" s="165">
        <v>4.9800000000000004</v>
      </c>
      <c r="O160" s="165"/>
      <c r="P160" s="169"/>
      <c r="Q160" s="169"/>
      <c r="R160" s="169"/>
      <c r="S160" s="165">
        <f t="shared" si="41"/>
        <v>0</v>
      </c>
      <c r="T160" s="166"/>
      <c r="U160" s="166"/>
      <c r="V160" s="169"/>
      <c r="Z160">
        <v>0</v>
      </c>
    </row>
    <row r="161" spans="1:26" ht="25.05" customHeight="1" x14ac:dyDescent="0.3">
      <c r="A161" s="167"/>
      <c r="B161" s="162" t="s">
        <v>129</v>
      </c>
      <c r="C161" s="168" t="s">
        <v>353</v>
      </c>
      <c r="D161" s="162" t="s">
        <v>354</v>
      </c>
      <c r="E161" s="162" t="s">
        <v>343</v>
      </c>
      <c r="F161" s="163">
        <v>4</v>
      </c>
      <c r="G161" s="164">
        <v>0</v>
      </c>
      <c r="H161" s="164">
        <v>13.28</v>
      </c>
      <c r="I161" s="164">
        <f t="shared" si="36"/>
        <v>53.12</v>
      </c>
      <c r="J161" s="162">
        <f t="shared" si="37"/>
        <v>53.12</v>
      </c>
      <c r="K161" s="165">
        <f t="shared" si="38"/>
        <v>0</v>
      </c>
      <c r="L161" s="165">
        <f t="shared" si="39"/>
        <v>0</v>
      </c>
      <c r="M161" s="165">
        <f t="shared" si="40"/>
        <v>53.12</v>
      </c>
      <c r="N161" s="165">
        <v>13.28</v>
      </c>
      <c r="O161" s="165"/>
      <c r="P161" s="169"/>
      <c r="Q161" s="169"/>
      <c r="R161" s="169"/>
      <c r="S161" s="165">
        <f t="shared" si="41"/>
        <v>0</v>
      </c>
      <c r="T161" s="166"/>
      <c r="U161" s="166"/>
      <c r="V161" s="169"/>
      <c r="Z161">
        <v>0</v>
      </c>
    </row>
    <row r="162" spans="1:26" ht="25.05" customHeight="1" x14ac:dyDescent="0.3">
      <c r="A162" s="159"/>
      <c r="B162" s="154" t="s">
        <v>203</v>
      </c>
      <c r="C162" s="160" t="s">
        <v>355</v>
      </c>
      <c r="D162" s="154" t="s">
        <v>356</v>
      </c>
      <c r="E162" s="154" t="s">
        <v>273</v>
      </c>
      <c r="F162" s="155">
        <v>2</v>
      </c>
      <c r="G162" s="156">
        <v>66.31</v>
      </c>
      <c r="H162" s="156">
        <v>0</v>
      </c>
      <c r="I162" s="156">
        <f t="shared" si="36"/>
        <v>132.62</v>
      </c>
      <c r="J162" s="154">
        <f t="shared" si="37"/>
        <v>132.62</v>
      </c>
      <c r="K162" s="157">
        <f t="shared" si="38"/>
        <v>0</v>
      </c>
      <c r="L162" s="157">
        <f t="shared" si="39"/>
        <v>132.62</v>
      </c>
      <c r="M162" s="157">
        <f t="shared" si="40"/>
        <v>0</v>
      </c>
      <c r="N162" s="157">
        <v>66.31</v>
      </c>
      <c r="O162" s="157"/>
      <c r="P162" s="161"/>
      <c r="Q162" s="161"/>
      <c r="R162" s="161"/>
      <c r="S162" s="157">
        <f t="shared" si="41"/>
        <v>0</v>
      </c>
      <c r="T162" s="158"/>
      <c r="U162" s="158"/>
      <c r="V162" s="161"/>
      <c r="Z162">
        <v>0</v>
      </c>
    </row>
    <row r="163" spans="1:26" ht="25.05" customHeight="1" x14ac:dyDescent="0.3">
      <c r="A163" s="159"/>
      <c r="B163" s="154" t="s">
        <v>203</v>
      </c>
      <c r="C163" s="160" t="s">
        <v>357</v>
      </c>
      <c r="D163" s="154" t="s">
        <v>358</v>
      </c>
      <c r="E163" s="154" t="s">
        <v>105</v>
      </c>
      <c r="F163" s="155">
        <v>544</v>
      </c>
      <c r="G163" s="156">
        <v>0.92</v>
      </c>
      <c r="H163" s="156">
        <v>0</v>
      </c>
      <c r="I163" s="156">
        <f t="shared" si="36"/>
        <v>500.48</v>
      </c>
      <c r="J163" s="154">
        <f t="shared" si="37"/>
        <v>500.48</v>
      </c>
      <c r="K163" s="157">
        <f t="shared" si="38"/>
        <v>0</v>
      </c>
      <c r="L163" s="157">
        <f t="shared" si="39"/>
        <v>500.48</v>
      </c>
      <c r="M163" s="157">
        <f t="shared" si="40"/>
        <v>0</v>
      </c>
      <c r="N163" s="157">
        <v>0.92</v>
      </c>
      <c r="O163" s="157"/>
      <c r="P163" s="161"/>
      <c r="Q163" s="161"/>
      <c r="R163" s="161"/>
      <c r="S163" s="157">
        <f t="shared" si="41"/>
        <v>0</v>
      </c>
      <c r="T163" s="158"/>
      <c r="U163" s="158"/>
      <c r="V163" s="161"/>
      <c r="Z163">
        <v>0</v>
      </c>
    </row>
    <row r="164" spans="1:26" ht="25.05" customHeight="1" x14ac:dyDescent="0.3">
      <c r="A164" s="159"/>
      <c r="B164" s="154" t="s">
        <v>203</v>
      </c>
      <c r="C164" s="160" t="s">
        <v>359</v>
      </c>
      <c r="D164" s="154" t="s">
        <v>360</v>
      </c>
      <c r="E164" s="154" t="s">
        <v>177</v>
      </c>
      <c r="F164" s="155">
        <v>3</v>
      </c>
      <c r="G164" s="156">
        <v>55.47</v>
      </c>
      <c r="H164" s="156">
        <v>0</v>
      </c>
      <c r="I164" s="156">
        <f t="shared" si="36"/>
        <v>166.41</v>
      </c>
      <c r="J164" s="154">
        <f t="shared" si="37"/>
        <v>166.41</v>
      </c>
      <c r="K164" s="157">
        <f t="shared" si="38"/>
        <v>0</v>
      </c>
      <c r="L164" s="157">
        <f t="shared" si="39"/>
        <v>166.41</v>
      </c>
      <c r="M164" s="157">
        <f t="shared" si="40"/>
        <v>0</v>
      </c>
      <c r="N164" s="157">
        <v>55.47</v>
      </c>
      <c r="O164" s="157"/>
      <c r="P164" s="161">
        <v>3.7299999999999998E-3</v>
      </c>
      <c r="Q164" s="161"/>
      <c r="R164" s="161">
        <v>3.7299999999999998E-3</v>
      </c>
      <c r="S164" s="157">
        <f t="shared" si="41"/>
        <v>1.0999999999999999E-2</v>
      </c>
      <c r="T164" s="158"/>
      <c r="U164" s="158"/>
      <c r="V164" s="161"/>
      <c r="Z164">
        <v>0</v>
      </c>
    </row>
    <row r="165" spans="1:26" ht="25.05" customHeight="1" x14ac:dyDescent="0.3">
      <c r="A165" s="159"/>
      <c r="B165" s="154" t="s">
        <v>203</v>
      </c>
      <c r="C165" s="160" t="s">
        <v>361</v>
      </c>
      <c r="D165" s="154" t="s">
        <v>362</v>
      </c>
      <c r="E165" s="154" t="s">
        <v>177</v>
      </c>
      <c r="F165" s="155">
        <v>3</v>
      </c>
      <c r="G165" s="156">
        <v>90.32</v>
      </c>
      <c r="H165" s="156">
        <v>0</v>
      </c>
      <c r="I165" s="156">
        <f t="shared" si="36"/>
        <v>270.95999999999998</v>
      </c>
      <c r="J165" s="154">
        <f t="shared" si="37"/>
        <v>270.95999999999998</v>
      </c>
      <c r="K165" s="157">
        <f t="shared" si="38"/>
        <v>0</v>
      </c>
      <c r="L165" s="157">
        <f t="shared" si="39"/>
        <v>270.95999999999998</v>
      </c>
      <c r="M165" s="157">
        <f t="shared" si="40"/>
        <v>0</v>
      </c>
      <c r="N165" s="157">
        <v>90.32</v>
      </c>
      <c r="O165" s="157"/>
      <c r="P165" s="161">
        <v>3.7299999999999998E-3</v>
      </c>
      <c r="Q165" s="161"/>
      <c r="R165" s="161">
        <v>3.7299999999999998E-3</v>
      </c>
      <c r="S165" s="157">
        <f t="shared" si="41"/>
        <v>1.0999999999999999E-2</v>
      </c>
      <c r="T165" s="158"/>
      <c r="U165" s="158"/>
      <c r="V165" s="161"/>
      <c r="Z165">
        <v>0</v>
      </c>
    </row>
    <row r="166" spans="1:26" x14ac:dyDescent="0.3">
      <c r="A166" s="62"/>
      <c r="B166" s="62"/>
      <c r="C166" s="153" t="s">
        <v>344</v>
      </c>
      <c r="D166" s="152" t="s">
        <v>76</v>
      </c>
      <c r="E166" s="62"/>
      <c r="F166" s="151"/>
      <c r="G166" s="141">
        <f>ROUND((SUM(L156:L165))/1,2)</f>
        <v>2034.25</v>
      </c>
      <c r="H166" s="141">
        <f>ROUND((SUM(M156:M165))/1,2)</f>
        <v>73.040000000000006</v>
      </c>
      <c r="I166" s="141">
        <f>ROUND((SUM(I156:I165))/1,2)</f>
        <v>2107.29</v>
      </c>
      <c r="J166" s="62"/>
      <c r="K166" s="62"/>
      <c r="L166" s="62">
        <f>ROUND((SUM(L156:L165))/1,2)</f>
        <v>2034.25</v>
      </c>
      <c r="M166" s="62">
        <f>ROUND((SUM(M156:M165))/1,2)</f>
        <v>73.040000000000006</v>
      </c>
      <c r="N166" s="62"/>
      <c r="O166" s="62"/>
      <c r="P166" s="170"/>
      <c r="Q166" s="62"/>
      <c r="R166" s="62"/>
      <c r="S166" s="170">
        <f>ROUND((SUM(S156:S165))/1,2)</f>
        <v>0.02</v>
      </c>
      <c r="T166" s="137"/>
      <c r="U166" s="137"/>
      <c r="V166" s="2">
        <f>ROUND((SUM(V156:V165))/1,2)</f>
        <v>0</v>
      </c>
      <c r="W166" s="137"/>
      <c r="X166" s="137"/>
      <c r="Y166" s="137"/>
      <c r="Z166" s="137"/>
    </row>
    <row r="167" spans="1:26" x14ac:dyDescent="0.3">
      <c r="A167" s="1"/>
      <c r="B167" s="1"/>
      <c r="C167" s="1"/>
      <c r="D167" s="1"/>
      <c r="E167" s="1"/>
      <c r="F167" s="1"/>
      <c r="G167" s="134"/>
      <c r="H167" s="1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V167" s="1"/>
    </row>
    <row r="168" spans="1:26" x14ac:dyDescent="0.3">
      <c r="A168" s="62"/>
      <c r="B168" s="62"/>
      <c r="C168" s="153" t="s">
        <v>363</v>
      </c>
      <c r="D168" s="152" t="s">
        <v>77</v>
      </c>
      <c r="E168" s="62"/>
      <c r="F168" s="62"/>
      <c r="G168" s="76"/>
      <c r="H168" s="76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137"/>
      <c r="U168" s="137"/>
      <c r="V168" s="62"/>
      <c r="W168" s="137"/>
      <c r="X168" s="137"/>
      <c r="Y168" s="137"/>
      <c r="Z168" s="137"/>
    </row>
    <row r="169" spans="1:26" ht="25.05" customHeight="1" x14ac:dyDescent="0.3">
      <c r="A169" s="159"/>
      <c r="B169" s="154" t="s">
        <v>164</v>
      </c>
      <c r="C169" s="160" t="s">
        <v>364</v>
      </c>
      <c r="D169" s="154" t="s">
        <v>365</v>
      </c>
      <c r="E169" s="154" t="s">
        <v>366</v>
      </c>
      <c r="F169" s="155">
        <v>0.54400000000000004</v>
      </c>
      <c r="G169" s="156">
        <v>32.11</v>
      </c>
      <c r="H169" s="156">
        <v>0</v>
      </c>
      <c r="I169" s="156">
        <f>ROUND(F169*(G169+H169),2)</f>
        <v>17.47</v>
      </c>
      <c r="J169" s="154">
        <f>ROUND(F169*(N169),2)</f>
        <v>17.47</v>
      </c>
      <c r="K169" s="157">
        <f>ROUND(F169*(O169),2)</f>
        <v>0</v>
      </c>
      <c r="L169" s="157">
        <f>ROUND(F169*(G169),2)</f>
        <v>17.47</v>
      </c>
      <c r="M169" s="157">
        <f>ROUND(F169*(H169),2)</f>
        <v>0</v>
      </c>
      <c r="N169" s="157">
        <v>32.11</v>
      </c>
      <c r="O169" s="157"/>
      <c r="P169" s="161"/>
      <c r="Q169" s="161"/>
      <c r="R169" s="161"/>
      <c r="S169" s="157">
        <f>ROUND(F169*(P169),3)</f>
        <v>0</v>
      </c>
      <c r="T169" s="158"/>
      <c r="U169" s="158"/>
      <c r="V169" s="161"/>
      <c r="Z169">
        <v>0</v>
      </c>
    </row>
    <row r="170" spans="1:26" ht="25.05" customHeight="1" x14ac:dyDescent="0.3">
      <c r="A170" s="159"/>
      <c r="B170" s="154" t="s">
        <v>367</v>
      </c>
      <c r="C170" s="160" t="s">
        <v>368</v>
      </c>
      <c r="D170" s="154" t="s">
        <v>369</v>
      </c>
      <c r="E170" s="154" t="s">
        <v>105</v>
      </c>
      <c r="F170" s="155">
        <v>544</v>
      </c>
      <c r="G170" s="156">
        <v>0.42</v>
      </c>
      <c r="H170" s="156">
        <v>0</v>
      </c>
      <c r="I170" s="156">
        <f>ROUND(F170*(G170+H170),2)</f>
        <v>228.48</v>
      </c>
      <c r="J170" s="154">
        <f>ROUND(F170*(N170),2)</f>
        <v>228.48</v>
      </c>
      <c r="K170" s="157">
        <f>ROUND(F170*(O170),2)</f>
        <v>0</v>
      </c>
      <c r="L170" s="157">
        <f>ROUND(F170*(G170),2)</f>
        <v>228.48</v>
      </c>
      <c r="M170" s="157">
        <f>ROUND(F170*(H170),2)</f>
        <v>0</v>
      </c>
      <c r="N170" s="157">
        <v>0.42</v>
      </c>
      <c r="O170" s="157"/>
      <c r="P170" s="161"/>
      <c r="Q170" s="161"/>
      <c r="R170" s="161"/>
      <c r="S170" s="157">
        <f>ROUND(F170*(P170),3)</f>
        <v>0</v>
      </c>
      <c r="T170" s="158"/>
      <c r="U170" s="158"/>
      <c r="V170" s="161"/>
      <c r="Z170">
        <v>0</v>
      </c>
    </row>
    <row r="171" spans="1:26" x14ac:dyDescent="0.3">
      <c r="A171" s="62"/>
      <c r="B171" s="62"/>
      <c r="C171" s="152">
        <v>946</v>
      </c>
      <c r="D171" s="152" t="s">
        <v>77</v>
      </c>
      <c r="E171" s="62"/>
      <c r="F171" s="62"/>
      <c r="G171" s="141">
        <f>ROUND((SUM(L168:L170))/1,2)</f>
        <v>245.95</v>
      </c>
      <c r="H171" s="141">
        <f>ROUND((SUM(M168:M170))/1,2)</f>
        <v>0</v>
      </c>
      <c r="I171" s="141">
        <f>ROUND((SUM(I168:I170))/1,2)</f>
        <v>245.95</v>
      </c>
      <c r="J171" s="62"/>
      <c r="K171" s="62"/>
      <c r="L171" s="62">
        <f>ROUND((SUM(L168:L170))/1,2)</f>
        <v>245.95</v>
      </c>
      <c r="M171" s="62">
        <f>ROUND((SUM(M168:M170))/1,2)</f>
        <v>0</v>
      </c>
      <c r="N171" s="62"/>
      <c r="O171" s="62"/>
      <c r="P171" s="170"/>
      <c r="Q171" s="1"/>
      <c r="R171" s="1"/>
      <c r="S171" s="170">
        <f>ROUND((SUM(S168:S170))/1,2)</f>
        <v>0</v>
      </c>
      <c r="T171" s="171"/>
      <c r="U171" s="171"/>
      <c r="V171" s="2">
        <f>ROUND((SUM(V168:V170))/1,2)</f>
        <v>0</v>
      </c>
    </row>
    <row r="172" spans="1:26" x14ac:dyDescent="0.3">
      <c r="A172" s="1"/>
      <c r="B172" s="1"/>
      <c r="C172" s="1"/>
      <c r="D172" s="1"/>
      <c r="E172" s="1"/>
      <c r="F172" s="1"/>
      <c r="G172" s="134"/>
      <c r="H172" s="1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V172" s="1"/>
    </row>
    <row r="173" spans="1:26" x14ac:dyDescent="0.3">
      <c r="A173" s="62"/>
      <c r="B173" s="62"/>
      <c r="C173" s="62"/>
      <c r="D173" s="2" t="s">
        <v>74</v>
      </c>
      <c r="E173" s="62"/>
      <c r="F173" s="62"/>
      <c r="G173" s="141">
        <f>ROUND((SUM(L146:L172))/2,2)</f>
        <v>2451.41</v>
      </c>
      <c r="H173" s="141">
        <f>ROUND((SUM(M146:M172))/2,2)</f>
        <v>113.54</v>
      </c>
      <c r="I173" s="141">
        <f>ROUND((SUM(I146:I172))/2,2)</f>
        <v>2564.9499999999998</v>
      </c>
      <c r="J173" s="62"/>
      <c r="K173" s="62"/>
      <c r="L173" s="62">
        <f>ROUND((SUM(L146:L172))/2,2)</f>
        <v>2451.41</v>
      </c>
      <c r="M173" s="62">
        <f>ROUND((SUM(M146:M172))/2,2)</f>
        <v>113.54</v>
      </c>
      <c r="N173" s="62"/>
      <c r="O173" s="62"/>
      <c r="P173" s="170"/>
      <c r="Q173" s="1"/>
      <c r="R173" s="1"/>
      <c r="S173" s="170">
        <f>ROUND((SUM(S146:S172))/2,2)</f>
        <v>0.02</v>
      </c>
      <c r="V173" s="2">
        <f>ROUND((SUM(V146:V172))/2,2)</f>
        <v>0</v>
      </c>
    </row>
    <row r="174" spans="1:26" x14ac:dyDescent="0.3">
      <c r="A174" s="173"/>
      <c r="B174" s="173"/>
      <c r="C174" s="173"/>
      <c r="D174" s="173" t="s">
        <v>78</v>
      </c>
      <c r="E174" s="173"/>
      <c r="F174" s="173"/>
      <c r="G174" s="174">
        <f>ROUND((SUM(L9:L173))/3,2)</f>
        <v>249560.54</v>
      </c>
      <c r="H174" s="174">
        <f>ROUND((SUM(M9:M173))/3,2)</f>
        <v>42106.19</v>
      </c>
      <c r="I174" s="174">
        <f>ROUND((SUM(I9:I173))/3,2)</f>
        <v>291666.73</v>
      </c>
      <c r="J174" s="173"/>
      <c r="K174" s="174">
        <f>ROUND((SUM(K9:K173))/3,2)</f>
        <v>0</v>
      </c>
      <c r="L174" s="173">
        <f>ROUND((SUM(L9:L173))/3,2)</f>
        <v>249560.54</v>
      </c>
      <c r="M174" s="173">
        <f>ROUND((SUM(M9:M173))/3,2)</f>
        <v>42106.19</v>
      </c>
      <c r="N174" s="173"/>
      <c r="O174" s="173"/>
      <c r="P174" s="175"/>
      <c r="Q174" s="173"/>
      <c r="R174" s="174"/>
      <c r="S174" s="175">
        <f>ROUND((SUM(S9:S173))/3,2)</f>
        <v>459.58</v>
      </c>
      <c r="T174" s="176"/>
      <c r="U174" s="176"/>
      <c r="V174" s="173">
        <f>ROUND((SUM(V9:V173))/3,2)</f>
        <v>0</v>
      </c>
      <c r="X174" s="172"/>
      <c r="Y174">
        <f>(SUM(Y9:Y173))</f>
        <v>0</v>
      </c>
      <c r="Z174">
        <f>(SUM(Z9:Z173))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Rekonštrukcia vodovodu Pavlovce-Podlipníky / Rekonštrukcia verejného vodovodu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7804</vt:lpstr>
      <vt:lpstr>Rekap 7804</vt:lpstr>
      <vt:lpstr>SO 7804</vt:lpstr>
      <vt:lpstr>'Rekap 7804'!Názvy_tlače</vt:lpstr>
      <vt:lpstr>'SO 7804'!Názvy_tlače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Velebír</dc:creator>
  <cp:lastModifiedBy>Ján Velebír</cp:lastModifiedBy>
  <cp:lastPrinted>2023-08-25T04:56:15Z</cp:lastPrinted>
  <dcterms:created xsi:type="dcterms:W3CDTF">2023-08-24T13:55:34Z</dcterms:created>
  <dcterms:modified xsi:type="dcterms:W3CDTF">2023-08-25T04:59:53Z</dcterms:modified>
</cp:coreProperties>
</file>