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MILAN\zakazky\Január 2023\Tovarné\Rozšírenie kanalizácie\Projekt\Rozpočet\Oprava\"/>
    </mc:Choice>
  </mc:AlternateContent>
  <bookViews>
    <workbookView xWindow="0" yWindow="0" windowWidth="0" windowHeight="0"/>
  </bookViews>
  <sheets>
    <sheet name="Rekapitulácia stavby" sheetId="1" r:id="rId1"/>
    <sheet name="2022110501 - SO 01 - Rozš..." sheetId="2" r:id="rId2"/>
  </sheets>
  <definedNames>
    <definedName name="_xlnm.Print_Area" localSheetId="0">'Rekapitulácia stavby'!$D$4:$AO$76,'Rekapitulácia stavby'!$C$82:$AQ$99</definedName>
    <definedName name="_xlnm.Print_Titles" localSheetId="0">'Rekapitulácia stavby'!$92:$92</definedName>
    <definedName name="_xlnm._FilterDatabase" localSheetId="1" hidden="1">'2022110501 - SO 01 - Rozš...'!$C$132:$K$209</definedName>
    <definedName name="_xlnm.Print_Area" localSheetId="1">'2022110501 - SO 01 - Rozš...'!$C$4:$J$76,'2022110501 - SO 01 - Rozš...'!$C$82:$J$114,'2022110501 - SO 01 - Rozš...'!$C$120:$J$209</definedName>
    <definedName name="_xlnm.Print_Titles" localSheetId="1">'2022110501 - SO 01 - Rozš...'!$132:$132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T200"/>
  <c r="R201"/>
  <c r="R200"/>
  <c r="P201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F127"/>
  <c r="E125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F89"/>
  <c r="E87"/>
  <c r="J24"/>
  <c r="E24"/>
  <c r="J92"/>
  <c r="J23"/>
  <c r="J21"/>
  <c r="E21"/>
  <c r="J91"/>
  <c r="J20"/>
  <c r="J18"/>
  <c r="E18"/>
  <c r="F130"/>
  <c r="J17"/>
  <c r="J15"/>
  <c r="E15"/>
  <c r="F91"/>
  <c r="J14"/>
  <c r="J12"/>
  <c r="J89"/>
  <c r="E7"/>
  <c r="E123"/>
  <c i="1" r="L90"/>
  <c r="AM90"/>
  <c r="AM89"/>
  <c r="L89"/>
  <c r="AM87"/>
  <c r="L87"/>
  <c r="L85"/>
  <c r="L84"/>
  <c i="2" r="J207"/>
  <c r="J172"/>
  <c r="BK145"/>
  <c r="BK186"/>
  <c r="J146"/>
  <c r="J184"/>
  <c r="J148"/>
  <c r="J188"/>
  <c r="J174"/>
  <c r="J197"/>
  <c r="BK157"/>
  <c r="J203"/>
  <c r="BK165"/>
  <c r="J147"/>
  <c r="BK142"/>
  <c r="J194"/>
  <c r="BK171"/>
  <c r="BK152"/>
  <c r="J199"/>
  <c r="J176"/>
  <c r="J177"/>
  <c r="J139"/>
  <c r="J181"/>
  <c r="J175"/>
  <c r="BK164"/>
  <c r="J182"/>
  <c r="J138"/>
  <c r="J195"/>
  <c r="BK162"/>
  <c r="J151"/>
  <c r="BK151"/>
  <c r="J209"/>
  <c r="J193"/>
  <c r="J153"/>
  <c r="BK204"/>
  <c r="J171"/>
  <c r="BK209"/>
  <c r="BK161"/>
  <c r="J155"/>
  <c r="J190"/>
  <c r="J178"/>
  <c r="BK201"/>
  <c r="J192"/>
  <c r="BK143"/>
  <c r="J204"/>
  <c r="BK170"/>
  <c r="J154"/>
  <c r="BK146"/>
  <c r="BK137"/>
  <c r="BK196"/>
  <c r="J161"/>
  <c r="J144"/>
  <c r="J189"/>
  <c r="BK168"/>
  <c r="J145"/>
  <c r="J186"/>
  <c r="J164"/>
  <c r="BK140"/>
  <c r="BK185"/>
  <c r="BK176"/>
  <c r="J208"/>
  <c r="BK187"/>
  <c r="BK147"/>
  <c r="BK136"/>
  <c r="BK184"/>
  <c r="BK160"/>
  <c r="J150"/>
  <c r="J143"/>
  <c r="BK188"/>
  <c r="BK158"/>
  <c r="J198"/>
  <c r="J167"/>
  <c r="BK208"/>
  <c r="J183"/>
  <c r="BK159"/>
  <c r="BK207"/>
  <c r="BK179"/>
  <c r="BK167"/>
  <c r="BK195"/>
  <c r="BK148"/>
  <c r="J108"/>
  <c r="BK172"/>
  <c r="J157"/>
  <c i="1" r="AS94"/>
  <c i="2" r="J201"/>
  <c r="BK177"/>
  <c r="J141"/>
  <c r="BK190"/>
  <c r="BK149"/>
  <c r="J179"/>
  <c r="J158"/>
  <c r="BK183"/>
  <c r="BK175"/>
  <c r="J165"/>
  <c r="BK193"/>
  <c r="J162"/>
  <c r="J142"/>
  <c r="J196"/>
  <c r="BK182"/>
  <c r="J152"/>
  <c r="J136"/>
  <c r="BK199"/>
  <c r="BK174"/>
  <c r="J140"/>
  <c r="BK181"/>
  <c r="BK153"/>
  <c r="BK192"/>
  <c r="J168"/>
  <c r="J156"/>
  <c r="BK189"/>
  <c r="J170"/>
  <c r="BK194"/>
  <c r="BK169"/>
  <c r="BK141"/>
  <c r="BK191"/>
  <c r="BK180"/>
  <c r="J149"/>
  <c r="BK144"/>
  <c r="BK138"/>
  <c r="BK203"/>
  <c r="BK178"/>
  <c r="BK156"/>
  <c i="1" r="AK27"/>
  <c i="2" r="J185"/>
  <c r="BK155"/>
  <c r="J191"/>
  <c r="J160"/>
  <c r="BK197"/>
  <c r="J180"/>
  <c r="J169"/>
  <c r="BK198"/>
  <c r="BK154"/>
  <c r="J137"/>
  <c r="J187"/>
  <c r="J159"/>
  <c r="BK139"/>
  <c r="BK150"/>
  <c l="1" r="P166"/>
  <c r="T135"/>
  <c r="BK166"/>
  <c r="J166"/>
  <c r="J100"/>
  <c r="T166"/>
  <c r="P135"/>
  <c r="R163"/>
  <c r="P173"/>
  <c r="BK135"/>
  <c r="J135"/>
  <c r="J98"/>
  <c r="P163"/>
  <c r="BK173"/>
  <c r="J173"/>
  <c r="J101"/>
  <c r="P202"/>
  <c r="BK163"/>
  <c r="J163"/>
  <c r="J99"/>
  <c r="T163"/>
  <c r="R173"/>
  <c r="R135"/>
  <c r="R134"/>
  <c r="R166"/>
  <c r="T173"/>
  <c r="BK202"/>
  <c r="J202"/>
  <c r="J103"/>
  <c r="R202"/>
  <c r="T202"/>
  <c r="BK206"/>
  <c r="J206"/>
  <c r="J105"/>
  <c r="P206"/>
  <c r="P205"/>
  <c r="R206"/>
  <c r="R205"/>
  <c r="T206"/>
  <c r="T205"/>
  <c r="BK200"/>
  <c r="J200"/>
  <c r="J102"/>
  <c r="F92"/>
  <c r="J127"/>
  <c r="J130"/>
  <c r="BF139"/>
  <c r="BF140"/>
  <c r="J31"/>
  <c r="BF141"/>
  <c r="BF155"/>
  <c r="BF144"/>
  <c r="BF158"/>
  <c r="BF161"/>
  <c r="BF167"/>
  <c r="BF169"/>
  <c r="BF179"/>
  <c r="BF184"/>
  <c r="BF190"/>
  <c r="BF194"/>
  <c r="BF199"/>
  <c r="J129"/>
  <c r="BF145"/>
  <c r="BF146"/>
  <c r="BF149"/>
  <c r="BF153"/>
  <c r="BF156"/>
  <c r="BF162"/>
  <c r="BF168"/>
  <c r="BF176"/>
  <c r="BF178"/>
  <c r="BF182"/>
  <c r="BF185"/>
  <c r="BF189"/>
  <c r="BF191"/>
  <c r="BF204"/>
  <c r="BF208"/>
  <c r="BF165"/>
  <c r="BF192"/>
  <c r="BF201"/>
  <c r="BF207"/>
  <c r="E85"/>
  <c r="BF143"/>
  <c r="BF150"/>
  <c r="BF187"/>
  <c r="BF188"/>
  <c r="BF198"/>
  <c r="BF203"/>
  <c r="F129"/>
  <c r="BF142"/>
  <c r="BF151"/>
  <c r="BF152"/>
  <c r="BF154"/>
  <c r="BF159"/>
  <c r="BF170"/>
  <c r="BF171"/>
  <c r="BF174"/>
  <c r="BF177"/>
  <c r="BF180"/>
  <c r="BF183"/>
  <c r="BF193"/>
  <c r="BF195"/>
  <c r="BF196"/>
  <c r="BF209"/>
  <c r="BF136"/>
  <c r="BF137"/>
  <c r="BF138"/>
  <c r="BF147"/>
  <c r="BF148"/>
  <c r="BF157"/>
  <c r="BF160"/>
  <c r="BF164"/>
  <c r="BF172"/>
  <c r="BF175"/>
  <c r="BF181"/>
  <c r="BF186"/>
  <c r="BF197"/>
  <c r="J35"/>
  <c i="1" r="AV95"/>
  <c i="2" r="F38"/>
  <c i="1" r="BC95"/>
  <c r="BC94"/>
  <c r="AY94"/>
  <c i="2" r="F35"/>
  <c i="1" r="AZ95"/>
  <c r="AZ94"/>
  <c r="W32"/>
  <c i="2" r="F37"/>
  <c i="1" r="BB95"/>
  <c r="BB94"/>
  <c r="AX94"/>
  <c i="2" r="F39"/>
  <c i="1" r="BD95"/>
  <c r="BD94"/>
  <c r="W36"/>
  <c i="2" l="1" r="P134"/>
  <c r="P133"/>
  <c i="1" r="AU95"/>
  <c i="2" r="R133"/>
  <c r="T134"/>
  <c r="T133"/>
  <c r="BK134"/>
  <c r="J134"/>
  <c r="J97"/>
  <c r="BK205"/>
  <c r="J205"/>
  <c r="J104"/>
  <c i="1" r="AU94"/>
  <c r="W34"/>
  <c r="W35"/>
  <c i="2" r="J36"/>
  <c i="1" r="AW95"/>
  <c r="AT95"/>
  <c i="2" r="F36"/>
  <c i="1" r="BA95"/>
  <c r="BA94"/>
  <c r="AW94"/>
  <c r="AK33"/>
  <c r="AV94"/>
  <c r="AK32"/>
  <c i="2" l="1" r="BK133"/>
  <c r="J133"/>
  <c r="J96"/>
  <c r="J30"/>
  <c r="J32"/>
  <c i="1" r="AG95"/>
  <c r="AG94"/>
  <c r="AG99"/>
  <c r="W33"/>
  <c r="AT94"/>
  <c i="2" l="1" r="J41"/>
  <c i="1" r="AN94"/>
  <c r="AN95"/>
  <c r="AN99"/>
  <c r="AK26"/>
  <c r="AK29"/>
  <c r="AK38"/>
  <c i="2" r="J11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<sst xmlns="http://schemas.openxmlformats.org/spreadsheetml/2006/main">
  <si>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</si>
  <si>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</si>
  <si>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</si>
  <si>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</si>
  <si>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</si>
  <si>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{3c668f4c-15f3-46e1-aa06-363e36f0001e}</t>
  </si>
  <si>
    <t>0,001</t>
  </si>
  <si>
    <t>20</t>
  </si>
  <si>
    <t>REKAPITULÁCIA STAVBY</t>
  </si>
  <si>
    <t xml:space="preserve">v ---  nižšie sa nachádzajú doplnkové a pomocné údaje k zostavám  --- v</t>
  </si>
  <si>
    <t>Kód:</t>
  </si>
  <si>
    <t>20221105</t>
  </si>
  <si>
    <t>Stavba:</t>
  </si>
  <si>
    <t>Rozšírenie kanalizácie v obci Tovarné</t>
  </si>
  <si>
    <t>JKSO:</t>
  </si>
  <si>
    <t>KS:</t>
  </si>
  <si>
    <t>Miesto:</t>
  </si>
  <si>
    <t>Tovarné</t>
  </si>
  <si>
    <t>Dátum:</t>
  </si>
  <si>
    <t>28. 7. 2023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</si>
  <si>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</si>
  <si>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</si>
  <si>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</si>
  <si>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</si>
  <si>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</si>
  <si>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</si>
  <si>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</si>
  <si>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</si>
  <si>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</si>
  <si>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</si>
  <si>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</si>
  <si>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</si>
  <si>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</si>
  <si>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</si>
  <si>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</si>
  <si>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</si>
  <si>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</si>
  <si>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</si>
  <si>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</si>
  <si>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</si>
  <si>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</si>
  <si>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</si>
  <si>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</si>
  <si>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</si>
  <si>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</si>
  <si>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</si>
  <si>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</si>
  <si>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</si>
  <si>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</si>
  <si>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</si>
  <si>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</si>
  <si>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</si>
  <si>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</si>
  <si>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</si>
  <si>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</si>
  <si>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</si>
  <si>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</si>
  <si>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</si>
  <si>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</si>
  <si>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</si>
  <si>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</si>
  <si>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</si>
  <si>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</si>
  <si>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</si>
  <si>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</si>
  <si>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</si>
  <si>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</si>
  <si>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</si>
  <si>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</si>
  <si>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</si>
  <si>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</si>
  <si>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</si>
  <si>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</si>
  <si>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</si>
  <si>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</si>
  <si>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</si>
  <si>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</si>
  <si>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2022110501</t>
  </si>
  <si>
    <t>SO 01 - Rozšírenie kanalizácie a kanalizačné odbočky</t>
  </si>
  <si>
    <t>STA</t>
  </si>
  <si>
    <t>1</t>
  </si>
  <si>
    <t>{d3bdd220-4382-4f92-8f0f-c30e7ac9755b}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</si>
  <si>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</si>
  <si>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</si>
  <si>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</si>
  <si>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</si>
  <si>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</si>
  <si>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</si>
  <si>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2022110501 - SO 01 - Rozšírenie kanalizácie a kanalizačné odbočky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</si>
  <si>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</si>
  <si>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</si>
  <si>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</si>
  <si>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</si>
  <si>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</si>
  <si>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</si>
  <si>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</si>
  <si>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</si>
  <si>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</si>
  <si>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</si>
  <si>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</si>
  <si>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</si>
  <si>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</si>
  <si>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</si>
  <si>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M - Práce a dodávky M</t>
  </si>
  <si>
    <t xml:space="preserve">    96-M - Geodetické a kartografické práce</t>
  </si>
  <si>
    <t>2) Ostatné náklady</t>
  </si>
  <si>
    <t>GZS</t>
  </si>
  <si>
    <t>VRN</t>
  </si>
  <si>
    <t>2</t>
  </si>
  <si>
    <t>Sťažené podmienky</t>
  </si>
  <si>
    <t>Vplyv prostredia</t>
  </si>
  <si>
    <t>Iné VRN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</si>
  <si>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</si>
  <si>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</si>
  <si>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</si>
  <si>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</si>
  <si>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</si>
  <si>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</si>
  <si>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</si>
  <si>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</si>
  <si>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</si>
  <si>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</si>
  <si>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</si>
  <si>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</si>
  <si>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</si>
  <si>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</si>
  <si>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</si>
  <si>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</si>
  <si>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</si>
  <si>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113107144.S</t>
  </si>
  <si>
    <t xml:space="preserve">Odstránenie krytu asfaltového v ploche do 200 m2, hr. nad 150 do 200 mm,  -0,50000t</t>
  </si>
  <si>
    <t>m2</t>
  </si>
  <si>
    <t>4</t>
  </si>
  <si>
    <t>1346588062</t>
  </si>
  <si>
    <t>113107241.S</t>
  </si>
  <si>
    <t xml:space="preserve">Odstránenie krytu v ploche nad 200 m2 asfaltového, hr. vrstvy do 50 mm,  -0,12500t</t>
  </si>
  <si>
    <t>949802266</t>
  </si>
  <si>
    <t>3</t>
  </si>
  <si>
    <t>113307113.S</t>
  </si>
  <si>
    <t xml:space="preserve">Odstránenie podkladu v ploche do 200 m2 z kameniva ťaženého, hr.vrstvy 200 do 300 mm,  -0,50000t</t>
  </si>
  <si>
    <t>-1480127410</t>
  </si>
  <si>
    <t>113307131.S</t>
  </si>
  <si>
    <t xml:space="preserve">Odstránenie podkladu v ploche do 200 m2 z betónu prostého, hr. vrstvy do 150 mm,  -0,22500t</t>
  </si>
  <si>
    <t>-322837512</t>
  </si>
  <si>
    <t>5</t>
  </si>
  <si>
    <t>115101200.S</t>
  </si>
  <si>
    <t>Čerpanie vody na dopravnú výšku do 10 m s priemerným prítokom litrov za minútu do 100 l</t>
  </si>
  <si>
    <t>hod</t>
  </si>
  <si>
    <t>-1485714528</t>
  </si>
  <si>
    <t>6</t>
  </si>
  <si>
    <t>119001801.S</t>
  </si>
  <si>
    <t>Ochranné zábradlie okolo výkopu, drevené výšky 1,10 m dvojtyčové</t>
  </si>
  <si>
    <t>m</t>
  </si>
  <si>
    <t>565229973</t>
  </si>
  <si>
    <t>7</t>
  </si>
  <si>
    <t>130001101.S</t>
  </si>
  <si>
    <t>Príplatok k cenám za sťaženie výkopu v blízkosti podzemného vedenia alebo výbušbnín - pre všetky triedy</t>
  </si>
  <si>
    <t>m3</t>
  </si>
  <si>
    <t>1608843254</t>
  </si>
  <si>
    <t>8</t>
  </si>
  <si>
    <t>132201101.S</t>
  </si>
  <si>
    <t>Výkop ryhy do šírky 600 mm v horn.3 do 100 m3</t>
  </si>
  <si>
    <t>876511498</t>
  </si>
  <si>
    <t>9</t>
  </si>
  <si>
    <t>132201109.S</t>
  </si>
  <si>
    <t>Príplatok k cene za lepivosť pri hĺbení rýh šírky do 600 mm zapažených i nezapažených s urovnaním dna v hornine 3</t>
  </si>
  <si>
    <t>-1926572633</t>
  </si>
  <si>
    <t>10</t>
  </si>
  <si>
    <t>132201201.S</t>
  </si>
  <si>
    <t>Výkop ryhy šírky 600-2000mm horn.3 do 100m3</t>
  </si>
  <si>
    <t>568859361</t>
  </si>
  <si>
    <t>11</t>
  </si>
  <si>
    <t>132201209.S</t>
  </si>
  <si>
    <t>Príplatok k cenám za lepivosť pri hĺbení rýh š. nad 600 do 2 000 mm zapaž. i nezapažených, s urovnaním dna v hornine 3</t>
  </si>
  <si>
    <t>-1021980899</t>
  </si>
  <si>
    <t>12</t>
  </si>
  <si>
    <t>132301101.S</t>
  </si>
  <si>
    <t>Výkop ryhy do šírky 600 mm v horn.4 do 100 m3</t>
  </si>
  <si>
    <t>1442104952</t>
  </si>
  <si>
    <t>13</t>
  </si>
  <si>
    <t>132301109.S</t>
  </si>
  <si>
    <t>Príplatok za lepivosť pri hĺbení rýh šírky do 600 mm zapažených i nezapažených s urovnaním dna v hornine 4</t>
  </si>
  <si>
    <t>-1816459317</t>
  </si>
  <si>
    <t>14</t>
  </si>
  <si>
    <t>132301201.S</t>
  </si>
  <si>
    <t>Výkop ryhy šírky 600-2000mm hor 4 do 100 m3</t>
  </si>
  <si>
    <t>-1542622729</t>
  </si>
  <si>
    <t>15</t>
  </si>
  <si>
    <t>132301209.S</t>
  </si>
  <si>
    <t>Príplatok za lepivosť pri hĺbení rýh š. nad 600 do 2 000 mm zapažených i nezapažených, s urovnaním dna v hornine 4</t>
  </si>
  <si>
    <t>1882790833</t>
  </si>
  <si>
    <t>16</t>
  </si>
  <si>
    <t>151101101.S</t>
  </si>
  <si>
    <t>Paženie a rozopretie stien rýh pre podzemné vedenie, príložné do 2 m</t>
  </si>
  <si>
    <t>-542626809</t>
  </si>
  <si>
    <t>17</t>
  </si>
  <si>
    <t>151101111.S</t>
  </si>
  <si>
    <t>Odstránenie paženia rýh pre podzemné vedenie, príložné hĺbky do 2 m</t>
  </si>
  <si>
    <t>1700252050</t>
  </si>
  <si>
    <t>18</t>
  </si>
  <si>
    <t>151831052.S</t>
  </si>
  <si>
    <t>Zriadenie paženia a rozopretie stien rýh š. do 2 m, hĺ. do 6 m pažiacimi boxami STANDARD 3x2,25m (obojstranné) horn. stredne tlačivá</t>
  </si>
  <si>
    <t>-2085517852</t>
  </si>
  <si>
    <t>19</t>
  </si>
  <si>
    <t>151831152.S</t>
  </si>
  <si>
    <t>Odstránenie paženia a rozopretie stien rýh š. do 2 m, hĺ. do 6 m pažiacimi boxami STANDARD 3x2,25m (obojstranné) horn. stredne tlačivá</t>
  </si>
  <si>
    <t>-1728212745</t>
  </si>
  <si>
    <t>162501102.S</t>
  </si>
  <si>
    <t>Vodorovné premiestnenie výkopku po spevnenej ceste z horniny tr.1-4, do 100 m3 na vzdialenosť do 3000 m</t>
  </si>
  <si>
    <t>-976196574</t>
  </si>
  <si>
    <t>21</t>
  </si>
  <si>
    <t>167101102.S</t>
  </si>
  <si>
    <t>Nakladanie neuľahnutého výkopku z hornín tr.1-4 nad 100 do 1000 m3</t>
  </si>
  <si>
    <t>-1521942806</t>
  </si>
  <si>
    <t>22</t>
  </si>
  <si>
    <t>171201202.S</t>
  </si>
  <si>
    <t>Uloženie sypaniny na skládky nad 100 do 1000 m3</t>
  </si>
  <si>
    <t>-962810807</t>
  </si>
  <si>
    <t>23</t>
  </si>
  <si>
    <t>171209001.S</t>
  </si>
  <si>
    <t>Poplatok za skládku - zemina a kamenivo (17 05) nebezpečné</t>
  </si>
  <si>
    <t>t</t>
  </si>
  <si>
    <t>1661012468</t>
  </si>
  <si>
    <t>24</t>
  </si>
  <si>
    <t>171209002.S</t>
  </si>
  <si>
    <t>Poplatok za skládku - zemina a kamenivo (17 05) ostatné</t>
  </si>
  <si>
    <t>-656704908</t>
  </si>
  <si>
    <t>25</t>
  </si>
  <si>
    <t>174101002.S</t>
  </si>
  <si>
    <t>Zásyp sypaninou so zhutnením jám, šachiet, rýh, zárezov alebo okolo objektov nad 100 do 1000 m3</t>
  </si>
  <si>
    <t>275116070</t>
  </si>
  <si>
    <t>26</t>
  </si>
  <si>
    <t>175101102.S</t>
  </si>
  <si>
    <t>Obsyp potrubia sypaninou z vhodných hornín 1 až 4 s prehodením sypaniny</t>
  </si>
  <si>
    <t>-391704102</t>
  </si>
  <si>
    <t>27</t>
  </si>
  <si>
    <t>M</t>
  </si>
  <si>
    <t>583410001000.S</t>
  </si>
  <si>
    <t>Kamenivo drvené drobné frakcia 2-4 mm</t>
  </si>
  <si>
    <t>-643590409</t>
  </si>
  <si>
    <t>Vodorovné konštrukcie</t>
  </si>
  <si>
    <t>28</t>
  </si>
  <si>
    <t>451572111.S</t>
  </si>
  <si>
    <t>Lôžko pod potrubie, stoky a drobné objekty, v otvorenom výkope z kameniva drobného ťaženého 0-4 mm</t>
  </si>
  <si>
    <t>-472637709</t>
  </si>
  <si>
    <t>29</t>
  </si>
  <si>
    <t>583410000800.S</t>
  </si>
  <si>
    <t>Kamenivo drvené drobné frakcia 0-4 mm</t>
  </si>
  <si>
    <t>1795368936</t>
  </si>
  <si>
    <t>Komunikácie</t>
  </si>
  <si>
    <t>30</t>
  </si>
  <si>
    <t>564871111.S</t>
  </si>
  <si>
    <t>Podklad zo štrkodrviny s rozprestretím a zhutnením, po zhutnení hr. 250 mm</t>
  </si>
  <si>
    <t>1003013440</t>
  </si>
  <si>
    <t>31</t>
  </si>
  <si>
    <t>564932111.S</t>
  </si>
  <si>
    <t>Podklad z mechanicky spevneného kameniva MSK s rozprestretím a zhutnením, po zhutnení hr. 90 mm</t>
  </si>
  <si>
    <t>-1778715225</t>
  </si>
  <si>
    <t>32</t>
  </si>
  <si>
    <t>567124115.S</t>
  </si>
  <si>
    <t>Podklad z podkladového betónu PB I tr. C 20/25 hr. 150 mm</t>
  </si>
  <si>
    <t>1186159386</t>
  </si>
  <si>
    <t>33</t>
  </si>
  <si>
    <t>573211107.S</t>
  </si>
  <si>
    <t>Postrek asfaltový spojovací bez posypu kamenivom z asfaltu cestného v množstve 0,40 kg/m2</t>
  </si>
  <si>
    <t>-655977293</t>
  </si>
  <si>
    <t>34</t>
  </si>
  <si>
    <t>577144351.S</t>
  </si>
  <si>
    <t>Asfaltový betón vrstva obrusná alebo ložná AC 16 v pruhu š. do 3 m z modifik. asfaltu tr. I, po zhutnení hr. 50 mm</t>
  </si>
  <si>
    <t>535402055</t>
  </si>
  <si>
    <t>35</t>
  </si>
  <si>
    <t>577154351.S</t>
  </si>
  <si>
    <t>Asfaltový betón vrstva obrusná alebo ložná AC 16 v pruhu š. do 3 m z modifik. asfaltu tr. I, po zhutnení hr. 60 mm</t>
  </si>
  <si>
    <t>-1438718849</t>
  </si>
  <si>
    <t>Rúrové vedenie</t>
  </si>
  <si>
    <t>36</t>
  </si>
  <si>
    <t>871326026.S</t>
  </si>
  <si>
    <t>Montáž kanalizačného PVC-U potrubia hladkého plnostenného DN 150</t>
  </si>
  <si>
    <t>469167401</t>
  </si>
  <si>
    <t>37</t>
  </si>
  <si>
    <t>286110004900</t>
  </si>
  <si>
    <t>Rúra kanalizačná PVC-U gravitačná, hladká SN12 - KG, SW - plnostenná, DN 160, dĺ. 6 m, WAVIN</t>
  </si>
  <si>
    <t>ks</t>
  </si>
  <si>
    <t>-1549489025</t>
  </si>
  <si>
    <t>38</t>
  </si>
  <si>
    <t>871376010.S</t>
  </si>
  <si>
    <t>Montáž kanalizačného PVC-U potrubia hladkého viacvrstvového DN 300</t>
  </si>
  <si>
    <t>-1376054015</t>
  </si>
  <si>
    <t>39</t>
  </si>
  <si>
    <t>286110003800</t>
  </si>
  <si>
    <t>Rúra kanalizačná PVC-U gravitačná, hladká SN8 - KG, SW - plnostenná, DN 315, dĺ. 6 m, WAVIN</t>
  </si>
  <si>
    <t>-39391430</t>
  </si>
  <si>
    <t>40</t>
  </si>
  <si>
    <t>877326004.S</t>
  </si>
  <si>
    <t>Montáž kanalizačného PVC-U kolena DN 150</t>
  </si>
  <si>
    <t>-1092376987</t>
  </si>
  <si>
    <t>41</t>
  </si>
  <si>
    <t>286510004400</t>
  </si>
  <si>
    <t>Koleno PVC-U, DN 160x45° hladká pre gravitačnú kanalizáciu KG potrubia, WAVIN</t>
  </si>
  <si>
    <t>1010553401</t>
  </si>
  <si>
    <t>42</t>
  </si>
  <si>
    <t>877376034.S</t>
  </si>
  <si>
    <t>Montáž kanalizačnej PVC-U odbočky DN 300</t>
  </si>
  <si>
    <t>-1302127028</t>
  </si>
  <si>
    <t>43</t>
  </si>
  <si>
    <t>286510014800</t>
  </si>
  <si>
    <t>Odbočka 45° PVC-U, DN 315/160 hladká pre gravitačnú kanalizáciu KG potrubia, WAVIN</t>
  </si>
  <si>
    <t>-1127299354</t>
  </si>
  <si>
    <t>44</t>
  </si>
  <si>
    <t>286510018300</t>
  </si>
  <si>
    <t>Odbočka 87° PVC-U, DN 315/160 hladká pre gravitačnú kanalizáciu KG potrubia, WAVIN</t>
  </si>
  <si>
    <t>-1140449053</t>
  </si>
  <si>
    <t>45</t>
  </si>
  <si>
    <t>892311000.S</t>
  </si>
  <si>
    <t>Skúška tesnosti kanalizácie D 150 mm</t>
  </si>
  <si>
    <t>-1557888977</t>
  </si>
  <si>
    <t>46</t>
  </si>
  <si>
    <t>892371000.S</t>
  </si>
  <si>
    <t>Skúška tesnosti kanalizácie D 300 mm</t>
  </si>
  <si>
    <t>613274409</t>
  </si>
  <si>
    <t>47</t>
  </si>
  <si>
    <t>894810003</t>
  </si>
  <si>
    <t>Montáž PP revíznej kanalizačnej šachty TEGRA, priemeru 425 mm do výšky šachty 2 m s roznášacím prstencom a poklopom</t>
  </si>
  <si>
    <t>-31582990</t>
  </si>
  <si>
    <t>48</t>
  </si>
  <si>
    <t>286610032200</t>
  </si>
  <si>
    <t>Šachtové dno prietočné DN 160x0°, ku kanalizačnej revíznej šachte TEGRA 425, PP, WAVIN</t>
  </si>
  <si>
    <t>973710100</t>
  </si>
  <si>
    <t>49</t>
  </si>
  <si>
    <t>286610044600</t>
  </si>
  <si>
    <t>Vlnovcová šachtová rúra kanalizačná TEGRA 425, dĺžka 2 m, PP, WAVIN</t>
  </si>
  <si>
    <t>985270763</t>
  </si>
  <si>
    <t>50</t>
  </si>
  <si>
    <t>286610044900</t>
  </si>
  <si>
    <t>Teleskopická rúra s tesnením, ku kanalizačnej revíznej šachte TEGRA 425, dĺžka 375 mm, PVC-U, WAVIN</t>
  </si>
  <si>
    <t>-4445281</t>
  </si>
  <si>
    <t>51</t>
  </si>
  <si>
    <t>286710035800</t>
  </si>
  <si>
    <t>Gumové tesnenie šachtovej rúry 425 ku kanalizačnej revíznej šachte TEGRA 425, WAVIN</t>
  </si>
  <si>
    <t>640008203</t>
  </si>
  <si>
    <t>52</t>
  </si>
  <si>
    <t>552410001100</t>
  </si>
  <si>
    <t>Poklop liatinový okrúhly D 400 na teleskopickú rúru DN 425, WAVIN</t>
  </si>
  <si>
    <t>-1262787838</t>
  </si>
  <si>
    <t>53</t>
  </si>
  <si>
    <t>894810012</t>
  </si>
  <si>
    <t>Montáž PP revíznej kanalizačnej šachty TEGRA, priemeru 1000 mm, výška šachty 2 m, s roznášacím prstencom a poklopom</t>
  </si>
  <si>
    <t>1012117856</t>
  </si>
  <si>
    <t>54</t>
  </si>
  <si>
    <t>286610041100</t>
  </si>
  <si>
    <t>Šachtové dno prietočné DN 315x0° s výkyvom, ku kanalizačnej revíznej šachte TEGRA 1000 NG, pre hladké potrubia KG, PP, WAVIN</t>
  </si>
  <si>
    <t>-504541042</t>
  </si>
  <si>
    <t>55</t>
  </si>
  <si>
    <t>286610045200.S</t>
  </si>
  <si>
    <t>Vlnovcová šachtová rúra kanalizačná 1000 mm, dĺžka 1,2 m, PP</t>
  </si>
  <si>
    <t>301461606</t>
  </si>
  <si>
    <t>56</t>
  </si>
  <si>
    <t>286610046100</t>
  </si>
  <si>
    <t>Prechodový kónus 600/1000 mm ku kanalizačnej revíznej šachte TEGRA 1000 NG, PP, WAVIN</t>
  </si>
  <si>
    <t>48680581</t>
  </si>
  <si>
    <t>57</t>
  </si>
  <si>
    <t>286610047200</t>
  </si>
  <si>
    <t>Rebrík s 6 nášľapnými stupňami, dĺžky 1,63 m, ku kanalizačnej revíznej šachte TEGRA 1000 NG, sklolaminát, WAVIN</t>
  </si>
  <si>
    <t>1639753745</t>
  </si>
  <si>
    <t>58</t>
  </si>
  <si>
    <t>286610047300</t>
  </si>
  <si>
    <t>Set príslušenstva k rebríku (obruč + 2 úchyty) ku kanalizačnej revíznej šachte TEGRA 1000 NG, WAVIN</t>
  </si>
  <si>
    <t>726618983</t>
  </si>
  <si>
    <t>59</t>
  </si>
  <si>
    <t>286710036000</t>
  </si>
  <si>
    <t>Gumové tesnenie šachtovej rúry 1000 ku kanalizačnej revíznej šachte TEGRA 1000, WAVIN</t>
  </si>
  <si>
    <t>-174592941</t>
  </si>
  <si>
    <t>60</t>
  </si>
  <si>
    <t>552410002300</t>
  </si>
  <si>
    <t>Poklop liatinový T 600 D 400, WAVIN</t>
  </si>
  <si>
    <t>1584878628</t>
  </si>
  <si>
    <t>61</t>
  </si>
  <si>
    <t>592240009400</t>
  </si>
  <si>
    <t>Betónový roznášací prstenec 1100/680/150 ku kanalizačnej šachte TEGRA 600/1000 NG, WAVIN</t>
  </si>
  <si>
    <t>1811312888</t>
  </si>
  <si>
    <t>Ostatné konštrukcie a práce-búranie</t>
  </si>
  <si>
    <t>62</t>
  </si>
  <si>
    <t>919735113.S</t>
  </si>
  <si>
    <t>Rezanie existujúceho asfaltového krytu alebo podkladu hĺbky nad 100 do 150 mm</t>
  </si>
  <si>
    <t>1007408622</t>
  </si>
  <si>
    <t>99</t>
  </si>
  <si>
    <t>Presun hmôt HSV</t>
  </si>
  <si>
    <t>63</t>
  </si>
  <si>
    <t>998276101.S</t>
  </si>
  <si>
    <t>Presun hmôt pre rúrové vedenie hĺbené z rúr z plast., hmôt alebo sklolamin. v otvorenom výkope</t>
  </si>
  <si>
    <t>-916060172</t>
  </si>
  <si>
    <t>64</t>
  </si>
  <si>
    <t>998276118.S</t>
  </si>
  <si>
    <t>Príplatok k cenám za zväčšený presun pre rúrové vedenie hĺbené z rúr z plast., hmôt alebo sklolamin. nad vymedzenú najväčšiu dopravnú vzdialenosť 3000-5000 m</t>
  </si>
  <si>
    <t>-286850152</t>
  </si>
  <si>
    <t>Práce a dodávky M</t>
  </si>
  <si>
    <t>96-M</t>
  </si>
  <si>
    <t>Geodetické a kartografické práce</t>
  </si>
  <si>
    <t>65</t>
  </si>
  <si>
    <t>960101002.S</t>
  </si>
  <si>
    <t>Vytýčenie priestorovej polohy objektu alebo stavby - stavebné objekty líniové – cestné, železničné, vodné toky, inžinierske siete</t>
  </si>
  <si>
    <t>bod</t>
  </si>
  <si>
    <t>2010240894</t>
  </si>
  <si>
    <t>66</t>
  </si>
  <si>
    <t>960141021.S</t>
  </si>
  <si>
    <t>Zameranie skutočného stavu trasy a zariadení plynovodu/vodovodu</t>
  </si>
  <si>
    <t>100 m</t>
  </si>
  <si>
    <t>-1995089124</t>
  </si>
  <si>
    <t>67</t>
  </si>
  <si>
    <t>960141022.S</t>
  </si>
  <si>
    <t>Zameranie skutočného stavu trasy a zariadení domovej prípojky súčasne so zameriavaním hlavnej trasy, 1 domová prípojka</t>
  </si>
  <si>
    <t>-186773199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</si>
</sst>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2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164" fontId="14" fillId="0" borderId="0" xfId="0" applyNumberFormat="1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4" fillId="0" borderId="3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2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22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0" borderId="0" xfId="0" applyNumberFormat="1" applyFont="1" applyAlignment="1" applyProtection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167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0" fontId="33" fillId="0" borderId="23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S4" s="14" t="s">
        <v>6</v>
      </c>
    </row>
    <row r="5" s="1" customFormat="1" ht="12" customHeight="1">
      <c r="B5" s="18"/>
      <c r="C5" s="19"/>
      <c r="D5" s="22" t="s">
        <v>10</v>
      </c>
      <c r="E5" s="19"/>
      <c r="F5" s="19"/>
      <c r="G5" s="19"/>
      <c r="H5" s="19"/>
      <c r="I5" s="19"/>
      <c r="J5" s="19"/>
      <c r="K5" s="23" t="s">
        <v>11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12</v>
      </c>
      <c r="E6" s="19"/>
      <c r="F6" s="19"/>
      <c r="G6" s="19"/>
      <c r="H6" s="19"/>
      <c r="I6" s="19"/>
      <c r="J6" s="19"/>
      <c r="K6" s="25" t="s">
        <v>13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14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15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16</v>
      </c>
      <c r="E8" s="19"/>
      <c r="F8" s="19"/>
      <c r="G8" s="19"/>
      <c r="H8" s="19"/>
      <c r="I8" s="19"/>
      <c r="J8" s="19"/>
      <c r="K8" s="23" t="s">
        <v>17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18</v>
      </c>
      <c r="AL8" s="19"/>
      <c r="AM8" s="19"/>
      <c r="AN8" s="23" t="s">
        <v>19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21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23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21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22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23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25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21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23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26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27</v>
      </c>
    </row>
    <row r="19" s="1" customFormat="1" ht="12" customHeight="1">
      <c r="B19" s="18"/>
      <c r="C19" s="19"/>
      <c r="D19" s="26" t="s">
        <v>28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21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27</v>
      </c>
    </row>
    <row r="20" s="1" customFormat="1" ht="18.48" customHeight="1">
      <c r="B20" s="18"/>
      <c r="C20" s="19"/>
      <c r="D20" s="19"/>
      <c r="E20" s="23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23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26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29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1" customFormat="1" ht="14.4" customHeight="1">
      <c r="B26" s="18"/>
      <c r="C26" s="19"/>
      <c r="D26" s="29" t="s">
        <v>30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0">
        <f>ROUND(AG94,2)</f>
        <v>130252.12</v>
      </c>
      <c r="AL26" s="19"/>
      <c r="AM26" s="19"/>
      <c r="AN26" s="19"/>
      <c r="AO26" s="19"/>
      <c r="AP26" s="19"/>
      <c r="AQ26" s="19"/>
      <c r="AR26" s="17"/>
    </row>
    <row r="27" s="1" customFormat="1" ht="14.4" customHeight="1">
      <c r="B27" s="18"/>
      <c r="C27" s="19"/>
      <c r="D27" s="29" t="s">
        <v>31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0">
        <f>ROUND(AG97, 2)</f>
        <v>0</v>
      </c>
      <c r="AL27" s="30"/>
      <c r="AM27" s="30"/>
      <c r="AN27" s="30"/>
      <c r="AO27" s="30"/>
      <c r="AP27" s="19"/>
      <c r="AQ27" s="19"/>
      <c r="AR27" s="17"/>
    </row>
    <row r="28" s="2" customFormat="1" ht="6.96" customHeigh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4"/>
      <c r="BE28" s="31"/>
    </row>
    <row r="29" s="2" customFormat="1" ht="25.92" customHeight="1">
      <c r="A29" s="31"/>
      <c r="B29" s="32"/>
      <c r="C29" s="33"/>
      <c r="D29" s="35" t="s">
        <v>32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7">
        <f>ROUND(AK26 + AK27, 2)</f>
        <v>130252.12</v>
      </c>
      <c r="AL29" s="36"/>
      <c r="AM29" s="36"/>
      <c r="AN29" s="36"/>
      <c r="AO29" s="36"/>
      <c r="AP29" s="33"/>
      <c r="AQ29" s="33"/>
      <c r="AR29" s="34"/>
      <c r="BE29" s="31"/>
    </row>
    <row r="30" s="2" customFormat="1" ht="6.96" customHeight="1">
      <c r="A30" s="31"/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4"/>
      <c r="BE30" s="31"/>
    </row>
    <row r="31" s="2" customFormat="1">
      <c r="A31" s="31"/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38" t="s">
        <v>33</v>
      </c>
      <c r="M31" s="38"/>
      <c r="N31" s="38"/>
      <c r="O31" s="38"/>
      <c r="P31" s="38"/>
      <c r="Q31" s="33"/>
      <c r="R31" s="33"/>
      <c r="S31" s="33"/>
      <c r="T31" s="33"/>
      <c r="U31" s="33"/>
      <c r="V31" s="33"/>
      <c r="W31" s="38" t="s">
        <v>34</v>
      </c>
      <c r="X31" s="38"/>
      <c r="Y31" s="38"/>
      <c r="Z31" s="38"/>
      <c r="AA31" s="38"/>
      <c r="AB31" s="38"/>
      <c r="AC31" s="38"/>
      <c r="AD31" s="38"/>
      <c r="AE31" s="38"/>
      <c r="AF31" s="33"/>
      <c r="AG31" s="33"/>
      <c r="AH31" s="33"/>
      <c r="AI31" s="33"/>
      <c r="AJ31" s="33"/>
      <c r="AK31" s="38" t="s">
        <v>35</v>
      </c>
      <c r="AL31" s="38"/>
      <c r="AM31" s="38"/>
      <c r="AN31" s="38"/>
      <c r="AO31" s="38"/>
      <c r="AP31" s="33"/>
      <c r="AQ31" s="33"/>
      <c r="AR31" s="34"/>
      <c r="BE31" s="31"/>
    </row>
    <row r="32" s="3" customFormat="1" ht="14.4" customHeight="1">
      <c r="A32" s="3"/>
      <c r="B32" s="39"/>
      <c r="C32" s="40"/>
      <c r="D32" s="26" t="s">
        <v>36</v>
      </c>
      <c r="E32" s="40"/>
      <c r="F32" s="41" t="s">
        <v>37</v>
      </c>
      <c r="G32" s="40"/>
      <c r="H32" s="40"/>
      <c r="I32" s="40"/>
      <c r="J32" s="40"/>
      <c r="K32" s="40"/>
      <c r="L32" s="42">
        <v>0.20000000000000001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4">
        <f>ROUND(AZ94 + SUM(CD97),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4">
        <f>ROUND(AV94 + SUM(BY97), 2)</f>
        <v>0</v>
      </c>
      <c r="AL32" s="43"/>
      <c r="AM32" s="43"/>
      <c r="AN32" s="43"/>
      <c r="AO32" s="43"/>
      <c r="AP32" s="43"/>
      <c r="AQ32" s="43"/>
      <c r="AR32" s="45"/>
      <c r="AS32" s="46"/>
      <c r="AT32" s="46"/>
      <c r="AU32" s="46"/>
      <c r="AV32" s="46"/>
      <c r="AW32" s="46"/>
      <c r="AX32" s="46"/>
      <c r="AY32" s="46"/>
      <c r="AZ32" s="46"/>
      <c r="BE32" s="3"/>
    </row>
    <row r="33" s="3" customFormat="1" ht="14.4" customHeight="1">
      <c r="A33" s="3"/>
      <c r="B33" s="39"/>
      <c r="C33" s="40"/>
      <c r="D33" s="40"/>
      <c r="E33" s="40"/>
      <c r="F33" s="41" t="s">
        <v>38</v>
      </c>
      <c r="G33" s="40"/>
      <c r="H33" s="40"/>
      <c r="I33" s="40"/>
      <c r="J33" s="40"/>
      <c r="K33" s="40"/>
      <c r="L33" s="47">
        <v>0.20000000000000001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8">
        <f>ROUND(BA94 + SUM(CE97), 2)</f>
        <v>130252.12</v>
      </c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8">
        <f>ROUND(AW94 + SUM(BZ97), 2)</f>
        <v>26050.419999999998</v>
      </c>
      <c r="AL33" s="40"/>
      <c r="AM33" s="40"/>
      <c r="AN33" s="40"/>
      <c r="AO33" s="40"/>
      <c r="AP33" s="40"/>
      <c r="AQ33" s="40"/>
      <c r="AR33" s="49"/>
      <c r="BE33" s="3"/>
    </row>
    <row r="34" hidden="1" s="3" customFormat="1" ht="14.4" customHeight="1">
      <c r="A34" s="3"/>
      <c r="B34" s="39"/>
      <c r="C34" s="40"/>
      <c r="D34" s="40"/>
      <c r="E34" s="40"/>
      <c r="F34" s="26" t="s">
        <v>39</v>
      </c>
      <c r="G34" s="40"/>
      <c r="H34" s="40"/>
      <c r="I34" s="40"/>
      <c r="J34" s="40"/>
      <c r="K34" s="40"/>
      <c r="L34" s="47">
        <v>0.20000000000000001</v>
      </c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8">
        <f>ROUND(BB94 + SUM(CF97), 2)</f>
        <v>0</v>
      </c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8">
        <v>0</v>
      </c>
      <c r="AL34" s="40"/>
      <c r="AM34" s="40"/>
      <c r="AN34" s="40"/>
      <c r="AO34" s="40"/>
      <c r="AP34" s="40"/>
      <c r="AQ34" s="40"/>
      <c r="AR34" s="49"/>
      <c r="BE34" s="3"/>
    </row>
    <row r="35" hidden="1" s="3" customFormat="1" ht="14.4" customHeight="1">
      <c r="A35" s="3"/>
      <c r="B35" s="39"/>
      <c r="C35" s="40"/>
      <c r="D35" s="40"/>
      <c r="E35" s="40"/>
      <c r="F35" s="26" t="s">
        <v>40</v>
      </c>
      <c r="G35" s="40"/>
      <c r="H35" s="40"/>
      <c r="I35" s="40"/>
      <c r="J35" s="40"/>
      <c r="K35" s="40"/>
      <c r="L35" s="47">
        <v>0.20000000000000001</v>
      </c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8">
        <f>ROUND(BC94 + SUM(CG97), 2)</f>
        <v>0</v>
      </c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8">
        <v>0</v>
      </c>
      <c r="AL35" s="40"/>
      <c r="AM35" s="40"/>
      <c r="AN35" s="40"/>
      <c r="AO35" s="40"/>
      <c r="AP35" s="40"/>
      <c r="AQ35" s="40"/>
      <c r="AR35" s="49"/>
      <c r="BE35" s="3"/>
    </row>
    <row r="36" hidden="1" s="3" customFormat="1" ht="14.4" customHeight="1">
      <c r="A36" s="3"/>
      <c r="B36" s="39"/>
      <c r="C36" s="40"/>
      <c r="D36" s="40"/>
      <c r="E36" s="40"/>
      <c r="F36" s="41" t="s">
        <v>41</v>
      </c>
      <c r="G36" s="40"/>
      <c r="H36" s="40"/>
      <c r="I36" s="40"/>
      <c r="J36" s="40"/>
      <c r="K36" s="40"/>
      <c r="L36" s="42">
        <v>0</v>
      </c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4">
        <f>ROUND(BD94 + SUM(CH97), 2)</f>
        <v>0</v>
      </c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4">
        <v>0</v>
      </c>
      <c r="AL36" s="43"/>
      <c r="AM36" s="43"/>
      <c r="AN36" s="43"/>
      <c r="AO36" s="43"/>
      <c r="AP36" s="43"/>
      <c r="AQ36" s="43"/>
      <c r="AR36" s="45"/>
      <c r="AS36" s="46"/>
      <c r="AT36" s="46"/>
      <c r="AU36" s="46"/>
      <c r="AV36" s="46"/>
      <c r="AW36" s="46"/>
      <c r="AX36" s="46"/>
      <c r="AY36" s="46"/>
      <c r="AZ36" s="46"/>
      <c r="BE36" s="3"/>
    </row>
    <row r="37" s="2" customFormat="1" ht="6.96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1"/>
    </row>
    <row r="38" s="2" customFormat="1" ht="25.92" customHeight="1">
      <c r="A38" s="31"/>
      <c r="B38" s="32"/>
      <c r="C38" s="50"/>
      <c r="D38" s="51" t="s">
        <v>42</v>
      </c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3" t="s">
        <v>43</v>
      </c>
      <c r="U38" s="52"/>
      <c r="V38" s="52"/>
      <c r="W38" s="52"/>
      <c r="X38" s="54" t="s">
        <v>44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5">
        <f>SUM(AK29:AK36)</f>
        <v>156302.53999999998</v>
      </c>
      <c r="AL38" s="52"/>
      <c r="AM38" s="52"/>
      <c r="AN38" s="52"/>
      <c r="AO38" s="56"/>
      <c r="AP38" s="50"/>
      <c r="AQ38" s="50"/>
      <c r="AR38" s="34"/>
      <c r="BE38" s="31"/>
    </row>
    <row r="39" s="2" customFormat="1" ht="6.96" customHeight="1">
      <c r="A39" s="31"/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4"/>
      <c r="BE39" s="31"/>
    </row>
    <row r="40" s="2" customFormat="1" ht="14.4" customHeight="1">
      <c r="A40" s="31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4"/>
      <c r="BE40" s="31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7"/>
      <c r="C49" s="58"/>
      <c r="D49" s="59" t="s">
        <v>45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46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1"/>
      <c r="B60" s="32"/>
      <c r="C60" s="33"/>
      <c r="D60" s="62" t="s">
        <v>47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62" t="s">
        <v>48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62" t="s">
        <v>47</v>
      </c>
      <c r="AI60" s="36"/>
      <c r="AJ60" s="36"/>
      <c r="AK60" s="36"/>
      <c r="AL60" s="36"/>
      <c r="AM60" s="62" t="s">
        <v>48</v>
      </c>
      <c r="AN60" s="36"/>
      <c r="AO60" s="36"/>
      <c r="AP60" s="33"/>
      <c r="AQ60" s="33"/>
      <c r="AR60" s="34"/>
      <c r="BE60" s="31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1"/>
      <c r="B64" s="32"/>
      <c r="C64" s="33"/>
      <c r="D64" s="59" t="s">
        <v>49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50</v>
      </c>
      <c r="AI64" s="63"/>
      <c r="AJ64" s="63"/>
      <c r="AK64" s="63"/>
      <c r="AL64" s="63"/>
      <c r="AM64" s="63"/>
      <c r="AN64" s="63"/>
      <c r="AO64" s="63"/>
      <c r="AP64" s="33"/>
      <c r="AQ64" s="33"/>
      <c r="AR64" s="34"/>
      <c r="BE64" s="31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1"/>
      <c r="B75" s="32"/>
      <c r="C75" s="33"/>
      <c r="D75" s="62" t="s">
        <v>47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62" t="s">
        <v>48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62" t="s">
        <v>47</v>
      </c>
      <c r="AI75" s="36"/>
      <c r="AJ75" s="36"/>
      <c r="AK75" s="36"/>
      <c r="AL75" s="36"/>
      <c r="AM75" s="62" t="s">
        <v>48</v>
      </c>
      <c r="AN75" s="36"/>
      <c r="AO75" s="36"/>
      <c r="AP75" s="33"/>
      <c r="AQ75" s="33"/>
      <c r="AR75" s="34"/>
      <c r="BE75" s="31"/>
    </row>
    <row r="76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1"/>
    </row>
    <row r="77" s="2" customFormat="1" ht="6.96" customHeight="1">
      <c r="A77" s="3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34"/>
      <c r="BE77" s="31"/>
    </row>
    <row r="81" s="2" customFormat="1" ht="6.96" customHeight="1">
      <c r="A81" s="31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34"/>
      <c r="BE81" s="31"/>
    </row>
    <row r="82" s="2" customFormat="1" ht="24.96" customHeight="1">
      <c r="A82" s="31"/>
      <c r="B82" s="32"/>
      <c r="C82" s="20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1"/>
    </row>
    <row r="84" s="4" customFormat="1" ht="12" customHeight="1">
      <c r="A84" s="4"/>
      <c r="B84" s="68"/>
      <c r="C84" s="26" t="s">
        <v>10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20221105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12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Rozšírenie kanalizácie v obci Tovarné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1"/>
    </row>
    <row r="87" s="2" customFormat="1" ht="12" customHeight="1">
      <c r="A87" s="31"/>
      <c r="B87" s="32"/>
      <c r="C87" s="26" t="s">
        <v>16</v>
      </c>
      <c r="D87" s="33"/>
      <c r="E87" s="33"/>
      <c r="F87" s="33"/>
      <c r="G87" s="33"/>
      <c r="H87" s="33"/>
      <c r="I87" s="33"/>
      <c r="J87" s="33"/>
      <c r="K87" s="33"/>
      <c r="L87" s="76" t="str">
        <f>IF(K8="","",K8)</f>
        <v>Tovarné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18</v>
      </c>
      <c r="AJ87" s="33"/>
      <c r="AK87" s="33"/>
      <c r="AL87" s="33"/>
      <c r="AM87" s="77" t="str">
        <f>IF(AN8= "","",AN8)</f>
        <v>28. 7. 2023</v>
      </c>
      <c r="AN87" s="77"/>
      <c r="AO87" s="33"/>
      <c r="AP87" s="33"/>
      <c r="AQ87" s="33"/>
      <c r="AR87" s="34"/>
      <c r="B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1"/>
    </row>
    <row r="89" s="2" customFormat="1" ht="15.15" customHeight="1">
      <c r="A89" s="31"/>
      <c r="B89" s="32"/>
      <c r="C89" s="26" t="s">
        <v>20</v>
      </c>
      <c r="D89" s="33"/>
      <c r="E89" s="33"/>
      <c r="F89" s="33"/>
      <c r="G89" s="33"/>
      <c r="H89" s="33"/>
      <c r="I89" s="33"/>
      <c r="J89" s="33"/>
      <c r="K89" s="33"/>
      <c r="L89" s="69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25</v>
      </c>
      <c r="AJ89" s="33"/>
      <c r="AK89" s="33"/>
      <c r="AL89" s="33"/>
      <c r="AM89" s="78" t="str">
        <f>IF(E17="","",E17)</f>
        <v xml:space="preserve"> </v>
      </c>
      <c r="AN89" s="69"/>
      <c r="AO89" s="69"/>
      <c r="AP89" s="69"/>
      <c r="AQ89" s="33"/>
      <c r="AR89" s="34"/>
      <c r="AS89" s="79" t="s">
        <v>52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1"/>
    </row>
    <row r="90" s="2" customFormat="1" ht="15.15" customHeight="1">
      <c r="A90" s="31"/>
      <c r="B90" s="32"/>
      <c r="C90" s="26" t="s">
        <v>24</v>
      </c>
      <c r="D90" s="33"/>
      <c r="E90" s="33"/>
      <c r="F90" s="33"/>
      <c r="G90" s="33"/>
      <c r="H90" s="33"/>
      <c r="I90" s="33"/>
      <c r="J90" s="33"/>
      <c r="K90" s="33"/>
      <c r="L90" s="69" t="str">
        <f>IF(E14="","",E14)</f>
        <v xml:space="preserve"> 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28</v>
      </c>
      <c r="AJ90" s="33"/>
      <c r="AK90" s="33"/>
      <c r="AL90" s="33"/>
      <c r="AM90" s="78" t="str">
        <f>IF(E20="","",E20)</f>
        <v xml:space="preserve"> </v>
      </c>
      <c r="AN90" s="69"/>
      <c r="AO90" s="69"/>
      <c r="AP90" s="69"/>
      <c r="AQ90" s="33"/>
      <c r="AR90" s="34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1"/>
    </row>
    <row r="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1"/>
    </row>
    <row r="92" s="2" customFormat="1" ht="29.28" customHeight="1">
      <c r="A92" s="31"/>
      <c r="B92" s="32"/>
      <c r="C92" s="91" t="s">
        <v>53</v>
      </c>
      <c r="D92" s="92"/>
      <c r="E92" s="92"/>
      <c r="F92" s="92"/>
      <c r="G92" s="92"/>
      <c r="H92" s="93"/>
      <c r="I92" s="94" t="s">
        <v>54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55</v>
      </c>
      <c r="AH92" s="92"/>
      <c r="AI92" s="92"/>
      <c r="AJ92" s="92"/>
      <c r="AK92" s="92"/>
      <c r="AL92" s="92"/>
      <c r="AM92" s="92"/>
      <c r="AN92" s="94" t="s">
        <v>56</v>
      </c>
      <c r="AO92" s="92"/>
      <c r="AP92" s="96"/>
      <c r="AQ92" s="97" t="s">
        <v>57</v>
      </c>
      <c r="AR92" s="34"/>
      <c r="AS92" s="98" t="s">
        <v>58</v>
      </c>
      <c r="AT92" s="99" t="s">
        <v>59</v>
      </c>
      <c r="AU92" s="99" t="s">
        <v>60</v>
      </c>
      <c r="AV92" s="99" t="s">
        <v>61</v>
      </c>
      <c r="AW92" s="99" t="s">
        <v>62</v>
      </c>
      <c r="AX92" s="99" t="s">
        <v>63</v>
      </c>
      <c r="AY92" s="99" t="s">
        <v>64</v>
      </c>
      <c r="AZ92" s="99" t="s">
        <v>65</v>
      </c>
      <c r="BA92" s="99" t="s">
        <v>66</v>
      </c>
      <c r="BB92" s="99" t="s">
        <v>67</v>
      </c>
      <c r="BC92" s="99" t="s">
        <v>68</v>
      </c>
      <c r="BD92" s="100" t="s">
        <v>69</v>
      </c>
      <c r="BE92" s="31"/>
    </row>
    <row r="93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1"/>
    </row>
    <row r="94" s="6" customFormat="1" ht="32.4" customHeight="1">
      <c r="A94" s="6"/>
      <c r="B94" s="104"/>
      <c r="C94" s="105" t="s">
        <v>70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130252.12</v>
      </c>
      <c r="AH94" s="107"/>
      <c r="AI94" s="107"/>
      <c r="AJ94" s="107"/>
      <c r="AK94" s="107"/>
      <c r="AL94" s="107"/>
      <c r="AM94" s="107"/>
      <c r="AN94" s="108">
        <f>SUM(AG94,AT94)</f>
        <v>156302.53999999998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26050.419999999998</v>
      </c>
      <c r="AU94" s="113">
        <f>ROUND(AU95,5)</f>
        <v>2374.4785000000002</v>
      </c>
      <c r="AV94" s="112">
        <f>ROUND(AZ94*L32,2)</f>
        <v>0</v>
      </c>
      <c r="AW94" s="112">
        <f>ROUND(BA94*L33,2)</f>
        <v>26050.419999999998</v>
      </c>
      <c r="AX94" s="112">
        <f>ROUND(BB94*L32,2)</f>
        <v>0</v>
      </c>
      <c r="AY94" s="112">
        <f>ROUND(BC94*L33,2)</f>
        <v>0</v>
      </c>
      <c r="AZ94" s="112">
        <f>ROUND(AZ95,2)</f>
        <v>0</v>
      </c>
      <c r="BA94" s="112">
        <f>ROUND(BA95,2)</f>
        <v>130252.12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71</v>
      </c>
      <c r="BT94" s="115" t="s">
        <v>72</v>
      </c>
      <c r="BU94" s="116" t="s">
        <v>73</v>
      </c>
      <c r="BV94" s="115" t="s">
        <v>74</v>
      </c>
      <c r="BW94" s="115" t="s">
        <v>5</v>
      </c>
      <c r="BX94" s="115" t="s">
        <v>75</v>
      </c>
      <c r="CL94" s="115" t="s">
        <v>1</v>
      </c>
    </row>
    <row r="95" s="7" customFormat="1" ht="24.75" customHeight="1">
      <c r="A95" s="117" t="s">
        <v>76</v>
      </c>
      <c r="B95" s="118"/>
      <c r="C95" s="119"/>
      <c r="D95" s="120" t="s">
        <v>77</v>
      </c>
      <c r="E95" s="120"/>
      <c r="F95" s="120"/>
      <c r="G95" s="120"/>
      <c r="H95" s="120"/>
      <c r="I95" s="121"/>
      <c r="J95" s="120" t="s">
        <v>78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'2022110501 - SO 01 - Rozš...'!J32</f>
        <v>130252.12</v>
      </c>
      <c r="AH95" s="121"/>
      <c r="AI95" s="121"/>
      <c r="AJ95" s="121"/>
      <c r="AK95" s="121"/>
      <c r="AL95" s="121"/>
      <c r="AM95" s="121"/>
      <c r="AN95" s="122">
        <f>SUM(AG95,AT95)</f>
        <v>156302.53999999998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26050.419999999998</v>
      </c>
      <c r="AU95" s="127">
        <f>'2022110501 - SO 01 - Rozš...'!P133</f>
        <v>2374.4784960000002</v>
      </c>
      <c r="AV95" s="126">
        <f>'2022110501 - SO 01 - Rozš...'!J35</f>
        <v>0</v>
      </c>
      <c r="AW95" s="126">
        <f>'2022110501 - SO 01 - Rozš...'!J36</f>
        <v>26050.419999999998</v>
      </c>
      <c r="AX95" s="126">
        <f>'2022110501 - SO 01 - Rozš...'!J37</f>
        <v>0</v>
      </c>
      <c r="AY95" s="126">
        <f>'2022110501 - SO 01 - Rozš...'!J38</f>
        <v>0</v>
      </c>
      <c r="AZ95" s="126">
        <f>'2022110501 - SO 01 - Rozš...'!F35</f>
        <v>0</v>
      </c>
      <c r="BA95" s="126">
        <f>'2022110501 - SO 01 - Rozš...'!F36</f>
        <v>130252.12</v>
      </c>
      <c r="BB95" s="126">
        <f>'2022110501 - SO 01 - Rozš...'!F37</f>
        <v>0</v>
      </c>
      <c r="BC95" s="126">
        <f>'2022110501 - SO 01 - Rozš...'!F38</f>
        <v>0</v>
      </c>
      <c r="BD95" s="128">
        <f>'2022110501 - SO 01 - Rozš...'!F39</f>
        <v>0</v>
      </c>
      <c r="BE95" s="7"/>
      <c r="BT95" s="129" t="s">
        <v>80</v>
      </c>
      <c r="BV95" s="129" t="s">
        <v>74</v>
      </c>
      <c r="BW95" s="129" t="s">
        <v>81</v>
      </c>
      <c r="BX95" s="129" t="s">
        <v>5</v>
      </c>
      <c r="CL95" s="129" t="s">
        <v>1</v>
      </c>
      <c r="CM95" s="129" t="s">
        <v>72</v>
      </c>
    </row>
    <row r="96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="2" customFormat="1" ht="30" customHeight="1">
      <c r="A97" s="31"/>
      <c r="B97" s="32"/>
      <c r="C97" s="105" t="s">
        <v>82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108">
        <v>0</v>
      </c>
      <c r="AH97" s="108"/>
      <c r="AI97" s="108"/>
      <c r="AJ97" s="108"/>
      <c r="AK97" s="108"/>
      <c r="AL97" s="108"/>
      <c r="AM97" s="108"/>
      <c r="AN97" s="108">
        <v>0</v>
      </c>
      <c r="AO97" s="108"/>
      <c r="AP97" s="108"/>
      <c r="AQ97" s="130"/>
      <c r="AR97" s="34"/>
      <c r="AS97" s="98" t="s">
        <v>83</v>
      </c>
      <c r="AT97" s="99" t="s">
        <v>84</v>
      </c>
      <c r="AU97" s="99" t="s">
        <v>36</v>
      </c>
      <c r="AV97" s="100" t="s">
        <v>59</v>
      </c>
      <c r="AW97" s="31"/>
      <c r="AX97" s="31"/>
      <c r="AY97" s="31"/>
      <c r="AZ97" s="31"/>
      <c r="BA97" s="31"/>
      <c r="BB97" s="31"/>
      <c r="BC97" s="31"/>
      <c r="BD97" s="31"/>
      <c r="BE97" s="31"/>
    </row>
    <row r="98" s="2" customFormat="1" ht="10.8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4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="2" customFormat="1" ht="30" customHeight="1">
      <c r="A99" s="31"/>
      <c r="B99" s="32"/>
      <c r="C99" s="131" t="s">
        <v>85</v>
      </c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3">
        <f>ROUND(AG94 + AG97, 2)</f>
        <v>130252.12</v>
      </c>
      <c r="AH99" s="133"/>
      <c r="AI99" s="133"/>
      <c r="AJ99" s="133"/>
      <c r="AK99" s="133"/>
      <c r="AL99" s="133"/>
      <c r="AM99" s="133"/>
      <c r="AN99" s="133">
        <f>ROUND(AN94 + AN97, 2)</f>
        <v>156302.54000000001</v>
      </c>
      <c r="AO99" s="133"/>
      <c r="AP99" s="133"/>
      <c r="AQ99" s="132"/>
      <c r="AR99" s="34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="2" customFormat="1" ht="6.96" customHeight="1">
      <c r="A100" s="31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34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sheetProtection sheet="1" formatColumns="0" formatRows="0" objects="1" scenarios="1" spinCount="100000" saltValue="A/essMCAg7L2xrI4QGWots0IwhWqRaNWfKt9+aC0DIgUwE3eZiTNK0fnl1SaUq/RdUSFHyvxrkHdQGtnS43KcQ==" hashValue="qVqT2BdyscbXvju5I+8LihzRhKWDQIpBBqSG4t+f1073yjoJMcFUKmMKy9DskyqgLLCvWv9IyudWc4wxvTlDgw==" algorithmName="SHA-512" password="CC35"/>
  <mergeCells count="46">
    <mergeCell ref="K5:AJ5"/>
    <mergeCell ref="K6:AJ6"/>
    <mergeCell ref="E23:AN23"/>
    <mergeCell ref="AK26:AO26"/>
    <mergeCell ref="AK27:AO27"/>
    <mergeCell ref="AK29:AO29"/>
    <mergeCell ref="L31:P31"/>
    <mergeCell ref="W31:AE31"/>
    <mergeCell ref="AK31:AO31"/>
    <mergeCell ref="W32:AE32"/>
    <mergeCell ref="AK32:AO32"/>
    <mergeCell ref="L32:P32"/>
    <mergeCell ref="W33:AE33"/>
    <mergeCell ref="AK33:AO33"/>
    <mergeCell ref="L33:P33"/>
    <mergeCell ref="W34:AE34"/>
    <mergeCell ref="AK34:AO34"/>
    <mergeCell ref="L34:P34"/>
    <mergeCell ref="W35:AE35"/>
    <mergeCell ref="AK35:AO35"/>
    <mergeCell ref="L35:P35"/>
    <mergeCell ref="W36:AE36"/>
    <mergeCell ref="AK36:AO36"/>
    <mergeCell ref="L36:P36"/>
    <mergeCell ref="X38:AB38"/>
    <mergeCell ref="AK38:AO38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G97:AM97"/>
    <mergeCell ref="AN97:AP97"/>
    <mergeCell ref="AG99:AM99"/>
    <mergeCell ref="AN99:AP99"/>
    <mergeCell ref="AR2:BE2"/>
  </mergeCells>
  <hyperlinks>
    <hyperlink ref="A95" location="'2022110501 - SO 01 - Roz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72</v>
      </c>
    </row>
    <row r="4" s="1" customFormat="1" ht="24.96" customHeight="1">
      <c r="B4" s="17"/>
      <c r="D4" s="136" t="s">
        <v>86</v>
      </c>
      <c r="L4" s="17"/>
      <c r="M4" s="137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8" t="s">
        <v>12</v>
      </c>
      <c r="L6" s="17"/>
    </row>
    <row r="7" s="1" customFormat="1" ht="16.5" customHeight="1">
      <c r="B7" s="17"/>
      <c r="E7" s="139" t="str">
        <f>'Rekapitulácia stavby'!K6</f>
        <v>Rozšírenie kanalizácie v obci Tovarné</v>
      </c>
      <c r="F7" s="138"/>
      <c r="G7" s="138"/>
      <c r="H7" s="138"/>
      <c r="L7" s="17"/>
    </row>
    <row r="8" s="2" customFormat="1" ht="12" customHeight="1">
      <c r="A8" s="31"/>
      <c r="B8" s="34"/>
      <c r="C8" s="31"/>
      <c r="D8" s="138" t="s">
        <v>87</v>
      </c>
      <c r="E8" s="31"/>
      <c r="F8" s="31"/>
      <c r="G8" s="31"/>
      <c r="H8" s="31"/>
      <c r="I8" s="31"/>
      <c r="J8" s="31"/>
      <c r="K8" s="31"/>
      <c r="L8" s="6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30" customHeight="1">
      <c r="A9" s="31"/>
      <c r="B9" s="34"/>
      <c r="C9" s="31"/>
      <c r="D9" s="31"/>
      <c r="E9" s="140" t="s">
        <v>88</v>
      </c>
      <c r="F9" s="31"/>
      <c r="G9" s="31"/>
      <c r="H9" s="31"/>
      <c r="I9" s="31"/>
      <c r="J9" s="31"/>
      <c r="K9" s="31"/>
      <c r="L9" s="6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4"/>
      <c r="C10" s="31"/>
      <c r="D10" s="31"/>
      <c r="E10" s="31"/>
      <c r="F10" s="31"/>
      <c r="G10" s="31"/>
      <c r="H10" s="31"/>
      <c r="I10" s="31"/>
      <c r="J10" s="31"/>
      <c r="K10" s="31"/>
      <c r="L10" s="6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4"/>
      <c r="C11" s="31"/>
      <c r="D11" s="138" t="s">
        <v>14</v>
      </c>
      <c r="E11" s="31"/>
      <c r="F11" s="141" t="s">
        <v>1</v>
      </c>
      <c r="G11" s="31"/>
      <c r="H11" s="31"/>
      <c r="I11" s="138" t="s">
        <v>15</v>
      </c>
      <c r="J11" s="141" t="s">
        <v>1</v>
      </c>
      <c r="K11" s="31"/>
      <c r="L11" s="6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4"/>
      <c r="C12" s="31"/>
      <c r="D12" s="138" t="s">
        <v>16</v>
      </c>
      <c r="E12" s="31"/>
      <c r="F12" s="141" t="s">
        <v>17</v>
      </c>
      <c r="G12" s="31"/>
      <c r="H12" s="31"/>
      <c r="I12" s="138" t="s">
        <v>18</v>
      </c>
      <c r="J12" s="142" t="str">
        <f>'Rekapitulácia stavby'!AN8</f>
        <v>28. 7. 2023</v>
      </c>
      <c r="K12" s="31"/>
      <c r="L12" s="6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4"/>
      <c r="C13" s="31"/>
      <c r="D13" s="31"/>
      <c r="E13" s="31"/>
      <c r="F13" s="31"/>
      <c r="G13" s="31"/>
      <c r="H13" s="31"/>
      <c r="I13" s="31"/>
      <c r="J13" s="31"/>
      <c r="K13" s="31"/>
      <c r="L13" s="6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4"/>
      <c r="C14" s="31"/>
      <c r="D14" s="138" t="s">
        <v>20</v>
      </c>
      <c r="E14" s="31"/>
      <c r="F14" s="31"/>
      <c r="G14" s="31"/>
      <c r="H14" s="31"/>
      <c r="I14" s="138" t="s">
        <v>21</v>
      </c>
      <c r="J14" s="141" t="str">
        <f>IF('Rekapitulácia stavby'!AN10="","",'Rekapitulácia stavby'!AN10)</f>
        <v/>
      </c>
      <c r="K14" s="31"/>
      <c r="L14" s="6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4"/>
      <c r="C15" s="31"/>
      <c r="D15" s="31"/>
      <c r="E15" s="141" t="str">
        <f>IF('Rekapitulácia stavby'!E11="","",'Rekapitulácia stavby'!E11)</f>
        <v xml:space="preserve"> </v>
      </c>
      <c r="F15" s="31"/>
      <c r="G15" s="31"/>
      <c r="H15" s="31"/>
      <c r="I15" s="138" t="s">
        <v>23</v>
      </c>
      <c r="J15" s="141" t="str">
        <f>IF('Rekapitulácia stavby'!AN11="","",'Rekapitulácia stavby'!AN11)</f>
        <v/>
      </c>
      <c r="K15" s="31"/>
      <c r="L15" s="6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4"/>
      <c r="C16" s="31"/>
      <c r="D16" s="31"/>
      <c r="E16" s="31"/>
      <c r="F16" s="31"/>
      <c r="G16" s="31"/>
      <c r="H16" s="31"/>
      <c r="I16" s="31"/>
      <c r="J16" s="31"/>
      <c r="K16" s="31"/>
      <c r="L16" s="6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4"/>
      <c r="C17" s="31"/>
      <c r="D17" s="138" t="s">
        <v>24</v>
      </c>
      <c r="E17" s="31"/>
      <c r="F17" s="31"/>
      <c r="G17" s="31"/>
      <c r="H17" s="31"/>
      <c r="I17" s="138" t="s">
        <v>21</v>
      </c>
      <c r="J17" s="141" t="str">
        <f>'Rekapitulácia stavby'!AN13</f>
        <v/>
      </c>
      <c r="K17" s="31"/>
      <c r="L17" s="6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4"/>
      <c r="C18" s="31"/>
      <c r="D18" s="31"/>
      <c r="E18" s="141" t="str">
        <f>'Rekapitulácia stavby'!E14</f>
        <v xml:space="preserve"> </v>
      </c>
      <c r="F18" s="141"/>
      <c r="G18" s="141"/>
      <c r="H18" s="141"/>
      <c r="I18" s="138" t="s">
        <v>23</v>
      </c>
      <c r="J18" s="141" t="str">
        <f>'Rekapitulácia stavby'!AN14</f>
        <v/>
      </c>
      <c r="K18" s="31"/>
      <c r="L18" s="6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4"/>
      <c r="C19" s="31"/>
      <c r="D19" s="31"/>
      <c r="E19" s="31"/>
      <c r="F19" s="31"/>
      <c r="G19" s="31"/>
      <c r="H19" s="31"/>
      <c r="I19" s="31"/>
      <c r="J19" s="31"/>
      <c r="K19" s="31"/>
      <c r="L19" s="6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4"/>
      <c r="C20" s="31"/>
      <c r="D20" s="138" t="s">
        <v>25</v>
      </c>
      <c r="E20" s="31"/>
      <c r="F20" s="31"/>
      <c r="G20" s="31"/>
      <c r="H20" s="31"/>
      <c r="I20" s="138" t="s">
        <v>21</v>
      </c>
      <c r="J20" s="141" t="str">
        <f>IF('Rekapitulácia stavby'!AN16="","",'Rekapitulácia stavby'!AN16)</f>
        <v/>
      </c>
      <c r="K20" s="31"/>
      <c r="L20" s="6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4"/>
      <c r="C21" s="31"/>
      <c r="D21" s="31"/>
      <c r="E21" s="141" t="str">
        <f>IF('Rekapitulácia stavby'!E17="","",'Rekapitulácia stavby'!E17)</f>
        <v xml:space="preserve"> </v>
      </c>
      <c r="F21" s="31"/>
      <c r="G21" s="31"/>
      <c r="H21" s="31"/>
      <c r="I21" s="138" t="s">
        <v>23</v>
      </c>
      <c r="J21" s="141" t="str">
        <f>IF('Rekapitulácia stavby'!AN17="","",'Rekapitulácia stavby'!AN17)</f>
        <v/>
      </c>
      <c r="K21" s="31"/>
      <c r="L21" s="6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4"/>
      <c r="C22" s="31"/>
      <c r="D22" s="31"/>
      <c r="E22" s="31"/>
      <c r="F22" s="31"/>
      <c r="G22" s="31"/>
      <c r="H22" s="31"/>
      <c r="I22" s="31"/>
      <c r="J22" s="31"/>
      <c r="K22" s="31"/>
      <c r="L22" s="6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4"/>
      <c r="C23" s="31"/>
      <c r="D23" s="138" t="s">
        <v>28</v>
      </c>
      <c r="E23" s="31"/>
      <c r="F23" s="31"/>
      <c r="G23" s="31"/>
      <c r="H23" s="31"/>
      <c r="I23" s="138" t="s">
        <v>21</v>
      </c>
      <c r="J23" s="141" t="str">
        <f>IF('Rekapitulácia stavby'!AN19="","",'Rekapitulácia stavby'!AN19)</f>
        <v/>
      </c>
      <c r="K23" s="31"/>
      <c r="L23" s="6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4"/>
      <c r="C24" s="31"/>
      <c r="D24" s="31"/>
      <c r="E24" s="141" t="str">
        <f>IF('Rekapitulácia stavby'!E20="","",'Rekapitulácia stavby'!E20)</f>
        <v xml:space="preserve"> </v>
      </c>
      <c r="F24" s="31"/>
      <c r="G24" s="31"/>
      <c r="H24" s="31"/>
      <c r="I24" s="138" t="s">
        <v>23</v>
      </c>
      <c r="J24" s="141" t="str">
        <f>IF('Rekapitulácia stavby'!AN20="","",'Rekapitulácia stavby'!AN20)</f>
        <v/>
      </c>
      <c r="K24" s="31"/>
      <c r="L24" s="6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4"/>
      <c r="C25" s="31"/>
      <c r="D25" s="31"/>
      <c r="E25" s="31"/>
      <c r="F25" s="31"/>
      <c r="G25" s="31"/>
      <c r="H25" s="31"/>
      <c r="I25" s="31"/>
      <c r="J25" s="31"/>
      <c r="K25" s="31"/>
      <c r="L25" s="6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4"/>
      <c r="C26" s="31"/>
      <c r="D26" s="138" t="s">
        <v>29</v>
      </c>
      <c r="E26" s="31"/>
      <c r="F26" s="31"/>
      <c r="G26" s="31"/>
      <c r="H26" s="31"/>
      <c r="I26" s="31"/>
      <c r="J26" s="31"/>
      <c r="K26" s="31"/>
      <c r="L26" s="6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1"/>
      <c r="B28" s="34"/>
      <c r="C28" s="31"/>
      <c r="D28" s="31"/>
      <c r="E28" s="31"/>
      <c r="F28" s="31"/>
      <c r="G28" s="31"/>
      <c r="H28" s="31"/>
      <c r="I28" s="31"/>
      <c r="J28" s="31"/>
      <c r="K28" s="31"/>
      <c r="L28" s="6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4"/>
      <c r="C29" s="31"/>
      <c r="D29" s="147"/>
      <c r="E29" s="147"/>
      <c r="F29" s="147"/>
      <c r="G29" s="147"/>
      <c r="H29" s="147"/>
      <c r="I29" s="147"/>
      <c r="J29" s="147"/>
      <c r="K29" s="147"/>
      <c r="L29" s="6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4.4" customHeight="1">
      <c r="A30" s="31"/>
      <c r="B30" s="34"/>
      <c r="C30" s="31"/>
      <c r="D30" s="141" t="s">
        <v>89</v>
      </c>
      <c r="E30" s="31"/>
      <c r="F30" s="31"/>
      <c r="G30" s="31"/>
      <c r="H30" s="31"/>
      <c r="I30" s="31"/>
      <c r="J30" s="148">
        <f>J96</f>
        <v>117726.06700000001</v>
      </c>
      <c r="K30" s="31"/>
      <c r="L30" s="6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14.4" customHeight="1">
      <c r="A31" s="31"/>
      <c r="B31" s="34"/>
      <c r="C31" s="31"/>
      <c r="D31" s="149" t="s">
        <v>90</v>
      </c>
      <c r="E31" s="31"/>
      <c r="F31" s="31"/>
      <c r="G31" s="31"/>
      <c r="H31" s="31"/>
      <c r="I31" s="31"/>
      <c r="J31" s="148">
        <f>J108</f>
        <v>12526.049999999999</v>
      </c>
      <c r="K31" s="31"/>
      <c r="L31" s="6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4"/>
      <c r="C32" s="31"/>
      <c r="D32" s="150" t="s">
        <v>32</v>
      </c>
      <c r="E32" s="31"/>
      <c r="F32" s="31"/>
      <c r="G32" s="31"/>
      <c r="H32" s="31"/>
      <c r="I32" s="31"/>
      <c r="J32" s="151">
        <f>ROUND(J30 + J31, 2)</f>
        <v>130252.12</v>
      </c>
      <c r="K32" s="31"/>
      <c r="L32" s="6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4"/>
      <c r="C33" s="31"/>
      <c r="D33" s="147"/>
      <c r="E33" s="147"/>
      <c r="F33" s="147"/>
      <c r="G33" s="147"/>
      <c r="H33" s="147"/>
      <c r="I33" s="147"/>
      <c r="J33" s="147"/>
      <c r="K33" s="147"/>
      <c r="L33" s="6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4"/>
      <c r="C34" s="31"/>
      <c r="D34" s="31"/>
      <c r="E34" s="31"/>
      <c r="F34" s="152" t="s">
        <v>34</v>
      </c>
      <c r="G34" s="31"/>
      <c r="H34" s="31"/>
      <c r="I34" s="152" t="s">
        <v>33</v>
      </c>
      <c r="J34" s="152" t="s">
        <v>35</v>
      </c>
      <c r="K34" s="31"/>
      <c r="L34" s="6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4"/>
      <c r="C35" s="31"/>
      <c r="D35" s="153" t="s">
        <v>36</v>
      </c>
      <c r="E35" s="154" t="s">
        <v>37</v>
      </c>
      <c r="F35" s="155">
        <f>ROUND((SUM(BE108:BE113) + SUM(BE133:BE209)),  2)</f>
        <v>0</v>
      </c>
      <c r="G35" s="156"/>
      <c r="H35" s="156"/>
      <c r="I35" s="157">
        <v>0.20000000000000001</v>
      </c>
      <c r="J35" s="155">
        <f>ROUND(((SUM(BE108:BE113) + SUM(BE133:BE209))*I35),  2)</f>
        <v>0</v>
      </c>
      <c r="K35" s="31"/>
      <c r="L35" s="6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4"/>
      <c r="C36" s="31"/>
      <c r="D36" s="31"/>
      <c r="E36" s="154" t="s">
        <v>38</v>
      </c>
      <c r="F36" s="158">
        <f>ROUND((SUM(BF108:BF113) + SUM(BF133:BF209)),  2)</f>
        <v>130252.12</v>
      </c>
      <c r="G36" s="31"/>
      <c r="H36" s="31"/>
      <c r="I36" s="159">
        <v>0.20000000000000001</v>
      </c>
      <c r="J36" s="158">
        <f>ROUND(((SUM(BF108:BF113) + SUM(BF133:BF209))*I36),  2)</f>
        <v>26050.419999999998</v>
      </c>
      <c r="K36" s="31"/>
      <c r="L36" s="6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4"/>
      <c r="C37" s="31"/>
      <c r="D37" s="31"/>
      <c r="E37" s="138" t="s">
        <v>39</v>
      </c>
      <c r="F37" s="158">
        <f>ROUND((SUM(BG108:BG113) + SUM(BG133:BG209)),  2)</f>
        <v>0</v>
      </c>
      <c r="G37" s="31"/>
      <c r="H37" s="31"/>
      <c r="I37" s="159">
        <v>0.20000000000000001</v>
      </c>
      <c r="J37" s="158">
        <f>0</f>
        <v>0</v>
      </c>
      <c r="K37" s="31"/>
      <c r="L37" s="6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4"/>
      <c r="C38" s="31"/>
      <c r="D38" s="31"/>
      <c r="E38" s="138" t="s">
        <v>40</v>
      </c>
      <c r="F38" s="158">
        <f>ROUND((SUM(BH108:BH113) + SUM(BH133:BH209)),  2)</f>
        <v>0</v>
      </c>
      <c r="G38" s="31"/>
      <c r="H38" s="31"/>
      <c r="I38" s="159">
        <v>0.20000000000000001</v>
      </c>
      <c r="J38" s="158">
        <f>0</f>
        <v>0</v>
      </c>
      <c r="K38" s="31"/>
      <c r="L38" s="6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4"/>
      <c r="C39" s="31"/>
      <c r="D39" s="31"/>
      <c r="E39" s="154" t="s">
        <v>41</v>
      </c>
      <c r="F39" s="155">
        <f>ROUND((SUM(BI108:BI113) + SUM(BI133:BI209)),  2)</f>
        <v>0</v>
      </c>
      <c r="G39" s="156"/>
      <c r="H39" s="156"/>
      <c r="I39" s="157">
        <v>0</v>
      </c>
      <c r="J39" s="155">
        <f>0</f>
        <v>0</v>
      </c>
      <c r="K39" s="31"/>
      <c r="L39" s="6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4"/>
      <c r="C40" s="31"/>
      <c r="D40" s="31"/>
      <c r="E40" s="31"/>
      <c r="F40" s="31"/>
      <c r="G40" s="31"/>
      <c r="H40" s="31"/>
      <c r="I40" s="31"/>
      <c r="J40" s="31"/>
      <c r="K40" s="31"/>
      <c r="L40" s="6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4"/>
      <c r="C41" s="160"/>
      <c r="D41" s="161" t="s">
        <v>42</v>
      </c>
      <c r="E41" s="162"/>
      <c r="F41" s="162"/>
      <c r="G41" s="163" t="s">
        <v>43</v>
      </c>
      <c r="H41" s="164" t="s">
        <v>44</v>
      </c>
      <c r="I41" s="162"/>
      <c r="J41" s="165">
        <f>SUM(J32:J39)</f>
        <v>156302.53999999998</v>
      </c>
      <c r="K41" s="166"/>
      <c r="L41" s="6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4"/>
      <c r="C42" s="31"/>
      <c r="D42" s="31"/>
      <c r="E42" s="31"/>
      <c r="F42" s="31"/>
      <c r="G42" s="31"/>
      <c r="H42" s="31"/>
      <c r="I42" s="31"/>
      <c r="J42" s="31"/>
      <c r="K42" s="31"/>
      <c r="L42" s="6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67" t="s">
        <v>45</v>
      </c>
      <c r="E50" s="168"/>
      <c r="F50" s="168"/>
      <c r="G50" s="167" t="s">
        <v>46</v>
      </c>
      <c r="H50" s="168"/>
      <c r="I50" s="168"/>
      <c r="J50" s="168"/>
      <c r="K50" s="168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1"/>
      <c r="B61" s="34"/>
      <c r="C61" s="31"/>
      <c r="D61" s="169" t="s">
        <v>47</v>
      </c>
      <c r="E61" s="170"/>
      <c r="F61" s="171" t="s">
        <v>48</v>
      </c>
      <c r="G61" s="169" t="s">
        <v>47</v>
      </c>
      <c r="H61" s="170"/>
      <c r="I61" s="170"/>
      <c r="J61" s="172" t="s">
        <v>48</v>
      </c>
      <c r="K61" s="170"/>
      <c r="L61" s="6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1"/>
      <c r="B65" s="34"/>
      <c r="C65" s="31"/>
      <c r="D65" s="167" t="s">
        <v>49</v>
      </c>
      <c r="E65" s="173"/>
      <c r="F65" s="173"/>
      <c r="G65" s="167" t="s">
        <v>50</v>
      </c>
      <c r="H65" s="173"/>
      <c r="I65" s="173"/>
      <c r="J65" s="173"/>
      <c r="K65" s="173"/>
      <c r="L65" s="6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1"/>
      <c r="B76" s="34"/>
      <c r="C76" s="31"/>
      <c r="D76" s="169" t="s">
        <v>47</v>
      </c>
      <c r="E76" s="170"/>
      <c r="F76" s="171" t="s">
        <v>48</v>
      </c>
      <c r="G76" s="169" t="s">
        <v>47</v>
      </c>
      <c r="H76" s="170"/>
      <c r="I76" s="170"/>
      <c r="J76" s="172" t="s">
        <v>48</v>
      </c>
      <c r="K76" s="170"/>
      <c r="L76" s="6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174"/>
      <c r="C77" s="175"/>
      <c r="D77" s="175"/>
      <c r="E77" s="175"/>
      <c r="F77" s="175"/>
      <c r="G77" s="175"/>
      <c r="H77" s="175"/>
      <c r="I77" s="175"/>
      <c r="J77" s="175"/>
      <c r="K77" s="175"/>
      <c r="L77" s="6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176"/>
      <c r="C81" s="177"/>
      <c r="D81" s="177"/>
      <c r="E81" s="177"/>
      <c r="F81" s="177"/>
      <c r="G81" s="177"/>
      <c r="H81" s="177"/>
      <c r="I81" s="177"/>
      <c r="J81" s="177"/>
      <c r="K81" s="177"/>
      <c r="L81" s="6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0" t="s">
        <v>91</v>
      </c>
      <c r="D82" s="33"/>
      <c r="E82" s="33"/>
      <c r="F82" s="33"/>
      <c r="G82" s="33"/>
      <c r="H82" s="33"/>
      <c r="I82" s="33"/>
      <c r="J82" s="33"/>
      <c r="K82" s="33"/>
      <c r="L82" s="6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6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6" t="s">
        <v>12</v>
      </c>
      <c r="D84" s="33"/>
      <c r="E84" s="33"/>
      <c r="F84" s="33"/>
      <c r="G84" s="33"/>
      <c r="H84" s="33"/>
      <c r="I84" s="33"/>
      <c r="J84" s="33"/>
      <c r="K84" s="33"/>
      <c r="L84" s="6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3"/>
      <c r="D85" s="33"/>
      <c r="E85" s="178" t="str">
        <f>E7</f>
        <v>Rozšírenie kanalizácie v obci Tovarné</v>
      </c>
      <c r="F85" s="26"/>
      <c r="G85" s="26"/>
      <c r="H85" s="26"/>
      <c r="I85" s="33"/>
      <c r="J85" s="33"/>
      <c r="K85" s="33"/>
      <c r="L85" s="6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6" t="s">
        <v>87</v>
      </c>
      <c r="D86" s="33"/>
      <c r="E86" s="33"/>
      <c r="F86" s="33"/>
      <c r="G86" s="33"/>
      <c r="H86" s="33"/>
      <c r="I86" s="33"/>
      <c r="J86" s="33"/>
      <c r="K86" s="33"/>
      <c r="L86" s="6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30" customHeight="1">
      <c r="A87" s="31"/>
      <c r="B87" s="32"/>
      <c r="C87" s="33"/>
      <c r="D87" s="33"/>
      <c r="E87" s="74" t="str">
        <f>E9</f>
        <v>2022110501 - SO 01 - Rozšírenie kanalizácie a kanalizačné odbočky</v>
      </c>
      <c r="F87" s="33"/>
      <c r="G87" s="33"/>
      <c r="H87" s="33"/>
      <c r="I87" s="33"/>
      <c r="J87" s="33"/>
      <c r="K87" s="33"/>
      <c r="L87" s="6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6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6" t="s">
        <v>16</v>
      </c>
      <c r="D89" s="33"/>
      <c r="E89" s="33"/>
      <c r="F89" s="23" t="str">
        <f>F12</f>
        <v>Tovarné</v>
      </c>
      <c r="G89" s="33"/>
      <c r="H89" s="33"/>
      <c r="I89" s="26" t="s">
        <v>18</v>
      </c>
      <c r="J89" s="77" t="str">
        <f>IF(J12="","",J12)</f>
        <v>28. 7. 2023</v>
      </c>
      <c r="K89" s="33"/>
      <c r="L89" s="6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6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5.15" customHeight="1">
      <c r="A91" s="31"/>
      <c r="B91" s="32"/>
      <c r="C91" s="26" t="s">
        <v>20</v>
      </c>
      <c r="D91" s="33"/>
      <c r="E91" s="33"/>
      <c r="F91" s="23" t="str">
        <f>E15</f>
        <v xml:space="preserve"> </v>
      </c>
      <c r="G91" s="33"/>
      <c r="H91" s="33"/>
      <c r="I91" s="26" t="s">
        <v>25</v>
      </c>
      <c r="J91" s="27" t="str">
        <f>E21</f>
        <v xml:space="preserve"> </v>
      </c>
      <c r="K91" s="33"/>
      <c r="L91" s="6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6" t="s">
        <v>24</v>
      </c>
      <c r="D92" s="33"/>
      <c r="E92" s="33"/>
      <c r="F92" s="23" t="str">
        <f>IF(E18="","",E18)</f>
        <v xml:space="preserve"> </v>
      </c>
      <c r="G92" s="33"/>
      <c r="H92" s="33"/>
      <c r="I92" s="26" t="s">
        <v>28</v>
      </c>
      <c r="J92" s="27" t="str">
        <f>E24</f>
        <v xml:space="preserve"> </v>
      </c>
      <c r="K92" s="33"/>
      <c r="L92" s="6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6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79" t="s">
        <v>92</v>
      </c>
      <c r="D94" s="132"/>
      <c r="E94" s="132"/>
      <c r="F94" s="132"/>
      <c r="G94" s="132"/>
      <c r="H94" s="132"/>
      <c r="I94" s="132"/>
      <c r="J94" s="180" t="s">
        <v>93</v>
      </c>
      <c r="K94" s="132"/>
      <c r="L94" s="6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6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81" t="s">
        <v>94</v>
      </c>
      <c r="D96" s="33"/>
      <c r="E96" s="33"/>
      <c r="F96" s="33"/>
      <c r="G96" s="33"/>
      <c r="H96" s="33"/>
      <c r="I96" s="33"/>
      <c r="J96" s="108">
        <f>J133</f>
        <v>117726.06700000001</v>
      </c>
      <c r="K96" s="33"/>
      <c r="L96" s="6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95</v>
      </c>
    </row>
    <row r="97" s="9" customFormat="1" ht="24.96" customHeight="1">
      <c r="A97" s="9"/>
      <c r="B97" s="182"/>
      <c r="C97" s="183"/>
      <c r="D97" s="184" t="s">
        <v>96</v>
      </c>
      <c r="E97" s="185"/>
      <c r="F97" s="185"/>
      <c r="G97" s="185"/>
      <c r="H97" s="185"/>
      <c r="I97" s="185"/>
      <c r="J97" s="186">
        <f>J134</f>
        <v>117189.50700000001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97</v>
      </c>
      <c r="E98" s="191"/>
      <c r="F98" s="191"/>
      <c r="G98" s="191"/>
      <c r="H98" s="191"/>
      <c r="I98" s="191"/>
      <c r="J98" s="192">
        <f>J135</f>
        <v>45662.196999999993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98</v>
      </c>
      <c r="E99" s="191"/>
      <c r="F99" s="191"/>
      <c r="G99" s="191"/>
      <c r="H99" s="191"/>
      <c r="I99" s="191"/>
      <c r="J99" s="192">
        <f>J163</f>
        <v>2130.7159999999999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99</v>
      </c>
      <c r="E100" s="191"/>
      <c r="F100" s="191"/>
      <c r="G100" s="191"/>
      <c r="H100" s="191"/>
      <c r="I100" s="191"/>
      <c r="J100" s="192">
        <f>J166</f>
        <v>10519.294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100</v>
      </c>
      <c r="E101" s="191"/>
      <c r="F101" s="191"/>
      <c r="G101" s="191"/>
      <c r="H101" s="191"/>
      <c r="I101" s="191"/>
      <c r="J101" s="192">
        <f>J173</f>
        <v>22973.977000000006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101</v>
      </c>
      <c r="E102" s="191"/>
      <c r="F102" s="191"/>
      <c r="G102" s="191"/>
      <c r="H102" s="191"/>
      <c r="I102" s="191"/>
      <c r="J102" s="192">
        <f>J200</f>
        <v>2095.317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102</v>
      </c>
      <c r="E103" s="191"/>
      <c r="F103" s="191"/>
      <c r="G103" s="191"/>
      <c r="H103" s="191"/>
      <c r="I103" s="191"/>
      <c r="J103" s="192">
        <f>J202</f>
        <v>33808.006000000001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2"/>
      <c r="C104" s="183"/>
      <c r="D104" s="184" t="s">
        <v>103</v>
      </c>
      <c r="E104" s="185"/>
      <c r="F104" s="185"/>
      <c r="G104" s="185"/>
      <c r="H104" s="185"/>
      <c r="I104" s="185"/>
      <c r="J104" s="186">
        <f>J205</f>
        <v>536.55999999999995</v>
      </c>
      <c r="K104" s="183"/>
      <c r="L104" s="18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8"/>
      <c r="C105" s="189"/>
      <c r="D105" s="190" t="s">
        <v>104</v>
      </c>
      <c r="E105" s="191"/>
      <c r="F105" s="191"/>
      <c r="G105" s="191"/>
      <c r="H105" s="191"/>
      <c r="I105" s="191"/>
      <c r="J105" s="192">
        <f>J206</f>
        <v>536.55999999999995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6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6.96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6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9.28" customHeight="1">
      <c r="A108" s="31"/>
      <c r="B108" s="32"/>
      <c r="C108" s="181" t="s">
        <v>105</v>
      </c>
      <c r="D108" s="33"/>
      <c r="E108" s="33"/>
      <c r="F108" s="33"/>
      <c r="G108" s="33"/>
      <c r="H108" s="33"/>
      <c r="I108" s="33"/>
      <c r="J108" s="194">
        <f>ROUND(J109 + J110 + J111 + J112,2)</f>
        <v>12526.049999999999</v>
      </c>
      <c r="K108" s="33"/>
      <c r="L108" s="61"/>
      <c r="N108" s="195" t="s">
        <v>36</v>
      </c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8" customHeight="1">
      <c r="A109" s="31"/>
      <c r="B109" s="32"/>
      <c r="C109" s="33"/>
      <c r="D109" s="196" t="s">
        <v>106</v>
      </c>
      <c r="E109" s="196"/>
      <c r="F109" s="196"/>
      <c r="G109" s="33"/>
      <c r="H109" s="33"/>
      <c r="I109" s="33"/>
      <c r="J109" s="197">
        <v>3814.3200000000002</v>
      </c>
      <c r="K109" s="33"/>
      <c r="L109" s="198"/>
      <c r="M109" s="199"/>
      <c r="N109" s="200" t="s">
        <v>38</v>
      </c>
      <c r="O109" s="199"/>
      <c r="P109" s="199"/>
      <c r="Q109" s="199"/>
      <c r="R109" s="199"/>
      <c r="S109" s="201"/>
      <c r="T109" s="201"/>
      <c r="U109" s="201"/>
      <c r="V109" s="201"/>
      <c r="W109" s="201"/>
      <c r="X109" s="201"/>
      <c r="Y109" s="201"/>
      <c r="Z109" s="201"/>
      <c r="AA109" s="201"/>
      <c r="AB109" s="201"/>
      <c r="AC109" s="201"/>
      <c r="AD109" s="201"/>
      <c r="AE109" s="201"/>
      <c r="AF109" s="199"/>
      <c r="AG109" s="199"/>
      <c r="AH109" s="199"/>
      <c r="AI109" s="199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202" t="s">
        <v>107</v>
      </c>
      <c r="AZ109" s="199"/>
      <c r="BA109" s="199"/>
      <c r="BB109" s="199"/>
      <c r="BC109" s="199"/>
      <c r="BD109" s="199"/>
      <c r="BE109" s="203">
        <f>IF(N109="základná",J109,0)</f>
        <v>0</v>
      </c>
      <c r="BF109" s="203">
        <f>IF(N109="znížená",J109,0)</f>
        <v>3814.3200000000002</v>
      </c>
      <c r="BG109" s="203">
        <f>IF(N109="zákl. prenesená",J109,0)</f>
        <v>0</v>
      </c>
      <c r="BH109" s="203">
        <f>IF(N109="zníž. prenesená",J109,0)</f>
        <v>0</v>
      </c>
      <c r="BI109" s="203">
        <f>IF(N109="nulová",J109,0)</f>
        <v>0</v>
      </c>
      <c r="BJ109" s="202" t="s">
        <v>108</v>
      </c>
      <c r="BK109" s="199"/>
      <c r="BL109" s="199"/>
      <c r="BM109" s="199"/>
    </row>
    <row r="110" s="2" customFormat="1" ht="18" customHeight="1">
      <c r="A110" s="31"/>
      <c r="B110" s="32"/>
      <c r="C110" s="33"/>
      <c r="D110" s="196" t="s">
        <v>109</v>
      </c>
      <c r="E110" s="196"/>
      <c r="F110" s="196"/>
      <c r="G110" s="33"/>
      <c r="H110" s="33"/>
      <c r="I110" s="33"/>
      <c r="J110" s="197">
        <v>3649.5100000000002</v>
      </c>
      <c r="K110" s="33"/>
      <c r="L110" s="198"/>
      <c r="M110" s="199"/>
      <c r="N110" s="200" t="s">
        <v>38</v>
      </c>
      <c r="O110" s="199"/>
      <c r="P110" s="199"/>
      <c r="Q110" s="199"/>
      <c r="R110" s="199"/>
      <c r="S110" s="201"/>
      <c r="T110" s="201"/>
      <c r="U110" s="201"/>
      <c r="V110" s="201"/>
      <c r="W110" s="201"/>
      <c r="X110" s="201"/>
      <c r="Y110" s="201"/>
      <c r="Z110" s="201"/>
      <c r="AA110" s="201"/>
      <c r="AB110" s="201"/>
      <c r="AC110" s="201"/>
      <c r="AD110" s="201"/>
      <c r="AE110" s="201"/>
      <c r="AF110" s="199"/>
      <c r="AG110" s="199"/>
      <c r="AH110" s="199"/>
      <c r="AI110" s="199"/>
      <c r="AJ110" s="199"/>
      <c r="AK110" s="199"/>
      <c r="AL110" s="199"/>
      <c r="AM110" s="199"/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202" t="s">
        <v>107</v>
      </c>
      <c r="AZ110" s="199"/>
      <c r="BA110" s="199"/>
      <c r="BB110" s="199"/>
      <c r="BC110" s="199"/>
      <c r="BD110" s="199"/>
      <c r="BE110" s="203">
        <f>IF(N110="základná",J110,0)</f>
        <v>0</v>
      </c>
      <c r="BF110" s="203">
        <f>IF(N110="znížená",J110,0)</f>
        <v>3649.5100000000002</v>
      </c>
      <c r="BG110" s="203">
        <f>IF(N110="zákl. prenesená",J110,0)</f>
        <v>0</v>
      </c>
      <c r="BH110" s="203">
        <f>IF(N110="zníž. prenesená",J110,0)</f>
        <v>0</v>
      </c>
      <c r="BI110" s="203">
        <f>IF(N110="nulová",J110,0)</f>
        <v>0</v>
      </c>
      <c r="BJ110" s="202" t="s">
        <v>108</v>
      </c>
      <c r="BK110" s="199"/>
      <c r="BL110" s="199"/>
      <c r="BM110" s="199"/>
    </row>
    <row r="111" s="2" customFormat="1" ht="18" customHeight="1">
      <c r="A111" s="31"/>
      <c r="B111" s="32"/>
      <c r="C111" s="33"/>
      <c r="D111" s="196" t="s">
        <v>110</v>
      </c>
      <c r="E111" s="196"/>
      <c r="F111" s="196"/>
      <c r="G111" s="33"/>
      <c r="H111" s="33"/>
      <c r="I111" s="33"/>
      <c r="J111" s="197">
        <v>2001.3399999999999</v>
      </c>
      <c r="K111" s="33"/>
      <c r="L111" s="198"/>
      <c r="M111" s="199"/>
      <c r="N111" s="200" t="s">
        <v>38</v>
      </c>
      <c r="O111" s="199"/>
      <c r="P111" s="199"/>
      <c r="Q111" s="199"/>
      <c r="R111" s="199"/>
      <c r="S111" s="201"/>
      <c r="T111" s="201"/>
      <c r="U111" s="201"/>
      <c r="V111" s="201"/>
      <c r="W111" s="201"/>
      <c r="X111" s="201"/>
      <c r="Y111" s="201"/>
      <c r="Z111" s="201"/>
      <c r="AA111" s="201"/>
      <c r="AB111" s="201"/>
      <c r="AC111" s="201"/>
      <c r="AD111" s="201"/>
      <c r="AE111" s="201"/>
      <c r="AF111" s="199"/>
      <c r="AG111" s="199"/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202" t="s">
        <v>107</v>
      </c>
      <c r="AZ111" s="199"/>
      <c r="BA111" s="199"/>
      <c r="BB111" s="199"/>
      <c r="BC111" s="199"/>
      <c r="BD111" s="199"/>
      <c r="BE111" s="203">
        <f>IF(N111="základná",J111,0)</f>
        <v>0</v>
      </c>
      <c r="BF111" s="203">
        <f>IF(N111="znížená",J111,0)</f>
        <v>2001.3399999999999</v>
      </c>
      <c r="BG111" s="203">
        <f>IF(N111="zákl. prenesená",J111,0)</f>
        <v>0</v>
      </c>
      <c r="BH111" s="203">
        <f>IF(N111="zníž. prenesená",J111,0)</f>
        <v>0</v>
      </c>
      <c r="BI111" s="203">
        <f>IF(N111="nulová",J111,0)</f>
        <v>0</v>
      </c>
      <c r="BJ111" s="202" t="s">
        <v>108</v>
      </c>
      <c r="BK111" s="199"/>
      <c r="BL111" s="199"/>
      <c r="BM111" s="199"/>
    </row>
    <row r="112" s="2" customFormat="1" ht="18" customHeight="1">
      <c r="A112" s="31"/>
      <c r="B112" s="32"/>
      <c r="C112" s="33"/>
      <c r="D112" s="196" t="s">
        <v>111</v>
      </c>
      <c r="E112" s="196"/>
      <c r="F112" s="196"/>
      <c r="G112" s="33"/>
      <c r="H112" s="33"/>
      <c r="I112" s="33"/>
      <c r="J112" s="197">
        <v>3060.8800000000001</v>
      </c>
      <c r="K112" s="33"/>
      <c r="L112" s="198"/>
      <c r="M112" s="199"/>
      <c r="N112" s="200" t="s">
        <v>38</v>
      </c>
      <c r="O112" s="199"/>
      <c r="P112" s="199"/>
      <c r="Q112" s="199"/>
      <c r="R112" s="199"/>
      <c r="S112" s="201"/>
      <c r="T112" s="201"/>
      <c r="U112" s="201"/>
      <c r="V112" s="201"/>
      <c r="W112" s="201"/>
      <c r="X112" s="201"/>
      <c r="Y112" s="201"/>
      <c r="Z112" s="201"/>
      <c r="AA112" s="201"/>
      <c r="AB112" s="201"/>
      <c r="AC112" s="201"/>
      <c r="AD112" s="201"/>
      <c r="AE112" s="201"/>
      <c r="AF112" s="199"/>
      <c r="AG112" s="199"/>
      <c r="AH112" s="199"/>
      <c r="AI112" s="199"/>
      <c r="AJ112" s="199"/>
      <c r="AK112" s="199"/>
      <c r="AL112" s="199"/>
      <c r="AM112" s="199"/>
      <c r="AN112" s="199"/>
      <c r="AO112" s="199"/>
      <c r="AP112" s="199"/>
      <c r="AQ112" s="199"/>
      <c r="AR112" s="199"/>
      <c r="AS112" s="199"/>
      <c r="AT112" s="199"/>
      <c r="AU112" s="199"/>
      <c r="AV112" s="199"/>
      <c r="AW112" s="199"/>
      <c r="AX112" s="199"/>
      <c r="AY112" s="202" t="s">
        <v>107</v>
      </c>
      <c r="AZ112" s="199"/>
      <c r="BA112" s="199"/>
      <c r="BB112" s="199"/>
      <c r="BC112" s="199"/>
      <c r="BD112" s="199"/>
      <c r="BE112" s="203">
        <f>IF(N112="základná",J112,0)</f>
        <v>0</v>
      </c>
      <c r="BF112" s="203">
        <f>IF(N112="znížená",J112,0)</f>
        <v>3060.8800000000001</v>
      </c>
      <c r="BG112" s="203">
        <f>IF(N112="zákl. prenesená",J112,0)</f>
        <v>0</v>
      </c>
      <c r="BH112" s="203">
        <f>IF(N112="zníž. prenesená",J112,0)</f>
        <v>0</v>
      </c>
      <c r="BI112" s="203">
        <f>IF(N112="nulová",J112,0)</f>
        <v>0</v>
      </c>
      <c r="BJ112" s="202" t="s">
        <v>108</v>
      </c>
      <c r="BK112" s="199"/>
      <c r="BL112" s="199"/>
      <c r="BM112" s="199"/>
    </row>
    <row r="113" s="2" customFormat="1" ht="18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6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29.28" customHeight="1">
      <c r="A114" s="31"/>
      <c r="B114" s="32"/>
      <c r="C114" s="131" t="s">
        <v>85</v>
      </c>
      <c r="D114" s="132"/>
      <c r="E114" s="132"/>
      <c r="F114" s="132"/>
      <c r="G114" s="132"/>
      <c r="H114" s="132"/>
      <c r="I114" s="132"/>
      <c r="J114" s="133">
        <f>ROUND(J96+J108,2)</f>
        <v>130252.12</v>
      </c>
      <c r="K114" s="132"/>
      <c r="L114" s="6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64"/>
      <c r="C115" s="65"/>
      <c r="D115" s="65"/>
      <c r="E115" s="65"/>
      <c r="F115" s="65"/>
      <c r="G115" s="65"/>
      <c r="H115" s="65"/>
      <c r="I115" s="65"/>
      <c r="J115" s="65"/>
      <c r="K115" s="65"/>
      <c r="L115" s="6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9" s="2" customFormat="1" ht="6.96" customHeight="1">
      <c r="A119" s="31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24.96" customHeight="1">
      <c r="A120" s="31"/>
      <c r="B120" s="32"/>
      <c r="C120" s="20" t="s">
        <v>112</v>
      </c>
      <c r="D120" s="33"/>
      <c r="E120" s="33"/>
      <c r="F120" s="33"/>
      <c r="G120" s="33"/>
      <c r="H120" s="33"/>
      <c r="I120" s="33"/>
      <c r="J120" s="33"/>
      <c r="K120" s="33"/>
      <c r="L120" s="6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6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2" customHeight="1">
      <c r="A122" s="31"/>
      <c r="B122" s="32"/>
      <c r="C122" s="26" t="s">
        <v>12</v>
      </c>
      <c r="D122" s="33"/>
      <c r="E122" s="33"/>
      <c r="F122" s="33"/>
      <c r="G122" s="33"/>
      <c r="H122" s="33"/>
      <c r="I122" s="33"/>
      <c r="J122" s="33"/>
      <c r="K122" s="33"/>
      <c r="L122" s="6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6.5" customHeight="1">
      <c r="A123" s="31"/>
      <c r="B123" s="32"/>
      <c r="C123" s="33"/>
      <c r="D123" s="33"/>
      <c r="E123" s="178" t="str">
        <f>E7</f>
        <v>Rozšírenie kanalizácie v obci Tovarné</v>
      </c>
      <c r="F123" s="26"/>
      <c r="G123" s="26"/>
      <c r="H123" s="26"/>
      <c r="I123" s="33"/>
      <c r="J123" s="33"/>
      <c r="K123" s="33"/>
      <c r="L123" s="6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2" customHeight="1">
      <c r="A124" s="31"/>
      <c r="B124" s="32"/>
      <c r="C124" s="26" t="s">
        <v>87</v>
      </c>
      <c r="D124" s="33"/>
      <c r="E124" s="33"/>
      <c r="F124" s="33"/>
      <c r="G124" s="33"/>
      <c r="H124" s="33"/>
      <c r="I124" s="33"/>
      <c r="J124" s="33"/>
      <c r="K124" s="33"/>
      <c r="L124" s="6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30" customHeight="1">
      <c r="A125" s="31"/>
      <c r="B125" s="32"/>
      <c r="C125" s="33"/>
      <c r="D125" s="33"/>
      <c r="E125" s="74" t="str">
        <f>E9</f>
        <v>2022110501 - SO 01 - Rozšírenie kanalizácie a kanalizačné odbočky</v>
      </c>
      <c r="F125" s="33"/>
      <c r="G125" s="33"/>
      <c r="H125" s="33"/>
      <c r="I125" s="33"/>
      <c r="J125" s="33"/>
      <c r="K125" s="33"/>
      <c r="L125" s="6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6.96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6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12" customHeight="1">
      <c r="A127" s="31"/>
      <c r="B127" s="32"/>
      <c r="C127" s="26" t="s">
        <v>16</v>
      </c>
      <c r="D127" s="33"/>
      <c r="E127" s="33"/>
      <c r="F127" s="23" t="str">
        <f>F12</f>
        <v>Tovarné</v>
      </c>
      <c r="G127" s="33"/>
      <c r="H127" s="33"/>
      <c r="I127" s="26" t="s">
        <v>18</v>
      </c>
      <c r="J127" s="77" t="str">
        <f>IF(J12="","",J12)</f>
        <v>28. 7. 2023</v>
      </c>
      <c r="K127" s="33"/>
      <c r="L127" s="6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2" customFormat="1" ht="6.96" customHeight="1">
      <c r="A128" s="31"/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6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="2" customFormat="1" ht="15.15" customHeight="1">
      <c r="A129" s="31"/>
      <c r="B129" s="32"/>
      <c r="C129" s="26" t="s">
        <v>20</v>
      </c>
      <c r="D129" s="33"/>
      <c r="E129" s="33"/>
      <c r="F129" s="23" t="str">
        <f>E15</f>
        <v xml:space="preserve"> </v>
      </c>
      <c r="G129" s="33"/>
      <c r="H129" s="33"/>
      <c r="I129" s="26" t="s">
        <v>25</v>
      </c>
      <c r="J129" s="27" t="str">
        <f>E21</f>
        <v xml:space="preserve"> </v>
      </c>
      <c r="K129" s="33"/>
      <c r="L129" s="6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="2" customFormat="1" ht="15.15" customHeight="1">
      <c r="A130" s="31"/>
      <c r="B130" s="32"/>
      <c r="C130" s="26" t="s">
        <v>24</v>
      </c>
      <c r="D130" s="33"/>
      <c r="E130" s="33"/>
      <c r="F130" s="23" t="str">
        <f>IF(E18="","",E18)</f>
        <v xml:space="preserve"> </v>
      </c>
      <c r="G130" s="33"/>
      <c r="H130" s="33"/>
      <c r="I130" s="26" t="s">
        <v>28</v>
      </c>
      <c r="J130" s="27" t="str">
        <f>E24</f>
        <v xml:space="preserve"> </v>
      </c>
      <c r="K130" s="33"/>
      <c r="L130" s="6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="2" customFormat="1" ht="10.32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6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="11" customFormat="1" ht="29.28" customHeight="1">
      <c r="A132" s="204"/>
      <c r="B132" s="205"/>
      <c r="C132" s="206" t="s">
        <v>113</v>
      </c>
      <c r="D132" s="207" t="s">
        <v>57</v>
      </c>
      <c r="E132" s="207" t="s">
        <v>53</v>
      </c>
      <c r="F132" s="207" t="s">
        <v>54</v>
      </c>
      <c r="G132" s="207" t="s">
        <v>114</v>
      </c>
      <c r="H132" s="207" t="s">
        <v>115</v>
      </c>
      <c r="I132" s="207" t="s">
        <v>116</v>
      </c>
      <c r="J132" s="208" t="s">
        <v>93</v>
      </c>
      <c r="K132" s="209" t="s">
        <v>117</v>
      </c>
      <c r="L132" s="210"/>
      <c r="M132" s="98" t="s">
        <v>1</v>
      </c>
      <c r="N132" s="99" t="s">
        <v>36</v>
      </c>
      <c r="O132" s="99" t="s">
        <v>118</v>
      </c>
      <c r="P132" s="99" t="s">
        <v>119</v>
      </c>
      <c r="Q132" s="99" t="s">
        <v>120</v>
      </c>
      <c r="R132" s="99" t="s">
        <v>121</v>
      </c>
      <c r="S132" s="99" t="s">
        <v>122</v>
      </c>
      <c r="T132" s="100" t="s">
        <v>123</v>
      </c>
      <c r="U132" s="204"/>
      <c r="V132" s="204"/>
      <c r="W132" s="204"/>
      <c r="X132" s="204"/>
      <c r="Y132" s="204"/>
      <c r="Z132" s="204"/>
      <c r="AA132" s="204"/>
      <c r="AB132" s="204"/>
      <c r="AC132" s="204"/>
      <c r="AD132" s="204"/>
      <c r="AE132" s="204"/>
    </row>
    <row r="133" s="2" customFormat="1" ht="22.8" customHeight="1">
      <c r="A133" s="31"/>
      <c r="B133" s="32"/>
      <c r="C133" s="105" t="s">
        <v>89</v>
      </c>
      <c r="D133" s="33"/>
      <c r="E133" s="33"/>
      <c r="F133" s="33"/>
      <c r="G133" s="33"/>
      <c r="H133" s="33"/>
      <c r="I133" s="33"/>
      <c r="J133" s="211">
        <f>BK133</f>
        <v>117726.06700000001</v>
      </c>
      <c r="K133" s="33"/>
      <c r="L133" s="34"/>
      <c r="M133" s="101"/>
      <c r="N133" s="212"/>
      <c r="O133" s="102"/>
      <c r="P133" s="213">
        <f>P134+P205</f>
        <v>2374.4784960000002</v>
      </c>
      <c r="Q133" s="102"/>
      <c r="R133" s="213">
        <f>R134+R205</f>
        <v>370.51937820159998</v>
      </c>
      <c r="S133" s="102"/>
      <c r="T133" s="214">
        <f>T134+T205</f>
        <v>203.25999999999999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71</v>
      </c>
      <c r="AU133" s="14" t="s">
        <v>95</v>
      </c>
      <c r="BK133" s="215">
        <f>BK134+BK205</f>
        <v>117726.06700000001</v>
      </c>
    </row>
    <row r="134" s="12" customFormat="1" ht="25.92" customHeight="1">
      <c r="A134" s="12"/>
      <c r="B134" s="216"/>
      <c r="C134" s="217"/>
      <c r="D134" s="218" t="s">
        <v>71</v>
      </c>
      <c r="E134" s="219" t="s">
        <v>124</v>
      </c>
      <c r="F134" s="219" t="s">
        <v>125</v>
      </c>
      <c r="G134" s="217"/>
      <c r="H134" s="217"/>
      <c r="I134" s="217"/>
      <c r="J134" s="220">
        <f>BK134</f>
        <v>117189.50700000001</v>
      </c>
      <c r="K134" s="217"/>
      <c r="L134" s="221"/>
      <c r="M134" s="222"/>
      <c r="N134" s="223"/>
      <c r="O134" s="223"/>
      <c r="P134" s="224">
        <f>P135+P163+P166+P173+P200+P202</f>
        <v>2374.4784960000002</v>
      </c>
      <c r="Q134" s="223"/>
      <c r="R134" s="224">
        <f>R135+R163+R166+R173+R200+R202</f>
        <v>370.51937820159998</v>
      </c>
      <c r="S134" s="223"/>
      <c r="T134" s="225">
        <f>T135+T163+T166+T173+T200+T202</f>
        <v>203.25999999999999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6" t="s">
        <v>80</v>
      </c>
      <c r="AT134" s="227" t="s">
        <v>71</v>
      </c>
      <c r="AU134" s="227" t="s">
        <v>72</v>
      </c>
      <c r="AY134" s="226" t="s">
        <v>126</v>
      </c>
      <c r="BK134" s="228">
        <f>BK135+BK163+BK166+BK173+BK200+BK202</f>
        <v>117189.50700000001</v>
      </c>
    </row>
    <row r="135" s="12" customFormat="1" ht="22.8" customHeight="1">
      <c r="A135" s="12"/>
      <c r="B135" s="216"/>
      <c r="C135" s="217"/>
      <c r="D135" s="218" t="s">
        <v>71</v>
      </c>
      <c r="E135" s="229" t="s">
        <v>80</v>
      </c>
      <c r="F135" s="229" t="s">
        <v>127</v>
      </c>
      <c r="G135" s="217"/>
      <c r="H135" s="217"/>
      <c r="I135" s="217"/>
      <c r="J135" s="230">
        <f>BK135</f>
        <v>45662.196999999993</v>
      </c>
      <c r="K135" s="217"/>
      <c r="L135" s="221"/>
      <c r="M135" s="222"/>
      <c r="N135" s="223"/>
      <c r="O135" s="223"/>
      <c r="P135" s="224">
        <f>SUM(P136:P162)</f>
        <v>1157.3905259999999</v>
      </c>
      <c r="Q135" s="223"/>
      <c r="R135" s="224">
        <f>SUM(R136:R162)</f>
        <v>121.2451568716</v>
      </c>
      <c r="S135" s="223"/>
      <c r="T135" s="225">
        <f>SUM(T136:T162)</f>
        <v>203.25999999999999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6" t="s">
        <v>80</v>
      </c>
      <c r="AT135" s="227" t="s">
        <v>71</v>
      </c>
      <c r="AU135" s="227" t="s">
        <v>80</v>
      </c>
      <c r="AY135" s="226" t="s">
        <v>126</v>
      </c>
      <c r="BK135" s="228">
        <f>SUM(BK136:BK162)</f>
        <v>45662.196999999993</v>
      </c>
    </row>
    <row r="136" s="2" customFormat="1" ht="24.15" customHeight="1">
      <c r="A136" s="31"/>
      <c r="B136" s="32"/>
      <c r="C136" s="231" t="s">
        <v>80</v>
      </c>
      <c r="D136" s="231" t="s">
        <v>128</v>
      </c>
      <c r="E136" s="232" t="s">
        <v>129</v>
      </c>
      <c r="F136" s="233" t="s">
        <v>130</v>
      </c>
      <c r="G136" s="234" t="s">
        <v>131</v>
      </c>
      <c r="H136" s="235">
        <v>198.40000000000001</v>
      </c>
      <c r="I136" s="235">
        <v>17.247</v>
      </c>
      <c r="J136" s="235">
        <f>ROUND(I136*H136,3)</f>
        <v>3421.8049999999998</v>
      </c>
      <c r="K136" s="236"/>
      <c r="L136" s="34"/>
      <c r="M136" s="237" t="s">
        <v>1</v>
      </c>
      <c r="N136" s="238" t="s">
        <v>38</v>
      </c>
      <c r="O136" s="239">
        <v>0.82699999999999996</v>
      </c>
      <c r="P136" s="239">
        <f>O136*H136</f>
        <v>164.07679999999999</v>
      </c>
      <c r="Q136" s="239">
        <v>0</v>
      </c>
      <c r="R136" s="239">
        <f>Q136*H136</f>
        <v>0</v>
      </c>
      <c r="S136" s="239">
        <v>0.5</v>
      </c>
      <c r="T136" s="240">
        <f>S136*H136</f>
        <v>99.200000000000003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41" t="s">
        <v>132</v>
      </c>
      <c r="AT136" s="241" t="s">
        <v>128</v>
      </c>
      <c r="AU136" s="241" t="s">
        <v>108</v>
      </c>
      <c r="AY136" s="14" t="s">
        <v>126</v>
      </c>
      <c r="BE136" s="242">
        <f>IF(N136="základná",J136,0)</f>
        <v>0</v>
      </c>
      <c r="BF136" s="242">
        <f>IF(N136="znížená",J136,0)</f>
        <v>3421.8049999999998</v>
      </c>
      <c r="BG136" s="242">
        <f>IF(N136="zákl. prenesená",J136,0)</f>
        <v>0</v>
      </c>
      <c r="BH136" s="242">
        <f>IF(N136="zníž. prenesená",J136,0)</f>
        <v>0</v>
      </c>
      <c r="BI136" s="242">
        <f>IF(N136="nulová",J136,0)</f>
        <v>0</v>
      </c>
      <c r="BJ136" s="14" t="s">
        <v>108</v>
      </c>
      <c r="BK136" s="243">
        <f>ROUND(I136*H136,3)</f>
        <v>3421.8049999999998</v>
      </c>
      <c r="BL136" s="14" t="s">
        <v>132</v>
      </c>
      <c r="BM136" s="241" t="s">
        <v>133</v>
      </c>
    </row>
    <row r="137" s="2" customFormat="1" ht="24.15" customHeight="1">
      <c r="A137" s="31"/>
      <c r="B137" s="32"/>
      <c r="C137" s="231" t="s">
        <v>108</v>
      </c>
      <c r="D137" s="231" t="s">
        <v>128</v>
      </c>
      <c r="E137" s="232" t="s">
        <v>134</v>
      </c>
      <c r="F137" s="233" t="s">
        <v>135</v>
      </c>
      <c r="G137" s="234" t="s">
        <v>131</v>
      </c>
      <c r="H137" s="235">
        <v>3.6000000000000001</v>
      </c>
      <c r="I137" s="235">
        <v>1.282</v>
      </c>
      <c r="J137" s="235">
        <f>ROUND(I137*H137,3)</f>
        <v>4.6150000000000002</v>
      </c>
      <c r="K137" s="236"/>
      <c r="L137" s="34"/>
      <c r="M137" s="237" t="s">
        <v>1</v>
      </c>
      <c r="N137" s="238" t="s">
        <v>38</v>
      </c>
      <c r="O137" s="239">
        <v>0.055</v>
      </c>
      <c r="P137" s="239">
        <f>O137*H137</f>
        <v>0.19800000000000001</v>
      </c>
      <c r="Q137" s="239">
        <v>0</v>
      </c>
      <c r="R137" s="239">
        <f>Q137*H137</f>
        <v>0</v>
      </c>
      <c r="S137" s="239">
        <v>0.125</v>
      </c>
      <c r="T137" s="240">
        <f>S137*H137</f>
        <v>0.45000000000000001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41" t="s">
        <v>132</v>
      </c>
      <c r="AT137" s="241" t="s">
        <v>128</v>
      </c>
      <c r="AU137" s="241" t="s">
        <v>108</v>
      </c>
      <c r="AY137" s="14" t="s">
        <v>126</v>
      </c>
      <c r="BE137" s="242">
        <f>IF(N137="základná",J137,0)</f>
        <v>0</v>
      </c>
      <c r="BF137" s="242">
        <f>IF(N137="znížená",J137,0)</f>
        <v>4.6150000000000002</v>
      </c>
      <c r="BG137" s="242">
        <f>IF(N137="zákl. prenesená",J137,0)</f>
        <v>0</v>
      </c>
      <c r="BH137" s="242">
        <f>IF(N137="zníž. prenesená",J137,0)</f>
        <v>0</v>
      </c>
      <c r="BI137" s="242">
        <f>IF(N137="nulová",J137,0)</f>
        <v>0</v>
      </c>
      <c r="BJ137" s="14" t="s">
        <v>108</v>
      </c>
      <c r="BK137" s="243">
        <f>ROUND(I137*H137,3)</f>
        <v>4.6150000000000002</v>
      </c>
      <c r="BL137" s="14" t="s">
        <v>132</v>
      </c>
      <c r="BM137" s="241" t="s">
        <v>136</v>
      </c>
    </row>
    <row r="138" s="2" customFormat="1" ht="33" customHeight="1">
      <c r="A138" s="31"/>
      <c r="B138" s="32"/>
      <c r="C138" s="231" t="s">
        <v>137</v>
      </c>
      <c r="D138" s="231" t="s">
        <v>128</v>
      </c>
      <c r="E138" s="232" t="s">
        <v>138</v>
      </c>
      <c r="F138" s="233" t="s">
        <v>139</v>
      </c>
      <c r="G138" s="234" t="s">
        <v>131</v>
      </c>
      <c r="H138" s="235">
        <v>205.59999999999999</v>
      </c>
      <c r="I138" s="235">
        <v>9.1150000000000002</v>
      </c>
      <c r="J138" s="235">
        <f>ROUND(I138*H138,3)</f>
        <v>1874.0440000000001</v>
      </c>
      <c r="K138" s="236"/>
      <c r="L138" s="34"/>
      <c r="M138" s="237" t="s">
        <v>1</v>
      </c>
      <c r="N138" s="238" t="s">
        <v>38</v>
      </c>
      <c r="O138" s="239">
        <v>0.59299999999999997</v>
      </c>
      <c r="P138" s="239">
        <f>O138*H138</f>
        <v>121.92079999999999</v>
      </c>
      <c r="Q138" s="239">
        <v>0</v>
      </c>
      <c r="R138" s="239">
        <f>Q138*H138</f>
        <v>0</v>
      </c>
      <c r="S138" s="239">
        <v>0.5</v>
      </c>
      <c r="T138" s="240">
        <f>S138*H138</f>
        <v>102.8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41" t="s">
        <v>132</v>
      </c>
      <c r="AT138" s="241" t="s">
        <v>128</v>
      </c>
      <c r="AU138" s="241" t="s">
        <v>108</v>
      </c>
      <c r="AY138" s="14" t="s">
        <v>126</v>
      </c>
      <c r="BE138" s="242">
        <f>IF(N138="základná",J138,0)</f>
        <v>0</v>
      </c>
      <c r="BF138" s="242">
        <f>IF(N138="znížená",J138,0)</f>
        <v>1874.0440000000001</v>
      </c>
      <c r="BG138" s="242">
        <f>IF(N138="zákl. prenesená",J138,0)</f>
        <v>0</v>
      </c>
      <c r="BH138" s="242">
        <f>IF(N138="zníž. prenesená",J138,0)</f>
        <v>0</v>
      </c>
      <c r="BI138" s="242">
        <f>IF(N138="nulová",J138,0)</f>
        <v>0</v>
      </c>
      <c r="BJ138" s="14" t="s">
        <v>108</v>
      </c>
      <c r="BK138" s="243">
        <f>ROUND(I138*H138,3)</f>
        <v>1874.0440000000001</v>
      </c>
      <c r="BL138" s="14" t="s">
        <v>132</v>
      </c>
      <c r="BM138" s="241" t="s">
        <v>140</v>
      </c>
    </row>
    <row r="139" s="2" customFormat="1" ht="33" customHeight="1">
      <c r="A139" s="31"/>
      <c r="B139" s="32"/>
      <c r="C139" s="231" t="s">
        <v>132</v>
      </c>
      <c r="D139" s="231" t="s">
        <v>128</v>
      </c>
      <c r="E139" s="232" t="s">
        <v>141</v>
      </c>
      <c r="F139" s="233" t="s">
        <v>142</v>
      </c>
      <c r="G139" s="234" t="s">
        <v>131</v>
      </c>
      <c r="H139" s="235">
        <v>3.6000000000000001</v>
      </c>
      <c r="I139" s="235">
        <v>26.896000000000001</v>
      </c>
      <c r="J139" s="235">
        <f>ROUND(I139*H139,3)</f>
        <v>96.825999999999993</v>
      </c>
      <c r="K139" s="236"/>
      <c r="L139" s="34"/>
      <c r="M139" s="237" t="s">
        <v>1</v>
      </c>
      <c r="N139" s="238" t="s">
        <v>38</v>
      </c>
      <c r="O139" s="239">
        <v>1.169</v>
      </c>
      <c r="P139" s="239">
        <f>O139*H139</f>
        <v>4.2084000000000001</v>
      </c>
      <c r="Q139" s="239">
        <v>0</v>
      </c>
      <c r="R139" s="239">
        <f>Q139*H139</f>
        <v>0</v>
      </c>
      <c r="S139" s="239">
        <v>0.22500000000000001</v>
      </c>
      <c r="T139" s="240">
        <f>S139*H139</f>
        <v>0.81000000000000005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41" t="s">
        <v>132</v>
      </c>
      <c r="AT139" s="241" t="s">
        <v>128</v>
      </c>
      <c r="AU139" s="241" t="s">
        <v>108</v>
      </c>
      <c r="AY139" s="14" t="s">
        <v>126</v>
      </c>
      <c r="BE139" s="242">
        <f>IF(N139="základná",J139,0)</f>
        <v>0</v>
      </c>
      <c r="BF139" s="242">
        <f>IF(N139="znížená",J139,0)</f>
        <v>96.825999999999993</v>
      </c>
      <c r="BG139" s="242">
        <f>IF(N139="zákl. prenesená",J139,0)</f>
        <v>0</v>
      </c>
      <c r="BH139" s="242">
        <f>IF(N139="zníž. prenesená",J139,0)</f>
        <v>0</v>
      </c>
      <c r="BI139" s="242">
        <f>IF(N139="nulová",J139,0)</f>
        <v>0</v>
      </c>
      <c r="BJ139" s="14" t="s">
        <v>108</v>
      </c>
      <c r="BK139" s="243">
        <f>ROUND(I139*H139,3)</f>
        <v>96.825999999999993</v>
      </c>
      <c r="BL139" s="14" t="s">
        <v>132</v>
      </c>
      <c r="BM139" s="241" t="s">
        <v>143</v>
      </c>
    </row>
    <row r="140" s="2" customFormat="1" ht="24.15" customHeight="1">
      <c r="A140" s="31"/>
      <c r="B140" s="32"/>
      <c r="C140" s="231" t="s">
        <v>144</v>
      </c>
      <c r="D140" s="231" t="s">
        <v>128</v>
      </c>
      <c r="E140" s="232" t="s">
        <v>145</v>
      </c>
      <c r="F140" s="233" t="s">
        <v>146</v>
      </c>
      <c r="G140" s="234" t="s">
        <v>147</v>
      </c>
      <c r="H140" s="235">
        <v>16</v>
      </c>
      <c r="I140" s="235">
        <v>5.5330000000000004</v>
      </c>
      <c r="J140" s="235">
        <f>ROUND(I140*H140,3)</f>
        <v>88.528000000000006</v>
      </c>
      <c r="K140" s="236"/>
      <c r="L140" s="34"/>
      <c r="M140" s="237" t="s">
        <v>1</v>
      </c>
      <c r="N140" s="238" t="s">
        <v>38</v>
      </c>
      <c r="O140" s="239">
        <v>0.22336</v>
      </c>
      <c r="P140" s="239">
        <f>O140*H140</f>
        <v>3.57376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41" t="s">
        <v>132</v>
      </c>
      <c r="AT140" s="241" t="s">
        <v>128</v>
      </c>
      <c r="AU140" s="241" t="s">
        <v>108</v>
      </c>
      <c r="AY140" s="14" t="s">
        <v>126</v>
      </c>
      <c r="BE140" s="242">
        <f>IF(N140="základná",J140,0)</f>
        <v>0</v>
      </c>
      <c r="BF140" s="242">
        <f>IF(N140="znížená",J140,0)</f>
        <v>88.528000000000006</v>
      </c>
      <c r="BG140" s="242">
        <f>IF(N140="zákl. prenesená",J140,0)</f>
        <v>0</v>
      </c>
      <c r="BH140" s="242">
        <f>IF(N140="zníž. prenesená",J140,0)</f>
        <v>0</v>
      </c>
      <c r="BI140" s="242">
        <f>IF(N140="nulová",J140,0)</f>
        <v>0</v>
      </c>
      <c r="BJ140" s="14" t="s">
        <v>108</v>
      </c>
      <c r="BK140" s="243">
        <f>ROUND(I140*H140,3)</f>
        <v>88.528000000000006</v>
      </c>
      <c r="BL140" s="14" t="s">
        <v>132</v>
      </c>
      <c r="BM140" s="241" t="s">
        <v>148</v>
      </c>
    </row>
    <row r="141" s="2" customFormat="1" ht="24.15" customHeight="1">
      <c r="A141" s="31"/>
      <c r="B141" s="32"/>
      <c r="C141" s="231" t="s">
        <v>149</v>
      </c>
      <c r="D141" s="231" t="s">
        <v>128</v>
      </c>
      <c r="E141" s="232" t="s">
        <v>150</v>
      </c>
      <c r="F141" s="233" t="s">
        <v>151</v>
      </c>
      <c r="G141" s="234" t="s">
        <v>152</v>
      </c>
      <c r="H141" s="235">
        <v>40</v>
      </c>
      <c r="I141" s="235">
        <v>7.359</v>
      </c>
      <c r="J141" s="235">
        <f>ROUND(I141*H141,3)</f>
        <v>294.36000000000001</v>
      </c>
      <c r="K141" s="236"/>
      <c r="L141" s="34"/>
      <c r="M141" s="237" t="s">
        <v>1</v>
      </c>
      <c r="N141" s="238" t="s">
        <v>38</v>
      </c>
      <c r="O141" s="239">
        <v>0.27000000000000002</v>
      </c>
      <c r="P141" s="239">
        <f>O141*H141</f>
        <v>10.800000000000001</v>
      </c>
      <c r="Q141" s="239">
        <v>0.0035950000000000001</v>
      </c>
      <c r="R141" s="239">
        <f>Q141*H141</f>
        <v>0.14380000000000001</v>
      </c>
      <c r="S141" s="239">
        <v>0</v>
      </c>
      <c r="T141" s="240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41" t="s">
        <v>132</v>
      </c>
      <c r="AT141" s="241" t="s">
        <v>128</v>
      </c>
      <c r="AU141" s="241" t="s">
        <v>108</v>
      </c>
      <c r="AY141" s="14" t="s">
        <v>126</v>
      </c>
      <c r="BE141" s="242">
        <f>IF(N141="základná",J141,0)</f>
        <v>0</v>
      </c>
      <c r="BF141" s="242">
        <f>IF(N141="znížená",J141,0)</f>
        <v>294.36000000000001</v>
      </c>
      <c r="BG141" s="242">
        <f>IF(N141="zákl. prenesená",J141,0)</f>
        <v>0</v>
      </c>
      <c r="BH141" s="242">
        <f>IF(N141="zníž. prenesená",J141,0)</f>
        <v>0</v>
      </c>
      <c r="BI141" s="242">
        <f>IF(N141="nulová",J141,0)</f>
        <v>0</v>
      </c>
      <c r="BJ141" s="14" t="s">
        <v>108</v>
      </c>
      <c r="BK141" s="243">
        <f>ROUND(I141*H141,3)</f>
        <v>294.36000000000001</v>
      </c>
      <c r="BL141" s="14" t="s">
        <v>132</v>
      </c>
      <c r="BM141" s="241" t="s">
        <v>153</v>
      </c>
    </row>
    <row r="142" s="2" customFormat="1" ht="37.8" customHeight="1">
      <c r="A142" s="31"/>
      <c r="B142" s="32"/>
      <c r="C142" s="231" t="s">
        <v>154</v>
      </c>
      <c r="D142" s="231" t="s">
        <v>128</v>
      </c>
      <c r="E142" s="232" t="s">
        <v>155</v>
      </c>
      <c r="F142" s="233" t="s">
        <v>156</v>
      </c>
      <c r="G142" s="234" t="s">
        <v>157</v>
      </c>
      <c r="H142" s="235">
        <v>8.4000000000000004</v>
      </c>
      <c r="I142" s="235">
        <v>23.986000000000001</v>
      </c>
      <c r="J142" s="235">
        <f>ROUND(I142*H142,3)</f>
        <v>201.482</v>
      </c>
      <c r="K142" s="236"/>
      <c r="L142" s="34"/>
      <c r="M142" s="237" t="s">
        <v>1</v>
      </c>
      <c r="N142" s="238" t="s">
        <v>38</v>
      </c>
      <c r="O142" s="239">
        <v>1.667</v>
      </c>
      <c r="P142" s="239">
        <f>O142*H142</f>
        <v>14.002800000000001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41" t="s">
        <v>132</v>
      </c>
      <c r="AT142" s="241" t="s">
        <v>128</v>
      </c>
      <c r="AU142" s="241" t="s">
        <v>108</v>
      </c>
      <c r="AY142" s="14" t="s">
        <v>126</v>
      </c>
      <c r="BE142" s="242">
        <f>IF(N142="základná",J142,0)</f>
        <v>0</v>
      </c>
      <c r="BF142" s="242">
        <f>IF(N142="znížená",J142,0)</f>
        <v>201.482</v>
      </c>
      <c r="BG142" s="242">
        <f>IF(N142="zákl. prenesená",J142,0)</f>
        <v>0</v>
      </c>
      <c r="BH142" s="242">
        <f>IF(N142="zníž. prenesená",J142,0)</f>
        <v>0</v>
      </c>
      <c r="BI142" s="242">
        <f>IF(N142="nulová",J142,0)</f>
        <v>0</v>
      </c>
      <c r="BJ142" s="14" t="s">
        <v>108</v>
      </c>
      <c r="BK142" s="243">
        <f>ROUND(I142*H142,3)</f>
        <v>201.482</v>
      </c>
      <c r="BL142" s="14" t="s">
        <v>132</v>
      </c>
      <c r="BM142" s="241" t="s">
        <v>158</v>
      </c>
    </row>
    <row r="143" s="2" customFormat="1" ht="21.75" customHeight="1">
      <c r="A143" s="31"/>
      <c r="B143" s="32"/>
      <c r="C143" s="231" t="s">
        <v>159</v>
      </c>
      <c r="D143" s="231" t="s">
        <v>128</v>
      </c>
      <c r="E143" s="232" t="s">
        <v>160</v>
      </c>
      <c r="F143" s="233" t="s">
        <v>161</v>
      </c>
      <c r="G143" s="234" t="s">
        <v>157</v>
      </c>
      <c r="H143" s="235">
        <v>18.574999999999999</v>
      </c>
      <c r="I143" s="235">
        <v>40.948</v>
      </c>
      <c r="J143" s="235">
        <f>ROUND(I143*H143,3)</f>
        <v>760.60900000000004</v>
      </c>
      <c r="K143" s="236"/>
      <c r="L143" s="34"/>
      <c r="M143" s="237" t="s">
        <v>1</v>
      </c>
      <c r="N143" s="238" t="s">
        <v>38</v>
      </c>
      <c r="O143" s="239">
        <v>2.5139999999999998</v>
      </c>
      <c r="P143" s="239">
        <f>O143*H143</f>
        <v>46.697549999999993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41" t="s">
        <v>132</v>
      </c>
      <c r="AT143" s="241" t="s">
        <v>128</v>
      </c>
      <c r="AU143" s="241" t="s">
        <v>108</v>
      </c>
      <c r="AY143" s="14" t="s">
        <v>126</v>
      </c>
      <c r="BE143" s="242">
        <f>IF(N143="základná",J143,0)</f>
        <v>0</v>
      </c>
      <c r="BF143" s="242">
        <f>IF(N143="znížená",J143,0)</f>
        <v>760.60900000000004</v>
      </c>
      <c r="BG143" s="242">
        <f>IF(N143="zákl. prenesená",J143,0)</f>
        <v>0</v>
      </c>
      <c r="BH143" s="242">
        <f>IF(N143="zníž. prenesená",J143,0)</f>
        <v>0</v>
      </c>
      <c r="BI143" s="242">
        <f>IF(N143="nulová",J143,0)</f>
        <v>0</v>
      </c>
      <c r="BJ143" s="14" t="s">
        <v>108</v>
      </c>
      <c r="BK143" s="243">
        <f>ROUND(I143*H143,3)</f>
        <v>760.60900000000004</v>
      </c>
      <c r="BL143" s="14" t="s">
        <v>132</v>
      </c>
      <c r="BM143" s="241" t="s">
        <v>162</v>
      </c>
    </row>
    <row r="144" s="2" customFormat="1" ht="37.8" customHeight="1">
      <c r="A144" s="31"/>
      <c r="B144" s="32"/>
      <c r="C144" s="231" t="s">
        <v>163</v>
      </c>
      <c r="D144" s="231" t="s">
        <v>128</v>
      </c>
      <c r="E144" s="232" t="s">
        <v>164</v>
      </c>
      <c r="F144" s="233" t="s">
        <v>165</v>
      </c>
      <c r="G144" s="234" t="s">
        <v>157</v>
      </c>
      <c r="H144" s="235">
        <v>9.2880000000000003</v>
      </c>
      <c r="I144" s="235">
        <v>11.568</v>
      </c>
      <c r="J144" s="235">
        <f>ROUND(I144*H144,3)</f>
        <v>107.444</v>
      </c>
      <c r="K144" s="236"/>
      <c r="L144" s="34"/>
      <c r="M144" s="237" t="s">
        <v>1</v>
      </c>
      <c r="N144" s="238" t="s">
        <v>38</v>
      </c>
      <c r="O144" s="239">
        <v>0.61299999999999999</v>
      </c>
      <c r="P144" s="239">
        <f>O144*H144</f>
        <v>5.6935440000000002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41" t="s">
        <v>132</v>
      </c>
      <c r="AT144" s="241" t="s">
        <v>128</v>
      </c>
      <c r="AU144" s="241" t="s">
        <v>108</v>
      </c>
      <c r="AY144" s="14" t="s">
        <v>126</v>
      </c>
      <c r="BE144" s="242">
        <f>IF(N144="základná",J144,0)</f>
        <v>0</v>
      </c>
      <c r="BF144" s="242">
        <f>IF(N144="znížená",J144,0)</f>
        <v>107.444</v>
      </c>
      <c r="BG144" s="242">
        <f>IF(N144="zákl. prenesená",J144,0)</f>
        <v>0</v>
      </c>
      <c r="BH144" s="242">
        <f>IF(N144="zníž. prenesená",J144,0)</f>
        <v>0</v>
      </c>
      <c r="BI144" s="242">
        <f>IF(N144="nulová",J144,0)</f>
        <v>0</v>
      </c>
      <c r="BJ144" s="14" t="s">
        <v>108</v>
      </c>
      <c r="BK144" s="243">
        <f>ROUND(I144*H144,3)</f>
        <v>107.444</v>
      </c>
      <c r="BL144" s="14" t="s">
        <v>132</v>
      </c>
      <c r="BM144" s="241" t="s">
        <v>166</v>
      </c>
    </row>
    <row r="145" s="2" customFormat="1" ht="16.5" customHeight="1">
      <c r="A145" s="31"/>
      <c r="B145" s="32"/>
      <c r="C145" s="231" t="s">
        <v>167</v>
      </c>
      <c r="D145" s="231" t="s">
        <v>128</v>
      </c>
      <c r="E145" s="232" t="s">
        <v>168</v>
      </c>
      <c r="F145" s="233" t="s">
        <v>169</v>
      </c>
      <c r="G145" s="234" t="s">
        <v>157</v>
      </c>
      <c r="H145" s="235">
        <v>81.858000000000004</v>
      </c>
      <c r="I145" s="235">
        <v>24.963000000000001</v>
      </c>
      <c r="J145" s="235">
        <f>ROUND(I145*H145,3)</f>
        <v>2043.4210000000001</v>
      </c>
      <c r="K145" s="236"/>
      <c r="L145" s="34"/>
      <c r="M145" s="237" t="s">
        <v>1</v>
      </c>
      <c r="N145" s="238" t="s">
        <v>38</v>
      </c>
      <c r="O145" s="239">
        <v>1.5089999999999999</v>
      </c>
      <c r="P145" s="239">
        <f>O145*H145</f>
        <v>123.52372199999999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41" t="s">
        <v>132</v>
      </c>
      <c r="AT145" s="241" t="s">
        <v>128</v>
      </c>
      <c r="AU145" s="241" t="s">
        <v>108</v>
      </c>
      <c r="AY145" s="14" t="s">
        <v>126</v>
      </c>
      <c r="BE145" s="242">
        <f>IF(N145="základná",J145,0)</f>
        <v>0</v>
      </c>
      <c r="BF145" s="242">
        <f>IF(N145="znížená",J145,0)</f>
        <v>2043.4210000000001</v>
      </c>
      <c r="BG145" s="242">
        <f>IF(N145="zákl. prenesená",J145,0)</f>
        <v>0</v>
      </c>
      <c r="BH145" s="242">
        <f>IF(N145="zníž. prenesená",J145,0)</f>
        <v>0</v>
      </c>
      <c r="BI145" s="242">
        <f>IF(N145="nulová",J145,0)</f>
        <v>0</v>
      </c>
      <c r="BJ145" s="14" t="s">
        <v>108</v>
      </c>
      <c r="BK145" s="243">
        <f>ROUND(I145*H145,3)</f>
        <v>2043.4210000000001</v>
      </c>
      <c r="BL145" s="14" t="s">
        <v>132</v>
      </c>
      <c r="BM145" s="241" t="s">
        <v>170</v>
      </c>
    </row>
    <row r="146" s="2" customFormat="1" ht="37.8" customHeight="1">
      <c r="A146" s="31"/>
      <c r="B146" s="32"/>
      <c r="C146" s="231" t="s">
        <v>171</v>
      </c>
      <c r="D146" s="231" t="s">
        <v>128</v>
      </c>
      <c r="E146" s="232" t="s">
        <v>172</v>
      </c>
      <c r="F146" s="233" t="s">
        <v>173</v>
      </c>
      <c r="G146" s="234" t="s">
        <v>157</v>
      </c>
      <c r="H146" s="235">
        <v>40.929000000000002</v>
      </c>
      <c r="I146" s="235">
        <v>1.3680000000000001</v>
      </c>
      <c r="J146" s="235">
        <f>ROUND(I146*H146,3)</f>
        <v>55.991</v>
      </c>
      <c r="K146" s="236"/>
      <c r="L146" s="34"/>
      <c r="M146" s="237" t="s">
        <v>1</v>
      </c>
      <c r="N146" s="238" t="s">
        <v>38</v>
      </c>
      <c r="O146" s="239">
        <v>0.080000000000000002</v>
      </c>
      <c r="P146" s="239">
        <f>O146*H146</f>
        <v>3.2743200000000003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41" t="s">
        <v>132</v>
      </c>
      <c r="AT146" s="241" t="s">
        <v>128</v>
      </c>
      <c r="AU146" s="241" t="s">
        <v>108</v>
      </c>
      <c r="AY146" s="14" t="s">
        <v>126</v>
      </c>
      <c r="BE146" s="242">
        <f>IF(N146="základná",J146,0)</f>
        <v>0</v>
      </c>
      <c r="BF146" s="242">
        <f>IF(N146="znížená",J146,0)</f>
        <v>55.991</v>
      </c>
      <c r="BG146" s="242">
        <f>IF(N146="zákl. prenesená",J146,0)</f>
        <v>0</v>
      </c>
      <c r="BH146" s="242">
        <f>IF(N146="zníž. prenesená",J146,0)</f>
        <v>0</v>
      </c>
      <c r="BI146" s="242">
        <f>IF(N146="nulová",J146,0)</f>
        <v>0</v>
      </c>
      <c r="BJ146" s="14" t="s">
        <v>108</v>
      </c>
      <c r="BK146" s="243">
        <f>ROUND(I146*H146,3)</f>
        <v>55.991</v>
      </c>
      <c r="BL146" s="14" t="s">
        <v>132</v>
      </c>
      <c r="BM146" s="241" t="s">
        <v>174</v>
      </c>
    </row>
    <row r="147" s="2" customFormat="1" ht="21.75" customHeight="1">
      <c r="A147" s="31"/>
      <c r="B147" s="32"/>
      <c r="C147" s="231" t="s">
        <v>175</v>
      </c>
      <c r="D147" s="231" t="s">
        <v>128</v>
      </c>
      <c r="E147" s="232" t="s">
        <v>176</v>
      </c>
      <c r="F147" s="233" t="s">
        <v>177</v>
      </c>
      <c r="G147" s="234" t="s">
        <v>157</v>
      </c>
      <c r="H147" s="235">
        <v>18.574999999999999</v>
      </c>
      <c r="I147" s="235">
        <v>76.671999999999997</v>
      </c>
      <c r="J147" s="235">
        <f>ROUND(I147*H147,3)</f>
        <v>1424.182</v>
      </c>
      <c r="K147" s="236"/>
      <c r="L147" s="34"/>
      <c r="M147" s="237" t="s">
        <v>1</v>
      </c>
      <c r="N147" s="238" t="s">
        <v>38</v>
      </c>
      <c r="O147" s="239">
        <v>4.2000000000000002</v>
      </c>
      <c r="P147" s="239">
        <f>O147*H147</f>
        <v>78.015000000000001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41" t="s">
        <v>132</v>
      </c>
      <c r="AT147" s="241" t="s">
        <v>128</v>
      </c>
      <c r="AU147" s="241" t="s">
        <v>108</v>
      </c>
      <c r="AY147" s="14" t="s">
        <v>126</v>
      </c>
      <c r="BE147" s="242">
        <f>IF(N147="základná",J147,0)</f>
        <v>0</v>
      </c>
      <c r="BF147" s="242">
        <f>IF(N147="znížená",J147,0)</f>
        <v>1424.182</v>
      </c>
      <c r="BG147" s="242">
        <f>IF(N147="zákl. prenesená",J147,0)</f>
        <v>0</v>
      </c>
      <c r="BH147" s="242">
        <f>IF(N147="zníž. prenesená",J147,0)</f>
        <v>0</v>
      </c>
      <c r="BI147" s="242">
        <f>IF(N147="nulová",J147,0)</f>
        <v>0</v>
      </c>
      <c r="BJ147" s="14" t="s">
        <v>108</v>
      </c>
      <c r="BK147" s="243">
        <f>ROUND(I147*H147,3)</f>
        <v>1424.182</v>
      </c>
      <c r="BL147" s="14" t="s">
        <v>132</v>
      </c>
      <c r="BM147" s="241" t="s">
        <v>178</v>
      </c>
    </row>
    <row r="148" s="2" customFormat="1" ht="37.8" customHeight="1">
      <c r="A148" s="31"/>
      <c r="B148" s="32"/>
      <c r="C148" s="231" t="s">
        <v>179</v>
      </c>
      <c r="D148" s="231" t="s">
        <v>128</v>
      </c>
      <c r="E148" s="232" t="s">
        <v>180</v>
      </c>
      <c r="F148" s="233" t="s">
        <v>181</v>
      </c>
      <c r="G148" s="234" t="s">
        <v>157</v>
      </c>
      <c r="H148" s="235">
        <v>9.2880000000000003</v>
      </c>
      <c r="I148" s="235">
        <v>17.937000000000001</v>
      </c>
      <c r="J148" s="235">
        <f>ROUND(I148*H148,3)</f>
        <v>166.59899999999999</v>
      </c>
      <c r="K148" s="236"/>
      <c r="L148" s="34"/>
      <c r="M148" s="237" t="s">
        <v>1</v>
      </c>
      <c r="N148" s="238" t="s">
        <v>38</v>
      </c>
      <c r="O148" s="239">
        <v>0.94999999999999996</v>
      </c>
      <c r="P148" s="239">
        <f>O148*H148</f>
        <v>8.823599999999999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41" t="s">
        <v>132</v>
      </c>
      <c r="AT148" s="241" t="s">
        <v>128</v>
      </c>
      <c r="AU148" s="241" t="s">
        <v>108</v>
      </c>
      <c r="AY148" s="14" t="s">
        <v>126</v>
      </c>
      <c r="BE148" s="242">
        <f>IF(N148="základná",J148,0)</f>
        <v>0</v>
      </c>
      <c r="BF148" s="242">
        <f>IF(N148="znížená",J148,0)</f>
        <v>166.59899999999999</v>
      </c>
      <c r="BG148" s="242">
        <f>IF(N148="zákl. prenesená",J148,0)</f>
        <v>0</v>
      </c>
      <c r="BH148" s="242">
        <f>IF(N148="zníž. prenesená",J148,0)</f>
        <v>0</v>
      </c>
      <c r="BI148" s="242">
        <f>IF(N148="nulová",J148,0)</f>
        <v>0</v>
      </c>
      <c r="BJ148" s="14" t="s">
        <v>108</v>
      </c>
      <c r="BK148" s="243">
        <f>ROUND(I148*H148,3)</f>
        <v>166.59899999999999</v>
      </c>
      <c r="BL148" s="14" t="s">
        <v>132</v>
      </c>
      <c r="BM148" s="241" t="s">
        <v>182</v>
      </c>
    </row>
    <row r="149" s="2" customFormat="1" ht="21.75" customHeight="1">
      <c r="A149" s="31"/>
      <c r="B149" s="32"/>
      <c r="C149" s="231" t="s">
        <v>183</v>
      </c>
      <c r="D149" s="231" t="s">
        <v>128</v>
      </c>
      <c r="E149" s="232" t="s">
        <v>184</v>
      </c>
      <c r="F149" s="233" t="s">
        <v>185</v>
      </c>
      <c r="G149" s="234" t="s">
        <v>157</v>
      </c>
      <c r="H149" s="235">
        <v>81.858000000000004</v>
      </c>
      <c r="I149" s="235">
        <v>41.640000000000001</v>
      </c>
      <c r="J149" s="235">
        <f>ROUND(I149*H149,3)</f>
        <v>3408.567</v>
      </c>
      <c r="K149" s="236"/>
      <c r="L149" s="34"/>
      <c r="M149" s="237" t="s">
        <v>1</v>
      </c>
      <c r="N149" s="238" t="s">
        <v>38</v>
      </c>
      <c r="O149" s="239">
        <v>2.2210000000000001</v>
      </c>
      <c r="P149" s="239">
        <f>O149*H149</f>
        <v>181.80661800000001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41" t="s">
        <v>132</v>
      </c>
      <c r="AT149" s="241" t="s">
        <v>128</v>
      </c>
      <c r="AU149" s="241" t="s">
        <v>108</v>
      </c>
      <c r="AY149" s="14" t="s">
        <v>126</v>
      </c>
      <c r="BE149" s="242">
        <f>IF(N149="základná",J149,0)</f>
        <v>0</v>
      </c>
      <c r="BF149" s="242">
        <f>IF(N149="znížená",J149,0)</f>
        <v>3408.567</v>
      </c>
      <c r="BG149" s="242">
        <f>IF(N149="zákl. prenesená",J149,0)</f>
        <v>0</v>
      </c>
      <c r="BH149" s="242">
        <f>IF(N149="zníž. prenesená",J149,0)</f>
        <v>0</v>
      </c>
      <c r="BI149" s="242">
        <f>IF(N149="nulová",J149,0)</f>
        <v>0</v>
      </c>
      <c r="BJ149" s="14" t="s">
        <v>108</v>
      </c>
      <c r="BK149" s="243">
        <f>ROUND(I149*H149,3)</f>
        <v>3408.567</v>
      </c>
      <c r="BL149" s="14" t="s">
        <v>132</v>
      </c>
      <c r="BM149" s="241" t="s">
        <v>186</v>
      </c>
    </row>
    <row r="150" s="2" customFormat="1" ht="37.8" customHeight="1">
      <c r="A150" s="31"/>
      <c r="B150" s="32"/>
      <c r="C150" s="231" t="s">
        <v>187</v>
      </c>
      <c r="D150" s="231" t="s">
        <v>128</v>
      </c>
      <c r="E150" s="232" t="s">
        <v>188</v>
      </c>
      <c r="F150" s="233" t="s">
        <v>189</v>
      </c>
      <c r="G150" s="234" t="s">
        <v>157</v>
      </c>
      <c r="H150" s="235">
        <v>40.929000000000002</v>
      </c>
      <c r="I150" s="235">
        <v>2.8639999999999999</v>
      </c>
      <c r="J150" s="235">
        <f>ROUND(I150*H150,3)</f>
        <v>117.221</v>
      </c>
      <c r="K150" s="236"/>
      <c r="L150" s="34"/>
      <c r="M150" s="237" t="s">
        <v>1</v>
      </c>
      <c r="N150" s="238" t="s">
        <v>38</v>
      </c>
      <c r="O150" s="239">
        <v>0.14699999999999999</v>
      </c>
      <c r="P150" s="239">
        <f>O150*H150</f>
        <v>6.0165629999999997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41" t="s">
        <v>132</v>
      </c>
      <c r="AT150" s="241" t="s">
        <v>128</v>
      </c>
      <c r="AU150" s="241" t="s">
        <v>108</v>
      </c>
      <c r="AY150" s="14" t="s">
        <v>126</v>
      </c>
      <c r="BE150" s="242">
        <f>IF(N150="základná",J150,0)</f>
        <v>0</v>
      </c>
      <c r="BF150" s="242">
        <f>IF(N150="znížená",J150,0)</f>
        <v>117.221</v>
      </c>
      <c r="BG150" s="242">
        <f>IF(N150="zákl. prenesená",J150,0)</f>
        <v>0</v>
      </c>
      <c r="BH150" s="242">
        <f>IF(N150="zníž. prenesená",J150,0)</f>
        <v>0</v>
      </c>
      <c r="BI150" s="242">
        <f>IF(N150="nulová",J150,0)</f>
        <v>0</v>
      </c>
      <c r="BJ150" s="14" t="s">
        <v>108</v>
      </c>
      <c r="BK150" s="243">
        <f>ROUND(I150*H150,3)</f>
        <v>117.221</v>
      </c>
      <c r="BL150" s="14" t="s">
        <v>132</v>
      </c>
      <c r="BM150" s="241" t="s">
        <v>190</v>
      </c>
    </row>
    <row r="151" s="2" customFormat="1" ht="24.15" customHeight="1">
      <c r="A151" s="31"/>
      <c r="B151" s="32"/>
      <c r="C151" s="231" t="s">
        <v>191</v>
      </c>
      <c r="D151" s="231" t="s">
        <v>128</v>
      </c>
      <c r="E151" s="232" t="s">
        <v>192</v>
      </c>
      <c r="F151" s="233" t="s">
        <v>193</v>
      </c>
      <c r="G151" s="234" t="s">
        <v>131</v>
      </c>
      <c r="H151" s="235">
        <v>151</v>
      </c>
      <c r="I151" s="235">
        <v>5.1079999999999997</v>
      </c>
      <c r="J151" s="235">
        <f>ROUND(I151*H151,3)</f>
        <v>771.30799999999999</v>
      </c>
      <c r="K151" s="236"/>
      <c r="L151" s="34"/>
      <c r="M151" s="237" t="s">
        <v>1</v>
      </c>
      <c r="N151" s="238" t="s">
        <v>38</v>
      </c>
      <c r="O151" s="239">
        <v>0.249</v>
      </c>
      <c r="P151" s="239">
        <f>O151*H151</f>
        <v>37.598999999999997</v>
      </c>
      <c r="Q151" s="239">
        <v>0.00090585000000000004</v>
      </c>
      <c r="R151" s="239">
        <f>Q151*H151</f>
        <v>0.13678335</v>
      </c>
      <c r="S151" s="239">
        <v>0</v>
      </c>
      <c r="T151" s="240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41" t="s">
        <v>132</v>
      </c>
      <c r="AT151" s="241" t="s">
        <v>128</v>
      </c>
      <c r="AU151" s="241" t="s">
        <v>108</v>
      </c>
      <c r="AY151" s="14" t="s">
        <v>126</v>
      </c>
      <c r="BE151" s="242">
        <f>IF(N151="základná",J151,0)</f>
        <v>0</v>
      </c>
      <c r="BF151" s="242">
        <f>IF(N151="znížená",J151,0)</f>
        <v>771.30799999999999</v>
      </c>
      <c r="BG151" s="242">
        <f>IF(N151="zákl. prenesená",J151,0)</f>
        <v>0</v>
      </c>
      <c r="BH151" s="242">
        <f>IF(N151="zníž. prenesená",J151,0)</f>
        <v>0</v>
      </c>
      <c r="BI151" s="242">
        <f>IF(N151="nulová",J151,0)</f>
        <v>0</v>
      </c>
      <c r="BJ151" s="14" t="s">
        <v>108</v>
      </c>
      <c r="BK151" s="243">
        <f>ROUND(I151*H151,3)</f>
        <v>771.30799999999999</v>
      </c>
      <c r="BL151" s="14" t="s">
        <v>132</v>
      </c>
      <c r="BM151" s="241" t="s">
        <v>194</v>
      </c>
    </row>
    <row r="152" s="2" customFormat="1" ht="24.15" customHeight="1">
      <c r="A152" s="31"/>
      <c r="B152" s="32"/>
      <c r="C152" s="231" t="s">
        <v>195</v>
      </c>
      <c r="D152" s="231" t="s">
        <v>128</v>
      </c>
      <c r="E152" s="232" t="s">
        <v>196</v>
      </c>
      <c r="F152" s="233" t="s">
        <v>197</v>
      </c>
      <c r="G152" s="234" t="s">
        <v>131</v>
      </c>
      <c r="H152" s="235">
        <v>151</v>
      </c>
      <c r="I152" s="235">
        <v>3.2090000000000001</v>
      </c>
      <c r="J152" s="235">
        <f>ROUND(I152*H152,3)</f>
        <v>484.55900000000003</v>
      </c>
      <c r="K152" s="236"/>
      <c r="L152" s="34"/>
      <c r="M152" s="237" t="s">
        <v>1</v>
      </c>
      <c r="N152" s="238" t="s">
        <v>38</v>
      </c>
      <c r="O152" s="239">
        <v>0.188</v>
      </c>
      <c r="P152" s="239">
        <f>O152*H152</f>
        <v>28.388000000000002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41" t="s">
        <v>132</v>
      </c>
      <c r="AT152" s="241" t="s">
        <v>128</v>
      </c>
      <c r="AU152" s="241" t="s">
        <v>108</v>
      </c>
      <c r="AY152" s="14" t="s">
        <v>126</v>
      </c>
      <c r="BE152" s="242">
        <f>IF(N152="základná",J152,0)</f>
        <v>0</v>
      </c>
      <c r="BF152" s="242">
        <f>IF(N152="znížená",J152,0)</f>
        <v>484.55900000000003</v>
      </c>
      <c r="BG152" s="242">
        <f>IF(N152="zákl. prenesená",J152,0)</f>
        <v>0</v>
      </c>
      <c r="BH152" s="242">
        <f>IF(N152="zníž. prenesená",J152,0)</f>
        <v>0</v>
      </c>
      <c r="BI152" s="242">
        <f>IF(N152="nulová",J152,0)</f>
        <v>0</v>
      </c>
      <c r="BJ152" s="14" t="s">
        <v>108</v>
      </c>
      <c r="BK152" s="243">
        <f>ROUND(I152*H152,3)</f>
        <v>484.55900000000003</v>
      </c>
      <c r="BL152" s="14" t="s">
        <v>132</v>
      </c>
      <c r="BM152" s="241" t="s">
        <v>198</v>
      </c>
    </row>
    <row r="153" s="2" customFormat="1" ht="37.8" customHeight="1">
      <c r="A153" s="31"/>
      <c r="B153" s="32"/>
      <c r="C153" s="231" t="s">
        <v>199</v>
      </c>
      <c r="D153" s="231" t="s">
        <v>128</v>
      </c>
      <c r="E153" s="232" t="s">
        <v>200</v>
      </c>
      <c r="F153" s="233" t="s">
        <v>201</v>
      </c>
      <c r="G153" s="234" t="s">
        <v>131</v>
      </c>
      <c r="H153" s="235">
        <v>389.48000000000002</v>
      </c>
      <c r="I153" s="235">
        <v>4.891</v>
      </c>
      <c r="J153" s="235">
        <f>ROUND(I153*H153,3)</f>
        <v>1904.9469999999999</v>
      </c>
      <c r="K153" s="236"/>
      <c r="L153" s="34"/>
      <c r="M153" s="237" t="s">
        <v>1</v>
      </c>
      <c r="N153" s="238" t="s">
        <v>38</v>
      </c>
      <c r="O153" s="239">
        <v>0.052999999999999998</v>
      </c>
      <c r="P153" s="239">
        <f>O153*H153</f>
        <v>20.642440000000001</v>
      </c>
      <c r="Q153" s="239">
        <v>0.00074091999999999995</v>
      </c>
      <c r="R153" s="239">
        <f>Q153*H153</f>
        <v>0.28857352159999999</v>
      </c>
      <c r="S153" s="239">
        <v>0</v>
      </c>
      <c r="T153" s="240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41" t="s">
        <v>132</v>
      </c>
      <c r="AT153" s="241" t="s">
        <v>128</v>
      </c>
      <c r="AU153" s="241" t="s">
        <v>108</v>
      </c>
      <c r="AY153" s="14" t="s">
        <v>126</v>
      </c>
      <c r="BE153" s="242">
        <f>IF(N153="základná",J153,0)</f>
        <v>0</v>
      </c>
      <c r="BF153" s="242">
        <f>IF(N153="znížená",J153,0)</f>
        <v>1904.9469999999999</v>
      </c>
      <c r="BG153" s="242">
        <f>IF(N153="zákl. prenesená",J153,0)</f>
        <v>0</v>
      </c>
      <c r="BH153" s="242">
        <f>IF(N153="zníž. prenesená",J153,0)</f>
        <v>0</v>
      </c>
      <c r="BI153" s="242">
        <f>IF(N153="nulová",J153,0)</f>
        <v>0</v>
      </c>
      <c r="BJ153" s="14" t="s">
        <v>108</v>
      </c>
      <c r="BK153" s="243">
        <f>ROUND(I153*H153,3)</f>
        <v>1904.9469999999999</v>
      </c>
      <c r="BL153" s="14" t="s">
        <v>132</v>
      </c>
      <c r="BM153" s="241" t="s">
        <v>202</v>
      </c>
    </row>
    <row r="154" s="2" customFormat="1" ht="44.25" customHeight="1">
      <c r="A154" s="31"/>
      <c r="B154" s="32"/>
      <c r="C154" s="231" t="s">
        <v>203</v>
      </c>
      <c r="D154" s="231" t="s">
        <v>128</v>
      </c>
      <c r="E154" s="232" t="s">
        <v>204</v>
      </c>
      <c r="F154" s="233" t="s">
        <v>205</v>
      </c>
      <c r="G154" s="234" t="s">
        <v>131</v>
      </c>
      <c r="H154" s="235">
        <v>389.48000000000002</v>
      </c>
      <c r="I154" s="235">
        <v>6.8609999999999998</v>
      </c>
      <c r="J154" s="235">
        <f>ROUND(I154*H154,3)</f>
        <v>2672.2220000000002</v>
      </c>
      <c r="K154" s="236"/>
      <c r="L154" s="34"/>
      <c r="M154" s="237" t="s">
        <v>1</v>
      </c>
      <c r="N154" s="238" t="s">
        <v>38</v>
      </c>
      <c r="O154" s="239">
        <v>0.16900000000000001</v>
      </c>
      <c r="P154" s="239">
        <f>O154*H154</f>
        <v>65.822120000000012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41" t="s">
        <v>132</v>
      </c>
      <c r="AT154" s="241" t="s">
        <v>128</v>
      </c>
      <c r="AU154" s="241" t="s">
        <v>108</v>
      </c>
      <c r="AY154" s="14" t="s">
        <v>126</v>
      </c>
      <c r="BE154" s="242">
        <f>IF(N154="základná",J154,0)</f>
        <v>0</v>
      </c>
      <c r="BF154" s="242">
        <f>IF(N154="znížená",J154,0)</f>
        <v>2672.2220000000002</v>
      </c>
      <c r="BG154" s="242">
        <f>IF(N154="zákl. prenesená",J154,0)</f>
        <v>0</v>
      </c>
      <c r="BH154" s="242">
        <f>IF(N154="zníž. prenesená",J154,0)</f>
        <v>0</v>
      </c>
      <c r="BI154" s="242">
        <f>IF(N154="nulová",J154,0)</f>
        <v>0</v>
      </c>
      <c r="BJ154" s="14" t="s">
        <v>108</v>
      </c>
      <c r="BK154" s="243">
        <f>ROUND(I154*H154,3)</f>
        <v>2672.2220000000002</v>
      </c>
      <c r="BL154" s="14" t="s">
        <v>132</v>
      </c>
      <c r="BM154" s="241" t="s">
        <v>206</v>
      </c>
    </row>
    <row r="155" s="2" customFormat="1" ht="33" customHeight="1">
      <c r="A155" s="31"/>
      <c r="B155" s="32"/>
      <c r="C155" s="231" t="s">
        <v>7</v>
      </c>
      <c r="D155" s="231" t="s">
        <v>128</v>
      </c>
      <c r="E155" s="232" t="s">
        <v>207</v>
      </c>
      <c r="F155" s="233" t="s">
        <v>208</v>
      </c>
      <c r="G155" s="234" t="s">
        <v>157</v>
      </c>
      <c r="H155" s="235">
        <v>313.48899999999998</v>
      </c>
      <c r="I155" s="235">
        <v>4.835</v>
      </c>
      <c r="J155" s="235">
        <f>ROUND(I155*H155,3)</f>
        <v>1515.7190000000001</v>
      </c>
      <c r="K155" s="236"/>
      <c r="L155" s="34"/>
      <c r="M155" s="237" t="s">
        <v>1</v>
      </c>
      <c r="N155" s="238" t="s">
        <v>38</v>
      </c>
      <c r="O155" s="239">
        <v>0.070999999999999994</v>
      </c>
      <c r="P155" s="239">
        <f>O155*H155</f>
        <v>22.257718999999998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41" t="s">
        <v>132</v>
      </c>
      <c r="AT155" s="241" t="s">
        <v>128</v>
      </c>
      <c r="AU155" s="241" t="s">
        <v>108</v>
      </c>
      <c r="AY155" s="14" t="s">
        <v>126</v>
      </c>
      <c r="BE155" s="242">
        <f>IF(N155="základná",J155,0)</f>
        <v>0</v>
      </c>
      <c r="BF155" s="242">
        <f>IF(N155="znížená",J155,0)</f>
        <v>1515.7190000000001</v>
      </c>
      <c r="BG155" s="242">
        <f>IF(N155="zákl. prenesená",J155,0)</f>
        <v>0</v>
      </c>
      <c r="BH155" s="242">
        <f>IF(N155="zníž. prenesená",J155,0)</f>
        <v>0</v>
      </c>
      <c r="BI155" s="242">
        <f>IF(N155="nulová",J155,0)</f>
        <v>0</v>
      </c>
      <c r="BJ155" s="14" t="s">
        <v>108</v>
      </c>
      <c r="BK155" s="243">
        <f>ROUND(I155*H155,3)</f>
        <v>1515.7190000000001</v>
      </c>
      <c r="BL155" s="14" t="s">
        <v>132</v>
      </c>
      <c r="BM155" s="241" t="s">
        <v>209</v>
      </c>
    </row>
    <row r="156" s="2" customFormat="1" ht="24.15" customHeight="1">
      <c r="A156" s="31"/>
      <c r="B156" s="32"/>
      <c r="C156" s="231" t="s">
        <v>210</v>
      </c>
      <c r="D156" s="231" t="s">
        <v>128</v>
      </c>
      <c r="E156" s="232" t="s">
        <v>211</v>
      </c>
      <c r="F156" s="233" t="s">
        <v>212</v>
      </c>
      <c r="G156" s="234" t="s">
        <v>157</v>
      </c>
      <c r="H156" s="235">
        <v>112.62300000000001</v>
      </c>
      <c r="I156" s="235">
        <v>2.327</v>
      </c>
      <c r="J156" s="235">
        <f>ROUND(I156*H156,3)</f>
        <v>262.07400000000001</v>
      </c>
      <c r="K156" s="236"/>
      <c r="L156" s="34"/>
      <c r="M156" s="237" t="s">
        <v>1</v>
      </c>
      <c r="N156" s="238" t="s">
        <v>38</v>
      </c>
      <c r="O156" s="239">
        <v>0.086999999999999994</v>
      </c>
      <c r="P156" s="239">
        <f>O156*H156</f>
        <v>9.7982010000000006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41" t="s">
        <v>132</v>
      </c>
      <c r="AT156" s="241" t="s">
        <v>128</v>
      </c>
      <c r="AU156" s="241" t="s">
        <v>108</v>
      </c>
      <c r="AY156" s="14" t="s">
        <v>126</v>
      </c>
      <c r="BE156" s="242">
        <f>IF(N156="základná",J156,0)</f>
        <v>0</v>
      </c>
      <c r="BF156" s="242">
        <f>IF(N156="znížená",J156,0)</f>
        <v>262.07400000000001</v>
      </c>
      <c r="BG156" s="242">
        <f>IF(N156="zákl. prenesená",J156,0)</f>
        <v>0</v>
      </c>
      <c r="BH156" s="242">
        <f>IF(N156="zníž. prenesená",J156,0)</f>
        <v>0</v>
      </c>
      <c r="BI156" s="242">
        <f>IF(N156="nulová",J156,0)</f>
        <v>0</v>
      </c>
      <c r="BJ156" s="14" t="s">
        <v>108</v>
      </c>
      <c r="BK156" s="243">
        <f>ROUND(I156*H156,3)</f>
        <v>262.07400000000001</v>
      </c>
      <c r="BL156" s="14" t="s">
        <v>132</v>
      </c>
      <c r="BM156" s="241" t="s">
        <v>213</v>
      </c>
    </row>
    <row r="157" s="2" customFormat="1" ht="21.75" customHeight="1">
      <c r="A157" s="31"/>
      <c r="B157" s="32"/>
      <c r="C157" s="231" t="s">
        <v>214</v>
      </c>
      <c r="D157" s="231" t="s">
        <v>128</v>
      </c>
      <c r="E157" s="232" t="s">
        <v>215</v>
      </c>
      <c r="F157" s="233" t="s">
        <v>216</v>
      </c>
      <c r="G157" s="234" t="s">
        <v>157</v>
      </c>
      <c r="H157" s="235">
        <v>111.593</v>
      </c>
      <c r="I157" s="235">
        <v>0.749</v>
      </c>
      <c r="J157" s="235">
        <f>ROUND(I157*H157,3)</f>
        <v>83.582999999999998</v>
      </c>
      <c r="K157" s="236"/>
      <c r="L157" s="34"/>
      <c r="M157" s="237" t="s">
        <v>1</v>
      </c>
      <c r="N157" s="238" t="s">
        <v>38</v>
      </c>
      <c r="O157" s="239">
        <v>0.0080000000000000002</v>
      </c>
      <c r="P157" s="239">
        <f>O157*H157</f>
        <v>0.89274400000000009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41" t="s">
        <v>132</v>
      </c>
      <c r="AT157" s="241" t="s">
        <v>128</v>
      </c>
      <c r="AU157" s="241" t="s">
        <v>108</v>
      </c>
      <c r="AY157" s="14" t="s">
        <v>126</v>
      </c>
      <c r="BE157" s="242">
        <f>IF(N157="základná",J157,0)</f>
        <v>0</v>
      </c>
      <c r="BF157" s="242">
        <f>IF(N157="znížená",J157,0)</f>
        <v>83.582999999999998</v>
      </c>
      <c r="BG157" s="242">
        <f>IF(N157="zákl. prenesená",J157,0)</f>
        <v>0</v>
      </c>
      <c r="BH157" s="242">
        <f>IF(N157="zníž. prenesená",J157,0)</f>
        <v>0</v>
      </c>
      <c r="BI157" s="242">
        <f>IF(N157="nulová",J157,0)</f>
        <v>0</v>
      </c>
      <c r="BJ157" s="14" t="s">
        <v>108</v>
      </c>
      <c r="BK157" s="243">
        <f>ROUND(I157*H157,3)</f>
        <v>83.582999999999998</v>
      </c>
      <c r="BL157" s="14" t="s">
        <v>132</v>
      </c>
      <c r="BM157" s="241" t="s">
        <v>217</v>
      </c>
    </row>
    <row r="158" s="2" customFormat="1" ht="24.15" customHeight="1">
      <c r="A158" s="31"/>
      <c r="B158" s="32"/>
      <c r="C158" s="231" t="s">
        <v>218</v>
      </c>
      <c r="D158" s="231" t="s">
        <v>128</v>
      </c>
      <c r="E158" s="232" t="s">
        <v>219</v>
      </c>
      <c r="F158" s="233" t="s">
        <v>220</v>
      </c>
      <c r="G158" s="234" t="s">
        <v>221</v>
      </c>
      <c r="H158" s="235">
        <v>99.650000000000006</v>
      </c>
      <c r="I158" s="235">
        <v>90</v>
      </c>
      <c r="J158" s="235">
        <f>ROUND(I158*H158,3)</f>
        <v>8968.5</v>
      </c>
      <c r="K158" s="236"/>
      <c r="L158" s="34"/>
      <c r="M158" s="237" t="s">
        <v>1</v>
      </c>
      <c r="N158" s="238" t="s">
        <v>38</v>
      </c>
      <c r="O158" s="239">
        <v>0</v>
      </c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41" t="s">
        <v>132</v>
      </c>
      <c r="AT158" s="241" t="s">
        <v>128</v>
      </c>
      <c r="AU158" s="241" t="s">
        <v>108</v>
      </c>
      <c r="AY158" s="14" t="s">
        <v>126</v>
      </c>
      <c r="BE158" s="242">
        <f>IF(N158="základná",J158,0)</f>
        <v>0</v>
      </c>
      <c r="BF158" s="242">
        <f>IF(N158="znížená",J158,0)</f>
        <v>8968.5</v>
      </c>
      <c r="BG158" s="242">
        <f>IF(N158="zákl. prenesená",J158,0)</f>
        <v>0</v>
      </c>
      <c r="BH158" s="242">
        <f>IF(N158="zníž. prenesená",J158,0)</f>
        <v>0</v>
      </c>
      <c r="BI158" s="242">
        <f>IF(N158="nulová",J158,0)</f>
        <v>0</v>
      </c>
      <c r="BJ158" s="14" t="s">
        <v>108</v>
      </c>
      <c r="BK158" s="243">
        <f>ROUND(I158*H158,3)</f>
        <v>8968.5</v>
      </c>
      <c r="BL158" s="14" t="s">
        <v>132</v>
      </c>
      <c r="BM158" s="241" t="s">
        <v>222</v>
      </c>
    </row>
    <row r="159" s="2" customFormat="1" ht="24.15" customHeight="1">
      <c r="A159" s="31"/>
      <c r="B159" s="32"/>
      <c r="C159" s="231" t="s">
        <v>223</v>
      </c>
      <c r="D159" s="231" t="s">
        <v>128</v>
      </c>
      <c r="E159" s="232" t="s">
        <v>224</v>
      </c>
      <c r="F159" s="233" t="s">
        <v>225</v>
      </c>
      <c r="G159" s="234" t="s">
        <v>221</v>
      </c>
      <c r="H159" s="235">
        <v>292.50799999999998</v>
      </c>
      <c r="I159" s="235">
        <v>30</v>
      </c>
      <c r="J159" s="235">
        <f>ROUND(I159*H159,3)</f>
        <v>8775.2399999999998</v>
      </c>
      <c r="K159" s="236"/>
      <c r="L159" s="34"/>
      <c r="M159" s="237" t="s">
        <v>1</v>
      </c>
      <c r="N159" s="238" t="s">
        <v>38</v>
      </c>
      <c r="O159" s="239">
        <v>0</v>
      </c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41" t="s">
        <v>132</v>
      </c>
      <c r="AT159" s="241" t="s">
        <v>128</v>
      </c>
      <c r="AU159" s="241" t="s">
        <v>108</v>
      </c>
      <c r="AY159" s="14" t="s">
        <v>126</v>
      </c>
      <c r="BE159" s="242">
        <f>IF(N159="základná",J159,0)</f>
        <v>0</v>
      </c>
      <c r="BF159" s="242">
        <f>IF(N159="znížená",J159,0)</f>
        <v>8775.2399999999998</v>
      </c>
      <c r="BG159" s="242">
        <f>IF(N159="zákl. prenesená",J159,0)</f>
        <v>0</v>
      </c>
      <c r="BH159" s="242">
        <f>IF(N159="zníž. prenesená",J159,0)</f>
        <v>0</v>
      </c>
      <c r="BI159" s="242">
        <f>IF(N159="nulová",J159,0)</f>
        <v>0</v>
      </c>
      <c r="BJ159" s="14" t="s">
        <v>108</v>
      </c>
      <c r="BK159" s="243">
        <f>ROUND(I159*H159,3)</f>
        <v>8775.2399999999998</v>
      </c>
      <c r="BL159" s="14" t="s">
        <v>132</v>
      </c>
      <c r="BM159" s="241" t="s">
        <v>226</v>
      </c>
    </row>
    <row r="160" s="2" customFormat="1" ht="33" customHeight="1">
      <c r="A160" s="31"/>
      <c r="B160" s="32"/>
      <c r="C160" s="231" t="s">
        <v>227</v>
      </c>
      <c r="D160" s="231" t="s">
        <v>128</v>
      </c>
      <c r="E160" s="232" t="s">
        <v>228</v>
      </c>
      <c r="F160" s="233" t="s">
        <v>229</v>
      </c>
      <c r="G160" s="234" t="s">
        <v>157</v>
      </c>
      <c r="H160" s="235">
        <v>107.255</v>
      </c>
      <c r="I160" s="235">
        <v>4.2089999999999996</v>
      </c>
      <c r="J160" s="235">
        <f>ROUND(I160*H160,3)</f>
        <v>451.43599999999998</v>
      </c>
      <c r="K160" s="236"/>
      <c r="L160" s="34"/>
      <c r="M160" s="237" t="s">
        <v>1</v>
      </c>
      <c r="N160" s="238" t="s">
        <v>38</v>
      </c>
      <c r="O160" s="239">
        <v>0.22900000000000001</v>
      </c>
      <c r="P160" s="239">
        <f>O160*H160</f>
        <v>24.561395000000001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41" t="s">
        <v>132</v>
      </c>
      <c r="AT160" s="241" t="s">
        <v>128</v>
      </c>
      <c r="AU160" s="241" t="s">
        <v>108</v>
      </c>
      <c r="AY160" s="14" t="s">
        <v>126</v>
      </c>
      <c r="BE160" s="242">
        <f>IF(N160="základná",J160,0)</f>
        <v>0</v>
      </c>
      <c r="BF160" s="242">
        <f>IF(N160="znížená",J160,0)</f>
        <v>451.43599999999998</v>
      </c>
      <c r="BG160" s="242">
        <f>IF(N160="zákl. prenesená",J160,0)</f>
        <v>0</v>
      </c>
      <c r="BH160" s="242">
        <f>IF(N160="zníž. prenesená",J160,0)</f>
        <v>0</v>
      </c>
      <c r="BI160" s="242">
        <f>IF(N160="nulová",J160,0)</f>
        <v>0</v>
      </c>
      <c r="BJ160" s="14" t="s">
        <v>108</v>
      </c>
      <c r="BK160" s="243">
        <f>ROUND(I160*H160,3)</f>
        <v>451.43599999999998</v>
      </c>
      <c r="BL160" s="14" t="s">
        <v>132</v>
      </c>
      <c r="BM160" s="241" t="s">
        <v>230</v>
      </c>
    </row>
    <row r="161" s="2" customFormat="1" ht="24.15" customHeight="1">
      <c r="A161" s="31"/>
      <c r="B161" s="32"/>
      <c r="C161" s="231" t="s">
        <v>231</v>
      </c>
      <c r="D161" s="231" t="s">
        <v>128</v>
      </c>
      <c r="E161" s="232" t="s">
        <v>232</v>
      </c>
      <c r="F161" s="233" t="s">
        <v>233</v>
      </c>
      <c r="G161" s="234" t="s">
        <v>157</v>
      </c>
      <c r="H161" s="235">
        <v>73.137</v>
      </c>
      <c r="I161" s="235">
        <v>34.387999999999998</v>
      </c>
      <c r="J161" s="235">
        <f>ROUND(I161*H161,3)</f>
        <v>2515.0349999999999</v>
      </c>
      <c r="K161" s="236"/>
      <c r="L161" s="34"/>
      <c r="M161" s="237" t="s">
        <v>1</v>
      </c>
      <c r="N161" s="238" t="s">
        <v>38</v>
      </c>
      <c r="O161" s="239">
        <v>2.3900000000000001</v>
      </c>
      <c r="P161" s="239">
        <f>O161*H161</f>
        <v>174.79743000000002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41" t="s">
        <v>132</v>
      </c>
      <c r="AT161" s="241" t="s">
        <v>128</v>
      </c>
      <c r="AU161" s="241" t="s">
        <v>108</v>
      </c>
      <c r="AY161" s="14" t="s">
        <v>126</v>
      </c>
      <c r="BE161" s="242">
        <f>IF(N161="základná",J161,0)</f>
        <v>0</v>
      </c>
      <c r="BF161" s="242">
        <f>IF(N161="znížená",J161,0)</f>
        <v>2515.0349999999999</v>
      </c>
      <c r="BG161" s="242">
        <f>IF(N161="zákl. prenesená",J161,0)</f>
        <v>0</v>
      </c>
      <c r="BH161" s="242">
        <f>IF(N161="zníž. prenesená",J161,0)</f>
        <v>0</v>
      </c>
      <c r="BI161" s="242">
        <f>IF(N161="nulová",J161,0)</f>
        <v>0</v>
      </c>
      <c r="BJ161" s="14" t="s">
        <v>108</v>
      </c>
      <c r="BK161" s="243">
        <f>ROUND(I161*H161,3)</f>
        <v>2515.0349999999999</v>
      </c>
      <c r="BL161" s="14" t="s">
        <v>132</v>
      </c>
      <c r="BM161" s="241" t="s">
        <v>234</v>
      </c>
    </row>
    <row r="162" s="2" customFormat="1" ht="16.5" customHeight="1">
      <c r="A162" s="31"/>
      <c r="B162" s="32"/>
      <c r="C162" s="244" t="s">
        <v>235</v>
      </c>
      <c r="D162" s="244" t="s">
        <v>236</v>
      </c>
      <c r="E162" s="245" t="s">
        <v>237</v>
      </c>
      <c r="F162" s="246" t="s">
        <v>238</v>
      </c>
      <c r="G162" s="247" t="s">
        <v>221</v>
      </c>
      <c r="H162" s="248">
        <v>120.676</v>
      </c>
      <c r="I162" s="248">
        <v>26.449999999999999</v>
      </c>
      <c r="J162" s="248">
        <f>ROUND(I162*H162,3)</f>
        <v>3191.8800000000001</v>
      </c>
      <c r="K162" s="249"/>
      <c r="L162" s="250"/>
      <c r="M162" s="251" t="s">
        <v>1</v>
      </c>
      <c r="N162" s="252" t="s">
        <v>38</v>
      </c>
      <c r="O162" s="239">
        <v>0</v>
      </c>
      <c r="P162" s="239">
        <f>O162*H162</f>
        <v>0</v>
      </c>
      <c r="Q162" s="239">
        <v>1</v>
      </c>
      <c r="R162" s="239">
        <f>Q162*H162</f>
        <v>120.676</v>
      </c>
      <c r="S162" s="239">
        <v>0</v>
      </c>
      <c r="T162" s="24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41" t="s">
        <v>159</v>
      </c>
      <c r="AT162" s="241" t="s">
        <v>236</v>
      </c>
      <c r="AU162" s="241" t="s">
        <v>108</v>
      </c>
      <c r="AY162" s="14" t="s">
        <v>126</v>
      </c>
      <c r="BE162" s="242">
        <f>IF(N162="základná",J162,0)</f>
        <v>0</v>
      </c>
      <c r="BF162" s="242">
        <f>IF(N162="znížená",J162,0)</f>
        <v>3191.8800000000001</v>
      </c>
      <c r="BG162" s="242">
        <f>IF(N162="zákl. prenesená",J162,0)</f>
        <v>0</v>
      </c>
      <c r="BH162" s="242">
        <f>IF(N162="zníž. prenesená",J162,0)</f>
        <v>0</v>
      </c>
      <c r="BI162" s="242">
        <f>IF(N162="nulová",J162,0)</f>
        <v>0</v>
      </c>
      <c r="BJ162" s="14" t="s">
        <v>108</v>
      </c>
      <c r="BK162" s="243">
        <f>ROUND(I162*H162,3)</f>
        <v>3191.8800000000001</v>
      </c>
      <c r="BL162" s="14" t="s">
        <v>132</v>
      </c>
      <c r="BM162" s="241" t="s">
        <v>239</v>
      </c>
    </row>
    <row r="163" s="12" customFormat="1" ht="22.8" customHeight="1">
      <c r="A163" s="12"/>
      <c r="B163" s="216"/>
      <c r="C163" s="217"/>
      <c r="D163" s="218" t="s">
        <v>71</v>
      </c>
      <c r="E163" s="229" t="s">
        <v>132</v>
      </c>
      <c r="F163" s="229" t="s">
        <v>240</v>
      </c>
      <c r="G163" s="217"/>
      <c r="H163" s="217"/>
      <c r="I163" s="217"/>
      <c r="J163" s="230">
        <f>BK163</f>
        <v>2130.7159999999999</v>
      </c>
      <c r="K163" s="217"/>
      <c r="L163" s="221"/>
      <c r="M163" s="222"/>
      <c r="N163" s="223"/>
      <c r="O163" s="223"/>
      <c r="P163" s="224">
        <f>SUM(P164:P165)</f>
        <v>34.720979999999997</v>
      </c>
      <c r="Q163" s="223"/>
      <c r="R163" s="224">
        <f>SUM(R164:R165)</f>
        <v>77.776078200000001</v>
      </c>
      <c r="S163" s="223"/>
      <c r="T163" s="225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6" t="s">
        <v>80</v>
      </c>
      <c r="AT163" s="227" t="s">
        <v>71</v>
      </c>
      <c r="AU163" s="227" t="s">
        <v>80</v>
      </c>
      <c r="AY163" s="226" t="s">
        <v>126</v>
      </c>
      <c r="BK163" s="228">
        <f>SUM(BK164:BK165)</f>
        <v>2130.7159999999999</v>
      </c>
    </row>
    <row r="164" s="2" customFormat="1" ht="37.8" customHeight="1">
      <c r="A164" s="31"/>
      <c r="B164" s="32"/>
      <c r="C164" s="231" t="s">
        <v>241</v>
      </c>
      <c r="D164" s="231" t="s">
        <v>128</v>
      </c>
      <c r="E164" s="232" t="s">
        <v>242</v>
      </c>
      <c r="F164" s="233" t="s">
        <v>243</v>
      </c>
      <c r="G164" s="234" t="s">
        <v>157</v>
      </c>
      <c r="H164" s="235">
        <v>21.66</v>
      </c>
      <c r="I164" s="235">
        <v>65.475999999999999</v>
      </c>
      <c r="J164" s="235">
        <f>ROUND(I164*H164,3)</f>
        <v>1418.21</v>
      </c>
      <c r="K164" s="236"/>
      <c r="L164" s="34"/>
      <c r="M164" s="237" t="s">
        <v>1</v>
      </c>
      <c r="N164" s="238" t="s">
        <v>38</v>
      </c>
      <c r="O164" s="239">
        <v>1.603</v>
      </c>
      <c r="P164" s="239">
        <f>O164*H164</f>
        <v>34.720979999999997</v>
      </c>
      <c r="Q164" s="239">
        <v>1.8907700000000001</v>
      </c>
      <c r="R164" s="239">
        <f>Q164*H164</f>
        <v>40.954078200000005</v>
      </c>
      <c r="S164" s="239">
        <v>0</v>
      </c>
      <c r="T164" s="240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41" t="s">
        <v>132</v>
      </c>
      <c r="AT164" s="241" t="s">
        <v>128</v>
      </c>
      <c r="AU164" s="241" t="s">
        <v>108</v>
      </c>
      <c r="AY164" s="14" t="s">
        <v>126</v>
      </c>
      <c r="BE164" s="242">
        <f>IF(N164="základná",J164,0)</f>
        <v>0</v>
      </c>
      <c r="BF164" s="242">
        <f>IF(N164="znížená",J164,0)</f>
        <v>1418.21</v>
      </c>
      <c r="BG164" s="242">
        <f>IF(N164="zákl. prenesená",J164,0)</f>
        <v>0</v>
      </c>
      <c r="BH164" s="242">
        <f>IF(N164="zníž. prenesená",J164,0)</f>
        <v>0</v>
      </c>
      <c r="BI164" s="242">
        <f>IF(N164="nulová",J164,0)</f>
        <v>0</v>
      </c>
      <c r="BJ164" s="14" t="s">
        <v>108</v>
      </c>
      <c r="BK164" s="243">
        <f>ROUND(I164*H164,3)</f>
        <v>1418.21</v>
      </c>
      <c r="BL164" s="14" t="s">
        <v>132</v>
      </c>
      <c r="BM164" s="241" t="s">
        <v>244</v>
      </c>
    </row>
    <row r="165" s="2" customFormat="1" ht="16.5" customHeight="1">
      <c r="A165" s="31"/>
      <c r="B165" s="32"/>
      <c r="C165" s="244" t="s">
        <v>245</v>
      </c>
      <c r="D165" s="244" t="s">
        <v>236</v>
      </c>
      <c r="E165" s="245" t="s">
        <v>246</v>
      </c>
      <c r="F165" s="246" t="s">
        <v>247</v>
      </c>
      <c r="G165" s="247" t="s">
        <v>221</v>
      </c>
      <c r="H165" s="248">
        <v>36.822000000000003</v>
      </c>
      <c r="I165" s="248">
        <v>19.350000000000001</v>
      </c>
      <c r="J165" s="248">
        <f>ROUND(I165*H165,3)</f>
        <v>712.50599999999997</v>
      </c>
      <c r="K165" s="249"/>
      <c r="L165" s="250"/>
      <c r="M165" s="251" t="s">
        <v>1</v>
      </c>
      <c r="N165" s="252" t="s">
        <v>38</v>
      </c>
      <c r="O165" s="239">
        <v>0</v>
      </c>
      <c r="P165" s="239">
        <f>O165*H165</f>
        <v>0</v>
      </c>
      <c r="Q165" s="239">
        <v>1</v>
      </c>
      <c r="R165" s="239">
        <f>Q165*H165</f>
        <v>36.822000000000003</v>
      </c>
      <c r="S165" s="239">
        <v>0</v>
      </c>
      <c r="T165" s="240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41" t="s">
        <v>159</v>
      </c>
      <c r="AT165" s="241" t="s">
        <v>236</v>
      </c>
      <c r="AU165" s="241" t="s">
        <v>108</v>
      </c>
      <c r="AY165" s="14" t="s">
        <v>126</v>
      </c>
      <c r="BE165" s="242">
        <f>IF(N165="základná",J165,0)</f>
        <v>0</v>
      </c>
      <c r="BF165" s="242">
        <f>IF(N165="znížená",J165,0)</f>
        <v>712.50599999999997</v>
      </c>
      <c r="BG165" s="242">
        <f>IF(N165="zákl. prenesená",J165,0)</f>
        <v>0</v>
      </c>
      <c r="BH165" s="242">
        <f>IF(N165="zníž. prenesená",J165,0)</f>
        <v>0</v>
      </c>
      <c r="BI165" s="242">
        <f>IF(N165="nulová",J165,0)</f>
        <v>0</v>
      </c>
      <c r="BJ165" s="14" t="s">
        <v>108</v>
      </c>
      <c r="BK165" s="243">
        <f>ROUND(I165*H165,3)</f>
        <v>712.50599999999997</v>
      </c>
      <c r="BL165" s="14" t="s">
        <v>132</v>
      </c>
      <c r="BM165" s="241" t="s">
        <v>248</v>
      </c>
    </row>
    <row r="166" s="12" customFormat="1" ht="22.8" customHeight="1">
      <c r="A166" s="12"/>
      <c r="B166" s="216"/>
      <c r="C166" s="217"/>
      <c r="D166" s="218" t="s">
        <v>71</v>
      </c>
      <c r="E166" s="229" t="s">
        <v>144</v>
      </c>
      <c r="F166" s="229" t="s">
        <v>249</v>
      </c>
      <c r="G166" s="217"/>
      <c r="H166" s="217"/>
      <c r="I166" s="217"/>
      <c r="J166" s="230">
        <f>BK166</f>
        <v>10519.294</v>
      </c>
      <c r="K166" s="217"/>
      <c r="L166" s="221"/>
      <c r="M166" s="222"/>
      <c r="N166" s="223"/>
      <c r="O166" s="223"/>
      <c r="P166" s="224">
        <f>SUM(P167:P172)</f>
        <v>40.995196000000007</v>
      </c>
      <c r="Q166" s="223"/>
      <c r="R166" s="224">
        <f>SUM(R167:R172)</f>
        <v>167.86800936</v>
      </c>
      <c r="S166" s="223"/>
      <c r="T166" s="225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6" t="s">
        <v>80</v>
      </c>
      <c r="AT166" s="227" t="s">
        <v>71</v>
      </c>
      <c r="AU166" s="227" t="s">
        <v>80</v>
      </c>
      <c r="AY166" s="226" t="s">
        <v>126</v>
      </c>
      <c r="BK166" s="228">
        <f>SUM(BK167:BK172)</f>
        <v>10519.294</v>
      </c>
    </row>
    <row r="167" s="2" customFormat="1" ht="24.15" customHeight="1">
      <c r="A167" s="31"/>
      <c r="B167" s="32"/>
      <c r="C167" s="231" t="s">
        <v>250</v>
      </c>
      <c r="D167" s="231" t="s">
        <v>128</v>
      </c>
      <c r="E167" s="232" t="s">
        <v>251</v>
      </c>
      <c r="F167" s="233" t="s">
        <v>252</v>
      </c>
      <c r="G167" s="234" t="s">
        <v>131</v>
      </c>
      <c r="H167" s="235">
        <v>141.40000000000001</v>
      </c>
      <c r="I167" s="235">
        <v>10.16</v>
      </c>
      <c r="J167" s="235">
        <f>ROUND(I167*H167,3)</f>
        <v>1436.624</v>
      </c>
      <c r="K167" s="236"/>
      <c r="L167" s="34"/>
      <c r="M167" s="237" t="s">
        <v>1</v>
      </c>
      <c r="N167" s="238" t="s">
        <v>38</v>
      </c>
      <c r="O167" s="239">
        <v>0.029999999999999999</v>
      </c>
      <c r="P167" s="239">
        <f>O167*H167</f>
        <v>4.242</v>
      </c>
      <c r="Q167" s="239">
        <v>0.46166000000000001</v>
      </c>
      <c r="R167" s="239">
        <f>Q167*H167</f>
        <v>65.278724000000011</v>
      </c>
      <c r="S167" s="239">
        <v>0</v>
      </c>
      <c r="T167" s="240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41" t="s">
        <v>132</v>
      </c>
      <c r="AT167" s="241" t="s">
        <v>128</v>
      </c>
      <c r="AU167" s="241" t="s">
        <v>108</v>
      </c>
      <c r="AY167" s="14" t="s">
        <v>126</v>
      </c>
      <c r="BE167" s="242">
        <f>IF(N167="základná",J167,0)</f>
        <v>0</v>
      </c>
      <c r="BF167" s="242">
        <f>IF(N167="znížená",J167,0)</f>
        <v>1436.624</v>
      </c>
      <c r="BG167" s="242">
        <f>IF(N167="zákl. prenesená",J167,0)</f>
        <v>0</v>
      </c>
      <c r="BH167" s="242">
        <f>IF(N167="zníž. prenesená",J167,0)</f>
        <v>0</v>
      </c>
      <c r="BI167" s="242">
        <f>IF(N167="nulová",J167,0)</f>
        <v>0</v>
      </c>
      <c r="BJ167" s="14" t="s">
        <v>108</v>
      </c>
      <c r="BK167" s="243">
        <f>ROUND(I167*H167,3)</f>
        <v>1436.624</v>
      </c>
      <c r="BL167" s="14" t="s">
        <v>132</v>
      </c>
      <c r="BM167" s="241" t="s">
        <v>253</v>
      </c>
    </row>
    <row r="168" s="2" customFormat="1" ht="33" customHeight="1">
      <c r="A168" s="31"/>
      <c r="B168" s="32"/>
      <c r="C168" s="231" t="s">
        <v>254</v>
      </c>
      <c r="D168" s="231" t="s">
        <v>128</v>
      </c>
      <c r="E168" s="232" t="s">
        <v>255</v>
      </c>
      <c r="F168" s="233" t="s">
        <v>256</v>
      </c>
      <c r="G168" s="234" t="s">
        <v>131</v>
      </c>
      <c r="H168" s="235">
        <v>187.59999999999999</v>
      </c>
      <c r="I168" s="235">
        <v>8.5440000000000005</v>
      </c>
      <c r="J168" s="235">
        <f>ROUND(I168*H168,3)</f>
        <v>1602.854</v>
      </c>
      <c r="K168" s="236"/>
      <c r="L168" s="34"/>
      <c r="M168" s="237" t="s">
        <v>1</v>
      </c>
      <c r="N168" s="238" t="s">
        <v>38</v>
      </c>
      <c r="O168" s="239">
        <v>0.025000000000000001</v>
      </c>
      <c r="P168" s="239">
        <f>O168*H168</f>
        <v>4.6900000000000004</v>
      </c>
      <c r="Q168" s="239">
        <v>0.23674999999999999</v>
      </c>
      <c r="R168" s="239">
        <f>Q168*H168</f>
        <v>44.414299999999997</v>
      </c>
      <c r="S168" s="239">
        <v>0</v>
      </c>
      <c r="T168" s="240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41" t="s">
        <v>132</v>
      </c>
      <c r="AT168" s="241" t="s">
        <v>128</v>
      </c>
      <c r="AU168" s="241" t="s">
        <v>108</v>
      </c>
      <c r="AY168" s="14" t="s">
        <v>126</v>
      </c>
      <c r="BE168" s="242">
        <f>IF(N168="základná",J168,0)</f>
        <v>0</v>
      </c>
      <c r="BF168" s="242">
        <f>IF(N168="znížená",J168,0)</f>
        <v>1602.854</v>
      </c>
      <c r="BG168" s="242">
        <f>IF(N168="zákl. prenesená",J168,0)</f>
        <v>0</v>
      </c>
      <c r="BH168" s="242">
        <f>IF(N168="zníž. prenesená",J168,0)</f>
        <v>0</v>
      </c>
      <c r="BI168" s="242">
        <f>IF(N168="nulová",J168,0)</f>
        <v>0</v>
      </c>
      <c r="BJ168" s="14" t="s">
        <v>108</v>
      </c>
      <c r="BK168" s="243">
        <f>ROUND(I168*H168,3)</f>
        <v>1602.854</v>
      </c>
      <c r="BL168" s="14" t="s">
        <v>132</v>
      </c>
      <c r="BM168" s="241" t="s">
        <v>257</v>
      </c>
    </row>
    <row r="169" s="2" customFormat="1" ht="24.15" customHeight="1">
      <c r="A169" s="31"/>
      <c r="B169" s="32"/>
      <c r="C169" s="231" t="s">
        <v>258</v>
      </c>
      <c r="D169" s="231" t="s">
        <v>128</v>
      </c>
      <c r="E169" s="232" t="s">
        <v>259</v>
      </c>
      <c r="F169" s="233" t="s">
        <v>260</v>
      </c>
      <c r="G169" s="234" t="s">
        <v>131</v>
      </c>
      <c r="H169" s="235">
        <v>3</v>
      </c>
      <c r="I169" s="235">
        <v>23.445</v>
      </c>
      <c r="J169" s="235">
        <f>ROUND(I169*H169,3)</f>
        <v>70.334999999999994</v>
      </c>
      <c r="K169" s="236"/>
      <c r="L169" s="34"/>
      <c r="M169" s="237" t="s">
        <v>1</v>
      </c>
      <c r="N169" s="238" t="s">
        <v>38</v>
      </c>
      <c r="O169" s="239">
        <v>0.16300000000000001</v>
      </c>
      <c r="P169" s="239">
        <f>O169*H169</f>
        <v>0.48899999999999999</v>
      </c>
      <c r="Q169" s="239">
        <v>0.34282911999999999</v>
      </c>
      <c r="R169" s="239">
        <f>Q169*H169</f>
        <v>1.02848736</v>
      </c>
      <c r="S169" s="239">
        <v>0</v>
      </c>
      <c r="T169" s="240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41" t="s">
        <v>132</v>
      </c>
      <c r="AT169" s="241" t="s">
        <v>128</v>
      </c>
      <c r="AU169" s="241" t="s">
        <v>108</v>
      </c>
      <c r="AY169" s="14" t="s">
        <v>126</v>
      </c>
      <c r="BE169" s="242">
        <f>IF(N169="základná",J169,0)</f>
        <v>0</v>
      </c>
      <c r="BF169" s="242">
        <f>IF(N169="znížená",J169,0)</f>
        <v>70.334999999999994</v>
      </c>
      <c r="BG169" s="242">
        <f>IF(N169="zákl. prenesená",J169,0)</f>
        <v>0</v>
      </c>
      <c r="BH169" s="242">
        <f>IF(N169="zníž. prenesená",J169,0)</f>
        <v>0</v>
      </c>
      <c r="BI169" s="242">
        <f>IF(N169="nulová",J169,0)</f>
        <v>0</v>
      </c>
      <c r="BJ169" s="14" t="s">
        <v>108</v>
      </c>
      <c r="BK169" s="243">
        <f>ROUND(I169*H169,3)</f>
        <v>70.334999999999994</v>
      </c>
      <c r="BL169" s="14" t="s">
        <v>132</v>
      </c>
      <c r="BM169" s="241" t="s">
        <v>261</v>
      </c>
    </row>
    <row r="170" s="2" customFormat="1" ht="33" customHeight="1">
      <c r="A170" s="31"/>
      <c r="B170" s="32"/>
      <c r="C170" s="231" t="s">
        <v>262</v>
      </c>
      <c r="D170" s="231" t="s">
        <v>128</v>
      </c>
      <c r="E170" s="232" t="s">
        <v>263</v>
      </c>
      <c r="F170" s="233" t="s">
        <v>264</v>
      </c>
      <c r="G170" s="234" t="s">
        <v>131</v>
      </c>
      <c r="H170" s="235">
        <v>399.80000000000001</v>
      </c>
      <c r="I170" s="235">
        <v>0.34300000000000003</v>
      </c>
      <c r="J170" s="235">
        <f>ROUND(I170*H170,3)</f>
        <v>137.131</v>
      </c>
      <c r="K170" s="236"/>
      <c r="L170" s="34"/>
      <c r="M170" s="237" t="s">
        <v>1</v>
      </c>
      <c r="N170" s="238" t="s">
        <v>38</v>
      </c>
      <c r="O170" s="239">
        <v>0.0020200000000000001</v>
      </c>
      <c r="P170" s="239">
        <f>O170*H170</f>
        <v>0.80759600000000009</v>
      </c>
      <c r="Q170" s="239">
        <v>0.00040999999999999999</v>
      </c>
      <c r="R170" s="239">
        <f>Q170*H170</f>
        <v>0.16391800000000001</v>
      </c>
      <c r="S170" s="239">
        <v>0</v>
      </c>
      <c r="T170" s="24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41" t="s">
        <v>132</v>
      </c>
      <c r="AT170" s="241" t="s">
        <v>128</v>
      </c>
      <c r="AU170" s="241" t="s">
        <v>108</v>
      </c>
      <c r="AY170" s="14" t="s">
        <v>126</v>
      </c>
      <c r="BE170" s="242">
        <f>IF(N170="základná",J170,0)</f>
        <v>0</v>
      </c>
      <c r="BF170" s="242">
        <f>IF(N170="znížená",J170,0)</f>
        <v>137.131</v>
      </c>
      <c r="BG170" s="242">
        <f>IF(N170="zákl. prenesená",J170,0)</f>
        <v>0</v>
      </c>
      <c r="BH170" s="242">
        <f>IF(N170="zníž. prenesená",J170,0)</f>
        <v>0</v>
      </c>
      <c r="BI170" s="242">
        <f>IF(N170="nulová",J170,0)</f>
        <v>0</v>
      </c>
      <c r="BJ170" s="14" t="s">
        <v>108</v>
      </c>
      <c r="BK170" s="243">
        <f>ROUND(I170*H170,3)</f>
        <v>137.131</v>
      </c>
      <c r="BL170" s="14" t="s">
        <v>132</v>
      </c>
      <c r="BM170" s="241" t="s">
        <v>265</v>
      </c>
    </row>
    <row r="171" s="2" customFormat="1" ht="37.8" customHeight="1">
      <c r="A171" s="31"/>
      <c r="B171" s="32"/>
      <c r="C171" s="231" t="s">
        <v>266</v>
      </c>
      <c r="D171" s="231" t="s">
        <v>128</v>
      </c>
      <c r="E171" s="232" t="s">
        <v>267</v>
      </c>
      <c r="F171" s="233" t="s">
        <v>268</v>
      </c>
      <c r="G171" s="234" t="s">
        <v>131</v>
      </c>
      <c r="H171" s="235">
        <v>201.40000000000001</v>
      </c>
      <c r="I171" s="235">
        <v>16.664999999999999</v>
      </c>
      <c r="J171" s="235">
        <f>ROUND(I171*H171,3)</f>
        <v>3356.3310000000001</v>
      </c>
      <c r="K171" s="236"/>
      <c r="L171" s="34"/>
      <c r="M171" s="237" t="s">
        <v>1</v>
      </c>
      <c r="N171" s="238" t="s">
        <v>38</v>
      </c>
      <c r="O171" s="239">
        <v>0.070999999999999994</v>
      </c>
      <c r="P171" s="239">
        <f>O171*H171</f>
        <v>14.299399999999999</v>
      </c>
      <c r="Q171" s="239">
        <v>0.12966</v>
      </c>
      <c r="R171" s="239">
        <f>Q171*H171</f>
        <v>26.113524000000002</v>
      </c>
      <c r="S171" s="239">
        <v>0</v>
      </c>
      <c r="T171" s="240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41" t="s">
        <v>132</v>
      </c>
      <c r="AT171" s="241" t="s">
        <v>128</v>
      </c>
      <c r="AU171" s="241" t="s">
        <v>108</v>
      </c>
      <c r="AY171" s="14" t="s">
        <v>126</v>
      </c>
      <c r="BE171" s="242">
        <f>IF(N171="základná",J171,0)</f>
        <v>0</v>
      </c>
      <c r="BF171" s="242">
        <f>IF(N171="znížená",J171,0)</f>
        <v>3356.3310000000001</v>
      </c>
      <c r="BG171" s="242">
        <f>IF(N171="zákl. prenesená",J171,0)</f>
        <v>0</v>
      </c>
      <c r="BH171" s="242">
        <f>IF(N171="zníž. prenesená",J171,0)</f>
        <v>0</v>
      </c>
      <c r="BI171" s="242">
        <f>IF(N171="nulová",J171,0)</f>
        <v>0</v>
      </c>
      <c r="BJ171" s="14" t="s">
        <v>108</v>
      </c>
      <c r="BK171" s="243">
        <f>ROUND(I171*H171,3)</f>
        <v>3356.3310000000001</v>
      </c>
      <c r="BL171" s="14" t="s">
        <v>132</v>
      </c>
      <c r="BM171" s="241" t="s">
        <v>269</v>
      </c>
    </row>
    <row r="172" s="2" customFormat="1" ht="37.8" customHeight="1">
      <c r="A172" s="31"/>
      <c r="B172" s="32"/>
      <c r="C172" s="231" t="s">
        <v>270</v>
      </c>
      <c r="D172" s="231" t="s">
        <v>128</v>
      </c>
      <c r="E172" s="232" t="s">
        <v>271</v>
      </c>
      <c r="F172" s="233" t="s">
        <v>272</v>
      </c>
      <c r="G172" s="234" t="s">
        <v>131</v>
      </c>
      <c r="H172" s="235">
        <v>198.40000000000001</v>
      </c>
      <c r="I172" s="235">
        <v>19.738</v>
      </c>
      <c r="J172" s="235">
        <f>ROUND(I172*H172,3)</f>
        <v>3916.0189999999998</v>
      </c>
      <c r="K172" s="236"/>
      <c r="L172" s="34"/>
      <c r="M172" s="237" t="s">
        <v>1</v>
      </c>
      <c r="N172" s="238" t="s">
        <v>38</v>
      </c>
      <c r="O172" s="239">
        <v>0.083000000000000004</v>
      </c>
      <c r="P172" s="239">
        <f>O172*H172</f>
        <v>16.467200000000002</v>
      </c>
      <c r="Q172" s="239">
        <v>0.15559000000000001</v>
      </c>
      <c r="R172" s="239">
        <f>Q172*H172</f>
        <v>30.869056</v>
      </c>
      <c r="S172" s="239">
        <v>0</v>
      </c>
      <c r="T172" s="240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41" t="s">
        <v>132</v>
      </c>
      <c r="AT172" s="241" t="s">
        <v>128</v>
      </c>
      <c r="AU172" s="241" t="s">
        <v>108</v>
      </c>
      <c r="AY172" s="14" t="s">
        <v>126</v>
      </c>
      <c r="BE172" s="242">
        <f>IF(N172="základná",J172,0)</f>
        <v>0</v>
      </c>
      <c r="BF172" s="242">
        <f>IF(N172="znížená",J172,0)</f>
        <v>3916.0189999999998</v>
      </c>
      <c r="BG172" s="242">
        <f>IF(N172="zákl. prenesená",J172,0)</f>
        <v>0</v>
      </c>
      <c r="BH172" s="242">
        <f>IF(N172="zníž. prenesená",J172,0)</f>
        <v>0</v>
      </c>
      <c r="BI172" s="242">
        <f>IF(N172="nulová",J172,0)</f>
        <v>0</v>
      </c>
      <c r="BJ172" s="14" t="s">
        <v>108</v>
      </c>
      <c r="BK172" s="243">
        <f>ROUND(I172*H172,3)</f>
        <v>3916.0189999999998</v>
      </c>
      <c r="BL172" s="14" t="s">
        <v>132</v>
      </c>
      <c r="BM172" s="241" t="s">
        <v>273</v>
      </c>
    </row>
    <row r="173" s="12" customFormat="1" ht="22.8" customHeight="1">
      <c r="A173" s="12"/>
      <c r="B173" s="216"/>
      <c r="C173" s="217"/>
      <c r="D173" s="218" t="s">
        <v>71</v>
      </c>
      <c r="E173" s="229" t="s">
        <v>159</v>
      </c>
      <c r="F173" s="229" t="s">
        <v>274</v>
      </c>
      <c r="G173" s="217"/>
      <c r="H173" s="217"/>
      <c r="I173" s="217"/>
      <c r="J173" s="230">
        <f>BK173</f>
        <v>22973.977000000006</v>
      </c>
      <c r="K173" s="217"/>
      <c r="L173" s="221"/>
      <c r="M173" s="222"/>
      <c r="N173" s="223"/>
      <c r="O173" s="223"/>
      <c r="P173" s="224">
        <f>SUM(P174:P199)</f>
        <v>49.769500000000001</v>
      </c>
      <c r="Q173" s="223"/>
      <c r="R173" s="224">
        <f>SUM(R174:R199)</f>
        <v>3.6300508200000001</v>
      </c>
      <c r="S173" s="223"/>
      <c r="T173" s="225">
        <f>SUM(T174:T199)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6" t="s">
        <v>80</v>
      </c>
      <c r="AT173" s="227" t="s">
        <v>71</v>
      </c>
      <c r="AU173" s="227" t="s">
        <v>80</v>
      </c>
      <c r="AY173" s="226" t="s">
        <v>126</v>
      </c>
      <c r="BK173" s="228">
        <f>SUM(BK174:BK199)</f>
        <v>22973.977000000006</v>
      </c>
    </row>
    <row r="174" s="2" customFormat="1" ht="24.15" customHeight="1">
      <c r="A174" s="31"/>
      <c r="B174" s="32"/>
      <c r="C174" s="231" t="s">
        <v>275</v>
      </c>
      <c r="D174" s="231" t="s">
        <v>128</v>
      </c>
      <c r="E174" s="232" t="s">
        <v>276</v>
      </c>
      <c r="F174" s="233" t="s">
        <v>277</v>
      </c>
      <c r="G174" s="234" t="s">
        <v>152</v>
      </c>
      <c r="H174" s="235">
        <v>41.5</v>
      </c>
      <c r="I174" s="235">
        <v>0.85199999999999998</v>
      </c>
      <c r="J174" s="235">
        <f>ROUND(I174*H174,3)</f>
        <v>35.357999999999997</v>
      </c>
      <c r="K174" s="236"/>
      <c r="L174" s="34"/>
      <c r="M174" s="237" t="s">
        <v>1</v>
      </c>
      <c r="N174" s="238" t="s">
        <v>38</v>
      </c>
      <c r="O174" s="239">
        <v>0.035999999999999997</v>
      </c>
      <c r="P174" s="239">
        <f>O174*H174</f>
        <v>1.494</v>
      </c>
      <c r="Q174" s="239">
        <v>8.3999999999999992E-06</v>
      </c>
      <c r="R174" s="239">
        <f>Q174*H174</f>
        <v>0.00034859999999999996</v>
      </c>
      <c r="S174" s="239">
        <v>0</v>
      </c>
      <c r="T174" s="24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41" t="s">
        <v>132</v>
      </c>
      <c r="AT174" s="241" t="s">
        <v>128</v>
      </c>
      <c r="AU174" s="241" t="s">
        <v>108</v>
      </c>
      <c r="AY174" s="14" t="s">
        <v>126</v>
      </c>
      <c r="BE174" s="242">
        <f>IF(N174="základná",J174,0)</f>
        <v>0</v>
      </c>
      <c r="BF174" s="242">
        <f>IF(N174="znížená",J174,0)</f>
        <v>35.357999999999997</v>
      </c>
      <c r="BG174" s="242">
        <f>IF(N174="zákl. prenesená",J174,0)</f>
        <v>0</v>
      </c>
      <c r="BH174" s="242">
        <f>IF(N174="zníž. prenesená",J174,0)</f>
        <v>0</v>
      </c>
      <c r="BI174" s="242">
        <f>IF(N174="nulová",J174,0)</f>
        <v>0</v>
      </c>
      <c r="BJ174" s="14" t="s">
        <v>108</v>
      </c>
      <c r="BK174" s="243">
        <f>ROUND(I174*H174,3)</f>
        <v>35.357999999999997</v>
      </c>
      <c r="BL174" s="14" t="s">
        <v>132</v>
      </c>
      <c r="BM174" s="241" t="s">
        <v>278</v>
      </c>
    </row>
    <row r="175" s="2" customFormat="1" ht="33" customHeight="1">
      <c r="A175" s="31"/>
      <c r="B175" s="32"/>
      <c r="C175" s="244" t="s">
        <v>279</v>
      </c>
      <c r="D175" s="244" t="s">
        <v>236</v>
      </c>
      <c r="E175" s="245" t="s">
        <v>280</v>
      </c>
      <c r="F175" s="246" t="s">
        <v>281</v>
      </c>
      <c r="G175" s="247" t="s">
        <v>282</v>
      </c>
      <c r="H175" s="248">
        <v>8</v>
      </c>
      <c r="I175" s="248">
        <v>113.735</v>
      </c>
      <c r="J175" s="248">
        <f>ROUND(I175*H175,3)</f>
        <v>909.88</v>
      </c>
      <c r="K175" s="249"/>
      <c r="L175" s="250"/>
      <c r="M175" s="251" t="s">
        <v>1</v>
      </c>
      <c r="N175" s="252" t="s">
        <v>38</v>
      </c>
      <c r="O175" s="239">
        <v>0</v>
      </c>
      <c r="P175" s="239">
        <f>O175*H175</f>
        <v>0</v>
      </c>
      <c r="Q175" s="239">
        <v>0.026579999999999999</v>
      </c>
      <c r="R175" s="239">
        <f>Q175*H175</f>
        <v>0.21264</v>
      </c>
      <c r="S175" s="239">
        <v>0</v>
      </c>
      <c r="T175" s="240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41" t="s">
        <v>159</v>
      </c>
      <c r="AT175" s="241" t="s">
        <v>236</v>
      </c>
      <c r="AU175" s="241" t="s">
        <v>108</v>
      </c>
      <c r="AY175" s="14" t="s">
        <v>126</v>
      </c>
      <c r="BE175" s="242">
        <f>IF(N175="základná",J175,0)</f>
        <v>0</v>
      </c>
      <c r="BF175" s="242">
        <f>IF(N175="znížená",J175,0)</f>
        <v>909.88</v>
      </c>
      <c r="BG175" s="242">
        <f>IF(N175="zákl. prenesená",J175,0)</f>
        <v>0</v>
      </c>
      <c r="BH175" s="242">
        <f>IF(N175="zníž. prenesená",J175,0)</f>
        <v>0</v>
      </c>
      <c r="BI175" s="242">
        <f>IF(N175="nulová",J175,0)</f>
        <v>0</v>
      </c>
      <c r="BJ175" s="14" t="s">
        <v>108</v>
      </c>
      <c r="BK175" s="243">
        <f>ROUND(I175*H175,3)</f>
        <v>909.88</v>
      </c>
      <c r="BL175" s="14" t="s">
        <v>132</v>
      </c>
      <c r="BM175" s="241" t="s">
        <v>283</v>
      </c>
    </row>
    <row r="176" s="2" customFormat="1" ht="24.15" customHeight="1">
      <c r="A176" s="31"/>
      <c r="B176" s="32"/>
      <c r="C176" s="231" t="s">
        <v>284</v>
      </c>
      <c r="D176" s="231" t="s">
        <v>128</v>
      </c>
      <c r="E176" s="232" t="s">
        <v>285</v>
      </c>
      <c r="F176" s="233" t="s">
        <v>286</v>
      </c>
      <c r="G176" s="234" t="s">
        <v>152</v>
      </c>
      <c r="H176" s="235">
        <v>106</v>
      </c>
      <c r="I176" s="235">
        <v>1.403</v>
      </c>
      <c r="J176" s="235">
        <f>ROUND(I176*H176,3)</f>
        <v>148.71799999999999</v>
      </c>
      <c r="K176" s="236"/>
      <c r="L176" s="34"/>
      <c r="M176" s="237" t="s">
        <v>1</v>
      </c>
      <c r="N176" s="238" t="s">
        <v>38</v>
      </c>
      <c r="O176" s="239">
        <v>0.058000000000000003</v>
      </c>
      <c r="P176" s="239">
        <f>O176*H176</f>
        <v>6.1480000000000006</v>
      </c>
      <c r="Q176" s="239">
        <v>2.0000000000000002E-05</v>
      </c>
      <c r="R176" s="239">
        <f>Q176*H176</f>
        <v>0.0021200000000000004</v>
      </c>
      <c r="S176" s="239">
        <v>0</v>
      </c>
      <c r="T176" s="240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41" t="s">
        <v>132</v>
      </c>
      <c r="AT176" s="241" t="s">
        <v>128</v>
      </c>
      <c r="AU176" s="241" t="s">
        <v>108</v>
      </c>
      <c r="AY176" s="14" t="s">
        <v>126</v>
      </c>
      <c r="BE176" s="242">
        <f>IF(N176="základná",J176,0)</f>
        <v>0</v>
      </c>
      <c r="BF176" s="242">
        <f>IF(N176="znížená",J176,0)</f>
        <v>148.71799999999999</v>
      </c>
      <c r="BG176" s="242">
        <f>IF(N176="zákl. prenesená",J176,0)</f>
        <v>0</v>
      </c>
      <c r="BH176" s="242">
        <f>IF(N176="zníž. prenesená",J176,0)</f>
        <v>0</v>
      </c>
      <c r="BI176" s="242">
        <f>IF(N176="nulová",J176,0)</f>
        <v>0</v>
      </c>
      <c r="BJ176" s="14" t="s">
        <v>108</v>
      </c>
      <c r="BK176" s="243">
        <f>ROUND(I176*H176,3)</f>
        <v>148.71799999999999</v>
      </c>
      <c r="BL176" s="14" t="s">
        <v>132</v>
      </c>
      <c r="BM176" s="241" t="s">
        <v>287</v>
      </c>
    </row>
    <row r="177" s="2" customFormat="1" ht="33" customHeight="1">
      <c r="A177" s="31"/>
      <c r="B177" s="32"/>
      <c r="C177" s="244" t="s">
        <v>288</v>
      </c>
      <c r="D177" s="244" t="s">
        <v>236</v>
      </c>
      <c r="E177" s="245" t="s">
        <v>289</v>
      </c>
      <c r="F177" s="246" t="s">
        <v>290</v>
      </c>
      <c r="G177" s="247" t="s">
        <v>282</v>
      </c>
      <c r="H177" s="248">
        <v>17.667000000000002</v>
      </c>
      <c r="I177" s="248">
        <v>374.02699999999999</v>
      </c>
      <c r="J177" s="248">
        <f>ROUND(I177*H177,3)</f>
        <v>6607.9350000000004</v>
      </c>
      <c r="K177" s="249"/>
      <c r="L177" s="250"/>
      <c r="M177" s="251" t="s">
        <v>1</v>
      </c>
      <c r="N177" s="252" t="s">
        <v>38</v>
      </c>
      <c r="O177" s="239">
        <v>0</v>
      </c>
      <c r="P177" s="239">
        <f>O177*H177</f>
        <v>0</v>
      </c>
      <c r="Q177" s="239">
        <v>0.083059999999999995</v>
      </c>
      <c r="R177" s="239">
        <f>Q177*H177</f>
        <v>1.46742102</v>
      </c>
      <c r="S177" s="239">
        <v>0</v>
      </c>
      <c r="T177" s="240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41" t="s">
        <v>159</v>
      </c>
      <c r="AT177" s="241" t="s">
        <v>236</v>
      </c>
      <c r="AU177" s="241" t="s">
        <v>108</v>
      </c>
      <c r="AY177" s="14" t="s">
        <v>126</v>
      </c>
      <c r="BE177" s="242">
        <f>IF(N177="základná",J177,0)</f>
        <v>0</v>
      </c>
      <c r="BF177" s="242">
        <f>IF(N177="znížená",J177,0)</f>
        <v>6607.9350000000004</v>
      </c>
      <c r="BG177" s="242">
        <f>IF(N177="zákl. prenesená",J177,0)</f>
        <v>0</v>
      </c>
      <c r="BH177" s="242">
        <f>IF(N177="zníž. prenesená",J177,0)</f>
        <v>0</v>
      </c>
      <c r="BI177" s="242">
        <f>IF(N177="nulová",J177,0)</f>
        <v>0</v>
      </c>
      <c r="BJ177" s="14" t="s">
        <v>108</v>
      </c>
      <c r="BK177" s="243">
        <f>ROUND(I177*H177,3)</f>
        <v>6607.9350000000004</v>
      </c>
      <c r="BL177" s="14" t="s">
        <v>132</v>
      </c>
      <c r="BM177" s="241" t="s">
        <v>291</v>
      </c>
    </row>
    <row r="178" s="2" customFormat="1" ht="16.5" customHeight="1">
      <c r="A178" s="31"/>
      <c r="B178" s="32"/>
      <c r="C178" s="231" t="s">
        <v>292</v>
      </c>
      <c r="D178" s="231" t="s">
        <v>128</v>
      </c>
      <c r="E178" s="232" t="s">
        <v>293</v>
      </c>
      <c r="F178" s="233" t="s">
        <v>294</v>
      </c>
      <c r="G178" s="234" t="s">
        <v>282</v>
      </c>
      <c r="H178" s="235">
        <v>8</v>
      </c>
      <c r="I178" s="235">
        <v>5.0860000000000003</v>
      </c>
      <c r="J178" s="235">
        <f>ROUND(I178*H178,3)</f>
        <v>40.688000000000002</v>
      </c>
      <c r="K178" s="236"/>
      <c r="L178" s="34"/>
      <c r="M178" s="237" t="s">
        <v>1</v>
      </c>
      <c r="N178" s="238" t="s">
        <v>38</v>
      </c>
      <c r="O178" s="239">
        <v>0.215</v>
      </c>
      <c r="P178" s="239">
        <f>O178*H178</f>
        <v>1.72</v>
      </c>
      <c r="Q178" s="239">
        <v>5.0000000000000002E-05</v>
      </c>
      <c r="R178" s="239">
        <f>Q178*H178</f>
        <v>0.00040000000000000002</v>
      </c>
      <c r="S178" s="239">
        <v>0</v>
      </c>
      <c r="T178" s="24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41" t="s">
        <v>132</v>
      </c>
      <c r="AT178" s="241" t="s">
        <v>128</v>
      </c>
      <c r="AU178" s="241" t="s">
        <v>108</v>
      </c>
      <c r="AY178" s="14" t="s">
        <v>126</v>
      </c>
      <c r="BE178" s="242">
        <f>IF(N178="základná",J178,0)</f>
        <v>0</v>
      </c>
      <c r="BF178" s="242">
        <f>IF(N178="znížená",J178,0)</f>
        <v>40.688000000000002</v>
      </c>
      <c r="BG178" s="242">
        <f>IF(N178="zákl. prenesená",J178,0)</f>
        <v>0</v>
      </c>
      <c r="BH178" s="242">
        <f>IF(N178="zníž. prenesená",J178,0)</f>
        <v>0</v>
      </c>
      <c r="BI178" s="242">
        <f>IF(N178="nulová",J178,0)</f>
        <v>0</v>
      </c>
      <c r="BJ178" s="14" t="s">
        <v>108</v>
      </c>
      <c r="BK178" s="243">
        <f>ROUND(I178*H178,3)</f>
        <v>40.688000000000002</v>
      </c>
      <c r="BL178" s="14" t="s">
        <v>132</v>
      </c>
      <c r="BM178" s="241" t="s">
        <v>295</v>
      </c>
    </row>
    <row r="179" s="2" customFormat="1" ht="24.15" customHeight="1">
      <c r="A179" s="31"/>
      <c r="B179" s="32"/>
      <c r="C179" s="244" t="s">
        <v>296</v>
      </c>
      <c r="D179" s="244" t="s">
        <v>236</v>
      </c>
      <c r="E179" s="245" t="s">
        <v>297</v>
      </c>
      <c r="F179" s="246" t="s">
        <v>298</v>
      </c>
      <c r="G179" s="247" t="s">
        <v>282</v>
      </c>
      <c r="H179" s="248">
        <v>8</v>
      </c>
      <c r="I179" s="248">
        <v>5.4699999999999998</v>
      </c>
      <c r="J179" s="248">
        <f>ROUND(I179*H179,3)</f>
        <v>43.759999999999998</v>
      </c>
      <c r="K179" s="249"/>
      <c r="L179" s="250"/>
      <c r="M179" s="251" t="s">
        <v>1</v>
      </c>
      <c r="N179" s="252" t="s">
        <v>38</v>
      </c>
      <c r="O179" s="239">
        <v>0</v>
      </c>
      <c r="P179" s="239">
        <f>O179*H179</f>
        <v>0</v>
      </c>
      <c r="Q179" s="239">
        <v>0.00072000000000000005</v>
      </c>
      <c r="R179" s="239">
        <f>Q179*H179</f>
        <v>0.0057600000000000004</v>
      </c>
      <c r="S179" s="239">
        <v>0</v>
      </c>
      <c r="T179" s="240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41" t="s">
        <v>159</v>
      </c>
      <c r="AT179" s="241" t="s">
        <v>236</v>
      </c>
      <c r="AU179" s="241" t="s">
        <v>108</v>
      </c>
      <c r="AY179" s="14" t="s">
        <v>126</v>
      </c>
      <c r="BE179" s="242">
        <f>IF(N179="základná",J179,0)</f>
        <v>0</v>
      </c>
      <c r="BF179" s="242">
        <f>IF(N179="znížená",J179,0)</f>
        <v>43.759999999999998</v>
      </c>
      <c r="BG179" s="242">
        <f>IF(N179="zákl. prenesená",J179,0)</f>
        <v>0</v>
      </c>
      <c r="BH179" s="242">
        <f>IF(N179="zníž. prenesená",J179,0)</f>
        <v>0</v>
      </c>
      <c r="BI179" s="242">
        <f>IF(N179="nulová",J179,0)</f>
        <v>0</v>
      </c>
      <c r="BJ179" s="14" t="s">
        <v>108</v>
      </c>
      <c r="BK179" s="243">
        <f>ROUND(I179*H179,3)</f>
        <v>43.759999999999998</v>
      </c>
      <c r="BL179" s="14" t="s">
        <v>132</v>
      </c>
      <c r="BM179" s="241" t="s">
        <v>299</v>
      </c>
    </row>
    <row r="180" s="2" customFormat="1" ht="16.5" customHeight="1">
      <c r="A180" s="31"/>
      <c r="B180" s="32"/>
      <c r="C180" s="231" t="s">
        <v>300</v>
      </c>
      <c r="D180" s="231" t="s">
        <v>128</v>
      </c>
      <c r="E180" s="232" t="s">
        <v>301</v>
      </c>
      <c r="F180" s="233" t="s">
        <v>302</v>
      </c>
      <c r="G180" s="234" t="s">
        <v>282</v>
      </c>
      <c r="H180" s="235">
        <v>8</v>
      </c>
      <c r="I180" s="235">
        <v>7.0149999999999997</v>
      </c>
      <c r="J180" s="235">
        <f>ROUND(I180*H180,3)</f>
        <v>56.119999999999997</v>
      </c>
      <c r="K180" s="236"/>
      <c r="L180" s="34"/>
      <c r="M180" s="237" t="s">
        <v>1</v>
      </c>
      <c r="N180" s="238" t="s">
        <v>38</v>
      </c>
      <c r="O180" s="239">
        <v>0.28999999999999998</v>
      </c>
      <c r="P180" s="239">
        <f>O180*H180</f>
        <v>2.3199999999999998</v>
      </c>
      <c r="Q180" s="239">
        <v>0.00010000000000000001</v>
      </c>
      <c r="R180" s="239">
        <f>Q180*H180</f>
        <v>0.00080000000000000004</v>
      </c>
      <c r="S180" s="239">
        <v>0</v>
      </c>
      <c r="T180" s="240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41" t="s">
        <v>132</v>
      </c>
      <c r="AT180" s="241" t="s">
        <v>128</v>
      </c>
      <c r="AU180" s="241" t="s">
        <v>108</v>
      </c>
      <c r="AY180" s="14" t="s">
        <v>126</v>
      </c>
      <c r="BE180" s="242">
        <f>IF(N180="základná",J180,0)</f>
        <v>0</v>
      </c>
      <c r="BF180" s="242">
        <f>IF(N180="znížená",J180,0)</f>
        <v>56.119999999999997</v>
      </c>
      <c r="BG180" s="242">
        <f>IF(N180="zákl. prenesená",J180,0)</f>
        <v>0</v>
      </c>
      <c r="BH180" s="242">
        <f>IF(N180="zníž. prenesená",J180,0)</f>
        <v>0</v>
      </c>
      <c r="BI180" s="242">
        <f>IF(N180="nulová",J180,0)</f>
        <v>0</v>
      </c>
      <c r="BJ180" s="14" t="s">
        <v>108</v>
      </c>
      <c r="BK180" s="243">
        <f>ROUND(I180*H180,3)</f>
        <v>56.119999999999997</v>
      </c>
      <c r="BL180" s="14" t="s">
        <v>132</v>
      </c>
      <c r="BM180" s="241" t="s">
        <v>303</v>
      </c>
    </row>
    <row r="181" s="2" customFormat="1" ht="24.15" customHeight="1">
      <c r="A181" s="31"/>
      <c r="B181" s="32"/>
      <c r="C181" s="244" t="s">
        <v>304</v>
      </c>
      <c r="D181" s="244" t="s">
        <v>236</v>
      </c>
      <c r="E181" s="245" t="s">
        <v>305</v>
      </c>
      <c r="F181" s="246" t="s">
        <v>306</v>
      </c>
      <c r="G181" s="247" t="s">
        <v>282</v>
      </c>
      <c r="H181" s="248">
        <v>1</v>
      </c>
      <c r="I181" s="248">
        <v>65.572999999999993</v>
      </c>
      <c r="J181" s="248">
        <f>ROUND(I181*H181,3)</f>
        <v>65.572999999999993</v>
      </c>
      <c r="K181" s="249"/>
      <c r="L181" s="250"/>
      <c r="M181" s="251" t="s">
        <v>1</v>
      </c>
      <c r="N181" s="252" t="s">
        <v>38</v>
      </c>
      <c r="O181" s="239">
        <v>0</v>
      </c>
      <c r="P181" s="239">
        <f>O181*H181</f>
        <v>0</v>
      </c>
      <c r="Q181" s="239">
        <v>0.0058900000000000003</v>
      </c>
      <c r="R181" s="239">
        <f>Q181*H181</f>
        <v>0.0058900000000000003</v>
      </c>
      <c r="S181" s="239">
        <v>0</v>
      </c>
      <c r="T181" s="240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41" t="s">
        <v>159</v>
      </c>
      <c r="AT181" s="241" t="s">
        <v>236</v>
      </c>
      <c r="AU181" s="241" t="s">
        <v>108</v>
      </c>
      <c r="AY181" s="14" t="s">
        <v>126</v>
      </c>
      <c r="BE181" s="242">
        <f>IF(N181="základná",J181,0)</f>
        <v>0</v>
      </c>
      <c r="BF181" s="242">
        <f>IF(N181="znížená",J181,0)</f>
        <v>65.572999999999993</v>
      </c>
      <c r="BG181" s="242">
        <f>IF(N181="zákl. prenesená",J181,0)</f>
        <v>0</v>
      </c>
      <c r="BH181" s="242">
        <f>IF(N181="zníž. prenesená",J181,0)</f>
        <v>0</v>
      </c>
      <c r="BI181" s="242">
        <f>IF(N181="nulová",J181,0)</f>
        <v>0</v>
      </c>
      <c r="BJ181" s="14" t="s">
        <v>108</v>
      </c>
      <c r="BK181" s="243">
        <f>ROUND(I181*H181,3)</f>
        <v>65.572999999999993</v>
      </c>
      <c r="BL181" s="14" t="s">
        <v>132</v>
      </c>
      <c r="BM181" s="241" t="s">
        <v>307</v>
      </c>
    </row>
    <row r="182" s="2" customFormat="1" ht="24.15" customHeight="1">
      <c r="A182" s="31"/>
      <c r="B182" s="32"/>
      <c r="C182" s="244" t="s">
        <v>308</v>
      </c>
      <c r="D182" s="244" t="s">
        <v>236</v>
      </c>
      <c r="E182" s="245" t="s">
        <v>309</v>
      </c>
      <c r="F182" s="246" t="s">
        <v>310</v>
      </c>
      <c r="G182" s="247" t="s">
        <v>282</v>
      </c>
      <c r="H182" s="248">
        <v>7</v>
      </c>
      <c r="I182" s="248">
        <v>53.689</v>
      </c>
      <c r="J182" s="248">
        <f>ROUND(I182*H182,3)</f>
        <v>375.82299999999998</v>
      </c>
      <c r="K182" s="249"/>
      <c r="L182" s="250"/>
      <c r="M182" s="251" t="s">
        <v>1</v>
      </c>
      <c r="N182" s="252" t="s">
        <v>38</v>
      </c>
      <c r="O182" s="239">
        <v>0</v>
      </c>
      <c r="P182" s="239">
        <f>O182*H182</f>
        <v>0</v>
      </c>
      <c r="Q182" s="239">
        <v>0.0070899999999999999</v>
      </c>
      <c r="R182" s="239">
        <f>Q182*H182</f>
        <v>0.049630000000000001</v>
      </c>
      <c r="S182" s="239">
        <v>0</v>
      </c>
      <c r="T182" s="24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41" t="s">
        <v>159</v>
      </c>
      <c r="AT182" s="241" t="s">
        <v>236</v>
      </c>
      <c r="AU182" s="241" t="s">
        <v>108</v>
      </c>
      <c r="AY182" s="14" t="s">
        <v>126</v>
      </c>
      <c r="BE182" s="242">
        <f>IF(N182="základná",J182,0)</f>
        <v>0</v>
      </c>
      <c r="BF182" s="242">
        <f>IF(N182="znížená",J182,0)</f>
        <v>375.82299999999998</v>
      </c>
      <c r="BG182" s="242">
        <f>IF(N182="zákl. prenesená",J182,0)</f>
        <v>0</v>
      </c>
      <c r="BH182" s="242">
        <f>IF(N182="zníž. prenesená",J182,0)</f>
        <v>0</v>
      </c>
      <c r="BI182" s="242">
        <f>IF(N182="nulová",J182,0)</f>
        <v>0</v>
      </c>
      <c r="BJ182" s="14" t="s">
        <v>108</v>
      </c>
      <c r="BK182" s="243">
        <f>ROUND(I182*H182,3)</f>
        <v>375.82299999999998</v>
      </c>
      <c r="BL182" s="14" t="s">
        <v>132</v>
      </c>
      <c r="BM182" s="241" t="s">
        <v>311</v>
      </c>
    </row>
    <row r="183" s="2" customFormat="1" ht="16.5" customHeight="1">
      <c r="A183" s="31"/>
      <c r="B183" s="32"/>
      <c r="C183" s="231" t="s">
        <v>312</v>
      </c>
      <c r="D183" s="231" t="s">
        <v>128</v>
      </c>
      <c r="E183" s="232" t="s">
        <v>313</v>
      </c>
      <c r="F183" s="233" t="s">
        <v>314</v>
      </c>
      <c r="G183" s="234" t="s">
        <v>152</v>
      </c>
      <c r="H183" s="235">
        <v>41.5</v>
      </c>
      <c r="I183" s="235">
        <v>1.877</v>
      </c>
      <c r="J183" s="235">
        <f>ROUND(I183*H183,3)</f>
        <v>77.896000000000001</v>
      </c>
      <c r="K183" s="236"/>
      <c r="L183" s="34"/>
      <c r="M183" s="237" t="s">
        <v>1</v>
      </c>
      <c r="N183" s="238" t="s">
        <v>38</v>
      </c>
      <c r="O183" s="239">
        <v>0.057000000000000002</v>
      </c>
      <c r="P183" s="239">
        <f>O183*H183</f>
        <v>2.3654999999999999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41" t="s">
        <v>132</v>
      </c>
      <c r="AT183" s="241" t="s">
        <v>128</v>
      </c>
      <c r="AU183" s="241" t="s">
        <v>108</v>
      </c>
      <c r="AY183" s="14" t="s">
        <v>126</v>
      </c>
      <c r="BE183" s="242">
        <f>IF(N183="základná",J183,0)</f>
        <v>0</v>
      </c>
      <c r="BF183" s="242">
        <f>IF(N183="znížená",J183,0)</f>
        <v>77.896000000000001</v>
      </c>
      <c r="BG183" s="242">
        <f>IF(N183="zákl. prenesená",J183,0)</f>
        <v>0</v>
      </c>
      <c r="BH183" s="242">
        <f>IF(N183="zníž. prenesená",J183,0)</f>
        <v>0</v>
      </c>
      <c r="BI183" s="242">
        <f>IF(N183="nulová",J183,0)</f>
        <v>0</v>
      </c>
      <c r="BJ183" s="14" t="s">
        <v>108</v>
      </c>
      <c r="BK183" s="243">
        <f>ROUND(I183*H183,3)</f>
        <v>77.896000000000001</v>
      </c>
      <c r="BL183" s="14" t="s">
        <v>132</v>
      </c>
      <c r="BM183" s="241" t="s">
        <v>315</v>
      </c>
    </row>
    <row r="184" s="2" customFormat="1" ht="16.5" customHeight="1">
      <c r="A184" s="31"/>
      <c r="B184" s="32"/>
      <c r="C184" s="231" t="s">
        <v>316</v>
      </c>
      <c r="D184" s="231" t="s">
        <v>128</v>
      </c>
      <c r="E184" s="232" t="s">
        <v>317</v>
      </c>
      <c r="F184" s="233" t="s">
        <v>318</v>
      </c>
      <c r="G184" s="234" t="s">
        <v>152</v>
      </c>
      <c r="H184" s="235">
        <v>106</v>
      </c>
      <c r="I184" s="235">
        <v>2.9590000000000001</v>
      </c>
      <c r="J184" s="235">
        <f>ROUND(I184*H184,3)</f>
        <v>313.654</v>
      </c>
      <c r="K184" s="236"/>
      <c r="L184" s="34"/>
      <c r="M184" s="237" t="s">
        <v>1</v>
      </c>
      <c r="N184" s="238" t="s">
        <v>38</v>
      </c>
      <c r="O184" s="239">
        <v>0.086999999999999994</v>
      </c>
      <c r="P184" s="239">
        <f>O184*H184</f>
        <v>9.2219999999999995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41" t="s">
        <v>132</v>
      </c>
      <c r="AT184" s="241" t="s">
        <v>128</v>
      </c>
      <c r="AU184" s="241" t="s">
        <v>108</v>
      </c>
      <c r="AY184" s="14" t="s">
        <v>126</v>
      </c>
      <c r="BE184" s="242">
        <f>IF(N184="základná",J184,0)</f>
        <v>0</v>
      </c>
      <c r="BF184" s="242">
        <f>IF(N184="znížená",J184,0)</f>
        <v>313.654</v>
      </c>
      <c r="BG184" s="242">
        <f>IF(N184="zákl. prenesená",J184,0)</f>
        <v>0</v>
      </c>
      <c r="BH184" s="242">
        <f>IF(N184="zníž. prenesená",J184,0)</f>
        <v>0</v>
      </c>
      <c r="BI184" s="242">
        <f>IF(N184="nulová",J184,0)</f>
        <v>0</v>
      </c>
      <c r="BJ184" s="14" t="s">
        <v>108</v>
      </c>
      <c r="BK184" s="243">
        <f>ROUND(I184*H184,3)</f>
        <v>313.654</v>
      </c>
      <c r="BL184" s="14" t="s">
        <v>132</v>
      </c>
      <c r="BM184" s="241" t="s">
        <v>319</v>
      </c>
    </row>
    <row r="185" s="2" customFormat="1" ht="37.8" customHeight="1">
      <c r="A185" s="31"/>
      <c r="B185" s="32"/>
      <c r="C185" s="231" t="s">
        <v>320</v>
      </c>
      <c r="D185" s="231" t="s">
        <v>128</v>
      </c>
      <c r="E185" s="232" t="s">
        <v>321</v>
      </c>
      <c r="F185" s="233" t="s">
        <v>322</v>
      </c>
      <c r="G185" s="234" t="s">
        <v>282</v>
      </c>
      <c r="H185" s="235">
        <v>8</v>
      </c>
      <c r="I185" s="235">
        <v>57.158000000000001</v>
      </c>
      <c r="J185" s="235">
        <f>ROUND(I185*H185,3)</f>
        <v>457.26400000000001</v>
      </c>
      <c r="K185" s="236"/>
      <c r="L185" s="34"/>
      <c r="M185" s="237" t="s">
        <v>1</v>
      </c>
      <c r="N185" s="238" t="s">
        <v>38</v>
      </c>
      <c r="O185" s="239">
        <v>1.8525</v>
      </c>
      <c r="P185" s="239">
        <f>O185*H185</f>
        <v>14.82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41" t="s">
        <v>132</v>
      </c>
      <c r="AT185" s="241" t="s">
        <v>128</v>
      </c>
      <c r="AU185" s="241" t="s">
        <v>108</v>
      </c>
      <c r="AY185" s="14" t="s">
        <v>126</v>
      </c>
      <c r="BE185" s="242">
        <f>IF(N185="základná",J185,0)</f>
        <v>0</v>
      </c>
      <c r="BF185" s="242">
        <f>IF(N185="znížená",J185,0)</f>
        <v>457.26400000000001</v>
      </c>
      <c r="BG185" s="242">
        <f>IF(N185="zákl. prenesená",J185,0)</f>
        <v>0</v>
      </c>
      <c r="BH185" s="242">
        <f>IF(N185="zníž. prenesená",J185,0)</f>
        <v>0</v>
      </c>
      <c r="BI185" s="242">
        <f>IF(N185="nulová",J185,0)</f>
        <v>0</v>
      </c>
      <c r="BJ185" s="14" t="s">
        <v>108</v>
      </c>
      <c r="BK185" s="243">
        <f>ROUND(I185*H185,3)</f>
        <v>457.26400000000001</v>
      </c>
      <c r="BL185" s="14" t="s">
        <v>132</v>
      </c>
      <c r="BM185" s="241" t="s">
        <v>323</v>
      </c>
    </row>
    <row r="186" s="2" customFormat="1" ht="33" customHeight="1">
      <c r="A186" s="31"/>
      <c r="B186" s="32"/>
      <c r="C186" s="244" t="s">
        <v>324</v>
      </c>
      <c r="D186" s="244" t="s">
        <v>236</v>
      </c>
      <c r="E186" s="245" t="s">
        <v>325</v>
      </c>
      <c r="F186" s="246" t="s">
        <v>326</v>
      </c>
      <c r="G186" s="247" t="s">
        <v>282</v>
      </c>
      <c r="H186" s="248">
        <v>8</v>
      </c>
      <c r="I186" s="248">
        <v>191.678</v>
      </c>
      <c r="J186" s="248">
        <f>ROUND(I186*H186,3)</f>
        <v>1533.424</v>
      </c>
      <c r="K186" s="249"/>
      <c r="L186" s="250"/>
      <c r="M186" s="251" t="s">
        <v>1</v>
      </c>
      <c r="N186" s="252" t="s">
        <v>38</v>
      </c>
      <c r="O186" s="239">
        <v>0</v>
      </c>
      <c r="P186" s="239">
        <f>O186*H186</f>
        <v>0</v>
      </c>
      <c r="Q186" s="239">
        <v>0.0090299999999999998</v>
      </c>
      <c r="R186" s="239">
        <f>Q186*H186</f>
        <v>0.072239999999999999</v>
      </c>
      <c r="S186" s="239">
        <v>0</v>
      </c>
      <c r="T186" s="24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41" t="s">
        <v>159</v>
      </c>
      <c r="AT186" s="241" t="s">
        <v>236</v>
      </c>
      <c r="AU186" s="241" t="s">
        <v>108</v>
      </c>
      <c r="AY186" s="14" t="s">
        <v>126</v>
      </c>
      <c r="BE186" s="242">
        <f>IF(N186="základná",J186,0)</f>
        <v>0</v>
      </c>
      <c r="BF186" s="242">
        <f>IF(N186="znížená",J186,0)</f>
        <v>1533.424</v>
      </c>
      <c r="BG186" s="242">
        <f>IF(N186="zákl. prenesená",J186,0)</f>
        <v>0</v>
      </c>
      <c r="BH186" s="242">
        <f>IF(N186="zníž. prenesená",J186,0)</f>
        <v>0</v>
      </c>
      <c r="BI186" s="242">
        <f>IF(N186="nulová",J186,0)</f>
        <v>0</v>
      </c>
      <c r="BJ186" s="14" t="s">
        <v>108</v>
      </c>
      <c r="BK186" s="243">
        <f>ROUND(I186*H186,3)</f>
        <v>1533.424</v>
      </c>
      <c r="BL186" s="14" t="s">
        <v>132</v>
      </c>
      <c r="BM186" s="241" t="s">
        <v>327</v>
      </c>
    </row>
    <row r="187" s="2" customFormat="1" ht="24.15" customHeight="1">
      <c r="A187" s="31"/>
      <c r="B187" s="32"/>
      <c r="C187" s="244" t="s">
        <v>328</v>
      </c>
      <c r="D187" s="244" t="s">
        <v>236</v>
      </c>
      <c r="E187" s="245" t="s">
        <v>329</v>
      </c>
      <c r="F187" s="246" t="s">
        <v>330</v>
      </c>
      <c r="G187" s="247" t="s">
        <v>282</v>
      </c>
      <c r="H187" s="248">
        <v>8</v>
      </c>
      <c r="I187" s="248">
        <v>141.40899999999999</v>
      </c>
      <c r="J187" s="248">
        <f>ROUND(I187*H187,3)</f>
        <v>1131.2719999999999</v>
      </c>
      <c r="K187" s="249"/>
      <c r="L187" s="250"/>
      <c r="M187" s="251" t="s">
        <v>1</v>
      </c>
      <c r="N187" s="252" t="s">
        <v>38</v>
      </c>
      <c r="O187" s="239">
        <v>0</v>
      </c>
      <c r="P187" s="239">
        <f>O187*H187</f>
        <v>0</v>
      </c>
      <c r="Q187" s="239">
        <v>0.014489999999999999</v>
      </c>
      <c r="R187" s="239">
        <f>Q187*H187</f>
        <v>0.11592</v>
      </c>
      <c r="S187" s="239">
        <v>0</v>
      </c>
      <c r="T187" s="240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41" t="s">
        <v>159</v>
      </c>
      <c r="AT187" s="241" t="s">
        <v>236</v>
      </c>
      <c r="AU187" s="241" t="s">
        <v>108</v>
      </c>
      <c r="AY187" s="14" t="s">
        <v>126</v>
      </c>
      <c r="BE187" s="242">
        <f>IF(N187="základná",J187,0)</f>
        <v>0</v>
      </c>
      <c r="BF187" s="242">
        <f>IF(N187="znížená",J187,0)</f>
        <v>1131.2719999999999</v>
      </c>
      <c r="BG187" s="242">
        <f>IF(N187="zákl. prenesená",J187,0)</f>
        <v>0</v>
      </c>
      <c r="BH187" s="242">
        <f>IF(N187="zníž. prenesená",J187,0)</f>
        <v>0</v>
      </c>
      <c r="BI187" s="242">
        <f>IF(N187="nulová",J187,0)</f>
        <v>0</v>
      </c>
      <c r="BJ187" s="14" t="s">
        <v>108</v>
      </c>
      <c r="BK187" s="243">
        <f>ROUND(I187*H187,3)</f>
        <v>1131.2719999999999</v>
      </c>
      <c r="BL187" s="14" t="s">
        <v>132</v>
      </c>
      <c r="BM187" s="241" t="s">
        <v>331</v>
      </c>
    </row>
    <row r="188" s="2" customFormat="1" ht="33" customHeight="1">
      <c r="A188" s="31"/>
      <c r="B188" s="32"/>
      <c r="C188" s="244" t="s">
        <v>332</v>
      </c>
      <c r="D188" s="244" t="s">
        <v>236</v>
      </c>
      <c r="E188" s="245" t="s">
        <v>333</v>
      </c>
      <c r="F188" s="246" t="s">
        <v>334</v>
      </c>
      <c r="G188" s="247" t="s">
        <v>282</v>
      </c>
      <c r="H188" s="248">
        <v>8</v>
      </c>
      <c r="I188" s="248">
        <v>46.872</v>
      </c>
      <c r="J188" s="248">
        <f>ROUND(I188*H188,3)</f>
        <v>374.976</v>
      </c>
      <c r="K188" s="249"/>
      <c r="L188" s="250"/>
      <c r="M188" s="251" t="s">
        <v>1</v>
      </c>
      <c r="N188" s="252" t="s">
        <v>38</v>
      </c>
      <c r="O188" s="239">
        <v>0</v>
      </c>
      <c r="P188" s="239">
        <f>O188*H188</f>
        <v>0</v>
      </c>
      <c r="Q188" s="239">
        <v>0.0058799999999999998</v>
      </c>
      <c r="R188" s="239">
        <f>Q188*H188</f>
        <v>0.047039999999999998</v>
      </c>
      <c r="S188" s="239">
        <v>0</v>
      </c>
      <c r="T188" s="240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41" t="s">
        <v>159</v>
      </c>
      <c r="AT188" s="241" t="s">
        <v>236</v>
      </c>
      <c r="AU188" s="241" t="s">
        <v>108</v>
      </c>
      <c r="AY188" s="14" t="s">
        <v>126</v>
      </c>
      <c r="BE188" s="242">
        <f>IF(N188="základná",J188,0)</f>
        <v>0</v>
      </c>
      <c r="BF188" s="242">
        <f>IF(N188="znížená",J188,0)</f>
        <v>374.976</v>
      </c>
      <c r="BG188" s="242">
        <f>IF(N188="zákl. prenesená",J188,0)</f>
        <v>0</v>
      </c>
      <c r="BH188" s="242">
        <f>IF(N188="zníž. prenesená",J188,0)</f>
        <v>0</v>
      </c>
      <c r="BI188" s="242">
        <f>IF(N188="nulová",J188,0)</f>
        <v>0</v>
      </c>
      <c r="BJ188" s="14" t="s">
        <v>108</v>
      </c>
      <c r="BK188" s="243">
        <f>ROUND(I188*H188,3)</f>
        <v>374.976</v>
      </c>
      <c r="BL188" s="14" t="s">
        <v>132</v>
      </c>
      <c r="BM188" s="241" t="s">
        <v>335</v>
      </c>
    </row>
    <row r="189" s="2" customFormat="1" ht="24.15" customHeight="1">
      <c r="A189" s="31"/>
      <c r="B189" s="32"/>
      <c r="C189" s="244" t="s">
        <v>336</v>
      </c>
      <c r="D189" s="244" t="s">
        <v>236</v>
      </c>
      <c r="E189" s="245" t="s">
        <v>337</v>
      </c>
      <c r="F189" s="246" t="s">
        <v>338</v>
      </c>
      <c r="G189" s="247" t="s">
        <v>282</v>
      </c>
      <c r="H189" s="248">
        <v>16</v>
      </c>
      <c r="I189" s="248">
        <v>14.164</v>
      </c>
      <c r="J189" s="248">
        <f>ROUND(I189*H189,3)</f>
        <v>226.624</v>
      </c>
      <c r="K189" s="249"/>
      <c r="L189" s="250"/>
      <c r="M189" s="251" t="s">
        <v>1</v>
      </c>
      <c r="N189" s="252" t="s">
        <v>38</v>
      </c>
      <c r="O189" s="239">
        <v>0</v>
      </c>
      <c r="P189" s="239">
        <f>O189*H189</f>
        <v>0</v>
      </c>
      <c r="Q189" s="239">
        <v>0.00066</v>
      </c>
      <c r="R189" s="239">
        <f>Q189*H189</f>
        <v>0.01056</v>
      </c>
      <c r="S189" s="239">
        <v>0</v>
      </c>
      <c r="T189" s="240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41" t="s">
        <v>159</v>
      </c>
      <c r="AT189" s="241" t="s">
        <v>236</v>
      </c>
      <c r="AU189" s="241" t="s">
        <v>108</v>
      </c>
      <c r="AY189" s="14" t="s">
        <v>126</v>
      </c>
      <c r="BE189" s="242">
        <f>IF(N189="základná",J189,0)</f>
        <v>0</v>
      </c>
      <c r="BF189" s="242">
        <f>IF(N189="znížená",J189,0)</f>
        <v>226.624</v>
      </c>
      <c r="BG189" s="242">
        <f>IF(N189="zákl. prenesená",J189,0)</f>
        <v>0</v>
      </c>
      <c r="BH189" s="242">
        <f>IF(N189="zníž. prenesená",J189,0)</f>
        <v>0</v>
      </c>
      <c r="BI189" s="242">
        <f>IF(N189="nulová",J189,0)</f>
        <v>0</v>
      </c>
      <c r="BJ189" s="14" t="s">
        <v>108</v>
      </c>
      <c r="BK189" s="243">
        <f>ROUND(I189*H189,3)</f>
        <v>226.624</v>
      </c>
      <c r="BL189" s="14" t="s">
        <v>132</v>
      </c>
      <c r="BM189" s="241" t="s">
        <v>339</v>
      </c>
    </row>
    <row r="190" s="2" customFormat="1" ht="24.15" customHeight="1">
      <c r="A190" s="31"/>
      <c r="B190" s="32"/>
      <c r="C190" s="244" t="s">
        <v>340</v>
      </c>
      <c r="D190" s="244" t="s">
        <v>236</v>
      </c>
      <c r="E190" s="245" t="s">
        <v>341</v>
      </c>
      <c r="F190" s="246" t="s">
        <v>342</v>
      </c>
      <c r="G190" s="247" t="s">
        <v>282</v>
      </c>
      <c r="H190" s="248">
        <v>8</v>
      </c>
      <c r="I190" s="248">
        <v>178.036</v>
      </c>
      <c r="J190" s="248">
        <f>ROUND(I190*H190,3)</f>
        <v>1424.288</v>
      </c>
      <c r="K190" s="249"/>
      <c r="L190" s="250"/>
      <c r="M190" s="251" t="s">
        <v>1</v>
      </c>
      <c r="N190" s="252" t="s">
        <v>38</v>
      </c>
      <c r="O190" s="239">
        <v>0</v>
      </c>
      <c r="P190" s="239">
        <f>O190*H190</f>
        <v>0</v>
      </c>
      <c r="Q190" s="239">
        <v>0.0246</v>
      </c>
      <c r="R190" s="239">
        <f>Q190*H190</f>
        <v>0.1968</v>
      </c>
      <c r="S190" s="239">
        <v>0</v>
      </c>
      <c r="T190" s="240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41" t="s">
        <v>159</v>
      </c>
      <c r="AT190" s="241" t="s">
        <v>236</v>
      </c>
      <c r="AU190" s="241" t="s">
        <v>108</v>
      </c>
      <c r="AY190" s="14" t="s">
        <v>126</v>
      </c>
      <c r="BE190" s="242">
        <f>IF(N190="základná",J190,0)</f>
        <v>0</v>
      </c>
      <c r="BF190" s="242">
        <f>IF(N190="znížená",J190,0)</f>
        <v>1424.288</v>
      </c>
      <c r="BG190" s="242">
        <f>IF(N190="zákl. prenesená",J190,0)</f>
        <v>0</v>
      </c>
      <c r="BH190" s="242">
        <f>IF(N190="zníž. prenesená",J190,0)</f>
        <v>0</v>
      </c>
      <c r="BI190" s="242">
        <f>IF(N190="nulová",J190,0)</f>
        <v>0</v>
      </c>
      <c r="BJ190" s="14" t="s">
        <v>108</v>
      </c>
      <c r="BK190" s="243">
        <f>ROUND(I190*H190,3)</f>
        <v>1424.288</v>
      </c>
      <c r="BL190" s="14" t="s">
        <v>132</v>
      </c>
      <c r="BM190" s="241" t="s">
        <v>343</v>
      </c>
    </row>
    <row r="191" s="2" customFormat="1" ht="37.8" customHeight="1">
      <c r="A191" s="31"/>
      <c r="B191" s="32"/>
      <c r="C191" s="231" t="s">
        <v>344</v>
      </c>
      <c r="D191" s="231" t="s">
        <v>128</v>
      </c>
      <c r="E191" s="232" t="s">
        <v>345</v>
      </c>
      <c r="F191" s="233" t="s">
        <v>346</v>
      </c>
      <c r="G191" s="234" t="s">
        <v>282</v>
      </c>
      <c r="H191" s="235">
        <v>4</v>
      </c>
      <c r="I191" s="235">
        <v>93.796999999999997</v>
      </c>
      <c r="J191" s="235">
        <f>ROUND(I191*H191,3)</f>
        <v>375.18799999999999</v>
      </c>
      <c r="K191" s="236"/>
      <c r="L191" s="34"/>
      <c r="M191" s="237" t="s">
        <v>1</v>
      </c>
      <c r="N191" s="238" t="s">
        <v>38</v>
      </c>
      <c r="O191" s="239">
        <v>2.9199999999999999</v>
      </c>
      <c r="P191" s="239">
        <f>O191*H191</f>
        <v>11.68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41" t="s">
        <v>132</v>
      </c>
      <c r="AT191" s="241" t="s">
        <v>128</v>
      </c>
      <c r="AU191" s="241" t="s">
        <v>108</v>
      </c>
      <c r="AY191" s="14" t="s">
        <v>126</v>
      </c>
      <c r="BE191" s="242">
        <f>IF(N191="základná",J191,0)</f>
        <v>0</v>
      </c>
      <c r="BF191" s="242">
        <f>IF(N191="znížená",J191,0)</f>
        <v>375.18799999999999</v>
      </c>
      <c r="BG191" s="242">
        <f>IF(N191="zákl. prenesená",J191,0)</f>
        <v>0</v>
      </c>
      <c r="BH191" s="242">
        <f>IF(N191="zníž. prenesená",J191,0)</f>
        <v>0</v>
      </c>
      <c r="BI191" s="242">
        <f>IF(N191="nulová",J191,0)</f>
        <v>0</v>
      </c>
      <c r="BJ191" s="14" t="s">
        <v>108</v>
      </c>
      <c r="BK191" s="243">
        <f>ROUND(I191*H191,3)</f>
        <v>375.18799999999999</v>
      </c>
      <c r="BL191" s="14" t="s">
        <v>132</v>
      </c>
      <c r="BM191" s="241" t="s">
        <v>347</v>
      </c>
    </row>
    <row r="192" s="2" customFormat="1" ht="37.8" customHeight="1">
      <c r="A192" s="31"/>
      <c r="B192" s="32"/>
      <c r="C192" s="244" t="s">
        <v>348</v>
      </c>
      <c r="D192" s="244" t="s">
        <v>236</v>
      </c>
      <c r="E192" s="245" t="s">
        <v>349</v>
      </c>
      <c r="F192" s="246" t="s">
        <v>350</v>
      </c>
      <c r="G192" s="247" t="s">
        <v>282</v>
      </c>
      <c r="H192" s="248">
        <v>4</v>
      </c>
      <c r="I192" s="248">
        <v>804.15599999999995</v>
      </c>
      <c r="J192" s="248">
        <f>ROUND(I192*H192,3)</f>
        <v>3216.6239999999998</v>
      </c>
      <c r="K192" s="249"/>
      <c r="L192" s="250"/>
      <c r="M192" s="251" t="s">
        <v>1</v>
      </c>
      <c r="N192" s="252" t="s">
        <v>38</v>
      </c>
      <c r="O192" s="239">
        <v>0</v>
      </c>
      <c r="P192" s="239">
        <f>O192*H192</f>
        <v>0</v>
      </c>
      <c r="Q192" s="239">
        <v>0.063299999999999995</v>
      </c>
      <c r="R192" s="239">
        <f>Q192*H192</f>
        <v>0.25319999999999998</v>
      </c>
      <c r="S192" s="239">
        <v>0</v>
      </c>
      <c r="T192" s="240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41" t="s">
        <v>159</v>
      </c>
      <c r="AT192" s="241" t="s">
        <v>236</v>
      </c>
      <c r="AU192" s="241" t="s">
        <v>108</v>
      </c>
      <c r="AY192" s="14" t="s">
        <v>126</v>
      </c>
      <c r="BE192" s="242">
        <f>IF(N192="základná",J192,0)</f>
        <v>0</v>
      </c>
      <c r="BF192" s="242">
        <f>IF(N192="znížená",J192,0)</f>
        <v>3216.6239999999998</v>
      </c>
      <c r="BG192" s="242">
        <f>IF(N192="zákl. prenesená",J192,0)</f>
        <v>0</v>
      </c>
      <c r="BH192" s="242">
        <f>IF(N192="zníž. prenesená",J192,0)</f>
        <v>0</v>
      </c>
      <c r="BI192" s="242">
        <f>IF(N192="nulová",J192,0)</f>
        <v>0</v>
      </c>
      <c r="BJ192" s="14" t="s">
        <v>108</v>
      </c>
      <c r="BK192" s="243">
        <f>ROUND(I192*H192,3)</f>
        <v>3216.6239999999998</v>
      </c>
      <c r="BL192" s="14" t="s">
        <v>132</v>
      </c>
      <c r="BM192" s="241" t="s">
        <v>351</v>
      </c>
    </row>
    <row r="193" s="2" customFormat="1" ht="24.15" customHeight="1">
      <c r="A193" s="31"/>
      <c r="B193" s="32"/>
      <c r="C193" s="244" t="s">
        <v>352</v>
      </c>
      <c r="D193" s="244" t="s">
        <v>236</v>
      </c>
      <c r="E193" s="245" t="s">
        <v>353</v>
      </c>
      <c r="F193" s="246" t="s">
        <v>354</v>
      </c>
      <c r="G193" s="247" t="s">
        <v>282</v>
      </c>
      <c r="H193" s="248">
        <v>2.3330000000000002</v>
      </c>
      <c r="I193" s="248">
        <v>328.54000000000002</v>
      </c>
      <c r="J193" s="248">
        <f>ROUND(I193*H193,3)</f>
        <v>766.48400000000004</v>
      </c>
      <c r="K193" s="249"/>
      <c r="L193" s="250"/>
      <c r="M193" s="251" t="s">
        <v>1</v>
      </c>
      <c r="N193" s="252" t="s">
        <v>38</v>
      </c>
      <c r="O193" s="239">
        <v>0</v>
      </c>
      <c r="P193" s="239">
        <f>O193*H193</f>
        <v>0</v>
      </c>
      <c r="Q193" s="239">
        <v>0.036400000000000002</v>
      </c>
      <c r="R193" s="239">
        <f>Q193*H193</f>
        <v>0.084921200000000016</v>
      </c>
      <c r="S193" s="239">
        <v>0</v>
      </c>
      <c r="T193" s="240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41" t="s">
        <v>159</v>
      </c>
      <c r="AT193" s="241" t="s">
        <v>236</v>
      </c>
      <c r="AU193" s="241" t="s">
        <v>108</v>
      </c>
      <c r="AY193" s="14" t="s">
        <v>126</v>
      </c>
      <c r="BE193" s="242">
        <f>IF(N193="základná",J193,0)</f>
        <v>0</v>
      </c>
      <c r="BF193" s="242">
        <f>IF(N193="znížená",J193,0)</f>
        <v>766.48400000000004</v>
      </c>
      <c r="BG193" s="242">
        <f>IF(N193="zákl. prenesená",J193,0)</f>
        <v>0</v>
      </c>
      <c r="BH193" s="242">
        <f>IF(N193="zníž. prenesená",J193,0)</f>
        <v>0</v>
      </c>
      <c r="BI193" s="242">
        <f>IF(N193="nulová",J193,0)</f>
        <v>0</v>
      </c>
      <c r="BJ193" s="14" t="s">
        <v>108</v>
      </c>
      <c r="BK193" s="243">
        <f>ROUND(I193*H193,3)</f>
        <v>766.48400000000004</v>
      </c>
      <c r="BL193" s="14" t="s">
        <v>132</v>
      </c>
      <c r="BM193" s="241" t="s">
        <v>355</v>
      </c>
    </row>
    <row r="194" s="2" customFormat="1" ht="24.15" customHeight="1">
      <c r="A194" s="31"/>
      <c r="B194" s="32"/>
      <c r="C194" s="244" t="s">
        <v>356</v>
      </c>
      <c r="D194" s="244" t="s">
        <v>236</v>
      </c>
      <c r="E194" s="245" t="s">
        <v>357</v>
      </c>
      <c r="F194" s="246" t="s">
        <v>358</v>
      </c>
      <c r="G194" s="247" t="s">
        <v>282</v>
      </c>
      <c r="H194" s="248">
        <v>4</v>
      </c>
      <c r="I194" s="248">
        <v>298.32799999999997</v>
      </c>
      <c r="J194" s="248">
        <f>ROUND(I194*H194,3)</f>
        <v>1193.3119999999999</v>
      </c>
      <c r="K194" s="249"/>
      <c r="L194" s="250"/>
      <c r="M194" s="251" t="s">
        <v>1</v>
      </c>
      <c r="N194" s="252" t="s">
        <v>38</v>
      </c>
      <c r="O194" s="239">
        <v>0</v>
      </c>
      <c r="P194" s="239">
        <f>O194*H194</f>
        <v>0</v>
      </c>
      <c r="Q194" s="239">
        <v>0.025999999999999999</v>
      </c>
      <c r="R194" s="239">
        <f>Q194*H194</f>
        <v>0.104</v>
      </c>
      <c r="S194" s="239">
        <v>0</v>
      </c>
      <c r="T194" s="240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41" t="s">
        <v>159</v>
      </c>
      <c r="AT194" s="241" t="s">
        <v>236</v>
      </c>
      <c r="AU194" s="241" t="s">
        <v>108</v>
      </c>
      <c r="AY194" s="14" t="s">
        <v>126</v>
      </c>
      <c r="BE194" s="242">
        <f>IF(N194="základná",J194,0)</f>
        <v>0</v>
      </c>
      <c r="BF194" s="242">
        <f>IF(N194="znížená",J194,0)</f>
        <v>1193.3119999999999</v>
      </c>
      <c r="BG194" s="242">
        <f>IF(N194="zákl. prenesená",J194,0)</f>
        <v>0</v>
      </c>
      <c r="BH194" s="242">
        <f>IF(N194="zníž. prenesená",J194,0)</f>
        <v>0</v>
      </c>
      <c r="BI194" s="242">
        <f>IF(N194="nulová",J194,0)</f>
        <v>0</v>
      </c>
      <c r="BJ194" s="14" t="s">
        <v>108</v>
      </c>
      <c r="BK194" s="243">
        <f>ROUND(I194*H194,3)</f>
        <v>1193.3119999999999</v>
      </c>
      <c r="BL194" s="14" t="s">
        <v>132</v>
      </c>
      <c r="BM194" s="241" t="s">
        <v>359</v>
      </c>
    </row>
    <row r="195" s="2" customFormat="1" ht="37.8" customHeight="1">
      <c r="A195" s="31"/>
      <c r="B195" s="32"/>
      <c r="C195" s="244" t="s">
        <v>360</v>
      </c>
      <c r="D195" s="244" t="s">
        <v>236</v>
      </c>
      <c r="E195" s="245" t="s">
        <v>361</v>
      </c>
      <c r="F195" s="246" t="s">
        <v>362</v>
      </c>
      <c r="G195" s="247" t="s">
        <v>282</v>
      </c>
      <c r="H195" s="248">
        <v>4</v>
      </c>
      <c r="I195" s="248">
        <v>324.24700000000001</v>
      </c>
      <c r="J195" s="248">
        <f>ROUND(I195*H195,3)</f>
        <v>1296.9880000000001</v>
      </c>
      <c r="K195" s="249"/>
      <c r="L195" s="250"/>
      <c r="M195" s="251" t="s">
        <v>1</v>
      </c>
      <c r="N195" s="252" t="s">
        <v>38</v>
      </c>
      <c r="O195" s="239">
        <v>0</v>
      </c>
      <c r="P195" s="239">
        <f>O195*H195</f>
        <v>0</v>
      </c>
      <c r="Q195" s="239">
        <v>0.0045999999999999999</v>
      </c>
      <c r="R195" s="239">
        <f>Q195*H195</f>
        <v>0.0184</v>
      </c>
      <c r="S195" s="239">
        <v>0</v>
      </c>
      <c r="T195" s="240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41" t="s">
        <v>159</v>
      </c>
      <c r="AT195" s="241" t="s">
        <v>236</v>
      </c>
      <c r="AU195" s="241" t="s">
        <v>108</v>
      </c>
      <c r="AY195" s="14" t="s">
        <v>126</v>
      </c>
      <c r="BE195" s="242">
        <f>IF(N195="základná",J195,0)</f>
        <v>0</v>
      </c>
      <c r="BF195" s="242">
        <f>IF(N195="znížená",J195,0)</f>
        <v>1296.9880000000001</v>
      </c>
      <c r="BG195" s="242">
        <f>IF(N195="zákl. prenesená",J195,0)</f>
        <v>0</v>
      </c>
      <c r="BH195" s="242">
        <f>IF(N195="zníž. prenesená",J195,0)</f>
        <v>0</v>
      </c>
      <c r="BI195" s="242">
        <f>IF(N195="nulová",J195,0)</f>
        <v>0</v>
      </c>
      <c r="BJ195" s="14" t="s">
        <v>108</v>
      </c>
      <c r="BK195" s="243">
        <f>ROUND(I195*H195,3)</f>
        <v>1296.9880000000001</v>
      </c>
      <c r="BL195" s="14" t="s">
        <v>132</v>
      </c>
      <c r="BM195" s="241" t="s">
        <v>363</v>
      </c>
    </row>
    <row r="196" s="2" customFormat="1" ht="33" customHeight="1">
      <c r="A196" s="31"/>
      <c r="B196" s="32"/>
      <c r="C196" s="244" t="s">
        <v>364</v>
      </c>
      <c r="D196" s="244" t="s">
        <v>236</v>
      </c>
      <c r="E196" s="245" t="s">
        <v>365</v>
      </c>
      <c r="F196" s="246" t="s">
        <v>366</v>
      </c>
      <c r="G196" s="247" t="s">
        <v>282</v>
      </c>
      <c r="H196" s="248">
        <v>4</v>
      </c>
      <c r="I196" s="248">
        <v>55.338000000000001</v>
      </c>
      <c r="J196" s="248">
        <f>ROUND(I196*H196,3)</f>
        <v>221.352</v>
      </c>
      <c r="K196" s="249"/>
      <c r="L196" s="250"/>
      <c r="M196" s="251" t="s">
        <v>1</v>
      </c>
      <c r="N196" s="252" t="s">
        <v>38</v>
      </c>
      <c r="O196" s="239">
        <v>0</v>
      </c>
      <c r="P196" s="239">
        <f>O196*H196</f>
        <v>0</v>
      </c>
      <c r="Q196" s="239">
        <v>0.00038999999999999999</v>
      </c>
      <c r="R196" s="239">
        <f>Q196*H196</f>
        <v>0.00156</v>
      </c>
      <c r="S196" s="239">
        <v>0</v>
      </c>
      <c r="T196" s="240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41" t="s">
        <v>159</v>
      </c>
      <c r="AT196" s="241" t="s">
        <v>236</v>
      </c>
      <c r="AU196" s="241" t="s">
        <v>108</v>
      </c>
      <c r="AY196" s="14" t="s">
        <v>126</v>
      </c>
      <c r="BE196" s="242">
        <f>IF(N196="základná",J196,0)</f>
        <v>0</v>
      </c>
      <c r="BF196" s="242">
        <f>IF(N196="znížená",J196,0)</f>
        <v>221.352</v>
      </c>
      <c r="BG196" s="242">
        <f>IF(N196="zákl. prenesená",J196,0)</f>
        <v>0</v>
      </c>
      <c r="BH196" s="242">
        <f>IF(N196="zníž. prenesená",J196,0)</f>
        <v>0</v>
      </c>
      <c r="BI196" s="242">
        <f>IF(N196="nulová",J196,0)</f>
        <v>0</v>
      </c>
      <c r="BJ196" s="14" t="s">
        <v>108</v>
      </c>
      <c r="BK196" s="243">
        <f>ROUND(I196*H196,3)</f>
        <v>221.352</v>
      </c>
      <c r="BL196" s="14" t="s">
        <v>132</v>
      </c>
      <c r="BM196" s="241" t="s">
        <v>367</v>
      </c>
    </row>
    <row r="197" s="2" customFormat="1" ht="24.15" customHeight="1">
      <c r="A197" s="31"/>
      <c r="B197" s="32"/>
      <c r="C197" s="244" t="s">
        <v>368</v>
      </c>
      <c r="D197" s="244" t="s">
        <v>236</v>
      </c>
      <c r="E197" s="245" t="s">
        <v>369</v>
      </c>
      <c r="F197" s="246" t="s">
        <v>370</v>
      </c>
      <c r="G197" s="247" t="s">
        <v>282</v>
      </c>
      <c r="H197" s="248">
        <v>8</v>
      </c>
      <c r="I197" s="248">
        <v>52.911000000000001</v>
      </c>
      <c r="J197" s="248">
        <f>ROUND(I197*H197,3)</f>
        <v>423.28800000000001</v>
      </c>
      <c r="K197" s="249"/>
      <c r="L197" s="250"/>
      <c r="M197" s="251" t="s">
        <v>1</v>
      </c>
      <c r="N197" s="252" t="s">
        <v>38</v>
      </c>
      <c r="O197" s="239">
        <v>0</v>
      </c>
      <c r="P197" s="239">
        <f>O197*H197</f>
        <v>0</v>
      </c>
      <c r="Q197" s="239">
        <v>0.0032000000000000002</v>
      </c>
      <c r="R197" s="239">
        <f>Q197*H197</f>
        <v>0.025600000000000001</v>
      </c>
      <c r="S197" s="239">
        <v>0</v>
      </c>
      <c r="T197" s="240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41" t="s">
        <v>159</v>
      </c>
      <c r="AT197" s="241" t="s">
        <v>236</v>
      </c>
      <c r="AU197" s="241" t="s">
        <v>108</v>
      </c>
      <c r="AY197" s="14" t="s">
        <v>126</v>
      </c>
      <c r="BE197" s="242">
        <f>IF(N197="základná",J197,0)</f>
        <v>0</v>
      </c>
      <c r="BF197" s="242">
        <f>IF(N197="znížená",J197,0)</f>
        <v>423.28800000000001</v>
      </c>
      <c r="BG197" s="242">
        <f>IF(N197="zákl. prenesená",J197,0)</f>
        <v>0</v>
      </c>
      <c r="BH197" s="242">
        <f>IF(N197="zníž. prenesená",J197,0)</f>
        <v>0</v>
      </c>
      <c r="BI197" s="242">
        <f>IF(N197="nulová",J197,0)</f>
        <v>0</v>
      </c>
      <c r="BJ197" s="14" t="s">
        <v>108</v>
      </c>
      <c r="BK197" s="243">
        <f>ROUND(I197*H197,3)</f>
        <v>423.28800000000001</v>
      </c>
      <c r="BL197" s="14" t="s">
        <v>132</v>
      </c>
      <c r="BM197" s="241" t="s">
        <v>371</v>
      </c>
    </row>
    <row r="198" s="2" customFormat="1" ht="16.5" customHeight="1">
      <c r="A198" s="31"/>
      <c r="B198" s="32"/>
      <c r="C198" s="244" t="s">
        <v>372</v>
      </c>
      <c r="D198" s="244" t="s">
        <v>236</v>
      </c>
      <c r="E198" s="245" t="s">
        <v>373</v>
      </c>
      <c r="F198" s="246" t="s">
        <v>374</v>
      </c>
      <c r="G198" s="247" t="s">
        <v>282</v>
      </c>
      <c r="H198" s="248">
        <v>4</v>
      </c>
      <c r="I198" s="248">
        <v>339.13799999999998</v>
      </c>
      <c r="J198" s="248">
        <f>ROUND(I198*H198,3)</f>
        <v>1356.5519999999999</v>
      </c>
      <c r="K198" s="249"/>
      <c r="L198" s="250"/>
      <c r="M198" s="251" t="s">
        <v>1</v>
      </c>
      <c r="N198" s="252" t="s">
        <v>38</v>
      </c>
      <c r="O198" s="239">
        <v>0</v>
      </c>
      <c r="P198" s="239">
        <f>O198*H198</f>
        <v>0</v>
      </c>
      <c r="Q198" s="239">
        <v>0.086400000000000005</v>
      </c>
      <c r="R198" s="239">
        <f>Q198*H198</f>
        <v>0.34560000000000002</v>
      </c>
      <c r="S198" s="239">
        <v>0</v>
      </c>
      <c r="T198" s="240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41" t="s">
        <v>159</v>
      </c>
      <c r="AT198" s="241" t="s">
        <v>236</v>
      </c>
      <c r="AU198" s="241" t="s">
        <v>108</v>
      </c>
      <c r="AY198" s="14" t="s">
        <v>126</v>
      </c>
      <c r="BE198" s="242">
        <f>IF(N198="základná",J198,0)</f>
        <v>0</v>
      </c>
      <c r="BF198" s="242">
        <f>IF(N198="znížená",J198,0)</f>
        <v>1356.5519999999999</v>
      </c>
      <c r="BG198" s="242">
        <f>IF(N198="zákl. prenesená",J198,0)</f>
        <v>0</v>
      </c>
      <c r="BH198" s="242">
        <f>IF(N198="zníž. prenesená",J198,0)</f>
        <v>0</v>
      </c>
      <c r="BI198" s="242">
        <f>IF(N198="nulová",J198,0)</f>
        <v>0</v>
      </c>
      <c r="BJ198" s="14" t="s">
        <v>108</v>
      </c>
      <c r="BK198" s="243">
        <f>ROUND(I198*H198,3)</f>
        <v>1356.5519999999999</v>
      </c>
      <c r="BL198" s="14" t="s">
        <v>132</v>
      </c>
      <c r="BM198" s="241" t="s">
        <v>375</v>
      </c>
    </row>
    <row r="199" s="2" customFormat="1" ht="24.15" customHeight="1">
      <c r="A199" s="31"/>
      <c r="B199" s="32"/>
      <c r="C199" s="244" t="s">
        <v>376</v>
      </c>
      <c r="D199" s="244" t="s">
        <v>236</v>
      </c>
      <c r="E199" s="245" t="s">
        <v>377</v>
      </c>
      <c r="F199" s="246" t="s">
        <v>378</v>
      </c>
      <c r="G199" s="247" t="s">
        <v>282</v>
      </c>
      <c r="H199" s="248">
        <v>4</v>
      </c>
      <c r="I199" s="248">
        <v>75.233999999999995</v>
      </c>
      <c r="J199" s="248">
        <f>ROUND(I199*H199,3)</f>
        <v>300.93599999999998</v>
      </c>
      <c r="K199" s="249"/>
      <c r="L199" s="250"/>
      <c r="M199" s="251" t="s">
        <v>1</v>
      </c>
      <c r="N199" s="252" t="s">
        <v>38</v>
      </c>
      <c r="O199" s="239">
        <v>0</v>
      </c>
      <c r="P199" s="239">
        <f>O199*H199</f>
        <v>0</v>
      </c>
      <c r="Q199" s="239">
        <v>0.15229999999999999</v>
      </c>
      <c r="R199" s="239">
        <f>Q199*H199</f>
        <v>0.60919999999999996</v>
      </c>
      <c r="S199" s="239">
        <v>0</v>
      </c>
      <c r="T199" s="240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41" t="s">
        <v>159</v>
      </c>
      <c r="AT199" s="241" t="s">
        <v>236</v>
      </c>
      <c r="AU199" s="241" t="s">
        <v>108</v>
      </c>
      <c r="AY199" s="14" t="s">
        <v>126</v>
      </c>
      <c r="BE199" s="242">
        <f>IF(N199="základná",J199,0)</f>
        <v>0</v>
      </c>
      <c r="BF199" s="242">
        <f>IF(N199="znížená",J199,0)</f>
        <v>300.93599999999998</v>
      </c>
      <c r="BG199" s="242">
        <f>IF(N199="zákl. prenesená",J199,0)</f>
        <v>0</v>
      </c>
      <c r="BH199" s="242">
        <f>IF(N199="zníž. prenesená",J199,0)</f>
        <v>0</v>
      </c>
      <c r="BI199" s="242">
        <f>IF(N199="nulová",J199,0)</f>
        <v>0</v>
      </c>
      <c r="BJ199" s="14" t="s">
        <v>108</v>
      </c>
      <c r="BK199" s="243">
        <f>ROUND(I199*H199,3)</f>
        <v>300.93599999999998</v>
      </c>
      <c r="BL199" s="14" t="s">
        <v>132</v>
      </c>
      <c r="BM199" s="241" t="s">
        <v>379</v>
      </c>
    </row>
    <row r="200" s="12" customFormat="1" ht="22.8" customHeight="1">
      <c r="A200" s="12"/>
      <c r="B200" s="216"/>
      <c r="C200" s="217"/>
      <c r="D200" s="218" t="s">
        <v>71</v>
      </c>
      <c r="E200" s="229" t="s">
        <v>163</v>
      </c>
      <c r="F200" s="229" t="s">
        <v>380</v>
      </c>
      <c r="G200" s="217"/>
      <c r="H200" s="217"/>
      <c r="I200" s="217"/>
      <c r="J200" s="230">
        <f>BK200</f>
        <v>2095.317</v>
      </c>
      <c r="K200" s="217"/>
      <c r="L200" s="221"/>
      <c r="M200" s="222"/>
      <c r="N200" s="223"/>
      <c r="O200" s="223"/>
      <c r="P200" s="224">
        <f>P201</f>
        <v>81.567499999999995</v>
      </c>
      <c r="Q200" s="223"/>
      <c r="R200" s="224">
        <f>R201</f>
        <v>8.2949999999999997E-05</v>
      </c>
      <c r="S200" s="223"/>
      <c r="T200" s="225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6" t="s">
        <v>80</v>
      </c>
      <c r="AT200" s="227" t="s">
        <v>71</v>
      </c>
      <c r="AU200" s="227" t="s">
        <v>80</v>
      </c>
      <c r="AY200" s="226" t="s">
        <v>126</v>
      </c>
      <c r="BK200" s="228">
        <f>BK201</f>
        <v>2095.317</v>
      </c>
    </row>
    <row r="201" s="2" customFormat="1" ht="24.15" customHeight="1">
      <c r="A201" s="31"/>
      <c r="B201" s="32"/>
      <c r="C201" s="231" t="s">
        <v>381</v>
      </c>
      <c r="D201" s="231" t="s">
        <v>128</v>
      </c>
      <c r="E201" s="232" t="s">
        <v>382</v>
      </c>
      <c r="F201" s="233" t="s">
        <v>383</v>
      </c>
      <c r="G201" s="234" t="s">
        <v>152</v>
      </c>
      <c r="H201" s="235">
        <v>276.5</v>
      </c>
      <c r="I201" s="235">
        <v>7.5780000000000003</v>
      </c>
      <c r="J201" s="235">
        <f>ROUND(I201*H201,3)</f>
        <v>2095.317</v>
      </c>
      <c r="K201" s="236"/>
      <c r="L201" s="34"/>
      <c r="M201" s="237" t="s">
        <v>1</v>
      </c>
      <c r="N201" s="238" t="s">
        <v>38</v>
      </c>
      <c r="O201" s="239">
        <v>0.29499999999999998</v>
      </c>
      <c r="P201" s="239">
        <f>O201*H201</f>
        <v>81.567499999999995</v>
      </c>
      <c r="Q201" s="239">
        <v>2.9999999999999999E-07</v>
      </c>
      <c r="R201" s="239">
        <f>Q201*H201</f>
        <v>8.2949999999999997E-05</v>
      </c>
      <c r="S201" s="239">
        <v>0</v>
      </c>
      <c r="T201" s="240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41" t="s">
        <v>132</v>
      </c>
      <c r="AT201" s="241" t="s">
        <v>128</v>
      </c>
      <c r="AU201" s="241" t="s">
        <v>108</v>
      </c>
      <c r="AY201" s="14" t="s">
        <v>126</v>
      </c>
      <c r="BE201" s="242">
        <f>IF(N201="základná",J201,0)</f>
        <v>0</v>
      </c>
      <c r="BF201" s="242">
        <f>IF(N201="znížená",J201,0)</f>
        <v>2095.317</v>
      </c>
      <c r="BG201" s="242">
        <f>IF(N201="zákl. prenesená",J201,0)</f>
        <v>0</v>
      </c>
      <c r="BH201" s="242">
        <f>IF(N201="zníž. prenesená",J201,0)</f>
        <v>0</v>
      </c>
      <c r="BI201" s="242">
        <f>IF(N201="nulová",J201,0)</f>
        <v>0</v>
      </c>
      <c r="BJ201" s="14" t="s">
        <v>108</v>
      </c>
      <c r="BK201" s="243">
        <f>ROUND(I201*H201,3)</f>
        <v>2095.317</v>
      </c>
      <c r="BL201" s="14" t="s">
        <v>132</v>
      </c>
      <c r="BM201" s="241" t="s">
        <v>384</v>
      </c>
    </row>
    <row r="202" s="12" customFormat="1" ht="22.8" customHeight="1">
      <c r="A202" s="12"/>
      <c r="B202" s="216"/>
      <c r="C202" s="217"/>
      <c r="D202" s="218" t="s">
        <v>71</v>
      </c>
      <c r="E202" s="229" t="s">
        <v>385</v>
      </c>
      <c r="F202" s="229" t="s">
        <v>386</v>
      </c>
      <c r="G202" s="217"/>
      <c r="H202" s="217"/>
      <c r="I202" s="217"/>
      <c r="J202" s="230">
        <f>BK202</f>
        <v>33808.006000000001</v>
      </c>
      <c r="K202" s="217"/>
      <c r="L202" s="221"/>
      <c r="M202" s="222"/>
      <c r="N202" s="223"/>
      <c r="O202" s="223"/>
      <c r="P202" s="224">
        <f>SUM(P203:P204)</f>
        <v>1010.034794</v>
      </c>
      <c r="Q202" s="223"/>
      <c r="R202" s="224">
        <f>SUM(R203:R204)</f>
        <v>0</v>
      </c>
      <c r="S202" s="223"/>
      <c r="T202" s="225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6" t="s">
        <v>80</v>
      </c>
      <c r="AT202" s="227" t="s">
        <v>71</v>
      </c>
      <c r="AU202" s="227" t="s">
        <v>80</v>
      </c>
      <c r="AY202" s="226" t="s">
        <v>126</v>
      </c>
      <c r="BK202" s="228">
        <f>SUM(BK203:BK204)</f>
        <v>33808.006000000001</v>
      </c>
    </row>
    <row r="203" s="2" customFormat="1" ht="33" customHeight="1">
      <c r="A203" s="31"/>
      <c r="B203" s="32"/>
      <c r="C203" s="231" t="s">
        <v>387</v>
      </c>
      <c r="D203" s="231" t="s">
        <v>128</v>
      </c>
      <c r="E203" s="232" t="s">
        <v>388</v>
      </c>
      <c r="F203" s="233" t="s">
        <v>389</v>
      </c>
      <c r="G203" s="234" t="s">
        <v>221</v>
      </c>
      <c r="H203" s="235">
        <v>370.51900000000001</v>
      </c>
      <c r="I203" s="235">
        <v>38.829999999999998</v>
      </c>
      <c r="J203" s="235">
        <f>ROUND(I203*H203,3)</f>
        <v>14387.253000000001</v>
      </c>
      <c r="K203" s="236"/>
      <c r="L203" s="34"/>
      <c r="M203" s="237" t="s">
        <v>1</v>
      </c>
      <c r="N203" s="238" t="s">
        <v>38</v>
      </c>
      <c r="O203" s="239">
        <v>1.2889999999999999</v>
      </c>
      <c r="P203" s="239">
        <f>O203*H203</f>
        <v>477.59899099999996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41" t="s">
        <v>132</v>
      </c>
      <c r="AT203" s="241" t="s">
        <v>128</v>
      </c>
      <c r="AU203" s="241" t="s">
        <v>108</v>
      </c>
      <c r="AY203" s="14" t="s">
        <v>126</v>
      </c>
      <c r="BE203" s="242">
        <f>IF(N203="základná",J203,0)</f>
        <v>0</v>
      </c>
      <c r="BF203" s="242">
        <f>IF(N203="znížená",J203,0)</f>
        <v>14387.253000000001</v>
      </c>
      <c r="BG203" s="242">
        <f>IF(N203="zákl. prenesená",J203,0)</f>
        <v>0</v>
      </c>
      <c r="BH203" s="242">
        <f>IF(N203="zníž. prenesená",J203,0)</f>
        <v>0</v>
      </c>
      <c r="BI203" s="242">
        <f>IF(N203="nulová",J203,0)</f>
        <v>0</v>
      </c>
      <c r="BJ203" s="14" t="s">
        <v>108</v>
      </c>
      <c r="BK203" s="243">
        <f>ROUND(I203*H203,3)</f>
        <v>14387.253000000001</v>
      </c>
      <c r="BL203" s="14" t="s">
        <v>132</v>
      </c>
      <c r="BM203" s="241" t="s">
        <v>390</v>
      </c>
    </row>
    <row r="204" s="2" customFormat="1" ht="49.05" customHeight="1">
      <c r="A204" s="31"/>
      <c r="B204" s="32"/>
      <c r="C204" s="231" t="s">
        <v>391</v>
      </c>
      <c r="D204" s="231" t="s">
        <v>128</v>
      </c>
      <c r="E204" s="232" t="s">
        <v>392</v>
      </c>
      <c r="F204" s="233" t="s">
        <v>393</v>
      </c>
      <c r="G204" s="234" t="s">
        <v>221</v>
      </c>
      <c r="H204" s="235">
        <v>370.51900000000001</v>
      </c>
      <c r="I204" s="235">
        <v>52.414999999999999</v>
      </c>
      <c r="J204" s="235">
        <f>ROUND(I204*H204,3)</f>
        <v>19420.753000000001</v>
      </c>
      <c r="K204" s="236"/>
      <c r="L204" s="34"/>
      <c r="M204" s="237" t="s">
        <v>1</v>
      </c>
      <c r="N204" s="238" t="s">
        <v>38</v>
      </c>
      <c r="O204" s="239">
        <v>1.4370000000000001</v>
      </c>
      <c r="P204" s="239">
        <f>O204*H204</f>
        <v>532.43580300000008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41" t="s">
        <v>132</v>
      </c>
      <c r="AT204" s="241" t="s">
        <v>128</v>
      </c>
      <c r="AU204" s="241" t="s">
        <v>108</v>
      </c>
      <c r="AY204" s="14" t="s">
        <v>126</v>
      </c>
      <c r="BE204" s="242">
        <f>IF(N204="základná",J204,0)</f>
        <v>0</v>
      </c>
      <c r="BF204" s="242">
        <f>IF(N204="znížená",J204,0)</f>
        <v>19420.753000000001</v>
      </c>
      <c r="BG204" s="242">
        <f>IF(N204="zákl. prenesená",J204,0)</f>
        <v>0</v>
      </c>
      <c r="BH204" s="242">
        <f>IF(N204="zníž. prenesená",J204,0)</f>
        <v>0</v>
      </c>
      <c r="BI204" s="242">
        <f>IF(N204="nulová",J204,0)</f>
        <v>0</v>
      </c>
      <c r="BJ204" s="14" t="s">
        <v>108</v>
      </c>
      <c r="BK204" s="243">
        <f>ROUND(I204*H204,3)</f>
        <v>19420.753000000001</v>
      </c>
      <c r="BL204" s="14" t="s">
        <v>132</v>
      </c>
      <c r="BM204" s="241" t="s">
        <v>394</v>
      </c>
    </row>
    <row r="205" s="12" customFormat="1" ht="25.92" customHeight="1">
      <c r="A205" s="12"/>
      <c r="B205" s="216"/>
      <c r="C205" s="217"/>
      <c r="D205" s="218" t="s">
        <v>71</v>
      </c>
      <c r="E205" s="219" t="s">
        <v>236</v>
      </c>
      <c r="F205" s="219" t="s">
        <v>395</v>
      </c>
      <c r="G205" s="217"/>
      <c r="H205" s="217"/>
      <c r="I205" s="217"/>
      <c r="J205" s="220">
        <f>BK205</f>
        <v>536.55999999999995</v>
      </c>
      <c r="K205" s="217"/>
      <c r="L205" s="221"/>
      <c r="M205" s="222"/>
      <c r="N205" s="223"/>
      <c r="O205" s="223"/>
      <c r="P205" s="224">
        <f>P206</f>
        <v>0</v>
      </c>
      <c r="Q205" s="223"/>
      <c r="R205" s="224">
        <f>R206</f>
        <v>0</v>
      </c>
      <c r="S205" s="223"/>
      <c r="T205" s="225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6" t="s">
        <v>137</v>
      </c>
      <c r="AT205" s="227" t="s">
        <v>71</v>
      </c>
      <c r="AU205" s="227" t="s">
        <v>72</v>
      </c>
      <c r="AY205" s="226" t="s">
        <v>126</v>
      </c>
      <c r="BK205" s="228">
        <f>BK206</f>
        <v>536.55999999999995</v>
      </c>
    </row>
    <row r="206" s="12" customFormat="1" ht="22.8" customHeight="1">
      <c r="A206" s="12"/>
      <c r="B206" s="216"/>
      <c r="C206" s="217"/>
      <c r="D206" s="218" t="s">
        <v>71</v>
      </c>
      <c r="E206" s="229" t="s">
        <v>396</v>
      </c>
      <c r="F206" s="229" t="s">
        <v>397</v>
      </c>
      <c r="G206" s="217"/>
      <c r="H206" s="217"/>
      <c r="I206" s="217"/>
      <c r="J206" s="230">
        <f>BK206</f>
        <v>536.55999999999995</v>
      </c>
      <c r="K206" s="217"/>
      <c r="L206" s="221"/>
      <c r="M206" s="222"/>
      <c r="N206" s="223"/>
      <c r="O206" s="223"/>
      <c r="P206" s="224">
        <f>SUM(P207:P209)</f>
        <v>0</v>
      </c>
      <c r="Q206" s="223"/>
      <c r="R206" s="224">
        <f>SUM(R207:R209)</f>
        <v>0</v>
      </c>
      <c r="S206" s="223"/>
      <c r="T206" s="225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6" t="s">
        <v>137</v>
      </c>
      <c r="AT206" s="227" t="s">
        <v>71</v>
      </c>
      <c r="AU206" s="227" t="s">
        <v>80</v>
      </c>
      <c r="AY206" s="226" t="s">
        <v>126</v>
      </c>
      <c r="BK206" s="228">
        <f>SUM(BK207:BK209)</f>
        <v>536.55999999999995</v>
      </c>
    </row>
    <row r="207" s="2" customFormat="1" ht="37.8" customHeight="1">
      <c r="A207" s="31"/>
      <c r="B207" s="32"/>
      <c r="C207" s="231" t="s">
        <v>398</v>
      </c>
      <c r="D207" s="231" t="s">
        <v>128</v>
      </c>
      <c r="E207" s="232" t="s">
        <v>399</v>
      </c>
      <c r="F207" s="233" t="s">
        <v>400</v>
      </c>
      <c r="G207" s="234" t="s">
        <v>401</v>
      </c>
      <c r="H207" s="235">
        <v>19</v>
      </c>
      <c r="I207" s="235">
        <v>16</v>
      </c>
      <c r="J207" s="235">
        <f>ROUND(I207*H207,3)</f>
        <v>304</v>
      </c>
      <c r="K207" s="236"/>
      <c r="L207" s="34"/>
      <c r="M207" s="237" t="s">
        <v>1</v>
      </c>
      <c r="N207" s="238" t="s">
        <v>38</v>
      </c>
      <c r="O207" s="239">
        <v>0</v>
      </c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41" t="s">
        <v>391</v>
      </c>
      <c r="AT207" s="241" t="s">
        <v>128</v>
      </c>
      <c r="AU207" s="241" t="s">
        <v>108</v>
      </c>
      <c r="AY207" s="14" t="s">
        <v>126</v>
      </c>
      <c r="BE207" s="242">
        <f>IF(N207="základná",J207,0)</f>
        <v>0</v>
      </c>
      <c r="BF207" s="242">
        <f>IF(N207="znížená",J207,0)</f>
        <v>304</v>
      </c>
      <c r="BG207" s="242">
        <f>IF(N207="zákl. prenesená",J207,0)</f>
        <v>0</v>
      </c>
      <c r="BH207" s="242">
        <f>IF(N207="zníž. prenesená",J207,0)</f>
        <v>0</v>
      </c>
      <c r="BI207" s="242">
        <f>IF(N207="nulová",J207,0)</f>
        <v>0</v>
      </c>
      <c r="BJ207" s="14" t="s">
        <v>108</v>
      </c>
      <c r="BK207" s="243">
        <f>ROUND(I207*H207,3)</f>
        <v>304</v>
      </c>
      <c r="BL207" s="14" t="s">
        <v>391</v>
      </c>
      <c r="BM207" s="241" t="s">
        <v>402</v>
      </c>
    </row>
    <row r="208" s="2" customFormat="1" ht="24.15" customHeight="1">
      <c r="A208" s="31"/>
      <c r="B208" s="32"/>
      <c r="C208" s="231" t="s">
        <v>403</v>
      </c>
      <c r="D208" s="231" t="s">
        <v>128</v>
      </c>
      <c r="E208" s="232" t="s">
        <v>404</v>
      </c>
      <c r="F208" s="233" t="s">
        <v>405</v>
      </c>
      <c r="G208" s="234" t="s">
        <v>406</v>
      </c>
      <c r="H208" s="235">
        <v>1.0600000000000001</v>
      </c>
      <c r="I208" s="235">
        <v>76</v>
      </c>
      <c r="J208" s="235">
        <f>ROUND(I208*H208,3)</f>
        <v>80.560000000000002</v>
      </c>
      <c r="K208" s="236"/>
      <c r="L208" s="34"/>
      <c r="M208" s="237" t="s">
        <v>1</v>
      </c>
      <c r="N208" s="238" t="s">
        <v>38</v>
      </c>
      <c r="O208" s="239">
        <v>0</v>
      </c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41" t="s">
        <v>391</v>
      </c>
      <c r="AT208" s="241" t="s">
        <v>128</v>
      </c>
      <c r="AU208" s="241" t="s">
        <v>108</v>
      </c>
      <c r="AY208" s="14" t="s">
        <v>126</v>
      </c>
      <c r="BE208" s="242">
        <f>IF(N208="základná",J208,0)</f>
        <v>0</v>
      </c>
      <c r="BF208" s="242">
        <f>IF(N208="znížená",J208,0)</f>
        <v>80.560000000000002</v>
      </c>
      <c r="BG208" s="242">
        <f>IF(N208="zákl. prenesená",J208,0)</f>
        <v>0</v>
      </c>
      <c r="BH208" s="242">
        <f>IF(N208="zníž. prenesená",J208,0)</f>
        <v>0</v>
      </c>
      <c r="BI208" s="242">
        <f>IF(N208="nulová",J208,0)</f>
        <v>0</v>
      </c>
      <c r="BJ208" s="14" t="s">
        <v>108</v>
      </c>
      <c r="BK208" s="243">
        <f>ROUND(I208*H208,3)</f>
        <v>80.560000000000002</v>
      </c>
      <c r="BL208" s="14" t="s">
        <v>391</v>
      </c>
      <c r="BM208" s="241" t="s">
        <v>407</v>
      </c>
    </row>
    <row r="209" s="2" customFormat="1" ht="37.8" customHeight="1">
      <c r="A209" s="31"/>
      <c r="B209" s="32"/>
      <c r="C209" s="231" t="s">
        <v>408</v>
      </c>
      <c r="D209" s="231" t="s">
        <v>128</v>
      </c>
      <c r="E209" s="232" t="s">
        <v>409</v>
      </c>
      <c r="F209" s="233" t="s">
        <v>410</v>
      </c>
      <c r="G209" s="234" t="s">
        <v>282</v>
      </c>
      <c r="H209" s="235">
        <v>8</v>
      </c>
      <c r="I209" s="235">
        <v>19</v>
      </c>
      <c r="J209" s="235">
        <f>ROUND(I209*H209,3)</f>
        <v>152</v>
      </c>
      <c r="K209" s="236"/>
      <c r="L209" s="34"/>
      <c r="M209" s="253" t="s">
        <v>1</v>
      </c>
      <c r="N209" s="254" t="s">
        <v>38</v>
      </c>
      <c r="O209" s="255">
        <v>0</v>
      </c>
      <c r="P209" s="255">
        <f>O209*H209</f>
        <v>0</v>
      </c>
      <c r="Q209" s="255">
        <v>0</v>
      </c>
      <c r="R209" s="255">
        <f>Q209*H209</f>
        <v>0</v>
      </c>
      <c r="S209" s="255">
        <v>0</v>
      </c>
      <c r="T209" s="256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41" t="s">
        <v>391</v>
      </c>
      <c r="AT209" s="241" t="s">
        <v>128</v>
      </c>
      <c r="AU209" s="241" t="s">
        <v>108</v>
      </c>
      <c r="AY209" s="14" t="s">
        <v>126</v>
      </c>
      <c r="BE209" s="242">
        <f>IF(N209="základná",J209,0)</f>
        <v>0</v>
      </c>
      <c r="BF209" s="242">
        <f>IF(N209="znížená",J209,0)</f>
        <v>152</v>
      </c>
      <c r="BG209" s="242">
        <f>IF(N209="zákl. prenesená",J209,0)</f>
        <v>0</v>
      </c>
      <c r="BH209" s="242">
        <f>IF(N209="zníž. prenesená",J209,0)</f>
        <v>0</v>
      </c>
      <c r="BI209" s="242">
        <f>IF(N209="nulová",J209,0)</f>
        <v>0</v>
      </c>
      <c r="BJ209" s="14" t="s">
        <v>108</v>
      </c>
      <c r="BK209" s="243">
        <f>ROUND(I209*H209,3)</f>
        <v>152</v>
      </c>
      <c r="BL209" s="14" t="s">
        <v>391</v>
      </c>
      <c r="BM209" s="241" t="s">
        <v>411</v>
      </c>
    </row>
    <row r="210" s="2" customFormat="1" ht="6.96" customHeight="1">
      <c r="A210" s="31"/>
      <c r="B210" s="64"/>
      <c r="C210" s="65"/>
      <c r="D210" s="65"/>
      <c r="E210" s="65"/>
      <c r="F210" s="65"/>
      <c r="G210" s="65"/>
      <c r="H210" s="65"/>
      <c r="I210" s="65"/>
      <c r="J210" s="65"/>
      <c r="K210" s="65"/>
      <c r="L210" s="34"/>
      <c r="M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</row>
  </sheetData>
  <sheetProtection sheet="1" autoFilter="0" formatColumns="0" formatRows="0" objects="1" scenarios="1" spinCount="100000" saltValue="V0iQCMpWf/43qA9ByYzdLq92ypMQ7+Qo9t/WFOGIiXB49wREVvE20rczlVN9GlSAV7XbzHDma3QaiHHrDi0IiA==" hashValue="CNCKlshgdtiLTnHTVU70+mfx73fDwxAFD8fbCrr9uVDrORFBHOj1dzB5xfWrcLv9AvgQwZqxznTA3T7CJdKftA==" algorithmName="SHA-512" password="CC35"/>
  <autoFilter ref="C132:K209"/>
  <mergeCells count="13">
    <mergeCell ref="E7:H7"/>
    <mergeCell ref="E9:H9"/>
    <mergeCell ref="E18:H18"/>
    <mergeCell ref="E27:H27"/>
    <mergeCell ref="E85:H85"/>
    <mergeCell ref="E87:H87"/>
    <mergeCell ref="D109:F109"/>
    <mergeCell ref="D110:F110"/>
    <mergeCell ref="D111:F111"/>
    <mergeCell ref="D112:F112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LAPTOP-8OQAGAJ9\Milan</dc:creator>
  <cp:lastModifiedBy>LAPTOP-8OQAGAJ9\Milan</cp:lastModifiedBy>
  <dcterms:created xsi:type="dcterms:W3CDTF">2023-08-13T09:13:36Z</dcterms:created>
  <dcterms:modified xsi:type="dcterms:W3CDTF">2023-08-13T09:13:38Z</dcterms:modified>
</cp:coreProperties>
</file>