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/>
  <mc:AlternateContent xmlns:mc="http://schemas.openxmlformats.org/markup-compatibility/2006">
    <mc:Choice Requires="x15">
      <x15ac:absPath xmlns:x15ac="http://schemas.microsoft.com/office/spreadsheetml/2010/11/ac" url="C:\Users\micha\AppData\Local\Temp\Rar$DIa13672.39834\"/>
    </mc:Choice>
  </mc:AlternateContent>
  <xr:revisionPtr revIDLastSave="0" documentId="13_ncr:1_{9497F8EA-BC0A-47B4-ACDD-091B5E0F8489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Rekapitulácia stavby" sheetId="1" r:id="rId1"/>
    <sheet name="01 - Ostrovček s trafosta..." sheetId="2" r:id="rId2"/>
    <sheet name="02 - Ostrovček pri jednote" sheetId="3" r:id="rId3"/>
    <sheet name="03 - SO-01 Erb obce Nová ..." sheetId="4" r:id="rId4"/>
    <sheet name="04 - SO-01 Lavičky 3 ks" sheetId="5" r:id="rId5"/>
    <sheet name="05 - SO-02 Lodička so sed..." sheetId="6" r:id="rId6"/>
  </sheets>
  <definedNames>
    <definedName name="_xlnm._FilterDatabase" localSheetId="1" hidden="1">'01 - Ostrovček s trafosta...'!$C$120:$K$156</definedName>
    <definedName name="_xlnm._FilterDatabase" localSheetId="2" hidden="1">'02 - Ostrovček pri jednote'!$C$120:$K$162</definedName>
    <definedName name="_xlnm._FilterDatabase" localSheetId="3" hidden="1">'03 - SO-01 Erb obce Nová ...'!$C$122:$K$154</definedName>
    <definedName name="_xlnm._FilterDatabase" localSheetId="4" hidden="1">'04 - SO-01 Lavičky 3 ks'!$C$122:$K$152</definedName>
    <definedName name="_xlnm._FilterDatabase" localSheetId="5" hidden="1">'05 - SO-02 Lodička so sed...'!$C$127:$K$175</definedName>
    <definedName name="_xlnm.Print_Titles" localSheetId="1">'01 - Ostrovček s trafosta...'!$120:$120</definedName>
    <definedName name="_xlnm.Print_Titles" localSheetId="2">'02 - Ostrovček pri jednote'!$120:$120</definedName>
    <definedName name="_xlnm.Print_Titles" localSheetId="3">'03 - SO-01 Erb obce Nová ...'!$122:$122</definedName>
    <definedName name="_xlnm.Print_Titles" localSheetId="4">'04 - SO-01 Lavičky 3 ks'!$122:$122</definedName>
    <definedName name="_xlnm.Print_Titles" localSheetId="5">'05 - SO-02 Lodička so sed...'!$127:$127</definedName>
    <definedName name="_xlnm.Print_Titles" localSheetId="0">'Rekapitulácia stavby'!$92:$92</definedName>
    <definedName name="_xlnm.Print_Area" localSheetId="1">'01 - Ostrovček s trafosta...'!$C$108:$J$156</definedName>
    <definedName name="_xlnm.Print_Area" localSheetId="2">'02 - Ostrovček pri jednote'!$C$108:$J$162</definedName>
    <definedName name="_xlnm.Print_Area" localSheetId="3">'03 - SO-01 Erb obce Nová ...'!$C$110:$J$154</definedName>
    <definedName name="_xlnm.Print_Area" localSheetId="4">'04 - SO-01 Lavičky 3 ks'!$C$110:$J$152</definedName>
    <definedName name="_xlnm.Print_Area" localSheetId="5">'05 - SO-02 Lodička so sed...'!$C$115:$J$175</definedName>
    <definedName name="_xlnm.Print_Area" localSheetId="0">'Rekapitulácia stavby'!$D$4:$AO$76,'Rekapitulácia stavby'!$C$82:$AQ$100</definedName>
  </definedNames>
  <calcPr calcId="181029"/>
</workbook>
</file>

<file path=xl/calcChain.xml><?xml version="1.0" encoding="utf-8"?>
<calcChain xmlns="http://schemas.openxmlformats.org/spreadsheetml/2006/main">
  <c r="J37" i="6" l="1"/>
  <c r="J36" i="6"/>
  <c r="AY99" i="1" s="1"/>
  <c r="J35" i="6"/>
  <c r="AX99" i="1" s="1"/>
  <c r="BI175" i="6"/>
  <c r="BH175" i="6"/>
  <c r="BG175" i="6"/>
  <c r="BE175" i="6"/>
  <c r="T175" i="6"/>
  <c r="T174" i="6" s="1"/>
  <c r="T173" i="6" s="1"/>
  <c r="R175" i="6"/>
  <c r="R174" i="6" s="1"/>
  <c r="R173" i="6" s="1"/>
  <c r="P175" i="6"/>
  <c r="P174" i="6" s="1"/>
  <c r="P173" i="6" s="1"/>
  <c r="BI172" i="6"/>
  <c r="BH172" i="6"/>
  <c r="BG172" i="6"/>
  <c r="BE172" i="6"/>
  <c r="T172" i="6"/>
  <c r="R172" i="6"/>
  <c r="P172" i="6"/>
  <c r="BI171" i="6"/>
  <c r="BH171" i="6"/>
  <c r="BG171" i="6"/>
  <c r="BE171" i="6"/>
  <c r="T171" i="6"/>
  <c r="R171" i="6"/>
  <c r="P171" i="6"/>
  <c r="BI170" i="6"/>
  <c r="BH170" i="6"/>
  <c r="BG170" i="6"/>
  <c r="BE170" i="6"/>
  <c r="T170" i="6"/>
  <c r="R170" i="6"/>
  <c r="P170" i="6"/>
  <c r="BI169" i="6"/>
  <c r="BH169" i="6"/>
  <c r="BG169" i="6"/>
  <c r="BE169" i="6"/>
  <c r="T169" i="6"/>
  <c r="R169" i="6"/>
  <c r="P169" i="6"/>
  <c r="BI168" i="6"/>
  <c r="BH168" i="6"/>
  <c r="BG168" i="6"/>
  <c r="BE168" i="6"/>
  <c r="T168" i="6"/>
  <c r="R168" i="6"/>
  <c r="P168" i="6"/>
  <c r="BI165" i="6"/>
  <c r="BH165" i="6"/>
  <c r="BG165" i="6"/>
  <c r="BE165" i="6"/>
  <c r="T165" i="6"/>
  <c r="T164" i="6" s="1"/>
  <c r="R165" i="6"/>
  <c r="R164" i="6" s="1"/>
  <c r="P165" i="6"/>
  <c r="P164" i="6" s="1"/>
  <c r="BI163" i="6"/>
  <c r="BH163" i="6"/>
  <c r="BG163" i="6"/>
  <c r="BE163" i="6"/>
  <c r="T163" i="6"/>
  <c r="R163" i="6"/>
  <c r="P163" i="6"/>
  <c r="BI162" i="6"/>
  <c r="BH162" i="6"/>
  <c r="BG162" i="6"/>
  <c r="BE162" i="6"/>
  <c r="T162" i="6"/>
  <c r="R162" i="6"/>
  <c r="P162" i="6"/>
  <c r="BI161" i="6"/>
  <c r="BH161" i="6"/>
  <c r="BG161" i="6"/>
  <c r="BE161" i="6"/>
  <c r="T161" i="6"/>
  <c r="R161" i="6"/>
  <c r="P161" i="6"/>
  <c r="BI160" i="6"/>
  <c r="BH160" i="6"/>
  <c r="BG160" i="6"/>
  <c r="BE160" i="6"/>
  <c r="T160" i="6"/>
  <c r="R160" i="6"/>
  <c r="P160" i="6"/>
  <c r="BI159" i="6"/>
  <c r="BH159" i="6"/>
  <c r="BG159" i="6"/>
  <c r="BE159" i="6"/>
  <c r="T159" i="6"/>
  <c r="R159" i="6"/>
  <c r="P159" i="6"/>
  <c r="BI158" i="6"/>
  <c r="BH158" i="6"/>
  <c r="BG158" i="6"/>
  <c r="BE158" i="6"/>
  <c r="T158" i="6"/>
  <c r="R158" i="6"/>
  <c r="P158" i="6"/>
  <c r="BI157" i="6"/>
  <c r="BH157" i="6"/>
  <c r="BG157" i="6"/>
  <c r="BE157" i="6"/>
  <c r="T157" i="6"/>
  <c r="R157" i="6"/>
  <c r="P157" i="6"/>
  <c r="BI156" i="6"/>
  <c r="BH156" i="6"/>
  <c r="BG156" i="6"/>
  <c r="BE156" i="6"/>
  <c r="T156" i="6"/>
  <c r="R156" i="6"/>
  <c r="P156" i="6"/>
  <c r="BI154" i="6"/>
  <c r="BH154" i="6"/>
  <c r="BG154" i="6"/>
  <c r="BE154" i="6"/>
  <c r="T154" i="6"/>
  <c r="R154" i="6"/>
  <c r="P154" i="6"/>
  <c r="BI153" i="6"/>
  <c r="BH153" i="6"/>
  <c r="BG153" i="6"/>
  <c r="BE153" i="6"/>
  <c r="T153" i="6"/>
  <c r="R153" i="6"/>
  <c r="P153" i="6"/>
  <c r="BI151" i="6"/>
  <c r="BH151" i="6"/>
  <c r="BG151" i="6"/>
  <c r="BE151" i="6"/>
  <c r="T151" i="6"/>
  <c r="R151" i="6"/>
  <c r="P151" i="6"/>
  <c r="BI150" i="6"/>
  <c r="BH150" i="6"/>
  <c r="BG150" i="6"/>
  <c r="BE150" i="6"/>
  <c r="T150" i="6"/>
  <c r="R150" i="6"/>
  <c r="P150" i="6"/>
  <c r="BI148" i="6"/>
  <c r="BH148" i="6"/>
  <c r="BG148" i="6"/>
  <c r="BE148" i="6"/>
  <c r="T148" i="6"/>
  <c r="R148" i="6"/>
  <c r="P148" i="6"/>
  <c r="BI147" i="6"/>
  <c r="BH147" i="6"/>
  <c r="BG147" i="6"/>
  <c r="BE147" i="6"/>
  <c r="T147" i="6"/>
  <c r="R147" i="6"/>
  <c r="P147" i="6"/>
  <c r="BI146" i="6"/>
  <c r="BH146" i="6"/>
  <c r="BG146" i="6"/>
  <c r="BE146" i="6"/>
  <c r="T146" i="6"/>
  <c r="R146" i="6"/>
  <c r="P146" i="6"/>
  <c r="BI145" i="6"/>
  <c r="BH145" i="6"/>
  <c r="BG145" i="6"/>
  <c r="BE145" i="6"/>
  <c r="T145" i="6"/>
  <c r="R145" i="6"/>
  <c r="P145" i="6"/>
  <c r="BI143" i="6"/>
  <c r="BH143" i="6"/>
  <c r="BG143" i="6"/>
  <c r="BE143" i="6"/>
  <c r="T143" i="6"/>
  <c r="R143" i="6"/>
  <c r="P143" i="6"/>
  <c r="BI142" i="6"/>
  <c r="BH142" i="6"/>
  <c r="BG142" i="6"/>
  <c r="BE142" i="6"/>
  <c r="T142" i="6"/>
  <c r="R142" i="6"/>
  <c r="P142" i="6"/>
  <c r="BI141" i="6"/>
  <c r="BH141" i="6"/>
  <c r="BG141" i="6"/>
  <c r="BE141" i="6"/>
  <c r="T141" i="6"/>
  <c r="R141" i="6"/>
  <c r="P141" i="6"/>
  <c r="BI140" i="6"/>
  <c r="BH140" i="6"/>
  <c r="BG140" i="6"/>
  <c r="BE140" i="6"/>
  <c r="T140" i="6"/>
  <c r="R140" i="6"/>
  <c r="P140" i="6"/>
  <c r="BI138" i="6"/>
  <c r="BH138" i="6"/>
  <c r="BG138" i="6"/>
  <c r="BE138" i="6"/>
  <c r="T138" i="6"/>
  <c r="R138" i="6"/>
  <c r="P138" i="6"/>
  <c r="BI137" i="6"/>
  <c r="BH137" i="6"/>
  <c r="BG137" i="6"/>
  <c r="BE137" i="6"/>
  <c r="T137" i="6"/>
  <c r="R137" i="6"/>
  <c r="P137" i="6"/>
  <c r="BI136" i="6"/>
  <c r="BH136" i="6"/>
  <c r="BG136" i="6"/>
  <c r="BE136" i="6"/>
  <c r="T136" i="6"/>
  <c r="R136" i="6"/>
  <c r="P136" i="6"/>
  <c r="BI135" i="6"/>
  <c r="BH135" i="6"/>
  <c r="BG135" i="6"/>
  <c r="BE135" i="6"/>
  <c r="T135" i="6"/>
  <c r="R135" i="6"/>
  <c r="P135" i="6"/>
  <c r="BI134" i="6"/>
  <c r="BH134" i="6"/>
  <c r="BG134" i="6"/>
  <c r="BE134" i="6"/>
  <c r="T134" i="6"/>
  <c r="R134" i="6"/>
  <c r="P134" i="6"/>
  <c r="BI133" i="6"/>
  <c r="BH133" i="6"/>
  <c r="BG133" i="6"/>
  <c r="BE133" i="6"/>
  <c r="T133" i="6"/>
  <c r="R133" i="6"/>
  <c r="P133" i="6"/>
  <c r="BI132" i="6"/>
  <c r="BH132" i="6"/>
  <c r="BG132" i="6"/>
  <c r="BE132" i="6"/>
  <c r="T132" i="6"/>
  <c r="R132" i="6"/>
  <c r="P132" i="6"/>
  <c r="BI131" i="6"/>
  <c r="BH131" i="6"/>
  <c r="BG131" i="6"/>
  <c r="BE131" i="6"/>
  <c r="T131" i="6"/>
  <c r="R131" i="6"/>
  <c r="P131" i="6"/>
  <c r="J124" i="6"/>
  <c r="F124" i="6"/>
  <c r="F122" i="6"/>
  <c r="E120" i="6"/>
  <c r="J91" i="6"/>
  <c r="F91" i="6"/>
  <c r="F89" i="6"/>
  <c r="E87" i="6"/>
  <c r="J24" i="6"/>
  <c r="E24" i="6"/>
  <c r="J125" i="6" s="1"/>
  <c r="J23" i="6"/>
  <c r="J18" i="6"/>
  <c r="E18" i="6"/>
  <c r="F92" i="6" s="1"/>
  <c r="J17" i="6"/>
  <c r="J12" i="6"/>
  <c r="J122" i="6" s="1"/>
  <c r="E7" i="6"/>
  <c r="E85" i="6" s="1"/>
  <c r="J37" i="5"/>
  <c r="J36" i="5"/>
  <c r="AY98" i="1" s="1"/>
  <c r="J35" i="5"/>
  <c r="AX98" i="1" s="1"/>
  <c r="BI152" i="5"/>
  <c r="BH152" i="5"/>
  <c r="BG152" i="5"/>
  <c r="BE152" i="5"/>
  <c r="T152" i="5"/>
  <c r="T151" i="5" s="1"/>
  <c r="R152" i="5"/>
  <c r="R151" i="5" s="1"/>
  <c r="P152" i="5"/>
  <c r="P151" i="5"/>
  <c r="BI150" i="5"/>
  <c r="BH150" i="5"/>
  <c r="BG150" i="5"/>
  <c r="BE150" i="5"/>
  <c r="T150" i="5"/>
  <c r="R150" i="5"/>
  <c r="P150" i="5"/>
  <c r="BI149" i="5"/>
  <c r="BH149" i="5"/>
  <c r="BG149" i="5"/>
  <c r="BE149" i="5"/>
  <c r="T149" i="5"/>
  <c r="R149" i="5"/>
  <c r="P149" i="5"/>
  <c r="BI148" i="5"/>
  <c r="BH148" i="5"/>
  <c r="BG148" i="5"/>
  <c r="BE148" i="5"/>
  <c r="T148" i="5"/>
  <c r="R148" i="5"/>
  <c r="P148" i="5"/>
  <c r="BI147" i="5"/>
  <c r="BH147" i="5"/>
  <c r="BG147" i="5"/>
  <c r="BE147" i="5"/>
  <c r="T147" i="5"/>
  <c r="R147" i="5"/>
  <c r="P147" i="5"/>
  <c r="BI145" i="5"/>
  <c r="BH145" i="5"/>
  <c r="BG145" i="5"/>
  <c r="BE145" i="5"/>
  <c r="T145" i="5"/>
  <c r="R145" i="5"/>
  <c r="P145" i="5"/>
  <c r="BI144" i="5"/>
  <c r="BH144" i="5"/>
  <c r="BG144" i="5"/>
  <c r="BE144" i="5"/>
  <c r="T144" i="5"/>
  <c r="R144" i="5"/>
  <c r="P144" i="5"/>
  <c r="BI142" i="5"/>
  <c r="BH142" i="5"/>
  <c r="BG142" i="5"/>
  <c r="BE142" i="5"/>
  <c r="T142" i="5"/>
  <c r="R142" i="5"/>
  <c r="P142" i="5"/>
  <c r="BI141" i="5"/>
  <c r="BH141" i="5"/>
  <c r="BG141" i="5"/>
  <c r="BE141" i="5"/>
  <c r="T141" i="5"/>
  <c r="R141" i="5"/>
  <c r="P141" i="5"/>
  <c r="BI140" i="5"/>
  <c r="BH140" i="5"/>
  <c r="BG140" i="5"/>
  <c r="BE140" i="5"/>
  <c r="T140" i="5"/>
  <c r="R140" i="5"/>
  <c r="P140" i="5"/>
  <c r="BI139" i="5"/>
  <c r="BH139" i="5"/>
  <c r="BG139" i="5"/>
  <c r="BE139" i="5"/>
  <c r="T139" i="5"/>
  <c r="R139" i="5"/>
  <c r="P139" i="5"/>
  <c r="BI137" i="5"/>
  <c r="BH137" i="5"/>
  <c r="BG137" i="5"/>
  <c r="BE137" i="5"/>
  <c r="T137" i="5"/>
  <c r="R137" i="5"/>
  <c r="P137" i="5"/>
  <c r="BI136" i="5"/>
  <c r="BH136" i="5"/>
  <c r="BG136" i="5"/>
  <c r="BE136" i="5"/>
  <c r="T136" i="5"/>
  <c r="R136" i="5"/>
  <c r="P136" i="5"/>
  <c r="BI135" i="5"/>
  <c r="BH135" i="5"/>
  <c r="BG135" i="5"/>
  <c r="BE135" i="5"/>
  <c r="T135" i="5"/>
  <c r="R135" i="5"/>
  <c r="P135" i="5"/>
  <c r="BI134" i="5"/>
  <c r="BH134" i="5"/>
  <c r="BG134" i="5"/>
  <c r="BE134" i="5"/>
  <c r="T134" i="5"/>
  <c r="R134" i="5"/>
  <c r="P134" i="5"/>
  <c r="BI132" i="5"/>
  <c r="BH132" i="5"/>
  <c r="BG132" i="5"/>
  <c r="BE132" i="5"/>
  <c r="T132" i="5"/>
  <c r="R132" i="5"/>
  <c r="P132" i="5"/>
  <c r="BI131" i="5"/>
  <c r="BH131" i="5"/>
  <c r="BG131" i="5"/>
  <c r="BE131" i="5"/>
  <c r="T131" i="5"/>
  <c r="R131" i="5"/>
  <c r="P131" i="5"/>
  <c r="BI130" i="5"/>
  <c r="BH130" i="5"/>
  <c r="BG130" i="5"/>
  <c r="BE130" i="5"/>
  <c r="T130" i="5"/>
  <c r="R130" i="5"/>
  <c r="P130" i="5"/>
  <c r="BI129" i="5"/>
  <c r="BH129" i="5"/>
  <c r="BG129" i="5"/>
  <c r="BE129" i="5"/>
  <c r="T129" i="5"/>
  <c r="R129" i="5"/>
  <c r="P129" i="5"/>
  <c r="BI128" i="5"/>
  <c r="BH128" i="5"/>
  <c r="BG128" i="5"/>
  <c r="BE128" i="5"/>
  <c r="T128" i="5"/>
  <c r="R128" i="5"/>
  <c r="P128" i="5"/>
  <c r="BI127" i="5"/>
  <c r="BH127" i="5"/>
  <c r="BG127" i="5"/>
  <c r="BE127" i="5"/>
  <c r="T127" i="5"/>
  <c r="R127" i="5"/>
  <c r="P127" i="5"/>
  <c r="BI126" i="5"/>
  <c r="BH126" i="5"/>
  <c r="BG126" i="5"/>
  <c r="BE126" i="5"/>
  <c r="T126" i="5"/>
  <c r="R126" i="5"/>
  <c r="P126" i="5"/>
  <c r="J119" i="5"/>
  <c r="F119" i="5"/>
  <c r="F117" i="5"/>
  <c r="E115" i="5"/>
  <c r="J91" i="5"/>
  <c r="F91" i="5"/>
  <c r="F89" i="5"/>
  <c r="E87" i="5"/>
  <c r="J24" i="5"/>
  <c r="E24" i="5"/>
  <c r="J120" i="5" s="1"/>
  <c r="J23" i="5"/>
  <c r="J18" i="5"/>
  <c r="E18" i="5"/>
  <c r="F120" i="5" s="1"/>
  <c r="J17" i="5"/>
  <c r="J12" i="5"/>
  <c r="J117" i="5" s="1"/>
  <c r="E7" i="5"/>
  <c r="E113" i="5"/>
  <c r="J37" i="4"/>
  <c r="J36" i="4"/>
  <c r="AY97" i="1" s="1"/>
  <c r="J35" i="4"/>
  <c r="AX97" i="1"/>
  <c r="BI154" i="4"/>
  <c r="BH154" i="4"/>
  <c r="BG154" i="4"/>
  <c r="BE154" i="4"/>
  <c r="T154" i="4"/>
  <c r="T153" i="4" s="1"/>
  <c r="R154" i="4"/>
  <c r="R153" i="4"/>
  <c r="P154" i="4"/>
  <c r="P153" i="4" s="1"/>
  <c r="BI152" i="4"/>
  <c r="BH152" i="4"/>
  <c r="BG152" i="4"/>
  <c r="BE152" i="4"/>
  <c r="T152" i="4"/>
  <c r="R152" i="4"/>
  <c r="P152" i="4"/>
  <c r="BI151" i="4"/>
  <c r="BH151" i="4"/>
  <c r="BG151" i="4"/>
  <c r="BE151" i="4"/>
  <c r="T151" i="4"/>
  <c r="R151" i="4"/>
  <c r="P151" i="4"/>
  <c r="BI150" i="4"/>
  <c r="BH150" i="4"/>
  <c r="BG150" i="4"/>
  <c r="BE150" i="4"/>
  <c r="T150" i="4"/>
  <c r="R150" i="4"/>
  <c r="P150" i="4"/>
  <c r="BI149" i="4"/>
  <c r="BH149" i="4"/>
  <c r="BG149" i="4"/>
  <c r="BE149" i="4"/>
  <c r="T149" i="4"/>
  <c r="R149" i="4"/>
  <c r="P149" i="4"/>
  <c r="BI147" i="4"/>
  <c r="BH147" i="4"/>
  <c r="BG147" i="4"/>
  <c r="BE147" i="4"/>
  <c r="T147" i="4"/>
  <c r="R147" i="4"/>
  <c r="P147" i="4"/>
  <c r="BI146" i="4"/>
  <c r="BH146" i="4"/>
  <c r="BG146" i="4"/>
  <c r="BE146" i="4"/>
  <c r="T146" i="4"/>
  <c r="R146" i="4"/>
  <c r="P146" i="4"/>
  <c r="BI144" i="4"/>
  <c r="BH144" i="4"/>
  <c r="BG144" i="4"/>
  <c r="BE144" i="4"/>
  <c r="T144" i="4"/>
  <c r="R144" i="4"/>
  <c r="P144" i="4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39" i="4"/>
  <c r="BH139" i="4"/>
  <c r="BG139" i="4"/>
  <c r="BE139" i="4"/>
  <c r="T139" i="4"/>
  <c r="R139" i="4"/>
  <c r="P139" i="4"/>
  <c r="BI138" i="4"/>
  <c r="BH138" i="4"/>
  <c r="BG138" i="4"/>
  <c r="BE138" i="4"/>
  <c r="T138" i="4"/>
  <c r="R138" i="4"/>
  <c r="P138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5" i="4"/>
  <c r="BH135" i="4"/>
  <c r="BG135" i="4"/>
  <c r="BE135" i="4"/>
  <c r="T135" i="4"/>
  <c r="R135" i="4"/>
  <c r="P135" i="4"/>
  <c r="BI134" i="4"/>
  <c r="BH134" i="4"/>
  <c r="BG134" i="4"/>
  <c r="BE134" i="4"/>
  <c r="T134" i="4"/>
  <c r="R134" i="4"/>
  <c r="P134" i="4"/>
  <c r="BI132" i="4"/>
  <c r="BH132" i="4"/>
  <c r="BG132" i="4"/>
  <c r="BE132" i="4"/>
  <c r="T132" i="4"/>
  <c r="R132" i="4"/>
  <c r="P132" i="4"/>
  <c r="BI131" i="4"/>
  <c r="BH131" i="4"/>
  <c r="BG131" i="4"/>
  <c r="BE131" i="4"/>
  <c r="T131" i="4"/>
  <c r="R131" i="4"/>
  <c r="P131" i="4"/>
  <c r="BI130" i="4"/>
  <c r="BH130" i="4"/>
  <c r="BG130" i="4"/>
  <c r="BE130" i="4"/>
  <c r="T130" i="4"/>
  <c r="R130" i="4"/>
  <c r="P130" i="4"/>
  <c r="BI129" i="4"/>
  <c r="BH129" i="4"/>
  <c r="BG129" i="4"/>
  <c r="BE129" i="4"/>
  <c r="T129" i="4"/>
  <c r="R129" i="4"/>
  <c r="P129" i="4"/>
  <c r="BI128" i="4"/>
  <c r="BH128" i="4"/>
  <c r="BG128" i="4"/>
  <c r="BE128" i="4"/>
  <c r="T128" i="4"/>
  <c r="R128" i="4"/>
  <c r="P128" i="4"/>
  <c r="BI127" i="4"/>
  <c r="BH127" i="4"/>
  <c r="BG127" i="4"/>
  <c r="BE127" i="4"/>
  <c r="T127" i="4"/>
  <c r="R127" i="4"/>
  <c r="P127" i="4"/>
  <c r="BI126" i="4"/>
  <c r="BH126" i="4"/>
  <c r="BG126" i="4"/>
  <c r="BE126" i="4"/>
  <c r="T126" i="4"/>
  <c r="R126" i="4"/>
  <c r="P126" i="4"/>
  <c r="J119" i="4"/>
  <c r="F119" i="4"/>
  <c r="F117" i="4"/>
  <c r="E115" i="4"/>
  <c r="J91" i="4"/>
  <c r="F91" i="4"/>
  <c r="F89" i="4"/>
  <c r="E87" i="4"/>
  <c r="J24" i="4"/>
  <c r="E24" i="4"/>
  <c r="J120" i="4" s="1"/>
  <c r="J23" i="4"/>
  <c r="J18" i="4"/>
  <c r="E18" i="4"/>
  <c r="F120" i="4" s="1"/>
  <c r="J17" i="4"/>
  <c r="J12" i="4"/>
  <c r="J117" i="4" s="1"/>
  <c r="E7" i="4"/>
  <c r="E113" i="4" s="1"/>
  <c r="J37" i="3"/>
  <c r="J36" i="3"/>
  <c r="AY96" i="1" s="1"/>
  <c r="J35" i="3"/>
  <c r="AX96" i="1" s="1"/>
  <c r="BI162" i="3"/>
  <c r="BH162" i="3"/>
  <c r="BG162" i="3"/>
  <c r="BE162" i="3"/>
  <c r="T162" i="3"/>
  <c r="T161" i="3" s="1"/>
  <c r="R162" i="3"/>
  <c r="R161" i="3"/>
  <c r="P162" i="3"/>
  <c r="P161" i="3" s="1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8" i="3"/>
  <c r="BH158" i="3"/>
  <c r="BG158" i="3"/>
  <c r="BE158" i="3"/>
  <c r="T158" i="3"/>
  <c r="R158" i="3"/>
  <c r="P158" i="3"/>
  <c r="BI157" i="3"/>
  <c r="BH157" i="3"/>
  <c r="BG157" i="3"/>
  <c r="BE157" i="3"/>
  <c r="T157" i="3"/>
  <c r="R157" i="3"/>
  <c r="P157" i="3"/>
  <c r="BI156" i="3"/>
  <c r="BH156" i="3"/>
  <c r="BG156" i="3"/>
  <c r="BE156" i="3"/>
  <c r="T156" i="3"/>
  <c r="R156" i="3"/>
  <c r="P156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3" i="3"/>
  <c r="BH143" i="3"/>
  <c r="BG143" i="3"/>
  <c r="BE143" i="3"/>
  <c r="T143" i="3"/>
  <c r="R143" i="3"/>
  <c r="P143" i="3"/>
  <c r="BI141" i="3"/>
  <c r="BH141" i="3"/>
  <c r="BG141" i="3"/>
  <c r="BE141" i="3"/>
  <c r="T141" i="3"/>
  <c r="R141" i="3"/>
  <c r="P141" i="3"/>
  <c r="BI140" i="3"/>
  <c r="BH140" i="3"/>
  <c r="BG140" i="3"/>
  <c r="BE140" i="3"/>
  <c r="T140" i="3"/>
  <c r="R140" i="3"/>
  <c r="P140" i="3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6" i="3"/>
  <c r="BH136" i="3"/>
  <c r="BG136" i="3"/>
  <c r="BE136" i="3"/>
  <c r="T136" i="3"/>
  <c r="R136" i="3"/>
  <c r="P136" i="3"/>
  <c r="BI135" i="3"/>
  <c r="BH135" i="3"/>
  <c r="BG135" i="3"/>
  <c r="BE135" i="3"/>
  <c r="T135" i="3"/>
  <c r="R135" i="3"/>
  <c r="P135" i="3"/>
  <c r="BI134" i="3"/>
  <c r="BH134" i="3"/>
  <c r="BG134" i="3"/>
  <c r="BE134" i="3"/>
  <c r="T134" i="3"/>
  <c r="R134" i="3"/>
  <c r="P134" i="3"/>
  <c r="BI133" i="3"/>
  <c r="BH133" i="3"/>
  <c r="BG133" i="3"/>
  <c r="BE133" i="3"/>
  <c r="T133" i="3"/>
  <c r="R133" i="3"/>
  <c r="P133" i="3"/>
  <c r="BI132" i="3"/>
  <c r="BH132" i="3"/>
  <c r="BG132" i="3"/>
  <c r="BE132" i="3"/>
  <c r="T132" i="3"/>
  <c r="R132" i="3"/>
  <c r="P132" i="3"/>
  <c r="BI131" i="3"/>
  <c r="BH131" i="3"/>
  <c r="BG131" i="3"/>
  <c r="BE131" i="3"/>
  <c r="T131" i="3"/>
  <c r="R131" i="3"/>
  <c r="P131" i="3"/>
  <c r="BI130" i="3"/>
  <c r="BH130" i="3"/>
  <c r="BG130" i="3"/>
  <c r="BE130" i="3"/>
  <c r="T130" i="3"/>
  <c r="R130" i="3"/>
  <c r="P130" i="3"/>
  <c r="BI129" i="3"/>
  <c r="BH129" i="3"/>
  <c r="BG129" i="3"/>
  <c r="BE129" i="3"/>
  <c r="T129" i="3"/>
  <c r="R129" i="3"/>
  <c r="P129" i="3"/>
  <c r="BI128" i="3"/>
  <c r="BH128" i="3"/>
  <c r="BG128" i="3"/>
  <c r="BE128" i="3"/>
  <c r="T128" i="3"/>
  <c r="R128" i="3"/>
  <c r="P128" i="3"/>
  <c r="BI127" i="3"/>
  <c r="BH127" i="3"/>
  <c r="BG127" i="3"/>
  <c r="BE127" i="3"/>
  <c r="T127" i="3"/>
  <c r="R127" i="3"/>
  <c r="P127" i="3"/>
  <c r="BI126" i="3"/>
  <c r="BH126" i="3"/>
  <c r="BG126" i="3"/>
  <c r="BE126" i="3"/>
  <c r="T126" i="3"/>
  <c r="R126" i="3"/>
  <c r="P126" i="3"/>
  <c r="BI125" i="3"/>
  <c r="BH125" i="3"/>
  <c r="BG125" i="3"/>
  <c r="BE125" i="3"/>
  <c r="T125" i="3"/>
  <c r="R125" i="3"/>
  <c r="P125" i="3"/>
  <c r="BI124" i="3"/>
  <c r="BH124" i="3"/>
  <c r="BG124" i="3"/>
  <c r="BE124" i="3"/>
  <c r="T124" i="3"/>
  <c r="R124" i="3"/>
  <c r="P124" i="3"/>
  <c r="J117" i="3"/>
  <c r="F117" i="3"/>
  <c r="F115" i="3"/>
  <c r="E113" i="3"/>
  <c r="J91" i="3"/>
  <c r="F91" i="3"/>
  <c r="F89" i="3"/>
  <c r="E87" i="3"/>
  <c r="J24" i="3"/>
  <c r="E24" i="3"/>
  <c r="J118" i="3" s="1"/>
  <c r="J23" i="3"/>
  <c r="J18" i="3"/>
  <c r="E18" i="3"/>
  <c r="F92" i="3" s="1"/>
  <c r="J17" i="3"/>
  <c r="J12" i="3"/>
  <c r="J115" i="3" s="1"/>
  <c r="E7" i="3"/>
  <c r="E111" i="3" s="1"/>
  <c r="J37" i="2"/>
  <c r="J36" i="2"/>
  <c r="AY95" i="1" s="1"/>
  <c r="J35" i="2"/>
  <c r="AX95" i="1" s="1"/>
  <c r="BI156" i="2"/>
  <c r="BH156" i="2"/>
  <c r="BG156" i="2"/>
  <c r="BE156" i="2"/>
  <c r="T156" i="2"/>
  <c r="T155" i="2" s="1"/>
  <c r="R156" i="2"/>
  <c r="R155" i="2" s="1"/>
  <c r="P156" i="2"/>
  <c r="P155" i="2" s="1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BI129" i="2"/>
  <c r="BH129" i="2"/>
  <c r="BG129" i="2"/>
  <c r="BE129" i="2"/>
  <c r="T129" i="2"/>
  <c r="R129" i="2"/>
  <c r="P129" i="2"/>
  <c r="BI128" i="2"/>
  <c r="BH128" i="2"/>
  <c r="BG128" i="2"/>
  <c r="BE128" i="2"/>
  <c r="T128" i="2"/>
  <c r="R128" i="2"/>
  <c r="P128" i="2"/>
  <c r="BI127" i="2"/>
  <c r="BH127" i="2"/>
  <c r="BG127" i="2"/>
  <c r="BE127" i="2"/>
  <c r="T127" i="2"/>
  <c r="R127" i="2"/>
  <c r="P127" i="2"/>
  <c r="BI126" i="2"/>
  <c r="BH126" i="2"/>
  <c r="BG126" i="2"/>
  <c r="BE126" i="2"/>
  <c r="T126" i="2"/>
  <c r="R126" i="2"/>
  <c r="P126" i="2"/>
  <c r="BI125" i="2"/>
  <c r="BH125" i="2"/>
  <c r="BG125" i="2"/>
  <c r="BE125" i="2"/>
  <c r="T125" i="2"/>
  <c r="R125" i="2"/>
  <c r="P125" i="2"/>
  <c r="BI124" i="2"/>
  <c r="BH124" i="2"/>
  <c r="BG124" i="2"/>
  <c r="BE124" i="2"/>
  <c r="T124" i="2"/>
  <c r="R124" i="2"/>
  <c r="P124" i="2"/>
  <c r="J117" i="2"/>
  <c r="F117" i="2"/>
  <c r="F115" i="2"/>
  <c r="E113" i="2"/>
  <c r="J91" i="2"/>
  <c r="F91" i="2"/>
  <c r="F89" i="2"/>
  <c r="E87" i="2"/>
  <c r="J24" i="2"/>
  <c r="E24" i="2"/>
  <c r="J118" i="2" s="1"/>
  <c r="J23" i="2"/>
  <c r="J18" i="2"/>
  <c r="E18" i="2"/>
  <c r="F118" i="2" s="1"/>
  <c r="J17" i="2"/>
  <c r="J12" i="2"/>
  <c r="J115" i="2" s="1"/>
  <c r="E7" i="2"/>
  <c r="E111" i="2" s="1"/>
  <c r="L90" i="1"/>
  <c r="AM90" i="1"/>
  <c r="AM89" i="1"/>
  <c r="L89" i="1"/>
  <c r="AM87" i="1"/>
  <c r="L87" i="1"/>
  <c r="L85" i="1"/>
  <c r="L84" i="1"/>
  <c r="J156" i="2"/>
  <c r="J153" i="2"/>
  <c r="J152" i="2"/>
  <c r="J151" i="2"/>
  <c r="J150" i="2"/>
  <c r="J149" i="2"/>
  <c r="BK147" i="2"/>
  <c r="BK144" i="2"/>
  <c r="BK141" i="2"/>
  <c r="BK139" i="2"/>
  <c r="BK137" i="2"/>
  <c r="J135" i="2"/>
  <c r="J133" i="2"/>
  <c r="BK131" i="2"/>
  <c r="BK128" i="2"/>
  <c r="BK126" i="2"/>
  <c r="BK124" i="2"/>
  <c r="J154" i="2"/>
  <c r="BK153" i="2"/>
  <c r="BK149" i="2"/>
  <c r="J147" i="2"/>
  <c r="J145" i="2"/>
  <c r="J142" i="2"/>
  <c r="BK140" i="2"/>
  <c r="BK138" i="2"/>
  <c r="J137" i="2"/>
  <c r="BK133" i="2"/>
  <c r="J131" i="2"/>
  <c r="BK129" i="2"/>
  <c r="J127" i="2"/>
  <c r="J124" i="2"/>
  <c r="BK160" i="3"/>
  <c r="J158" i="3"/>
  <c r="J156" i="3"/>
  <c r="J154" i="3"/>
  <c r="J152" i="3"/>
  <c r="BK150" i="3"/>
  <c r="BK147" i="3"/>
  <c r="BK145" i="3"/>
  <c r="J143" i="3"/>
  <c r="J140" i="3"/>
  <c r="BK138" i="3"/>
  <c r="J136" i="3"/>
  <c r="J134" i="3"/>
  <c r="BK131" i="3"/>
  <c r="BK129" i="3"/>
  <c r="BK127" i="3"/>
  <c r="J125" i="3"/>
  <c r="BK162" i="3"/>
  <c r="J159" i="3"/>
  <c r="BK157" i="3"/>
  <c r="BK154" i="3"/>
  <c r="J153" i="3"/>
  <c r="BK151" i="3"/>
  <c r="BK148" i="3"/>
  <c r="BK146" i="3"/>
  <c r="BK144" i="3"/>
  <c r="BK141" i="3"/>
  <c r="J139" i="3"/>
  <c r="BK137" i="3"/>
  <c r="J135" i="3"/>
  <c r="BK133" i="3"/>
  <c r="J131" i="3"/>
  <c r="J129" i="3"/>
  <c r="J127" i="3"/>
  <c r="BK125" i="3"/>
  <c r="J154" i="4"/>
  <c r="BK152" i="4"/>
  <c r="BK151" i="4"/>
  <c r="J149" i="4"/>
  <c r="J146" i="4"/>
  <c r="BK143" i="4"/>
  <c r="J141" i="4"/>
  <c r="J138" i="4"/>
  <c r="BK135" i="4"/>
  <c r="J134" i="4"/>
  <c r="J131" i="4"/>
  <c r="J129" i="4"/>
  <c r="J127" i="4"/>
  <c r="J151" i="4"/>
  <c r="BK149" i="4"/>
  <c r="BK146" i="4"/>
  <c r="J143" i="4"/>
  <c r="BK141" i="4"/>
  <c r="BK138" i="4"/>
  <c r="BK136" i="4"/>
  <c r="BK134" i="4"/>
  <c r="BK131" i="4"/>
  <c r="BK129" i="4"/>
  <c r="BK127" i="4"/>
  <c r="BK126" i="4"/>
  <c r="BK150" i="5"/>
  <c r="J148" i="5"/>
  <c r="J145" i="5"/>
  <c r="BK142" i="5"/>
  <c r="BK140" i="5"/>
  <c r="J137" i="5"/>
  <c r="BK135" i="5"/>
  <c r="BK132" i="5"/>
  <c r="BK130" i="5"/>
  <c r="J128" i="5"/>
  <c r="BK126" i="5"/>
  <c r="J150" i="5"/>
  <c r="BK148" i="5"/>
  <c r="BK145" i="5"/>
  <c r="J142" i="5"/>
  <c r="J140" i="5"/>
  <c r="BK137" i="5"/>
  <c r="J136" i="5"/>
  <c r="J134" i="5"/>
  <c r="J131" i="5"/>
  <c r="BK129" i="5"/>
  <c r="J127" i="5"/>
  <c r="J175" i="6"/>
  <c r="J171" i="6"/>
  <c r="BK169" i="6"/>
  <c r="BK165" i="6"/>
  <c r="BK162" i="6"/>
  <c r="J161" i="6"/>
  <c r="J159" i="6"/>
  <c r="J157" i="6"/>
  <c r="J154" i="6"/>
  <c r="J151" i="6"/>
  <c r="BK148" i="6"/>
  <c r="J146" i="6"/>
  <c r="BK143" i="6"/>
  <c r="BK141" i="6"/>
  <c r="J138" i="6"/>
  <c r="J136" i="6"/>
  <c r="J134" i="6"/>
  <c r="BK132" i="6"/>
  <c r="J172" i="6"/>
  <c r="BK170" i="6"/>
  <c r="BK168" i="6"/>
  <c r="BK163" i="6"/>
  <c r="BK161" i="6"/>
  <c r="BK159" i="6"/>
  <c r="BK157" i="6"/>
  <c r="BK154" i="6"/>
  <c r="BK151" i="6"/>
  <c r="J148" i="6"/>
  <c r="BK146" i="6"/>
  <c r="J143" i="6"/>
  <c r="J141" i="6"/>
  <c r="BK138" i="6"/>
  <c r="BK136" i="6"/>
  <c r="BK134" i="6"/>
  <c r="J133" i="6"/>
  <c r="BK131" i="6"/>
  <c r="BK156" i="2"/>
  <c r="BK154" i="2"/>
  <c r="BK152" i="2"/>
  <c r="BK151" i="2"/>
  <c r="BK150" i="2"/>
  <c r="J148" i="2"/>
  <c r="J146" i="2"/>
  <c r="BK145" i="2"/>
  <c r="BK142" i="2"/>
  <c r="J140" i="2"/>
  <c r="J138" i="2"/>
  <c r="J134" i="2"/>
  <c r="J132" i="2"/>
  <c r="J130" i="2"/>
  <c r="J129" i="2"/>
  <c r="BK127" i="2"/>
  <c r="J125" i="2"/>
  <c r="AS94" i="1"/>
  <c r="BK148" i="2"/>
  <c r="BK146" i="2"/>
  <c r="J144" i="2"/>
  <c r="J141" i="2"/>
  <c r="J139" i="2"/>
  <c r="BK135" i="2"/>
  <c r="BK134" i="2"/>
  <c r="BK132" i="2"/>
  <c r="BK130" i="2"/>
  <c r="J128" i="2"/>
  <c r="J126" i="2"/>
  <c r="BK125" i="2"/>
  <c r="J162" i="3"/>
  <c r="BK159" i="3"/>
  <c r="J157" i="3"/>
  <c r="BK155" i="3"/>
  <c r="BK153" i="3"/>
  <c r="J151" i="3"/>
  <c r="J148" i="3"/>
  <c r="J146" i="3"/>
  <c r="J144" i="3"/>
  <c r="J141" i="3"/>
  <c r="BK139" i="3"/>
  <c r="J137" i="3"/>
  <c r="BK135" i="3"/>
  <c r="J133" i="3"/>
  <c r="BK132" i="3"/>
  <c r="BK130" i="3"/>
  <c r="J128" i="3"/>
  <c r="BK126" i="3"/>
  <c r="BK124" i="3"/>
  <c r="J160" i="3"/>
  <c r="BK158" i="3"/>
  <c r="BK156" i="3"/>
  <c r="J155" i="3"/>
  <c r="BK152" i="3"/>
  <c r="J150" i="3"/>
  <c r="J147" i="3"/>
  <c r="J145" i="3"/>
  <c r="BK143" i="3"/>
  <c r="BK140" i="3"/>
  <c r="J138" i="3"/>
  <c r="BK136" i="3"/>
  <c r="BK134" i="3"/>
  <c r="J132" i="3"/>
  <c r="J130" i="3"/>
  <c r="BK128" i="3"/>
  <c r="J126" i="3"/>
  <c r="J124" i="3"/>
  <c r="BK154" i="4"/>
  <c r="J152" i="4"/>
  <c r="J150" i="4"/>
  <c r="J147" i="4"/>
  <c r="J144" i="4"/>
  <c r="J142" i="4"/>
  <c r="J139" i="4"/>
  <c r="J137" i="4"/>
  <c r="J136" i="4"/>
  <c r="BK132" i="4"/>
  <c r="J130" i="4"/>
  <c r="BK128" i="4"/>
  <c r="J126" i="4"/>
  <c r="BK150" i="4"/>
  <c r="BK147" i="4"/>
  <c r="BK144" i="4"/>
  <c r="BK142" i="4"/>
  <c r="BK139" i="4"/>
  <c r="BK137" i="4"/>
  <c r="J135" i="4"/>
  <c r="J132" i="4"/>
  <c r="BK130" i="4"/>
  <c r="J128" i="4"/>
  <c r="J152" i="5"/>
  <c r="J149" i="5"/>
  <c r="BK147" i="5"/>
  <c r="BK144" i="5"/>
  <c r="J141" i="5"/>
  <c r="J139" i="5"/>
  <c r="BK136" i="5"/>
  <c r="BK134" i="5"/>
  <c r="BK131" i="5"/>
  <c r="J129" i="5"/>
  <c r="BK127" i="5"/>
  <c r="BK152" i="5"/>
  <c r="BK149" i="5"/>
  <c r="J147" i="5"/>
  <c r="J144" i="5"/>
  <c r="BK141" i="5"/>
  <c r="BK139" i="5"/>
  <c r="J135" i="5"/>
  <c r="J132" i="5"/>
  <c r="J130" i="5"/>
  <c r="BK128" i="5"/>
  <c r="J126" i="5"/>
  <c r="BK172" i="6"/>
  <c r="J170" i="6"/>
  <c r="J168" i="6"/>
  <c r="J163" i="6"/>
  <c r="J160" i="6"/>
  <c r="J158" i="6"/>
  <c r="BK156" i="6"/>
  <c r="J153" i="6"/>
  <c r="J150" i="6"/>
  <c r="BK147" i="6"/>
  <c r="BK145" i="6"/>
  <c r="J142" i="6"/>
  <c r="BK140" i="6"/>
  <c r="BK137" i="6"/>
  <c r="BK135" i="6"/>
  <c r="BK133" i="6"/>
  <c r="J131" i="6"/>
  <c r="BK175" i="6"/>
  <c r="BK171" i="6"/>
  <c r="J169" i="6"/>
  <c r="J165" i="6"/>
  <c r="J162" i="6"/>
  <c r="BK160" i="6"/>
  <c r="BK158" i="6"/>
  <c r="J156" i="6"/>
  <c r="BK153" i="6"/>
  <c r="BK150" i="6"/>
  <c r="J147" i="6"/>
  <c r="J145" i="6"/>
  <c r="BK142" i="6"/>
  <c r="J140" i="6"/>
  <c r="J137" i="6"/>
  <c r="J135" i="6"/>
  <c r="J132" i="6"/>
  <c r="P123" i="2" l="1"/>
  <c r="T123" i="2"/>
  <c r="P136" i="2"/>
  <c r="T136" i="2"/>
  <c r="P143" i="2"/>
  <c r="T143" i="2"/>
  <c r="P123" i="3"/>
  <c r="T123" i="3"/>
  <c r="BK142" i="3"/>
  <c r="J142" i="3" s="1"/>
  <c r="J99" i="3" s="1"/>
  <c r="R142" i="3"/>
  <c r="P149" i="3"/>
  <c r="T149" i="3"/>
  <c r="BK125" i="4"/>
  <c r="J125" i="4" s="1"/>
  <c r="J98" i="4" s="1"/>
  <c r="R125" i="4"/>
  <c r="BK133" i="4"/>
  <c r="J133" i="4" s="1"/>
  <c r="J99" i="4" s="1"/>
  <c r="R133" i="4"/>
  <c r="P140" i="4"/>
  <c r="T140" i="4"/>
  <c r="P145" i="4"/>
  <c r="T145" i="4"/>
  <c r="P148" i="4"/>
  <c r="T148" i="4"/>
  <c r="BK125" i="5"/>
  <c r="J125" i="5" s="1"/>
  <c r="J98" i="5" s="1"/>
  <c r="P125" i="5"/>
  <c r="R125" i="5"/>
  <c r="BK133" i="5"/>
  <c r="J133" i="5" s="1"/>
  <c r="J99" i="5" s="1"/>
  <c r="R133" i="5"/>
  <c r="BK138" i="5"/>
  <c r="J138" i="5" s="1"/>
  <c r="J100" i="5" s="1"/>
  <c r="R138" i="5"/>
  <c r="BK143" i="5"/>
  <c r="J143" i="5" s="1"/>
  <c r="J101" i="5" s="1"/>
  <c r="R143" i="5"/>
  <c r="BK146" i="5"/>
  <c r="J146" i="5" s="1"/>
  <c r="J102" i="5" s="1"/>
  <c r="R146" i="5"/>
  <c r="P130" i="6"/>
  <c r="T130" i="6"/>
  <c r="P139" i="6"/>
  <c r="BK144" i="6"/>
  <c r="J144" i="6" s="1"/>
  <c r="J100" i="6" s="1"/>
  <c r="P144" i="6"/>
  <c r="T144" i="6"/>
  <c r="P149" i="6"/>
  <c r="R152" i="6"/>
  <c r="BK155" i="6"/>
  <c r="J155" i="6" s="1"/>
  <c r="J103" i="6" s="1"/>
  <c r="R155" i="6"/>
  <c r="BK167" i="6"/>
  <c r="BK166" i="6" s="1"/>
  <c r="J166" i="6" s="1"/>
  <c r="J105" i="6" s="1"/>
  <c r="R167" i="6"/>
  <c r="R166" i="6"/>
  <c r="BK123" i="2"/>
  <c r="J123" i="2" s="1"/>
  <c r="J98" i="2" s="1"/>
  <c r="R123" i="2"/>
  <c r="BK136" i="2"/>
  <c r="J136" i="2" s="1"/>
  <c r="J99" i="2" s="1"/>
  <c r="R136" i="2"/>
  <c r="BK143" i="2"/>
  <c r="J143" i="2" s="1"/>
  <c r="J100" i="2" s="1"/>
  <c r="R143" i="2"/>
  <c r="BK123" i="3"/>
  <c r="J123" i="3" s="1"/>
  <c r="J98" i="3" s="1"/>
  <c r="R123" i="3"/>
  <c r="P142" i="3"/>
  <c r="T142" i="3"/>
  <c r="BK149" i="3"/>
  <c r="J149" i="3"/>
  <c r="J100" i="3" s="1"/>
  <c r="R149" i="3"/>
  <c r="P125" i="4"/>
  <c r="T125" i="4"/>
  <c r="P133" i="4"/>
  <c r="T133" i="4"/>
  <c r="BK140" i="4"/>
  <c r="J140" i="4" s="1"/>
  <c r="J100" i="4" s="1"/>
  <c r="R140" i="4"/>
  <c r="BK145" i="4"/>
  <c r="J145" i="4" s="1"/>
  <c r="J101" i="4" s="1"/>
  <c r="R145" i="4"/>
  <c r="BK148" i="4"/>
  <c r="J148" i="4" s="1"/>
  <c r="J102" i="4" s="1"/>
  <c r="R148" i="4"/>
  <c r="T125" i="5"/>
  <c r="P133" i="5"/>
  <c r="T133" i="5"/>
  <c r="P138" i="5"/>
  <c r="T138" i="5"/>
  <c r="P143" i="5"/>
  <c r="T143" i="5"/>
  <c r="P146" i="5"/>
  <c r="T146" i="5"/>
  <c r="BK130" i="6"/>
  <c r="J130" i="6" s="1"/>
  <c r="J98" i="6" s="1"/>
  <c r="R130" i="6"/>
  <c r="BK139" i="6"/>
  <c r="J139" i="6" s="1"/>
  <c r="J99" i="6" s="1"/>
  <c r="R139" i="6"/>
  <c r="T139" i="6"/>
  <c r="R144" i="6"/>
  <c r="BK149" i="6"/>
  <c r="J149" i="6" s="1"/>
  <c r="J101" i="6" s="1"/>
  <c r="R149" i="6"/>
  <c r="T149" i="6"/>
  <c r="BK152" i="6"/>
  <c r="J152" i="6" s="1"/>
  <c r="J102" i="6" s="1"/>
  <c r="P152" i="6"/>
  <c r="T152" i="6"/>
  <c r="P155" i="6"/>
  <c r="T155" i="6"/>
  <c r="P167" i="6"/>
  <c r="P166" i="6" s="1"/>
  <c r="T167" i="6"/>
  <c r="T166" i="6" s="1"/>
  <c r="BK151" i="5"/>
  <c r="J151" i="5" s="1"/>
  <c r="J103" i="5" s="1"/>
  <c r="BK155" i="2"/>
  <c r="J155" i="2" s="1"/>
  <c r="J101" i="2" s="1"/>
  <c r="BK161" i="3"/>
  <c r="J161" i="3" s="1"/>
  <c r="J101" i="3" s="1"/>
  <c r="BK153" i="4"/>
  <c r="J153" i="4" s="1"/>
  <c r="J103" i="4" s="1"/>
  <c r="BK164" i="6"/>
  <c r="J164" i="6" s="1"/>
  <c r="J104" i="6" s="1"/>
  <c r="BK174" i="6"/>
  <c r="J174" i="6" s="1"/>
  <c r="J108" i="6" s="1"/>
  <c r="J89" i="6"/>
  <c r="E118" i="6"/>
  <c r="F125" i="6"/>
  <c r="BF131" i="6"/>
  <c r="BF133" i="6"/>
  <c r="BF134" i="6"/>
  <c r="BF135" i="6"/>
  <c r="BF141" i="6"/>
  <c r="BF142" i="6"/>
  <c r="BF145" i="6"/>
  <c r="BF146" i="6"/>
  <c r="BF148" i="6"/>
  <c r="BF156" i="6"/>
  <c r="BF168" i="6"/>
  <c r="BF170" i="6"/>
  <c r="BF171" i="6"/>
  <c r="J92" i="6"/>
  <c r="BF132" i="6"/>
  <c r="BF136" i="6"/>
  <c r="BF137" i="6"/>
  <c r="BF138" i="6"/>
  <c r="BF140" i="6"/>
  <c r="BF143" i="6"/>
  <c r="BF147" i="6"/>
  <c r="BF150" i="6"/>
  <c r="BF151" i="6"/>
  <c r="BF153" i="6"/>
  <c r="BF154" i="6"/>
  <c r="BF157" i="6"/>
  <c r="BF158" i="6"/>
  <c r="BF159" i="6"/>
  <c r="BF160" i="6"/>
  <c r="BF161" i="6"/>
  <c r="BF162" i="6"/>
  <c r="BF163" i="6"/>
  <c r="BF165" i="6"/>
  <c r="BF169" i="6"/>
  <c r="BF172" i="6"/>
  <c r="BF175" i="6"/>
  <c r="E85" i="5"/>
  <c r="F92" i="5"/>
  <c r="J92" i="5"/>
  <c r="BF126" i="5"/>
  <c r="BF129" i="5"/>
  <c r="BF131" i="5"/>
  <c r="BF135" i="5"/>
  <c r="BF139" i="5"/>
  <c r="BF141" i="5"/>
  <c r="BF145" i="5"/>
  <c r="BF148" i="5"/>
  <c r="BF149" i="5"/>
  <c r="BF152" i="5"/>
  <c r="J89" i="5"/>
  <c r="BF127" i="5"/>
  <c r="BF128" i="5"/>
  <c r="BF130" i="5"/>
  <c r="BF132" i="5"/>
  <c r="BF134" i="5"/>
  <c r="BF136" i="5"/>
  <c r="BF137" i="5"/>
  <c r="BF140" i="5"/>
  <c r="BF142" i="5"/>
  <c r="BF144" i="5"/>
  <c r="BF147" i="5"/>
  <c r="BF150" i="5"/>
  <c r="E85" i="4"/>
  <c r="J92" i="4"/>
  <c r="BF126" i="4"/>
  <c r="BF129" i="4"/>
  <c r="BF131" i="4"/>
  <c r="BF132" i="4"/>
  <c r="BF134" i="4"/>
  <c r="BF139" i="4"/>
  <c r="BF141" i="4"/>
  <c r="BF142" i="4"/>
  <c r="BF144" i="4"/>
  <c r="BF150" i="4"/>
  <c r="BF151" i="4"/>
  <c r="J89" i="4"/>
  <c r="F92" i="4"/>
  <c r="BF127" i="4"/>
  <c r="BF128" i="4"/>
  <c r="BF130" i="4"/>
  <c r="BF135" i="4"/>
  <c r="BF136" i="4"/>
  <c r="BF137" i="4"/>
  <c r="BF138" i="4"/>
  <c r="BF143" i="4"/>
  <c r="BF146" i="4"/>
  <c r="BF147" i="4"/>
  <c r="BF149" i="4"/>
  <c r="BF152" i="4"/>
  <c r="BF154" i="4"/>
  <c r="E85" i="3"/>
  <c r="J92" i="3"/>
  <c r="F118" i="3"/>
  <c r="BF124" i="3"/>
  <c r="BF125" i="3"/>
  <c r="BF128" i="3"/>
  <c r="BF130" i="3"/>
  <c r="BF131" i="3"/>
  <c r="BF134" i="3"/>
  <c r="BF137" i="3"/>
  <c r="BF140" i="3"/>
  <c r="BF141" i="3"/>
  <c r="BF146" i="3"/>
  <c r="BF150" i="3"/>
  <c r="BF152" i="3"/>
  <c r="BF153" i="3"/>
  <c r="BF154" i="3"/>
  <c r="BF157" i="3"/>
  <c r="BF158" i="3"/>
  <c r="BF159" i="3"/>
  <c r="BF160" i="3"/>
  <c r="J89" i="3"/>
  <c r="BF126" i="3"/>
  <c r="BF127" i="3"/>
  <c r="BF129" i="3"/>
  <c r="BF132" i="3"/>
  <c r="BF133" i="3"/>
  <c r="BF135" i="3"/>
  <c r="BF136" i="3"/>
  <c r="BF138" i="3"/>
  <c r="BF139" i="3"/>
  <c r="BF143" i="3"/>
  <c r="BF144" i="3"/>
  <c r="BF145" i="3"/>
  <c r="BF147" i="3"/>
  <c r="BF148" i="3"/>
  <c r="BF151" i="3"/>
  <c r="BF155" i="3"/>
  <c r="BF156" i="3"/>
  <c r="BF162" i="3"/>
  <c r="J89" i="2"/>
  <c r="J92" i="2"/>
  <c r="BF125" i="2"/>
  <c r="BF127" i="2"/>
  <c r="BF130" i="2"/>
  <c r="BF131" i="2"/>
  <c r="BF134" i="2"/>
  <c r="BF138" i="2"/>
  <c r="BF140" i="2"/>
  <c r="BF145" i="2"/>
  <c r="BF146" i="2"/>
  <c r="BF148" i="2"/>
  <c r="BF153" i="2"/>
  <c r="E85" i="2"/>
  <c r="F92" i="2"/>
  <c r="BF124" i="2"/>
  <c r="BF126" i="2"/>
  <c r="BF128" i="2"/>
  <c r="BF129" i="2"/>
  <c r="BF132" i="2"/>
  <c r="BF133" i="2"/>
  <c r="BF135" i="2"/>
  <c r="BF137" i="2"/>
  <c r="BF139" i="2"/>
  <c r="BF141" i="2"/>
  <c r="BF142" i="2"/>
  <c r="BF144" i="2"/>
  <c r="BF147" i="2"/>
  <c r="BF149" i="2"/>
  <c r="BF150" i="2"/>
  <c r="BF151" i="2"/>
  <c r="BF152" i="2"/>
  <c r="BF154" i="2"/>
  <c r="BF156" i="2"/>
  <c r="F33" i="2"/>
  <c r="AZ95" i="1" s="1"/>
  <c r="F37" i="2"/>
  <c r="BD95" i="1" s="1"/>
  <c r="F33" i="3"/>
  <c r="AZ96" i="1" s="1"/>
  <c r="F35" i="3"/>
  <c r="BB96" i="1" s="1"/>
  <c r="F37" i="3"/>
  <c r="BD96" i="1" s="1"/>
  <c r="F37" i="4"/>
  <c r="BD97" i="1" s="1"/>
  <c r="F36" i="4"/>
  <c r="BC97" i="1" s="1"/>
  <c r="J33" i="5"/>
  <c r="AV98" i="1" s="1"/>
  <c r="F33" i="5"/>
  <c r="AZ98" i="1" s="1"/>
  <c r="F36" i="6"/>
  <c r="BC99" i="1" s="1"/>
  <c r="F35" i="6"/>
  <c r="BB99" i="1" s="1"/>
  <c r="F35" i="2"/>
  <c r="BB95" i="1" s="1"/>
  <c r="J33" i="2"/>
  <c r="AV95" i="1" s="1"/>
  <c r="F36" i="2"/>
  <c r="BC95" i="1" s="1"/>
  <c r="J33" i="3"/>
  <c r="AV96" i="1" s="1"/>
  <c r="F36" i="3"/>
  <c r="BC96" i="1" s="1"/>
  <c r="F33" i="4"/>
  <c r="AZ97" i="1" s="1"/>
  <c r="F35" i="4"/>
  <c r="BB97" i="1" s="1"/>
  <c r="J33" i="4"/>
  <c r="AV97" i="1" s="1"/>
  <c r="F37" i="5"/>
  <c r="BD98" i="1" s="1"/>
  <c r="F35" i="5"/>
  <c r="BB98" i="1" s="1"/>
  <c r="F36" i="5"/>
  <c r="BC98" i="1" s="1"/>
  <c r="F33" i="6"/>
  <c r="AZ99" i="1" s="1"/>
  <c r="F37" i="6"/>
  <c r="BD99" i="1" s="1"/>
  <c r="J33" i="6"/>
  <c r="AV99" i="1" s="1"/>
  <c r="BK122" i="3" l="1"/>
  <c r="J122" i="3" s="1"/>
  <c r="J97" i="3" s="1"/>
  <c r="T124" i="4"/>
  <c r="T123" i="4" s="1"/>
  <c r="R122" i="3"/>
  <c r="R121" i="3"/>
  <c r="R129" i="6"/>
  <c r="R128" i="6" s="1"/>
  <c r="T124" i="5"/>
  <c r="T123" i="5" s="1"/>
  <c r="P124" i="4"/>
  <c r="P123" i="4" s="1"/>
  <c r="AU97" i="1" s="1"/>
  <c r="R122" i="2"/>
  <c r="R121" i="2" s="1"/>
  <c r="T129" i="6"/>
  <c r="T128" i="6" s="1"/>
  <c r="P129" i="6"/>
  <c r="P128" i="6" s="1"/>
  <c r="AU99" i="1" s="1"/>
  <c r="R124" i="5"/>
  <c r="R123" i="5"/>
  <c r="P124" i="5"/>
  <c r="P123" i="5" s="1"/>
  <c r="AU98" i="1" s="1"/>
  <c r="R124" i="4"/>
  <c r="R123" i="4" s="1"/>
  <c r="T122" i="3"/>
  <c r="T121" i="3" s="1"/>
  <c r="P122" i="3"/>
  <c r="P121" i="3" s="1"/>
  <c r="AU96" i="1" s="1"/>
  <c r="T122" i="2"/>
  <c r="T121" i="2" s="1"/>
  <c r="P122" i="2"/>
  <c r="P121" i="2" s="1"/>
  <c r="AU95" i="1" s="1"/>
  <c r="BK124" i="4"/>
  <c r="J124" i="4" s="1"/>
  <c r="J97" i="4" s="1"/>
  <c r="J167" i="6"/>
  <c r="J106" i="6" s="1"/>
  <c r="BK173" i="6"/>
  <c r="J173" i="6" s="1"/>
  <c r="J107" i="6" s="1"/>
  <c r="BK122" i="2"/>
  <c r="J122" i="2" s="1"/>
  <c r="J97" i="2" s="1"/>
  <c r="BK124" i="5"/>
  <c r="J124" i="5" s="1"/>
  <c r="J97" i="5" s="1"/>
  <c r="BK129" i="6"/>
  <c r="BK128" i="6" s="1"/>
  <c r="J128" i="6" s="1"/>
  <c r="J96" i="6" s="1"/>
  <c r="J34" i="2"/>
  <c r="AW95" i="1" s="1"/>
  <c r="AT95" i="1" s="1"/>
  <c r="J34" i="3"/>
  <c r="AW96" i="1" s="1"/>
  <c r="AT96" i="1" s="1"/>
  <c r="J34" i="4"/>
  <c r="AW97" i="1"/>
  <c r="AT97" i="1" s="1"/>
  <c r="J34" i="5"/>
  <c r="AW98" i="1" s="1"/>
  <c r="AT98" i="1" s="1"/>
  <c r="BC94" i="1"/>
  <c r="AY94" i="1" s="1"/>
  <c r="BB94" i="1"/>
  <c r="W31" i="1"/>
  <c r="AZ94" i="1"/>
  <c r="AV94" i="1" s="1"/>
  <c r="AK29" i="1" s="1"/>
  <c r="BD94" i="1"/>
  <c r="W33" i="1" s="1"/>
  <c r="F34" i="2"/>
  <c r="BA95" i="1" s="1"/>
  <c r="F34" i="3"/>
  <c r="BA96" i="1" s="1"/>
  <c r="F34" i="4"/>
  <c r="BA97" i="1" s="1"/>
  <c r="F34" i="5"/>
  <c r="BA98" i="1" s="1"/>
  <c r="F34" i="6"/>
  <c r="BA99" i="1" s="1"/>
  <c r="J34" i="6"/>
  <c r="AW99" i="1" s="1"/>
  <c r="AT99" i="1" s="1"/>
  <c r="BK121" i="3" l="1"/>
  <c r="J121" i="3" s="1"/>
  <c r="J96" i="3" s="1"/>
  <c r="BK123" i="4"/>
  <c r="J123" i="4" s="1"/>
  <c r="J30" i="4" s="1"/>
  <c r="AG97" i="1" s="1"/>
  <c r="J129" i="6"/>
  <c r="J97" i="6" s="1"/>
  <c r="BK121" i="2"/>
  <c r="J121" i="2" s="1"/>
  <c r="J96" i="2" s="1"/>
  <c r="BK123" i="5"/>
  <c r="J123" i="5" s="1"/>
  <c r="J96" i="5" s="1"/>
  <c r="AU94" i="1"/>
  <c r="BA94" i="1"/>
  <c r="W30" i="1" s="1"/>
  <c r="J30" i="6"/>
  <c r="AG99" i="1" s="1"/>
  <c r="W29" i="1"/>
  <c r="AX94" i="1"/>
  <c r="W32" i="1"/>
  <c r="J30" i="3" l="1"/>
  <c r="AG96" i="1" s="1"/>
  <c r="AN96" i="1" s="1"/>
  <c r="J39" i="4"/>
  <c r="J39" i="6"/>
  <c r="J96" i="4"/>
  <c r="AN97" i="1"/>
  <c r="AN99" i="1"/>
  <c r="J30" i="2"/>
  <c r="AG95" i="1" s="1"/>
  <c r="AW94" i="1"/>
  <c r="AK30" i="1" s="1"/>
  <c r="J30" i="5"/>
  <c r="AG98" i="1" s="1"/>
  <c r="J39" i="3" l="1"/>
  <c r="J39" i="2"/>
  <c r="J39" i="5"/>
  <c r="AN95" i="1"/>
  <c r="AN98" i="1"/>
  <c r="AG94" i="1"/>
  <c r="AN94" i="1" s="1"/>
  <c r="AT94" i="1"/>
  <c r="AK26" i="1" l="1"/>
  <c r="AK35" i="1" s="1"/>
</calcChain>
</file>

<file path=xl/sharedStrings.xml><?xml version="1.0" encoding="utf-8"?>
<sst xmlns="http://schemas.openxmlformats.org/spreadsheetml/2006/main" count="3042" uniqueCount="487">
  <si>
    <t>Export Komplet</t>
  </si>
  <si>
    <t/>
  </si>
  <si>
    <t>2.0</t>
  </si>
  <si>
    <t>False</t>
  </si>
  <si>
    <t>{b491b7c6-0b38-4234-b295-1513af59c9b1}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</si>
  <si>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</si>
  <si>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</si>
  <si>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</si>
  <si>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</si>
  <si>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</si>
  <si>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</si>
  <si>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</si>
  <si>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</si>
  <si>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A341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</si>
  <si>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</si>
  <si>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</si>
  <si>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STAVEBNÉ ÚPRAVY OSTROVČEKOV MIESTNYCH KOMUNIKÁCIÍ NOVÁ KELČA</t>
  </si>
  <si>
    <t>JKSO:</t>
  </si>
  <si>
    <t>KS:</t>
  </si>
  <si>
    <t>Miesto:</t>
  </si>
  <si>
    <t>Nová Kelča</t>
  </si>
  <si>
    <t>Dátum:</t>
  </si>
  <si>
    <t>Objednávateľ:</t>
  </si>
  <si>
    <t>IČO:</t>
  </si>
  <si>
    <t>Obec Nová Kelča</t>
  </si>
  <si>
    <t>IČ DPH:</t>
  </si>
  <si>
    <t>Zhotoviteľ:</t>
  </si>
  <si>
    <t>Vyplň údaj</t>
  </si>
  <si>
    <t>True</t>
  </si>
  <si>
    <t>Projektant:</t>
  </si>
  <si>
    <t>Ing. arch. Ľubomír Naňák</t>
  </si>
  <si>
    <t>Spracovateľ:</t>
  </si>
  <si>
    <t xml:space="preserve"> 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</si>
  <si>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</si>
  <si>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</si>
  <si>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</si>
  <si>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</si>
  <si>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</si>
  <si>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</si>
  <si>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</si>
  <si>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</si>
  <si>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</si>
  <si>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</si>
  <si>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</si>
  <si>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</si>
  <si>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</si>
  <si>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</si>
  <si>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</si>
  <si>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</si>
  <si>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</si>
  <si>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</si>
  <si>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</si>
  <si>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</si>
  <si>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</si>
  <si>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</si>
  <si>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</si>
  <si>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</si>
  <si>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</si>
  <si>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</si>
  <si>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</si>
  <si>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</si>
  <si>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</si>
  <si>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</si>
  <si>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</si>
  <si>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</si>
  <si>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</si>
  <si>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</si>
  <si>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</si>
  <si>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</si>
  <si>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</si>
  <si>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</si>
  <si>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</si>
  <si>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</si>
  <si>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</si>
  <si>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</si>
  <si>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</si>
  <si>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</si>
  <si>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</si>
  <si>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</si>
  <si>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01</t>
  </si>
  <si>
    <t>Ostrovček s trafostanicou</t>
  </si>
  <si>
    <t>STA</t>
  </si>
  <si>
    <t>1</t>
  </si>
  <si>
    <t>{7d5d19ad-0f33-47b5-9a79-9d1eee14114a}</t>
  </si>
  <si>
    <t>02</t>
  </si>
  <si>
    <t>Ostrovček pri jednote</t>
  </si>
  <si>
    <t>{21b0d9ea-2d98-47a7-9acb-b4341693ca5e}</t>
  </si>
  <si>
    <t>03</t>
  </si>
  <si>
    <t>SO-01 Erb obce Nová Kelča so sedením</t>
  </si>
  <si>
    <t>{d1454f34-edd3-4812-9d68-98af6e64b4db}</t>
  </si>
  <si>
    <t>04</t>
  </si>
  <si>
    <t>SO-01 Lavičky 3 ks</t>
  </si>
  <si>
    <t>{25cb4229-a57d-4dde-af43-1d6f06764129}</t>
  </si>
  <si>
    <t>05</t>
  </si>
  <si>
    <t>SO-02 Lodička so sedením</t>
  </si>
  <si>
    <t>{8b0888b4-7cd7-4a34-964f-33ce17acb0e5}</t>
  </si>
  <si>
    <t>KRYCÍ LIST ROZPOČTU</t>
  </si>
  <si>
    <t>Objekt:</t>
  </si>
  <si>
    <t>01 - Ostrovček s trafostanicou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</si>
  <si>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</si>
  <si>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</si>
  <si>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</si>
  <si>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</si>
  <si>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</si>
  <si>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</si>
  <si>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</si>
  <si>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5 - Komunikácie</t>
  </si>
  <si>
    <t xml:space="preserve">    9 - Ostatné konštrukcie a práce-búranie</t>
  </si>
  <si>
    <t xml:space="preserve">    99 - Presun hmôt HSV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</si>
  <si>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</si>
  <si>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</si>
  <si>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</si>
  <si>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</si>
  <si>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</si>
  <si>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</si>
  <si>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</si>
  <si>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</si>
  <si>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</si>
  <si>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</si>
  <si>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</si>
  <si>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</si>
  <si>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</si>
  <si>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</si>
  <si>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</si>
  <si>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</si>
  <si>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</si>
  <si>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111151121.S</t>
  </si>
  <si>
    <t>Kosenie parkového trávnika do 1000 m2 s odvozom do 20 km a so zložením, v rovine alebo na svahu do 1:5</t>
  </si>
  <si>
    <t>m2</t>
  </si>
  <si>
    <t>4</t>
  </si>
  <si>
    <t>2</t>
  </si>
  <si>
    <t>1499623194</t>
  </si>
  <si>
    <t>113201111.S</t>
  </si>
  <si>
    <t>Vytrhanie obrúb kamenných, chodníkových ležatých,  -0,23000t</t>
  </si>
  <si>
    <t>m</t>
  </si>
  <si>
    <t>703400491</t>
  </si>
  <si>
    <t>3</t>
  </si>
  <si>
    <t>113307122.S</t>
  </si>
  <si>
    <t>Odstránenie podkladu v ploche do 200 m2 z kameniva hrubého drveného, hr.100 do 200 mm,  -0,23500t</t>
  </si>
  <si>
    <t>473461091</t>
  </si>
  <si>
    <t>122201101.S</t>
  </si>
  <si>
    <t>Odkopávka a prekopávka nezapažená v hornine 3, do 100 m3</t>
  </si>
  <si>
    <t>m3</t>
  </si>
  <si>
    <t>-1597075370</t>
  </si>
  <si>
    <t>5</t>
  </si>
  <si>
    <t>162301101.S</t>
  </si>
  <si>
    <t>Vodorovné premiestnenie výkopku po spevnenej ceste z horniny tr.1-4, do 100 m3 na vzdialenosť do 500 m</t>
  </si>
  <si>
    <t>782275502</t>
  </si>
  <si>
    <t>6</t>
  </si>
  <si>
    <t>171201201.S</t>
  </si>
  <si>
    <t>Uloženie sypaniny na skládky do 100 m3</t>
  </si>
  <si>
    <t>662028987</t>
  </si>
  <si>
    <t>7</t>
  </si>
  <si>
    <t>181101101.S</t>
  </si>
  <si>
    <t>Úprava pláne v zárezoch v hornine 1-4 bez zhutnenia</t>
  </si>
  <si>
    <t>-1145746145</t>
  </si>
  <si>
    <t>8</t>
  </si>
  <si>
    <t>181101102.S</t>
  </si>
  <si>
    <t>Úprava pláne v zárezoch v hornine 1-4 so zhutnením</t>
  </si>
  <si>
    <t>-176877803</t>
  </si>
  <si>
    <t>9</t>
  </si>
  <si>
    <t>183205509.R</t>
  </si>
  <si>
    <t>Položenie trávnikového koberca</t>
  </si>
  <si>
    <t>-2090723932</t>
  </si>
  <si>
    <t>10</t>
  </si>
  <si>
    <t>M</t>
  </si>
  <si>
    <t>005730000100.S</t>
  </si>
  <si>
    <t>Koberec trávnikový rolovaný</t>
  </si>
  <si>
    <t>-726263634</t>
  </si>
  <si>
    <t>11</t>
  </si>
  <si>
    <t>184920010.S</t>
  </si>
  <si>
    <t>Položenie ochrannej sieťky proti krtom, hrabošom a drobným hlodavcom v rovine alebo na svahu do 1:5</t>
  </si>
  <si>
    <t>-297321308</t>
  </si>
  <si>
    <t>12</t>
  </si>
  <si>
    <t>siet2</t>
  </si>
  <si>
    <t>Sieť proti krtom (2 x 200 m)</t>
  </si>
  <si>
    <t>-1874541607</t>
  </si>
  <si>
    <t>Komunikácie</t>
  </si>
  <si>
    <t>13</t>
  </si>
  <si>
    <t>564782111.S</t>
  </si>
  <si>
    <t>Podklad alebo kryt z kameniva hrubého drveného veľ. 32-63 mm (vibr.štrk) po zhut.hr. 300 mm</t>
  </si>
  <si>
    <t>-655048994</t>
  </si>
  <si>
    <t>14</t>
  </si>
  <si>
    <t>567124115.S</t>
  </si>
  <si>
    <t>Podklad z podkladového betónu PB I tr. C 20/25 hr. 150 mm</t>
  </si>
  <si>
    <t>-1737821426</t>
  </si>
  <si>
    <t>15</t>
  </si>
  <si>
    <t>573111115.S</t>
  </si>
  <si>
    <t>Postrek asfaltový infiltračný s posypom kamenivom z asfaltu cestného v množstve 2,50 kg/m2</t>
  </si>
  <si>
    <t>-659736757</t>
  </si>
  <si>
    <t>16</t>
  </si>
  <si>
    <t>573211111.S</t>
  </si>
  <si>
    <t>Postrek asfaltový spojovací bez posypu kamenivom z asfaltu cestného v množstve 0,70 kg/m2</t>
  </si>
  <si>
    <t>792128072</t>
  </si>
  <si>
    <t>17</t>
  </si>
  <si>
    <t>577164351.S</t>
  </si>
  <si>
    <t>Asfaltový betón vrstva obrusná alebo ložná AC 16 v pruhu š. do 3 m z modifik. asfaltu tr. I, po zhutnení hr. 70 mm</t>
  </si>
  <si>
    <t>-427801081</t>
  </si>
  <si>
    <t>18</t>
  </si>
  <si>
    <t>577174411.S</t>
  </si>
  <si>
    <t>Asfaltový betón vrstva ložná AC 22 L v pruhu š. do 3 m z nemodifik. asfaltu tr. I, po zhutnení hr. 80 mm</t>
  </si>
  <si>
    <t>1128749960</t>
  </si>
  <si>
    <t>Ostatné konštrukcie a práce-búranie</t>
  </si>
  <si>
    <t>19</t>
  </si>
  <si>
    <t>113107143.S</t>
  </si>
  <si>
    <t>Odstránenie krytu asfaltového v ploche do 200 m2, hr. nad 100 do 150 mm,  -0,37500t</t>
  </si>
  <si>
    <t>467203094</t>
  </si>
  <si>
    <t>917161112.R</t>
  </si>
  <si>
    <t>Osadenie cestného obrubníka kamenného ležatého do lôžka z betónu prostého tr. C 16/20 s bočnou oporou</t>
  </si>
  <si>
    <t>1406484966</t>
  </si>
  <si>
    <t>21</t>
  </si>
  <si>
    <t>583810001300.R</t>
  </si>
  <si>
    <t>Obrubník kamenný rovný z vyvretých hornín</t>
  </si>
  <si>
    <t>-1985705073</t>
  </si>
  <si>
    <t>22</t>
  </si>
  <si>
    <t>583810001400.S</t>
  </si>
  <si>
    <t>Obrubník kamenný oblúkový z vyvretých hornín</t>
  </si>
  <si>
    <t>744244957</t>
  </si>
  <si>
    <t>23</t>
  </si>
  <si>
    <t>919735113.S</t>
  </si>
  <si>
    <t>Rezanie existujúceho asfaltového krytu alebo podkladu hĺbky nad 100 do 150 mm</t>
  </si>
  <si>
    <t>1118549828</t>
  </si>
  <si>
    <t>24</t>
  </si>
  <si>
    <t>966001121.S</t>
  </si>
  <si>
    <t>Demontáž parkovej lavičky,  -0,03400 t</t>
  </si>
  <si>
    <t>ks</t>
  </si>
  <si>
    <t>-1124628766</t>
  </si>
  <si>
    <t>25</t>
  </si>
  <si>
    <t>979081111.S</t>
  </si>
  <si>
    <t>Odvoz sutiny a vybúraných hmôt na skládku do 1 km</t>
  </si>
  <si>
    <t>t</t>
  </si>
  <si>
    <t>-1734920346</t>
  </si>
  <si>
    <t>26</t>
  </si>
  <si>
    <t>979081121.S</t>
  </si>
  <si>
    <t>Odvoz sutiny a vybúraných hmôt na skládku za každý ďalší 1 km</t>
  </si>
  <si>
    <t>-1629887361</t>
  </si>
  <si>
    <t>27</t>
  </si>
  <si>
    <t>979082111.S</t>
  </si>
  <si>
    <t>Vnútrostavenisková doprava sutiny a vybúraných hmôt do 10 m</t>
  </si>
  <si>
    <t>-1409186331</t>
  </si>
  <si>
    <t>28</t>
  </si>
  <si>
    <t>979089612.S</t>
  </si>
  <si>
    <t>Poplatok za skladovanie - iné odpady zo stavieb a demolácií (17 09), ostatné</t>
  </si>
  <si>
    <t>1586753285</t>
  </si>
  <si>
    <t>29</t>
  </si>
  <si>
    <t>981512113.S</t>
  </si>
  <si>
    <t>Demolácia konštrukcií objektov, iným spôsobom z bet. prostého na maltu cementovú,  -2,38000t</t>
  </si>
  <si>
    <t>-279345254</t>
  </si>
  <si>
    <t>99</t>
  </si>
  <si>
    <t>Presun hmôt HSV</t>
  </si>
  <si>
    <t>30</t>
  </si>
  <si>
    <t>998231311.S</t>
  </si>
  <si>
    <t>Presun hmôt pre sadovnícke a krajinárske úpravy do 5000 m vodorovne bez zvislého presunu</t>
  </si>
  <si>
    <t>-564625603</t>
  </si>
  <si>
    <t>02 - Ostrovček pri jednote</t>
  </si>
  <si>
    <t>1220226906</t>
  </si>
  <si>
    <t>1937621843</t>
  </si>
  <si>
    <t>1512884879</t>
  </si>
  <si>
    <t>-2038166971</t>
  </si>
  <si>
    <t>94483134</t>
  </si>
  <si>
    <t>273599791</t>
  </si>
  <si>
    <t>2058800069</t>
  </si>
  <si>
    <t>-380084473</t>
  </si>
  <si>
    <t>183101315.S</t>
  </si>
  <si>
    <t>Hĺbenie jamiek pre výsadbu v horn. 1-4 s výmenou pôdy do 100% v rovine alebo na svahu do 1:5 objemu nad 0,125 do 0,40 m3</t>
  </si>
  <si>
    <t>-779027546</t>
  </si>
  <si>
    <t>-994539201</t>
  </si>
  <si>
    <t>605555044</t>
  </si>
  <si>
    <t>184102115.S</t>
  </si>
  <si>
    <t>Výsadba dreviny s balom v rovine alebo na svahu do 1:5, priemer balu nad 500 do 600 mm</t>
  </si>
  <si>
    <t>2014080725</t>
  </si>
  <si>
    <t>026630003100</t>
  </si>
  <si>
    <t>Lipa malolistá, výška dodanej rastliny 200 - 250cm, výška dospelej rastliny 7,00 m</t>
  </si>
  <si>
    <t>326092923</t>
  </si>
  <si>
    <t>026630004200</t>
  </si>
  <si>
    <t>Javor na kmienku, výška dodanej rastliny 150 - 220cm, výška dospelej rastliny 5,00 m</t>
  </si>
  <si>
    <t>721220657</t>
  </si>
  <si>
    <t>184202112.S</t>
  </si>
  <si>
    <t>Zakotvenie dreviny troma a viac kolmi pri priemere kolov do 100 mm pri dĺžke kolov do 2 m do 3 m</t>
  </si>
  <si>
    <t>-898659168</t>
  </si>
  <si>
    <t>052170000500.R</t>
  </si>
  <si>
    <t>Tyč ihličňanová tr. 1, hrúbka 6-7 cm, dĺžky do 3 m bez kôry</t>
  </si>
  <si>
    <t>1511620735</t>
  </si>
  <si>
    <t>1500623168</t>
  </si>
  <si>
    <t>1050514406</t>
  </si>
  <si>
    <t>-651353002</t>
  </si>
  <si>
    <t>-53697030</t>
  </si>
  <si>
    <t>-1540613043</t>
  </si>
  <si>
    <t>1213927589</t>
  </si>
  <si>
    <t>-333705739</t>
  </si>
  <si>
    <t>1537289831</t>
  </si>
  <si>
    <t>-303928101</t>
  </si>
  <si>
    <t>-1285235283</t>
  </si>
  <si>
    <t>642450092</t>
  </si>
  <si>
    <t>-1530783273</t>
  </si>
  <si>
    <t>-2134357458</t>
  </si>
  <si>
    <t>-497960765</t>
  </si>
  <si>
    <t>31</t>
  </si>
  <si>
    <t>1282201444</t>
  </si>
  <si>
    <t>32</t>
  </si>
  <si>
    <t>2110105510</t>
  </si>
  <si>
    <t>33</t>
  </si>
  <si>
    <t>-1155652459</t>
  </si>
  <si>
    <t>34</t>
  </si>
  <si>
    <t>553095123</t>
  </si>
  <si>
    <t>35</t>
  </si>
  <si>
    <t>981512114.S</t>
  </si>
  <si>
    <t>Demolácia konštrukcií objektov, vykonávaná iným spôsobom zo železobetónu,  -2,41000t</t>
  </si>
  <si>
    <t>603126281</t>
  </si>
  <si>
    <t>36</t>
  </si>
  <si>
    <t>2066200827</t>
  </si>
  <si>
    <t>03 - SO-01 Erb obce Nová Kelča so sedením</t>
  </si>
  <si>
    <t xml:space="preserve">    2 - Zakladanie</t>
  </si>
  <si>
    <t xml:space="preserve">    3 - Zvislé a kompletné konštrukcie</t>
  </si>
  <si>
    <t>131201101.S</t>
  </si>
  <si>
    <t>Výkop nezapaženej jamy v hornine 3, do 100 m3</t>
  </si>
  <si>
    <t>-535234763</t>
  </si>
  <si>
    <t>131201109.S</t>
  </si>
  <si>
    <t>Hĺbenie nezapažených jám a zárezov. Príplatok za lepivosť horniny 3</t>
  </si>
  <si>
    <t>1790269566</t>
  </si>
  <si>
    <t>132201101.S</t>
  </si>
  <si>
    <t>Výkop ryhy do šírky 600 mm v horn.3 do 100 m3</t>
  </si>
  <si>
    <t>1216621821</t>
  </si>
  <si>
    <t>132201109.S</t>
  </si>
  <si>
    <t>Príplatok k cene za lepivosť pri hĺbení rýh šírky do 600 mm zapažených i nezapažených s urovnaním dna v hornine 3</t>
  </si>
  <si>
    <t>-1782874477</t>
  </si>
  <si>
    <t>270866549</t>
  </si>
  <si>
    <t>2129896049</t>
  </si>
  <si>
    <t>-1786510091</t>
  </si>
  <si>
    <t>Zakladanie</t>
  </si>
  <si>
    <t>271573001.R</t>
  </si>
  <si>
    <t>Násyp pod základové konštrukcie so zhutnením zo štrkopiesku fr.0-16 mm</t>
  </si>
  <si>
    <t>-503526157</t>
  </si>
  <si>
    <t>273321312.S</t>
  </si>
  <si>
    <t>Betón základových dosiek, železový (bez výstuže), tr. C 20/25</t>
  </si>
  <si>
    <t>-1747588622</t>
  </si>
  <si>
    <t>273362442.S</t>
  </si>
  <si>
    <t>Výstuž základových dosiek zo zvár. sietí KARI, priemer drôtu 8/8 mm, veľkosť oka 150x150 mm</t>
  </si>
  <si>
    <t>1299194402</t>
  </si>
  <si>
    <t>274271041.S</t>
  </si>
  <si>
    <t>Murivo základových pásov (m3) z betónových debniacich tvárnic s betónovou výplňou C 16/20 hrúbky 300 mm</t>
  </si>
  <si>
    <t>-416224093</t>
  </si>
  <si>
    <t>274313611.S</t>
  </si>
  <si>
    <t>Betón základových pásov, prostý tr. C 16/20</t>
  </si>
  <si>
    <t>-1755337189</t>
  </si>
  <si>
    <t>274361825.S</t>
  </si>
  <si>
    <t>Výstuž pre murivo základových pásov z betónových debniacich tvárnic s betónovou výplňou z ocele B500 (10505)</t>
  </si>
  <si>
    <t>488959582</t>
  </si>
  <si>
    <t>Zvislé a kompletné konštrukcie</t>
  </si>
  <si>
    <t>327210200.R</t>
  </si>
  <si>
    <t>Gabionový plot z drôtokamenných košov š. do 0,5m zo zváraných panelov, povrchová ocharana, výplň kamenivo</t>
  </si>
  <si>
    <t>-1424748490</t>
  </si>
  <si>
    <t>936173111.S</t>
  </si>
  <si>
    <t>Osadenie doplnkových oceľových konštrukcií na konštr. múrov a valov pri hm. jednotlivo do 20 kg</t>
  </si>
  <si>
    <t>804815433</t>
  </si>
  <si>
    <t>141110005300.R</t>
  </si>
  <si>
    <t>Rúra oceľová bezšvová hladká kruhová d 51 mm, vrátane náteru</t>
  </si>
  <si>
    <t>1743441049</t>
  </si>
  <si>
    <t>136110000100.R</t>
  </si>
  <si>
    <t>Záslepka stĺpika priemru 51 mm</t>
  </si>
  <si>
    <t>-978326414</t>
  </si>
  <si>
    <t>596811340.S</t>
  </si>
  <si>
    <t>Kladenie betónovej dlažby s vyplnením škár do lôžka z cementovej malty, veľ. do 0,25 m2 plochy do 50 m2</t>
  </si>
  <si>
    <t>1179924675</t>
  </si>
  <si>
    <t>592460021800.R</t>
  </si>
  <si>
    <t>Terasová dlažba, rozmer 400x400x40 mm, CORALL</t>
  </si>
  <si>
    <t>-286845178</t>
  </si>
  <si>
    <t>936104212.S</t>
  </si>
  <si>
    <t>Osadenie odpadkového koša kotevnými skrutkami na pevný podklad</t>
  </si>
  <si>
    <t>584775841</t>
  </si>
  <si>
    <t>553560003600.R</t>
  </si>
  <si>
    <t>Kôš odpadkový výšky do 920 mm</t>
  </si>
  <si>
    <t>11442171</t>
  </si>
  <si>
    <t>936124122.S</t>
  </si>
  <si>
    <t>Osadenie parkovej lavičky kotevnými skrutkami bez zabetónovania nôh na pevný podklad</t>
  </si>
  <si>
    <t>1484794053</t>
  </si>
  <si>
    <t>553560000800.R</t>
  </si>
  <si>
    <t>Lavička parková, dĺžky 1800 mm, bez operadla</t>
  </si>
  <si>
    <t>276791454</t>
  </si>
  <si>
    <t>2034997685</t>
  </si>
  <si>
    <t>04 - SO-01 Lavičky 3 ks</t>
  </si>
  <si>
    <t>1236568815</t>
  </si>
  <si>
    <t>1825759225</t>
  </si>
  <si>
    <t>1919413162</t>
  </si>
  <si>
    <t>1357064095</t>
  </si>
  <si>
    <t>2141611819</t>
  </si>
  <si>
    <t>-793823404</t>
  </si>
  <si>
    <t>1346406696</t>
  </si>
  <si>
    <t>-1659476968</t>
  </si>
  <si>
    <t>944340563</t>
  </si>
  <si>
    <t>1744275383</t>
  </si>
  <si>
    <t>1452084261</t>
  </si>
  <si>
    <t>127463082</t>
  </si>
  <si>
    <t>378871676</t>
  </si>
  <si>
    <t>749110724</t>
  </si>
  <si>
    <t>-1815039341</t>
  </si>
  <si>
    <t>-534467381</t>
  </si>
  <si>
    <t>1290705944</t>
  </si>
  <si>
    <t>1018396637</t>
  </si>
  <si>
    <t>1393135020</t>
  </si>
  <si>
    <t>859581843</t>
  </si>
  <si>
    <t>1186501347</t>
  </si>
  <si>
    <t>458191962</t>
  </si>
  <si>
    <t>05 - SO-02 Lodička so sedením</t>
  </si>
  <si>
    <t xml:space="preserve">    6 - Úpravy povrchov, podlahy, osadenie</t>
  </si>
  <si>
    <t>PSV - Práce a dodávky PSV</t>
  </si>
  <si>
    <t xml:space="preserve">    767 - Konštrukcie doplnkové kovové</t>
  </si>
  <si>
    <t>M - Práce a dodávky M</t>
  </si>
  <si>
    <t xml:space="preserve">    21-M - Elektromontáže</t>
  </si>
  <si>
    <t>254312040</t>
  </si>
  <si>
    <t>728867861</t>
  </si>
  <si>
    <t>162201101.S</t>
  </si>
  <si>
    <t>Vodorovné premiestnenie výkopku z horniny 1-4 do 20m</t>
  </si>
  <si>
    <t>-116449775</t>
  </si>
  <si>
    <t>-1747602756</t>
  </si>
  <si>
    <t>1131394977</t>
  </si>
  <si>
    <t>174101001.S</t>
  </si>
  <si>
    <t>Zásyp sypaninou so zhutnením jám, šachiet, rýh, zárezov alebo okolo objektov do 100 m3</t>
  </si>
  <si>
    <t>32499477</t>
  </si>
  <si>
    <t>583310003400.S</t>
  </si>
  <si>
    <t>Štrkopiesok frakcia 0-63 mm</t>
  </si>
  <si>
    <t>1889664958</t>
  </si>
  <si>
    <t>-295268919</t>
  </si>
  <si>
    <t>-1818458392</t>
  </si>
  <si>
    <t>-887343459</t>
  </si>
  <si>
    <t>922926107</t>
  </si>
  <si>
    <t>468297125</t>
  </si>
  <si>
    <t>945859548</t>
  </si>
  <si>
    <t>-1867233501</t>
  </si>
  <si>
    <t>-1701789544</t>
  </si>
  <si>
    <t>610348409</t>
  </si>
  <si>
    <t>1178176620</t>
  </si>
  <si>
    <t>1195271654</t>
  </si>
  <si>
    <t>Úpravy povrchov, podlahy, osadenie</t>
  </si>
  <si>
    <t>622460151.S</t>
  </si>
  <si>
    <t>Príprava vonkajšieho podkladu stien cementovým prednástrekom, hr. 3 mm</t>
  </si>
  <si>
    <t>-1782959487</t>
  </si>
  <si>
    <t>622461291.R</t>
  </si>
  <si>
    <t>Vonkajšia omietka stien dekoratívna dizajnová cementová s kamenivom fr. 0-8 mm</t>
  </si>
  <si>
    <t>-1658843325</t>
  </si>
  <si>
    <t>936104101.S</t>
  </si>
  <si>
    <t>Montáž prvkov drobnej architektúry, hmotnosti do 0,1 t</t>
  </si>
  <si>
    <t>1141928515</t>
  </si>
  <si>
    <t>553560010000.R</t>
  </si>
  <si>
    <t>Drevené kormidlo - imitácia priemeru 800 mm</t>
  </si>
  <si>
    <t>1328839561</t>
  </si>
  <si>
    <t>936008779</t>
  </si>
  <si>
    <t>1713092773</t>
  </si>
  <si>
    <t>-694126665</t>
  </si>
  <si>
    <t>Lavička parková, dĺžky 1500 mm, bez operadla</t>
  </si>
  <si>
    <t>935921491</t>
  </si>
  <si>
    <t>936105391.R</t>
  </si>
  <si>
    <t>Montáž šmykľaviek z prvkov zložených z výroby, osadené do betónových pätiek</t>
  </si>
  <si>
    <t>súb.</t>
  </si>
  <si>
    <t>-611501314</t>
  </si>
  <si>
    <t>553570017500.S</t>
  </si>
  <si>
    <t>Šmýkačka so schodmi, rozmer 4200x600 mm</t>
  </si>
  <si>
    <t>1438273893</t>
  </si>
  <si>
    <t>296612330</t>
  </si>
  <si>
    <t>PSV</t>
  </si>
  <si>
    <t>Práce a dodávky PSV</t>
  </si>
  <si>
    <t>767</t>
  </si>
  <si>
    <t>Konštrukcie doplnkové kovové</t>
  </si>
  <si>
    <t>767163100.S</t>
  </si>
  <si>
    <t>Montáž zábradlia nerezové na terasy a balkóny, výplň rebrovanie, kotvenie do podlahy</t>
  </si>
  <si>
    <t>2110918007</t>
  </si>
  <si>
    <t>553520001100.R</t>
  </si>
  <si>
    <t>Zábradlie nerezové, horizontálna výplň nerez, madlo kruhové, výška 1000 mm, kotvenie do podlahy</t>
  </si>
  <si>
    <t>711257658</t>
  </si>
  <si>
    <t>210201830.R</t>
  </si>
  <si>
    <t>Montáž 5 m stožiara s lankovým systémom pre vlajku</t>
  </si>
  <si>
    <t>64</t>
  </si>
  <si>
    <t>-2043919886</t>
  </si>
  <si>
    <t>348370003206.R</t>
  </si>
  <si>
    <t>Stožiar oceľový rúrový so záslepkou, priemeru 80/3 mm, výšky 5,0 m nad zemou, s lankovým systémom pre zavesenie vlajky, 1x základným a 2x vrchným náterom praškovou samovypaľovacou farbou</t>
  </si>
  <si>
    <t>128</t>
  </si>
  <si>
    <t>-402662048</t>
  </si>
  <si>
    <t>998767201.S</t>
  </si>
  <si>
    <t>Presun hmôt pre kovové stavebné doplnkové konštrukcie v objektoch výšky do 6 m</t>
  </si>
  <si>
    <t>%</t>
  </si>
  <si>
    <t>-455866896</t>
  </si>
  <si>
    <t>Práce a dodávky M</t>
  </si>
  <si>
    <t>21-M</t>
  </si>
  <si>
    <t>Elektromontáže</t>
  </si>
  <si>
    <t>210220020.R</t>
  </si>
  <si>
    <t>Uzemnenie stožiara</t>
  </si>
  <si>
    <t>-350559547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</si>
</sst>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1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Alignment="1">
      <alignment horizontal="center"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14" fontId="2" fillId="3" borderId="0" xfId="0" applyNumberFormat="1" applyFont="1" applyFill="1" applyAlignment="1" applyProtection="1">
      <alignment horizontal="left" vertical="center"/>
      <protection locked="0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0" fontId="26" fillId="0" borderId="0" xfId="0" applyFont="1" applyAlignment="1">
      <alignment horizontal="left" vertical="center" wrapText="1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4" fontId="16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4" fontId="4" fillId="4" borderId="7" xfId="0" applyNumberFormat="1" applyFont="1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1"/>
  <sheetViews>
    <sheetView showGridLines="0" tabSelected="1" topLeftCell="A73" workbookViewId="0">
      <selection activeCell="AF10" sqref="AF10"/>
    </sheetView>
  </sheetViews>
  <sheetFormatPr defaultRowHeight="10"/>
  <cols>
    <col min="1" max="1" width="8.33203125" customWidth="1"/>
    <col min="2" max="2" width="1.6640625" customWidth="1"/>
    <col min="3" max="3" width="4.109375" customWidth="1"/>
    <col min="4" max="33" width="2.6640625" customWidth="1"/>
    <col min="34" max="34" width="3.33203125" customWidth="1"/>
    <col min="35" max="35" width="31.6640625" customWidth="1"/>
    <col min="36" max="37" width="2.44140625" customWidth="1"/>
    <col min="38" max="38" width="8.33203125" customWidth="1"/>
    <col min="39" max="39" width="3.33203125" customWidth="1"/>
    <col min="40" max="40" width="13.33203125" customWidth="1"/>
    <col min="41" max="41" width="7.44140625" customWidth="1"/>
    <col min="42" max="42" width="4.109375" customWidth="1"/>
    <col min="43" max="43" width="15.6640625" hidden="1" customWidth="1"/>
    <col min="44" max="44" width="13.6640625" customWidth="1"/>
    <col min="45" max="47" width="25.7773437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09375" hidden="1" customWidth="1"/>
    <col min="54" max="54" width="25" hidden="1" customWidth="1"/>
    <col min="55" max="55" width="21.6640625" hidden="1" customWidth="1"/>
    <col min="56" max="56" width="19.109375" hidden="1" customWidth="1"/>
    <col min="57" max="57" width="66.4414062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7" customHeight="1">
      <c r="AR2" s="195" t="s">
        <v>5</v>
      </c>
      <c r="AS2" s="196"/>
      <c r="AT2" s="196"/>
      <c r="AU2" s="196"/>
      <c r="AV2" s="196"/>
      <c r="AW2" s="196"/>
      <c r="AX2" s="196"/>
      <c r="AY2" s="196"/>
      <c r="AZ2" s="196"/>
      <c r="BA2" s="196"/>
      <c r="BB2" s="196"/>
      <c r="BC2" s="196"/>
      <c r="BD2" s="196"/>
      <c r="BE2" s="196"/>
      <c r="BS2" s="13" t="s">
        <v>6</v>
      </c>
      <c r="BT2" s="13" t="s">
        <v>7</v>
      </c>
    </row>
    <row r="3" spans="1:74" ht="7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5" customHeight="1">
      <c r="B4" s="16"/>
      <c r="D4" s="17" t="s">
        <v>8</v>
      </c>
      <c r="AR4" s="16"/>
      <c r="AS4" s="18" t="s">
        <v>9</v>
      </c>
      <c r="BE4" s="19" t="s">
        <v>10</v>
      </c>
      <c r="BS4" s="13" t="s">
        <v>11</v>
      </c>
    </row>
    <row r="5" spans="1:74" ht="12" customHeight="1">
      <c r="B5" s="16"/>
      <c r="D5" s="20" t="s">
        <v>12</v>
      </c>
      <c r="K5" s="205" t="s">
        <v>13</v>
      </c>
      <c r="L5" s="196"/>
      <c r="M5" s="196"/>
      <c r="N5" s="196"/>
      <c r="O5" s="196"/>
      <c r="P5" s="196"/>
      <c r="Q5" s="196"/>
      <c r="R5" s="196"/>
      <c r="S5" s="196"/>
      <c r="T5" s="196"/>
      <c r="U5" s="196"/>
      <c r="V5" s="196"/>
      <c r="W5" s="196"/>
      <c r="X5" s="196"/>
      <c r="Y5" s="196"/>
      <c r="Z5" s="196"/>
      <c r="AA5" s="196"/>
      <c r="AB5" s="196"/>
      <c r="AC5" s="196"/>
      <c r="AD5" s="196"/>
      <c r="AE5" s="196"/>
      <c r="AF5" s="196"/>
      <c r="AG5" s="196"/>
      <c r="AH5" s="196"/>
      <c r="AI5" s="196"/>
      <c r="AJ5" s="196"/>
      <c r="AK5" s="196"/>
      <c r="AL5" s="196"/>
      <c r="AM5" s="196"/>
      <c r="AN5" s="196"/>
      <c r="AO5" s="196"/>
      <c r="AR5" s="16"/>
      <c r="BE5" s="202" t="s">
        <v>14</v>
      </c>
      <c r="BS5" s="13" t="s">
        <v>6</v>
      </c>
    </row>
    <row r="6" spans="1:74" ht="37" customHeight="1">
      <c r="B6" s="16"/>
      <c r="D6" s="22" t="s">
        <v>15</v>
      </c>
      <c r="K6" s="206" t="s">
        <v>16</v>
      </c>
      <c r="L6" s="196"/>
      <c r="M6" s="196"/>
      <c r="N6" s="196"/>
      <c r="O6" s="196"/>
      <c r="P6" s="196"/>
      <c r="Q6" s="196"/>
      <c r="R6" s="196"/>
      <c r="S6" s="196"/>
      <c r="T6" s="196"/>
      <c r="U6" s="196"/>
      <c r="V6" s="196"/>
      <c r="W6" s="196"/>
      <c r="X6" s="196"/>
      <c r="Y6" s="196"/>
      <c r="Z6" s="196"/>
      <c r="AA6" s="196"/>
      <c r="AB6" s="196"/>
      <c r="AC6" s="196"/>
      <c r="AD6" s="196"/>
      <c r="AE6" s="196"/>
      <c r="AF6" s="196"/>
      <c r="AG6" s="196"/>
      <c r="AH6" s="196"/>
      <c r="AI6" s="196"/>
      <c r="AJ6" s="196"/>
      <c r="AK6" s="196"/>
      <c r="AL6" s="196"/>
      <c r="AM6" s="196"/>
      <c r="AN6" s="196"/>
      <c r="AO6" s="196"/>
      <c r="AR6" s="16"/>
      <c r="BE6" s="203"/>
      <c r="BS6" s="13" t="s">
        <v>6</v>
      </c>
    </row>
    <row r="7" spans="1:74" ht="12" customHeight="1">
      <c r="B7" s="16"/>
      <c r="D7" s="23" t="s">
        <v>17</v>
      </c>
      <c r="K7" s="21" t="s">
        <v>1</v>
      </c>
      <c r="AK7" s="23" t="s">
        <v>18</v>
      </c>
      <c r="AN7" s="21" t="s">
        <v>1</v>
      </c>
      <c r="AR7" s="16"/>
      <c r="BE7" s="203"/>
      <c r="BS7" s="13" t="s">
        <v>6</v>
      </c>
    </row>
    <row r="8" spans="1:74" ht="12" customHeight="1">
      <c r="B8" s="16"/>
      <c r="D8" s="23" t="s">
        <v>19</v>
      </c>
      <c r="K8" s="21" t="s">
        <v>20</v>
      </c>
      <c r="AK8" s="23" t="s">
        <v>21</v>
      </c>
      <c r="AN8" s="167">
        <v>45157</v>
      </c>
      <c r="AR8" s="16"/>
      <c r="BE8" s="203"/>
      <c r="BS8" s="13" t="s">
        <v>6</v>
      </c>
    </row>
    <row r="9" spans="1:74" ht="14.5" customHeight="1">
      <c r="B9" s="16"/>
      <c r="AR9" s="16"/>
      <c r="BE9" s="203"/>
      <c r="BS9" s="13" t="s">
        <v>6</v>
      </c>
    </row>
    <row r="10" spans="1:74" ht="12" customHeight="1">
      <c r="B10" s="16"/>
      <c r="D10" s="23" t="s">
        <v>22</v>
      </c>
      <c r="AK10" s="23" t="s">
        <v>23</v>
      </c>
      <c r="AN10" s="21" t="s">
        <v>1</v>
      </c>
      <c r="AR10" s="16"/>
      <c r="BE10" s="203"/>
      <c r="BS10" s="13" t="s">
        <v>6</v>
      </c>
    </row>
    <row r="11" spans="1:74" ht="18.399999999999999" customHeight="1">
      <c r="B11" s="16"/>
      <c r="E11" s="21" t="s">
        <v>24</v>
      </c>
      <c r="AK11" s="23" t="s">
        <v>25</v>
      </c>
      <c r="AN11" s="21" t="s">
        <v>1</v>
      </c>
      <c r="AR11" s="16"/>
      <c r="BE11" s="203"/>
      <c r="BS11" s="13" t="s">
        <v>6</v>
      </c>
    </row>
    <row r="12" spans="1:74" ht="7" customHeight="1">
      <c r="B12" s="16"/>
      <c r="AR12" s="16"/>
      <c r="BE12" s="203"/>
      <c r="BS12" s="13" t="s">
        <v>6</v>
      </c>
    </row>
    <row r="13" spans="1:74" ht="12" customHeight="1">
      <c r="B13" s="16"/>
      <c r="D13" s="23" t="s">
        <v>26</v>
      </c>
      <c r="AK13" s="23" t="s">
        <v>23</v>
      </c>
      <c r="AN13" s="25" t="s">
        <v>27</v>
      </c>
      <c r="AR13" s="16"/>
      <c r="BE13" s="203"/>
      <c r="BS13" s="13" t="s">
        <v>6</v>
      </c>
    </row>
    <row r="14" spans="1:74" ht="12.5">
      <c r="B14" s="16"/>
      <c r="E14" s="207" t="s">
        <v>27</v>
      </c>
      <c r="F14" s="208"/>
      <c r="G14" s="208"/>
      <c r="H14" s="208"/>
      <c r="I14" s="208"/>
      <c r="J14" s="208"/>
      <c r="K14" s="208"/>
      <c r="L14" s="208"/>
      <c r="M14" s="208"/>
      <c r="N14" s="208"/>
      <c r="O14" s="208"/>
      <c r="P14" s="208"/>
      <c r="Q14" s="208"/>
      <c r="R14" s="208"/>
      <c r="S14" s="208"/>
      <c r="T14" s="208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  <c r="AE14" s="208"/>
      <c r="AF14" s="208"/>
      <c r="AG14" s="208"/>
      <c r="AH14" s="208"/>
      <c r="AI14" s="208"/>
      <c r="AJ14" s="208"/>
      <c r="AK14" s="23" t="s">
        <v>25</v>
      </c>
      <c r="AN14" s="25" t="s">
        <v>27</v>
      </c>
      <c r="AR14" s="16"/>
      <c r="BE14" s="203"/>
      <c r="BS14" s="13" t="s">
        <v>6</v>
      </c>
    </row>
    <row r="15" spans="1:74" ht="7" customHeight="1">
      <c r="B15" s="16"/>
      <c r="AR15" s="16"/>
      <c r="BE15" s="203"/>
      <c r="BS15" s="13" t="s">
        <v>28</v>
      </c>
    </row>
    <row r="16" spans="1:74" ht="12" customHeight="1">
      <c r="B16" s="16"/>
      <c r="D16" s="23" t="s">
        <v>29</v>
      </c>
      <c r="AK16" s="23" t="s">
        <v>23</v>
      </c>
      <c r="AN16" s="21" t="s">
        <v>1</v>
      </c>
      <c r="AR16" s="16"/>
      <c r="BE16" s="203"/>
      <c r="BS16" s="13" t="s">
        <v>28</v>
      </c>
    </row>
    <row r="17" spans="2:71" ht="18.399999999999999" customHeight="1">
      <c r="B17" s="16"/>
      <c r="E17" s="21" t="s">
        <v>30</v>
      </c>
      <c r="AK17" s="23" t="s">
        <v>25</v>
      </c>
      <c r="AN17" s="21" t="s">
        <v>1</v>
      </c>
      <c r="AR17" s="16"/>
      <c r="BE17" s="203"/>
      <c r="BS17" s="13" t="s">
        <v>28</v>
      </c>
    </row>
    <row r="18" spans="2:71" ht="7" customHeight="1">
      <c r="B18" s="16"/>
      <c r="AR18" s="16"/>
      <c r="BE18" s="203"/>
      <c r="BS18" s="13" t="s">
        <v>6</v>
      </c>
    </row>
    <row r="19" spans="2:71" ht="12" customHeight="1">
      <c r="B19" s="16"/>
      <c r="D19" s="23" t="s">
        <v>31</v>
      </c>
      <c r="AK19" s="23" t="s">
        <v>23</v>
      </c>
      <c r="AN19" s="21" t="s">
        <v>1</v>
      </c>
      <c r="AR19" s="16"/>
      <c r="BE19" s="203"/>
      <c r="BS19" s="13" t="s">
        <v>6</v>
      </c>
    </row>
    <row r="20" spans="2:71" ht="18.399999999999999" customHeight="1">
      <c r="B20" s="16"/>
      <c r="E20" s="21" t="s">
        <v>32</v>
      </c>
      <c r="AK20" s="23" t="s">
        <v>25</v>
      </c>
      <c r="AN20" s="21" t="s">
        <v>1</v>
      </c>
      <c r="AR20" s="16"/>
      <c r="BE20" s="203"/>
      <c r="BS20" s="13" t="s">
        <v>28</v>
      </c>
    </row>
    <row r="21" spans="2:71" ht="7" customHeight="1">
      <c r="B21" s="16"/>
      <c r="AR21" s="16"/>
      <c r="BE21" s="203"/>
    </row>
    <row r="22" spans="2:71" ht="12" customHeight="1">
      <c r="B22" s="16"/>
      <c r="D22" s="23" t="s">
        <v>33</v>
      </c>
      <c r="AR22" s="16"/>
      <c r="BE22" s="203"/>
    </row>
    <row r="23" spans="2:71" ht="16.5" customHeight="1">
      <c r="B23" s="16"/>
      <c r="E23" s="209" t="s">
        <v>1</v>
      </c>
      <c r="F23" s="209"/>
      <c r="G23" s="209"/>
      <c r="H23" s="209"/>
      <c r="I23" s="209"/>
      <c r="J23" s="209"/>
      <c r="K23" s="209"/>
      <c r="L23" s="209"/>
      <c r="M23" s="209"/>
      <c r="N23" s="209"/>
      <c r="O23" s="209"/>
      <c r="P23" s="209"/>
      <c r="Q23" s="209"/>
      <c r="R23" s="209"/>
      <c r="S23" s="209"/>
      <c r="T23" s="209"/>
      <c r="U23" s="209"/>
      <c r="V23" s="209"/>
      <c r="W23" s="209"/>
      <c r="X23" s="209"/>
      <c r="Y23" s="209"/>
      <c r="Z23" s="209"/>
      <c r="AA23" s="209"/>
      <c r="AB23" s="209"/>
      <c r="AC23" s="209"/>
      <c r="AD23" s="209"/>
      <c r="AE23" s="209"/>
      <c r="AF23" s="209"/>
      <c r="AG23" s="209"/>
      <c r="AH23" s="209"/>
      <c r="AI23" s="209"/>
      <c r="AJ23" s="209"/>
      <c r="AK23" s="209"/>
      <c r="AL23" s="209"/>
      <c r="AM23" s="209"/>
      <c r="AN23" s="209"/>
      <c r="AR23" s="16"/>
      <c r="BE23" s="203"/>
    </row>
    <row r="24" spans="2:71" ht="7" customHeight="1">
      <c r="B24" s="16"/>
      <c r="AR24" s="16"/>
      <c r="BE24" s="203"/>
    </row>
    <row r="25" spans="2:71" ht="7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203"/>
    </row>
    <row r="26" spans="2:71" s="1" customFormat="1" ht="25.9" customHeight="1">
      <c r="B26" s="28"/>
      <c r="D26" s="29" t="s">
        <v>34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92">
        <f>ROUND(AG94,2)</f>
        <v>0</v>
      </c>
      <c r="AL26" s="193"/>
      <c r="AM26" s="193"/>
      <c r="AN26" s="193"/>
      <c r="AO26" s="193"/>
      <c r="AR26" s="28"/>
      <c r="BE26" s="203"/>
    </row>
    <row r="27" spans="2:71" s="1" customFormat="1" ht="7" customHeight="1">
      <c r="B27" s="28"/>
      <c r="AR27" s="28"/>
      <c r="BE27" s="203"/>
    </row>
    <row r="28" spans="2:71" s="1" customFormat="1" ht="12.5">
      <c r="B28" s="28"/>
      <c r="L28" s="194" t="s">
        <v>35</v>
      </c>
      <c r="M28" s="194"/>
      <c r="N28" s="194"/>
      <c r="O28" s="194"/>
      <c r="P28" s="194"/>
      <c r="W28" s="194" t="s">
        <v>36</v>
      </c>
      <c r="X28" s="194"/>
      <c r="Y28" s="194"/>
      <c r="Z28" s="194"/>
      <c r="AA28" s="194"/>
      <c r="AB28" s="194"/>
      <c r="AC28" s="194"/>
      <c r="AD28" s="194"/>
      <c r="AE28" s="194"/>
      <c r="AK28" s="194" t="s">
        <v>37</v>
      </c>
      <c r="AL28" s="194"/>
      <c r="AM28" s="194"/>
      <c r="AN28" s="194"/>
      <c r="AO28" s="194"/>
      <c r="AR28" s="28"/>
      <c r="BE28" s="203"/>
    </row>
    <row r="29" spans="2:71" s="2" customFormat="1" ht="14.5" customHeight="1">
      <c r="B29" s="32"/>
      <c r="D29" s="23" t="s">
        <v>38</v>
      </c>
      <c r="F29" s="33" t="s">
        <v>39</v>
      </c>
      <c r="L29" s="186">
        <v>0.2</v>
      </c>
      <c r="M29" s="185"/>
      <c r="N29" s="185"/>
      <c r="O29" s="185"/>
      <c r="P29" s="185"/>
      <c r="Q29" s="34"/>
      <c r="R29" s="34"/>
      <c r="S29" s="34"/>
      <c r="T29" s="34"/>
      <c r="U29" s="34"/>
      <c r="V29" s="34"/>
      <c r="W29" s="184">
        <f>ROUND(AZ94, 2)</f>
        <v>0</v>
      </c>
      <c r="X29" s="185"/>
      <c r="Y29" s="185"/>
      <c r="Z29" s="185"/>
      <c r="AA29" s="185"/>
      <c r="AB29" s="185"/>
      <c r="AC29" s="185"/>
      <c r="AD29" s="185"/>
      <c r="AE29" s="185"/>
      <c r="AF29" s="34"/>
      <c r="AG29" s="34"/>
      <c r="AH29" s="34"/>
      <c r="AI29" s="34"/>
      <c r="AJ29" s="34"/>
      <c r="AK29" s="184">
        <f>ROUND(AV94, 2)</f>
        <v>0</v>
      </c>
      <c r="AL29" s="185"/>
      <c r="AM29" s="185"/>
      <c r="AN29" s="185"/>
      <c r="AO29" s="185"/>
      <c r="AP29" s="34"/>
      <c r="AQ29" s="34"/>
      <c r="AR29" s="35"/>
      <c r="AS29" s="34"/>
      <c r="AT29" s="34"/>
      <c r="AU29" s="34"/>
      <c r="AV29" s="34"/>
      <c r="AW29" s="34"/>
      <c r="AX29" s="34"/>
      <c r="AY29" s="34"/>
      <c r="AZ29" s="34"/>
      <c r="BE29" s="204"/>
    </row>
    <row r="30" spans="2:71" s="2" customFormat="1" ht="14.5" customHeight="1">
      <c r="B30" s="32"/>
      <c r="F30" s="33" t="s">
        <v>40</v>
      </c>
      <c r="L30" s="186">
        <v>0.2</v>
      </c>
      <c r="M30" s="185"/>
      <c r="N30" s="185"/>
      <c r="O30" s="185"/>
      <c r="P30" s="185"/>
      <c r="Q30" s="34"/>
      <c r="R30" s="34"/>
      <c r="S30" s="34"/>
      <c r="T30" s="34"/>
      <c r="U30" s="34"/>
      <c r="V30" s="34"/>
      <c r="W30" s="184">
        <f>ROUND(BA94, 2)</f>
        <v>0</v>
      </c>
      <c r="X30" s="185"/>
      <c r="Y30" s="185"/>
      <c r="Z30" s="185"/>
      <c r="AA30" s="185"/>
      <c r="AB30" s="185"/>
      <c r="AC30" s="185"/>
      <c r="AD30" s="185"/>
      <c r="AE30" s="185"/>
      <c r="AF30" s="34"/>
      <c r="AG30" s="34"/>
      <c r="AH30" s="34"/>
      <c r="AI30" s="34"/>
      <c r="AJ30" s="34"/>
      <c r="AK30" s="184">
        <f>ROUND(AW94, 2)</f>
        <v>0</v>
      </c>
      <c r="AL30" s="185"/>
      <c r="AM30" s="185"/>
      <c r="AN30" s="185"/>
      <c r="AO30" s="185"/>
      <c r="AP30" s="34"/>
      <c r="AQ30" s="34"/>
      <c r="AR30" s="35"/>
      <c r="AS30" s="34"/>
      <c r="AT30" s="34"/>
      <c r="AU30" s="34"/>
      <c r="AV30" s="34"/>
      <c r="AW30" s="34"/>
      <c r="AX30" s="34"/>
      <c r="AY30" s="34"/>
      <c r="AZ30" s="34"/>
      <c r="BE30" s="204"/>
    </row>
    <row r="31" spans="2:71" s="2" customFormat="1" ht="14.5" hidden="1" customHeight="1">
      <c r="B31" s="32"/>
      <c r="F31" s="23" t="s">
        <v>41</v>
      </c>
      <c r="L31" s="187">
        <v>0.2</v>
      </c>
      <c r="M31" s="188"/>
      <c r="N31" s="188"/>
      <c r="O31" s="188"/>
      <c r="P31" s="188"/>
      <c r="W31" s="201">
        <f>ROUND(BB94, 2)</f>
        <v>0</v>
      </c>
      <c r="X31" s="188"/>
      <c r="Y31" s="188"/>
      <c r="Z31" s="188"/>
      <c r="AA31" s="188"/>
      <c r="AB31" s="188"/>
      <c r="AC31" s="188"/>
      <c r="AD31" s="188"/>
      <c r="AE31" s="188"/>
      <c r="AK31" s="201">
        <v>0</v>
      </c>
      <c r="AL31" s="188"/>
      <c r="AM31" s="188"/>
      <c r="AN31" s="188"/>
      <c r="AO31" s="188"/>
      <c r="AR31" s="32"/>
      <c r="BE31" s="204"/>
    </row>
    <row r="32" spans="2:71" s="2" customFormat="1" ht="14.5" hidden="1" customHeight="1">
      <c r="B32" s="32"/>
      <c r="F32" s="23" t="s">
        <v>42</v>
      </c>
      <c r="L32" s="187">
        <v>0.2</v>
      </c>
      <c r="M32" s="188"/>
      <c r="N32" s="188"/>
      <c r="O32" s="188"/>
      <c r="P32" s="188"/>
      <c r="W32" s="201">
        <f>ROUND(BC94, 2)</f>
        <v>0</v>
      </c>
      <c r="X32" s="188"/>
      <c r="Y32" s="188"/>
      <c r="Z32" s="188"/>
      <c r="AA32" s="188"/>
      <c r="AB32" s="188"/>
      <c r="AC32" s="188"/>
      <c r="AD32" s="188"/>
      <c r="AE32" s="188"/>
      <c r="AK32" s="201">
        <v>0</v>
      </c>
      <c r="AL32" s="188"/>
      <c r="AM32" s="188"/>
      <c r="AN32" s="188"/>
      <c r="AO32" s="188"/>
      <c r="AR32" s="32"/>
      <c r="BE32" s="204"/>
    </row>
    <row r="33" spans="2:57" s="2" customFormat="1" ht="14.5" hidden="1" customHeight="1">
      <c r="B33" s="32"/>
      <c r="F33" s="33" t="s">
        <v>43</v>
      </c>
      <c r="L33" s="186">
        <v>0</v>
      </c>
      <c r="M33" s="185"/>
      <c r="N33" s="185"/>
      <c r="O33" s="185"/>
      <c r="P33" s="185"/>
      <c r="Q33" s="34"/>
      <c r="R33" s="34"/>
      <c r="S33" s="34"/>
      <c r="T33" s="34"/>
      <c r="U33" s="34"/>
      <c r="V33" s="34"/>
      <c r="W33" s="184">
        <f>ROUND(BD94, 2)</f>
        <v>0</v>
      </c>
      <c r="X33" s="185"/>
      <c r="Y33" s="185"/>
      <c r="Z33" s="185"/>
      <c r="AA33" s="185"/>
      <c r="AB33" s="185"/>
      <c r="AC33" s="185"/>
      <c r="AD33" s="185"/>
      <c r="AE33" s="185"/>
      <c r="AF33" s="34"/>
      <c r="AG33" s="34"/>
      <c r="AH33" s="34"/>
      <c r="AI33" s="34"/>
      <c r="AJ33" s="34"/>
      <c r="AK33" s="184">
        <v>0</v>
      </c>
      <c r="AL33" s="185"/>
      <c r="AM33" s="185"/>
      <c r="AN33" s="185"/>
      <c r="AO33" s="185"/>
      <c r="AP33" s="34"/>
      <c r="AQ33" s="34"/>
      <c r="AR33" s="35"/>
      <c r="AS33" s="34"/>
      <c r="AT33" s="34"/>
      <c r="AU33" s="34"/>
      <c r="AV33" s="34"/>
      <c r="AW33" s="34"/>
      <c r="AX33" s="34"/>
      <c r="AY33" s="34"/>
      <c r="AZ33" s="34"/>
      <c r="BE33" s="204"/>
    </row>
    <row r="34" spans="2:57" s="1" customFormat="1" ht="7" customHeight="1">
      <c r="B34" s="28"/>
      <c r="AR34" s="28"/>
      <c r="BE34" s="203"/>
    </row>
    <row r="35" spans="2:57" s="1" customFormat="1" ht="25.9" customHeight="1">
      <c r="B35" s="28"/>
      <c r="C35" s="36"/>
      <c r="D35" s="37" t="s">
        <v>44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45</v>
      </c>
      <c r="U35" s="38"/>
      <c r="V35" s="38"/>
      <c r="W35" s="38"/>
      <c r="X35" s="200" t="s">
        <v>46</v>
      </c>
      <c r="Y35" s="198"/>
      <c r="Z35" s="198"/>
      <c r="AA35" s="198"/>
      <c r="AB35" s="198"/>
      <c r="AC35" s="38"/>
      <c r="AD35" s="38"/>
      <c r="AE35" s="38"/>
      <c r="AF35" s="38"/>
      <c r="AG35" s="38"/>
      <c r="AH35" s="38"/>
      <c r="AI35" s="38"/>
      <c r="AJ35" s="38"/>
      <c r="AK35" s="197">
        <f>SUM(AK26:AK33)</f>
        <v>0</v>
      </c>
      <c r="AL35" s="198"/>
      <c r="AM35" s="198"/>
      <c r="AN35" s="198"/>
      <c r="AO35" s="199"/>
      <c r="AP35" s="36"/>
      <c r="AQ35" s="36"/>
      <c r="AR35" s="28"/>
    </row>
    <row r="36" spans="2:57" s="1" customFormat="1" ht="7" customHeight="1">
      <c r="B36" s="28"/>
      <c r="AR36" s="28"/>
    </row>
    <row r="37" spans="2:57" s="1" customFormat="1" ht="14.5" customHeight="1">
      <c r="B37" s="28"/>
      <c r="AR37" s="28"/>
    </row>
    <row r="38" spans="2:57" ht="14.5" customHeight="1">
      <c r="B38" s="16"/>
      <c r="AR38" s="16"/>
    </row>
    <row r="39" spans="2:57" ht="14.5" customHeight="1">
      <c r="B39" s="16"/>
      <c r="AR39" s="16"/>
    </row>
    <row r="40" spans="2:57" ht="14.5" customHeight="1">
      <c r="B40" s="16"/>
      <c r="AR40" s="16"/>
    </row>
    <row r="41" spans="2:57" ht="14.5" customHeight="1">
      <c r="B41" s="16"/>
      <c r="AR41" s="16"/>
    </row>
    <row r="42" spans="2:57" ht="14.5" customHeight="1">
      <c r="B42" s="16"/>
      <c r="AR42" s="16"/>
    </row>
    <row r="43" spans="2:57" ht="14.5" customHeight="1">
      <c r="B43" s="16"/>
      <c r="AR43" s="16"/>
    </row>
    <row r="44" spans="2:57" ht="14.5" customHeight="1">
      <c r="B44" s="16"/>
      <c r="AR44" s="16"/>
    </row>
    <row r="45" spans="2:57" ht="14.5" customHeight="1">
      <c r="B45" s="16"/>
      <c r="AR45" s="16"/>
    </row>
    <row r="46" spans="2:57" ht="14.5" customHeight="1">
      <c r="B46" s="16"/>
      <c r="AR46" s="16"/>
    </row>
    <row r="47" spans="2:57" ht="14.5" customHeight="1">
      <c r="B47" s="16"/>
      <c r="AR47" s="16"/>
    </row>
    <row r="48" spans="2:57" ht="14.5" customHeight="1">
      <c r="B48" s="16"/>
      <c r="AR48" s="16"/>
    </row>
    <row r="49" spans="2:44" s="1" customFormat="1" ht="14.5" customHeight="1">
      <c r="B49" s="28"/>
      <c r="D49" s="40" t="s">
        <v>47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48</v>
      </c>
      <c r="AI49" s="41"/>
      <c r="AJ49" s="41"/>
      <c r="AK49" s="41"/>
      <c r="AL49" s="41"/>
      <c r="AM49" s="41"/>
      <c r="AN49" s="41"/>
      <c r="AO49" s="41"/>
      <c r="AR49" s="28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2.5">
      <c r="B60" s="28"/>
      <c r="D60" s="42" t="s">
        <v>49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42" t="s">
        <v>50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42" t="s">
        <v>49</v>
      </c>
      <c r="AI60" s="30"/>
      <c r="AJ60" s="30"/>
      <c r="AK60" s="30"/>
      <c r="AL60" s="30"/>
      <c r="AM60" s="42" t="s">
        <v>50</v>
      </c>
      <c r="AN60" s="30"/>
      <c r="AO60" s="30"/>
      <c r="AR60" s="28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3">
      <c r="B64" s="28"/>
      <c r="D64" s="40" t="s">
        <v>51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52</v>
      </c>
      <c r="AI64" s="41"/>
      <c r="AJ64" s="41"/>
      <c r="AK64" s="41"/>
      <c r="AL64" s="41"/>
      <c r="AM64" s="41"/>
      <c r="AN64" s="41"/>
      <c r="AO64" s="41"/>
      <c r="AR64" s="28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2.5">
      <c r="B75" s="28"/>
      <c r="D75" s="42" t="s">
        <v>49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42" t="s">
        <v>50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42" t="s">
        <v>49</v>
      </c>
      <c r="AI75" s="30"/>
      <c r="AJ75" s="30"/>
      <c r="AK75" s="30"/>
      <c r="AL75" s="30"/>
      <c r="AM75" s="42" t="s">
        <v>50</v>
      </c>
      <c r="AN75" s="30"/>
      <c r="AO75" s="30"/>
      <c r="AR75" s="28"/>
    </row>
    <row r="76" spans="2:44" s="1" customFormat="1">
      <c r="B76" s="28"/>
      <c r="AR76" s="28"/>
    </row>
    <row r="77" spans="2:44" s="1" customFormat="1" ht="7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8"/>
    </row>
    <row r="81" spans="1:91" s="1" customFormat="1" ht="7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8"/>
    </row>
    <row r="82" spans="1:91" s="1" customFormat="1" ht="25" customHeight="1">
      <c r="B82" s="28"/>
      <c r="C82" s="17" t="s">
        <v>53</v>
      </c>
      <c r="AR82" s="28"/>
    </row>
    <row r="83" spans="1:91" s="1" customFormat="1" ht="7" customHeight="1">
      <c r="B83" s="28"/>
      <c r="AR83" s="28"/>
    </row>
    <row r="84" spans="1:91" s="3" customFormat="1" ht="12" customHeight="1">
      <c r="B84" s="47"/>
      <c r="C84" s="23" t="s">
        <v>12</v>
      </c>
      <c r="L84" s="3" t="str">
        <f>K5</f>
        <v>A341</v>
      </c>
      <c r="AR84" s="47"/>
    </row>
    <row r="85" spans="1:91" s="4" customFormat="1" ht="37" customHeight="1">
      <c r="B85" s="48"/>
      <c r="C85" s="49" t="s">
        <v>15</v>
      </c>
      <c r="L85" s="189" t="str">
        <f>K6</f>
        <v>STAVEBNÉ ÚPRAVY OSTROVČEKOV MIESTNYCH KOMUNIKÁCIÍ NOVÁ KELČA</v>
      </c>
      <c r="M85" s="190"/>
      <c r="N85" s="190"/>
      <c r="O85" s="190"/>
      <c r="P85" s="190"/>
      <c r="Q85" s="190"/>
      <c r="R85" s="190"/>
      <c r="S85" s="190"/>
      <c r="T85" s="190"/>
      <c r="U85" s="190"/>
      <c r="V85" s="190"/>
      <c r="W85" s="190"/>
      <c r="X85" s="190"/>
      <c r="Y85" s="190"/>
      <c r="Z85" s="190"/>
      <c r="AA85" s="190"/>
      <c r="AB85" s="190"/>
      <c r="AC85" s="190"/>
      <c r="AD85" s="190"/>
      <c r="AE85" s="190"/>
      <c r="AF85" s="190"/>
      <c r="AG85" s="190"/>
      <c r="AH85" s="190"/>
      <c r="AI85" s="190"/>
      <c r="AJ85" s="190"/>
      <c r="AK85" s="190"/>
      <c r="AL85" s="190"/>
      <c r="AM85" s="190"/>
      <c r="AN85" s="190"/>
      <c r="AO85" s="190"/>
      <c r="AR85" s="48"/>
    </row>
    <row r="86" spans="1:91" s="1" customFormat="1" ht="7" customHeight="1">
      <c r="B86" s="28"/>
      <c r="AR86" s="28"/>
    </row>
    <row r="87" spans="1:91" s="1" customFormat="1" ht="12" customHeight="1">
      <c r="B87" s="28"/>
      <c r="C87" s="23" t="s">
        <v>19</v>
      </c>
      <c r="L87" s="50" t="str">
        <f>IF(K8="","",K8)</f>
        <v>Nová Kelča</v>
      </c>
      <c r="AI87" s="23" t="s">
        <v>21</v>
      </c>
      <c r="AM87" s="191">
        <f>IF(AN8= "","",AN8)</f>
        <v>45157</v>
      </c>
      <c r="AN87" s="191"/>
      <c r="AR87" s="28"/>
    </row>
    <row r="88" spans="1:91" s="1" customFormat="1" ht="7" customHeight="1">
      <c r="B88" s="28"/>
      <c r="AR88" s="28"/>
    </row>
    <row r="89" spans="1:91" s="1" customFormat="1" ht="15.25" customHeight="1">
      <c r="B89" s="28"/>
      <c r="C89" s="23" t="s">
        <v>22</v>
      </c>
      <c r="L89" s="3" t="str">
        <f>IF(E11= "","",E11)</f>
        <v>Obec Nová Kelča</v>
      </c>
      <c r="AI89" s="23" t="s">
        <v>29</v>
      </c>
      <c r="AM89" s="172" t="str">
        <f>IF(E17="","",E17)</f>
        <v>Ing. arch. Ľubomír Naňák</v>
      </c>
      <c r="AN89" s="173"/>
      <c r="AO89" s="173"/>
      <c r="AP89" s="173"/>
      <c r="AR89" s="28"/>
      <c r="AS89" s="168" t="s">
        <v>54</v>
      </c>
      <c r="AT89" s="169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5" customHeight="1">
      <c r="B90" s="28"/>
      <c r="C90" s="23" t="s">
        <v>26</v>
      </c>
      <c r="L90" s="3" t="str">
        <f>IF(E14= "Vyplň údaj","",E14)</f>
        <v/>
      </c>
      <c r="AI90" s="23" t="s">
        <v>31</v>
      </c>
      <c r="AM90" s="172" t="str">
        <f>IF(E20="","",E20)</f>
        <v xml:space="preserve"> </v>
      </c>
      <c r="AN90" s="173"/>
      <c r="AO90" s="173"/>
      <c r="AP90" s="173"/>
      <c r="AR90" s="28"/>
      <c r="AS90" s="170"/>
      <c r="AT90" s="171"/>
      <c r="BD90" s="54"/>
    </row>
    <row r="91" spans="1:91" s="1" customFormat="1" ht="10.9" customHeight="1">
      <c r="B91" s="28"/>
      <c r="AR91" s="28"/>
      <c r="AS91" s="170"/>
      <c r="AT91" s="171"/>
      <c r="BD91" s="54"/>
    </row>
    <row r="92" spans="1:91" s="1" customFormat="1" ht="29.25" customHeight="1">
      <c r="B92" s="28"/>
      <c r="C92" s="174" t="s">
        <v>55</v>
      </c>
      <c r="D92" s="175"/>
      <c r="E92" s="175"/>
      <c r="F92" s="175"/>
      <c r="G92" s="175"/>
      <c r="H92" s="55"/>
      <c r="I92" s="177" t="s">
        <v>56</v>
      </c>
      <c r="J92" s="175"/>
      <c r="K92" s="175"/>
      <c r="L92" s="175"/>
      <c r="M92" s="175"/>
      <c r="N92" s="175"/>
      <c r="O92" s="175"/>
      <c r="P92" s="175"/>
      <c r="Q92" s="175"/>
      <c r="R92" s="175"/>
      <c r="S92" s="175"/>
      <c r="T92" s="175"/>
      <c r="U92" s="175"/>
      <c r="V92" s="175"/>
      <c r="W92" s="175"/>
      <c r="X92" s="175"/>
      <c r="Y92" s="175"/>
      <c r="Z92" s="175"/>
      <c r="AA92" s="175"/>
      <c r="AB92" s="175"/>
      <c r="AC92" s="175"/>
      <c r="AD92" s="175"/>
      <c r="AE92" s="175"/>
      <c r="AF92" s="175"/>
      <c r="AG92" s="176" t="s">
        <v>57</v>
      </c>
      <c r="AH92" s="175"/>
      <c r="AI92" s="175"/>
      <c r="AJ92" s="175"/>
      <c r="AK92" s="175"/>
      <c r="AL92" s="175"/>
      <c r="AM92" s="175"/>
      <c r="AN92" s="177" t="s">
        <v>58</v>
      </c>
      <c r="AO92" s="175"/>
      <c r="AP92" s="178"/>
      <c r="AQ92" s="56" t="s">
        <v>59</v>
      </c>
      <c r="AR92" s="28"/>
      <c r="AS92" s="57" t="s">
        <v>60</v>
      </c>
      <c r="AT92" s="58" t="s">
        <v>61</v>
      </c>
      <c r="AU92" s="58" t="s">
        <v>62</v>
      </c>
      <c r="AV92" s="58" t="s">
        <v>63</v>
      </c>
      <c r="AW92" s="58" t="s">
        <v>64</v>
      </c>
      <c r="AX92" s="58" t="s">
        <v>65</v>
      </c>
      <c r="AY92" s="58" t="s">
        <v>66</v>
      </c>
      <c r="AZ92" s="58" t="s">
        <v>67</v>
      </c>
      <c r="BA92" s="58" t="s">
        <v>68</v>
      </c>
      <c r="BB92" s="58" t="s">
        <v>69</v>
      </c>
      <c r="BC92" s="58" t="s">
        <v>70</v>
      </c>
      <c r="BD92" s="59" t="s">
        <v>71</v>
      </c>
    </row>
    <row r="93" spans="1:91" s="1" customFormat="1" ht="10.9" customHeight="1">
      <c r="B93" s="28"/>
      <c r="AR93" s="28"/>
      <c r="AS93" s="60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5" customHeight="1">
      <c r="B94" s="61"/>
      <c r="C94" s="62" t="s">
        <v>72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182">
        <f>ROUND(SUM(AG95:AG99),2)</f>
        <v>0</v>
      </c>
      <c r="AH94" s="182"/>
      <c r="AI94" s="182"/>
      <c r="AJ94" s="182"/>
      <c r="AK94" s="182"/>
      <c r="AL94" s="182"/>
      <c r="AM94" s="182"/>
      <c r="AN94" s="183">
        <f t="shared" ref="AN94:AN99" si="0">SUM(AG94,AT94)</f>
        <v>0</v>
      </c>
      <c r="AO94" s="183"/>
      <c r="AP94" s="183"/>
      <c r="AQ94" s="65" t="s">
        <v>1</v>
      </c>
      <c r="AR94" s="61"/>
      <c r="AS94" s="66">
        <f>ROUND(SUM(AS95:AS99),2)</f>
        <v>0</v>
      </c>
      <c r="AT94" s="67">
        <f t="shared" ref="AT94:AT99" si="1">ROUND(SUM(AV94:AW94),2)</f>
        <v>0</v>
      </c>
      <c r="AU94" s="68">
        <f>ROUND(SUM(AU95:AU99),5)</f>
        <v>0</v>
      </c>
      <c r="AV94" s="67">
        <f>ROUND(AZ94*L29,2)</f>
        <v>0</v>
      </c>
      <c r="AW94" s="67">
        <f>ROUND(BA94*L30,2)</f>
        <v>0</v>
      </c>
      <c r="AX94" s="67">
        <f>ROUND(BB94*L29,2)</f>
        <v>0</v>
      </c>
      <c r="AY94" s="67">
        <f>ROUND(BC94*L30,2)</f>
        <v>0</v>
      </c>
      <c r="AZ94" s="67">
        <f>ROUND(SUM(AZ95:AZ99),2)</f>
        <v>0</v>
      </c>
      <c r="BA94" s="67">
        <f>ROUND(SUM(BA95:BA99),2)</f>
        <v>0</v>
      </c>
      <c r="BB94" s="67">
        <f>ROUND(SUM(BB95:BB99),2)</f>
        <v>0</v>
      </c>
      <c r="BC94" s="67">
        <f>ROUND(SUM(BC95:BC99),2)</f>
        <v>0</v>
      </c>
      <c r="BD94" s="69">
        <f>ROUND(SUM(BD95:BD99),2)</f>
        <v>0</v>
      </c>
      <c r="BS94" s="70" t="s">
        <v>73</v>
      </c>
      <c r="BT94" s="70" t="s">
        <v>74</v>
      </c>
      <c r="BU94" s="71" t="s">
        <v>75</v>
      </c>
      <c r="BV94" s="70" t="s">
        <v>76</v>
      </c>
      <c r="BW94" s="70" t="s">
        <v>4</v>
      </c>
      <c r="BX94" s="70" t="s">
        <v>77</v>
      </c>
      <c r="CL94" s="70" t="s">
        <v>1</v>
      </c>
    </row>
    <row r="95" spans="1:91" s="6" customFormat="1" ht="16.5" customHeight="1">
      <c r="A95" s="72" t="s">
        <v>78</v>
      </c>
      <c r="B95" s="73"/>
      <c r="C95" s="74"/>
      <c r="D95" s="179" t="s">
        <v>79</v>
      </c>
      <c r="E95" s="179"/>
      <c r="F95" s="179"/>
      <c r="G95" s="179"/>
      <c r="H95" s="179"/>
      <c r="I95" s="75"/>
      <c r="J95" s="179" t="s">
        <v>80</v>
      </c>
      <c r="K95" s="179"/>
      <c r="L95" s="179"/>
      <c r="M95" s="179"/>
      <c r="N95" s="179"/>
      <c r="O95" s="179"/>
      <c r="P95" s="179"/>
      <c r="Q95" s="179"/>
      <c r="R95" s="179"/>
      <c r="S95" s="179"/>
      <c r="T95" s="179"/>
      <c r="U95" s="179"/>
      <c r="V95" s="179"/>
      <c r="W95" s="179"/>
      <c r="X95" s="179"/>
      <c r="Y95" s="179"/>
      <c r="Z95" s="179"/>
      <c r="AA95" s="179"/>
      <c r="AB95" s="179"/>
      <c r="AC95" s="179"/>
      <c r="AD95" s="179"/>
      <c r="AE95" s="179"/>
      <c r="AF95" s="179"/>
      <c r="AG95" s="180">
        <f>'01 - Ostrovček s trafosta...'!J30</f>
        <v>0</v>
      </c>
      <c r="AH95" s="181"/>
      <c r="AI95" s="181"/>
      <c r="AJ95" s="181"/>
      <c r="AK95" s="181"/>
      <c r="AL95" s="181"/>
      <c r="AM95" s="181"/>
      <c r="AN95" s="180">
        <f t="shared" si="0"/>
        <v>0</v>
      </c>
      <c r="AO95" s="181"/>
      <c r="AP95" s="181"/>
      <c r="AQ95" s="76" t="s">
        <v>81</v>
      </c>
      <c r="AR95" s="73"/>
      <c r="AS95" s="77">
        <v>0</v>
      </c>
      <c r="AT95" s="78">
        <f t="shared" si="1"/>
        <v>0</v>
      </c>
      <c r="AU95" s="79">
        <f>'01 - Ostrovček s trafosta...'!P121</f>
        <v>0</v>
      </c>
      <c r="AV95" s="78">
        <f>'01 - Ostrovček s trafosta...'!J33</f>
        <v>0</v>
      </c>
      <c r="AW95" s="78">
        <f>'01 - Ostrovček s trafosta...'!J34</f>
        <v>0</v>
      </c>
      <c r="AX95" s="78">
        <f>'01 - Ostrovček s trafosta...'!J35</f>
        <v>0</v>
      </c>
      <c r="AY95" s="78">
        <f>'01 - Ostrovček s trafosta...'!J36</f>
        <v>0</v>
      </c>
      <c r="AZ95" s="78">
        <f>'01 - Ostrovček s trafosta...'!F33</f>
        <v>0</v>
      </c>
      <c r="BA95" s="78">
        <f>'01 - Ostrovček s trafosta...'!F34</f>
        <v>0</v>
      </c>
      <c r="BB95" s="78">
        <f>'01 - Ostrovček s trafosta...'!F35</f>
        <v>0</v>
      </c>
      <c r="BC95" s="78">
        <f>'01 - Ostrovček s trafosta...'!F36</f>
        <v>0</v>
      </c>
      <c r="BD95" s="80">
        <f>'01 - Ostrovček s trafosta...'!F37</f>
        <v>0</v>
      </c>
      <c r="BT95" s="81" t="s">
        <v>82</v>
      </c>
      <c r="BV95" s="81" t="s">
        <v>76</v>
      </c>
      <c r="BW95" s="81" t="s">
        <v>83</v>
      </c>
      <c r="BX95" s="81" t="s">
        <v>4</v>
      </c>
      <c r="CL95" s="81" t="s">
        <v>1</v>
      </c>
      <c r="CM95" s="81" t="s">
        <v>74</v>
      </c>
    </row>
    <row r="96" spans="1:91" s="6" customFormat="1" ht="16.5" customHeight="1">
      <c r="A96" s="72" t="s">
        <v>78</v>
      </c>
      <c r="B96" s="73"/>
      <c r="C96" s="74"/>
      <c r="D96" s="179" t="s">
        <v>84</v>
      </c>
      <c r="E96" s="179"/>
      <c r="F96" s="179"/>
      <c r="G96" s="179"/>
      <c r="H96" s="179"/>
      <c r="I96" s="75"/>
      <c r="J96" s="179" t="s">
        <v>85</v>
      </c>
      <c r="K96" s="179"/>
      <c r="L96" s="179"/>
      <c r="M96" s="179"/>
      <c r="N96" s="179"/>
      <c r="O96" s="179"/>
      <c r="P96" s="179"/>
      <c r="Q96" s="179"/>
      <c r="R96" s="179"/>
      <c r="S96" s="179"/>
      <c r="T96" s="179"/>
      <c r="U96" s="179"/>
      <c r="V96" s="179"/>
      <c r="W96" s="179"/>
      <c r="X96" s="179"/>
      <c r="Y96" s="179"/>
      <c r="Z96" s="179"/>
      <c r="AA96" s="179"/>
      <c r="AB96" s="179"/>
      <c r="AC96" s="179"/>
      <c r="AD96" s="179"/>
      <c r="AE96" s="179"/>
      <c r="AF96" s="179"/>
      <c r="AG96" s="180">
        <f>'02 - Ostrovček pri jednote'!J30</f>
        <v>0</v>
      </c>
      <c r="AH96" s="181"/>
      <c r="AI96" s="181"/>
      <c r="AJ96" s="181"/>
      <c r="AK96" s="181"/>
      <c r="AL96" s="181"/>
      <c r="AM96" s="181"/>
      <c r="AN96" s="180">
        <f t="shared" si="0"/>
        <v>0</v>
      </c>
      <c r="AO96" s="181"/>
      <c r="AP96" s="181"/>
      <c r="AQ96" s="76" t="s">
        <v>81</v>
      </c>
      <c r="AR96" s="73"/>
      <c r="AS96" s="77">
        <v>0</v>
      </c>
      <c r="AT96" s="78">
        <f t="shared" si="1"/>
        <v>0</v>
      </c>
      <c r="AU96" s="79">
        <f>'02 - Ostrovček pri jednote'!P121</f>
        <v>0</v>
      </c>
      <c r="AV96" s="78">
        <f>'02 - Ostrovček pri jednote'!J33</f>
        <v>0</v>
      </c>
      <c r="AW96" s="78">
        <f>'02 - Ostrovček pri jednote'!J34</f>
        <v>0</v>
      </c>
      <c r="AX96" s="78">
        <f>'02 - Ostrovček pri jednote'!J35</f>
        <v>0</v>
      </c>
      <c r="AY96" s="78">
        <f>'02 - Ostrovček pri jednote'!J36</f>
        <v>0</v>
      </c>
      <c r="AZ96" s="78">
        <f>'02 - Ostrovček pri jednote'!F33</f>
        <v>0</v>
      </c>
      <c r="BA96" s="78">
        <f>'02 - Ostrovček pri jednote'!F34</f>
        <v>0</v>
      </c>
      <c r="BB96" s="78">
        <f>'02 - Ostrovček pri jednote'!F35</f>
        <v>0</v>
      </c>
      <c r="BC96" s="78">
        <f>'02 - Ostrovček pri jednote'!F36</f>
        <v>0</v>
      </c>
      <c r="BD96" s="80">
        <f>'02 - Ostrovček pri jednote'!F37</f>
        <v>0</v>
      </c>
      <c r="BT96" s="81" t="s">
        <v>82</v>
      </c>
      <c r="BV96" s="81" t="s">
        <v>76</v>
      </c>
      <c r="BW96" s="81" t="s">
        <v>86</v>
      </c>
      <c r="BX96" s="81" t="s">
        <v>4</v>
      </c>
      <c r="CL96" s="81" t="s">
        <v>1</v>
      </c>
      <c r="CM96" s="81" t="s">
        <v>74</v>
      </c>
    </row>
    <row r="97" spans="1:91" s="6" customFormat="1" ht="24.75" customHeight="1">
      <c r="A97" s="72" t="s">
        <v>78</v>
      </c>
      <c r="B97" s="73"/>
      <c r="C97" s="74"/>
      <c r="D97" s="179" t="s">
        <v>87</v>
      </c>
      <c r="E97" s="179"/>
      <c r="F97" s="179"/>
      <c r="G97" s="179"/>
      <c r="H97" s="179"/>
      <c r="I97" s="75"/>
      <c r="J97" s="179" t="s">
        <v>88</v>
      </c>
      <c r="K97" s="179"/>
      <c r="L97" s="179"/>
      <c r="M97" s="179"/>
      <c r="N97" s="179"/>
      <c r="O97" s="179"/>
      <c r="P97" s="179"/>
      <c r="Q97" s="179"/>
      <c r="R97" s="179"/>
      <c r="S97" s="179"/>
      <c r="T97" s="179"/>
      <c r="U97" s="179"/>
      <c r="V97" s="179"/>
      <c r="W97" s="179"/>
      <c r="X97" s="179"/>
      <c r="Y97" s="179"/>
      <c r="Z97" s="179"/>
      <c r="AA97" s="179"/>
      <c r="AB97" s="179"/>
      <c r="AC97" s="179"/>
      <c r="AD97" s="179"/>
      <c r="AE97" s="179"/>
      <c r="AF97" s="179"/>
      <c r="AG97" s="180">
        <f>'03 - SO-01 Erb obce Nová ...'!J30</f>
        <v>0</v>
      </c>
      <c r="AH97" s="181"/>
      <c r="AI97" s="181"/>
      <c r="AJ97" s="181"/>
      <c r="AK97" s="181"/>
      <c r="AL97" s="181"/>
      <c r="AM97" s="181"/>
      <c r="AN97" s="180">
        <f t="shared" si="0"/>
        <v>0</v>
      </c>
      <c r="AO97" s="181"/>
      <c r="AP97" s="181"/>
      <c r="AQ97" s="76" t="s">
        <v>81</v>
      </c>
      <c r="AR97" s="73"/>
      <c r="AS97" s="77">
        <v>0</v>
      </c>
      <c r="AT97" s="78">
        <f t="shared" si="1"/>
        <v>0</v>
      </c>
      <c r="AU97" s="79">
        <f>'03 - SO-01 Erb obce Nová ...'!P123</f>
        <v>0</v>
      </c>
      <c r="AV97" s="78">
        <f>'03 - SO-01 Erb obce Nová ...'!J33</f>
        <v>0</v>
      </c>
      <c r="AW97" s="78">
        <f>'03 - SO-01 Erb obce Nová ...'!J34</f>
        <v>0</v>
      </c>
      <c r="AX97" s="78">
        <f>'03 - SO-01 Erb obce Nová ...'!J35</f>
        <v>0</v>
      </c>
      <c r="AY97" s="78">
        <f>'03 - SO-01 Erb obce Nová ...'!J36</f>
        <v>0</v>
      </c>
      <c r="AZ97" s="78">
        <f>'03 - SO-01 Erb obce Nová ...'!F33</f>
        <v>0</v>
      </c>
      <c r="BA97" s="78">
        <f>'03 - SO-01 Erb obce Nová ...'!F34</f>
        <v>0</v>
      </c>
      <c r="BB97" s="78">
        <f>'03 - SO-01 Erb obce Nová ...'!F35</f>
        <v>0</v>
      </c>
      <c r="BC97" s="78">
        <f>'03 - SO-01 Erb obce Nová ...'!F36</f>
        <v>0</v>
      </c>
      <c r="BD97" s="80">
        <f>'03 - SO-01 Erb obce Nová ...'!F37</f>
        <v>0</v>
      </c>
      <c r="BT97" s="81" t="s">
        <v>82</v>
      </c>
      <c r="BV97" s="81" t="s">
        <v>76</v>
      </c>
      <c r="BW97" s="81" t="s">
        <v>89</v>
      </c>
      <c r="BX97" s="81" t="s">
        <v>4</v>
      </c>
      <c r="CL97" s="81" t="s">
        <v>1</v>
      </c>
      <c r="CM97" s="81" t="s">
        <v>74</v>
      </c>
    </row>
    <row r="98" spans="1:91" s="6" customFormat="1" ht="16.5" customHeight="1">
      <c r="A98" s="72" t="s">
        <v>78</v>
      </c>
      <c r="B98" s="73"/>
      <c r="C98" s="74"/>
      <c r="D98" s="179" t="s">
        <v>90</v>
      </c>
      <c r="E98" s="179"/>
      <c r="F98" s="179"/>
      <c r="G98" s="179"/>
      <c r="H98" s="179"/>
      <c r="I98" s="75"/>
      <c r="J98" s="179" t="s">
        <v>91</v>
      </c>
      <c r="K98" s="179"/>
      <c r="L98" s="179"/>
      <c r="M98" s="179"/>
      <c r="N98" s="179"/>
      <c r="O98" s="179"/>
      <c r="P98" s="179"/>
      <c r="Q98" s="179"/>
      <c r="R98" s="179"/>
      <c r="S98" s="179"/>
      <c r="T98" s="179"/>
      <c r="U98" s="179"/>
      <c r="V98" s="179"/>
      <c r="W98" s="179"/>
      <c r="X98" s="179"/>
      <c r="Y98" s="179"/>
      <c r="Z98" s="179"/>
      <c r="AA98" s="179"/>
      <c r="AB98" s="179"/>
      <c r="AC98" s="179"/>
      <c r="AD98" s="179"/>
      <c r="AE98" s="179"/>
      <c r="AF98" s="179"/>
      <c r="AG98" s="180">
        <f>'04 - SO-01 Lavičky 3 ks'!J30</f>
        <v>0</v>
      </c>
      <c r="AH98" s="181"/>
      <c r="AI98" s="181"/>
      <c r="AJ98" s="181"/>
      <c r="AK98" s="181"/>
      <c r="AL98" s="181"/>
      <c r="AM98" s="181"/>
      <c r="AN98" s="180">
        <f t="shared" si="0"/>
        <v>0</v>
      </c>
      <c r="AO98" s="181"/>
      <c r="AP98" s="181"/>
      <c r="AQ98" s="76" t="s">
        <v>81</v>
      </c>
      <c r="AR98" s="73"/>
      <c r="AS98" s="77">
        <v>0</v>
      </c>
      <c r="AT98" s="78">
        <f t="shared" si="1"/>
        <v>0</v>
      </c>
      <c r="AU98" s="79">
        <f>'04 - SO-01 Lavičky 3 ks'!P123</f>
        <v>0</v>
      </c>
      <c r="AV98" s="78">
        <f>'04 - SO-01 Lavičky 3 ks'!J33</f>
        <v>0</v>
      </c>
      <c r="AW98" s="78">
        <f>'04 - SO-01 Lavičky 3 ks'!J34</f>
        <v>0</v>
      </c>
      <c r="AX98" s="78">
        <f>'04 - SO-01 Lavičky 3 ks'!J35</f>
        <v>0</v>
      </c>
      <c r="AY98" s="78">
        <f>'04 - SO-01 Lavičky 3 ks'!J36</f>
        <v>0</v>
      </c>
      <c r="AZ98" s="78">
        <f>'04 - SO-01 Lavičky 3 ks'!F33</f>
        <v>0</v>
      </c>
      <c r="BA98" s="78">
        <f>'04 - SO-01 Lavičky 3 ks'!F34</f>
        <v>0</v>
      </c>
      <c r="BB98" s="78">
        <f>'04 - SO-01 Lavičky 3 ks'!F35</f>
        <v>0</v>
      </c>
      <c r="BC98" s="78">
        <f>'04 - SO-01 Lavičky 3 ks'!F36</f>
        <v>0</v>
      </c>
      <c r="BD98" s="80">
        <f>'04 - SO-01 Lavičky 3 ks'!F37</f>
        <v>0</v>
      </c>
      <c r="BT98" s="81" t="s">
        <v>82</v>
      </c>
      <c r="BV98" s="81" t="s">
        <v>76</v>
      </c>
      <c r="BW98" s="81" t="s">
        <v>92</v>
      </c>
      <c r="BX98" s="81" t="s">
        <v>4</v>
      </c>
      <c r="CL98" s="81" t="s">
        <v>1</v>
      </c>
      <c r="CM98" s="81" t="s">
        <v>74</v>
      </c>
    </row>
    <row r="99" spans="1:91" s="6" customFormat="1" ht="16.5" customHeight="1">
      <c r="A99" s="72" t="s">
        <v>78</v>
      </c>
      <c r="B99" s="73"/>
      <c r="C99" s="74"/>
      <c r="D99" s="179" t="s">
        <v>93</v>
      </c>
      <c r="E99" s="179"/>
      <c r="F99" s="179"/>
      <c r="G99" s="179"/>
      <c r="H99" s="179"/>
      <c r="I99" s="75"/>
      <c r="J99" s="179" t="s">
        <v>94</v>
      </c>
      <c r="K99" s="179"/>
      <c r="L99" s="179"/>
      <c r="M99" s="179"/>
      <c r="N99" s="179"/>
      <c r="O99" s="179"/>
      <c r="P99" s="179"/>
      <c r="Q99" s="179"/>
      <c r="R99" s="179"/>
      <c r="S99" s="179"/>
      <c r="T99" s="179"/>
      <c r="U99" s="179"/>
      <c r="V99" s="179"/>
      <c r="W99" s="179"/>
      <c r="X99" s="179"/>
      <c r="Y99" s="179"/>
      <c r="Z99" s="179"/>
      <c r="AA99" s="179"/>
      <c r="AB99" s="179"/>
      <c r="AC99" s="179"/>
      <c r="AD99" s="179"/>
      <c r="AE99" s="179"/>
      <c r="AF99" s="179"/>
      <c r="AG99" s="180">
        <f>'05 - SO-02 Lodička so sed...'!J30</f>
        <v>0</v>
      </c>
      <c r="AH99" s="181"/>
      <c r="AI99" s="181"/>
      <c r="AJ99" s="181"/>
      <c r="AK99" s="181"/>
      <c r="AL99" s="181"/>
      <c r="AM99" s="181"/>
      <c r="AN99" s="180">
        <f t="shared" si="0"/>
        <v>0</v>
      </c>
      <c r="AO99" s="181"/>
      <c r="AP99" s="181"/>
      <c r="AQ99" s="76" t="s">
        <v>81</v>
      </c>
      <c r="AR99" s="73"/>
      <c r="AS99" s="82">
        <v>0</v>
      </c>
      <c r="AT99" s="83">
        <f t="shared" si="1"/>
        <v>0</v>
      </c>
      <c r="AU99" s="84">
        <f>'05 - SO-02 Lodička so sed...'!P128</f>
        <v>0</v>
      </c>
      <c r="AV99" s="83">
        <f>'05 - SO-02 Lodička so sed...'!J33</f>
        <v>0</v>
      </c>
      <c r="AW99" s="83">
        <f>'05 - SO-02 Lodička so sed...'!J34</f>
        <v>0</v>
      </c>
      <c r="AX99" s="83">
        <f>'05 - SO-02 Lodička so sed...'!J35</f>
        <v>0</v>
      </c>
      <c r="AY99" s="83">
        <f>'05 - SO-02 Lodička so sed...'!J36</f>
        <v>0</v>
      </c>
      <c r="AZ99" s="83">
        <f>'05 - SO-02 Lodička so sed...'!F33</f>
        <v>0</v>
      </c>
      <c r="BA99" s="83">
        <f>'05 - SO-02 Lodička so sed...'!F34</f>
        <v>0</v>
      </c>
      <c r="BB99" s="83">
        <f>'05 - SO-02 Lodička so sed...'!F35</f>
        <v>0</v>
      </c>
      <c r="BC99" s="83">
        <f>'05 - SO-02 Lodička so sed...'!F36</f>
        <v>0</v>
      </c>
      <c r="BD99" s="85">
        <f>'05 - SO-02 Lodička so sed...'!F37</f>
        <v>0</v>
      </c>
      <c r="BT99" s="81" t="s">
        <v>82</v>
      </c>
      <c r="BV99" s="81" t="s">
        <v>76</v>
      </c>
      <c r="BW99" s="81" t="s">
        <v>95</v>
      </c>
      <c r="BX99" s="81" t="s">
        <v>4</v>
      </c>
      <c r="CL99" s="81" t="s">
        <v>1</v>
      </c>
      <c r="CM99" s="81" t="s">
        <v>74</v>
      </c>
    </row>
    <row r="100" spans="1:91" s="1" customFormat="1" ht="30" customHeight="1">
      <c r="B100" s="28"/>
      <c r="AR100" s="28"/>
    </row>
    <row r="101" spans="1:91" s="1" customFormat="1" ht="7" customHeight="1">
      <c r="B101" s="43"/>
      <c r="C101" s="44"/>
      <c r="D101" s="44"/>
      <c r="E101" s="44"/>
      <c r="F101" s="44"/>
      <c r="G101" s="44"/>
      <c r="H101" s="44"/>
      <c r="I101" s="44"/>
      <c r="J101" s="44"/>
      <c r="K101" s="44"/>
      <c r="L101" s="44"/>
      <c r="M101" s="44"/>
      <c r="N101" s="44"/>
      <c r="O101" s="44"/>
      <c r="P101" s="44"/>
      <c r="Q101" s="44"/>
      <c r="R101" s="44"/>
      <c r="S101" s="44"/>
      <c r="T101" s="44"/>
      <c r="U101" s="44"/>
      <c r="V101" s="44"/>
      <c r="W101" s="44"/>
      <c r="X101" s="44"/>
      <c r="Y101" s="44"/>
      <c r="Z101" s="44"/>
      <c r="AA101" s="44"/>
      <c r="AB101" s="44"/>
      <c r="AC101" s="44"/>
      <c r="AD101" s="44"/>
      <c r="AE101" s="44"/>
      <c r="AF101" s="44"/>
      <c r="AG101" s="44"/>
      <c r="AH101" s="44"/>
      <c r="AI101" s="44"/>
      <c r="AJ101" s="44"/>
      <c r="AK101" s="44"/>
      <c r="AL101" s="44"/>
      <c r="AM101" s="44"/>
      <c r="AN101" s="44"/>
      <c r="AO101" s="44"/>
      <c r="AP101" s="44"/>
      <c r="AQ101" s="44"/>
      <c r="AR101" s="28"/>
    </row>
  </sheetData>
  <mergeCells count="58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J96:AF96"/>
    <mergeCell ref="L85:AO85"/>
    <mergeCell ref="AM87:AN87"/>
    <mergeCell ref="AM89:AP89"/>
    <mergeCell ref="D98:H98"/>
    <mergeCell ref="J98:AF98"/>
    <mergeCell ref="AN99:AP99"/>
    <mergeCell ref="AG99:AM99"/>
    <mergeCell ref="D99:H99"/>
    <mergeCell ref="J99:AF99"/>
    <mergeCell ref="D96:H96"/>
    <mergeCell ref="AG96:AM96"/>
    <mergeCell ref="AN96:AP96"/>
    <mergeCell ref="AN97:AP97"/>
    <mergeCell ref="D97:H97"/>
    <mergeCell ref="J97:AF97"/>
    <mergeCell ref="AG97:AM97"/>
    <mergeCell ref="D95:H95"/>
    <mergeCell ref="AG95:AM95"/>
    <mergeCell ref="J95:AF95"/>
    <mergeCell ref="AN95:AP95"/>
    <mergeCell ref="AG94:AM94"/>
    <mergeCell ref="AN94:AP94"/>
    <mergeCell ref="AS89:AT91"/>
    <mergeCell ref="AM90:AP90"/>
    <mergeCell ref="C92:G92"/>
    <mergeCell ref="AG92:AM92"/>
    <mergeCell ref="I92:AF92"/>
    <mergeCell ref="AN92:AP92"/>
  </mergeCells>
  <hyperlinks>
    <hyperlink ref="A95" location="'01 - Ostrovček s trafosta...'!C2" display="/" xr:uid="{00000000-0004-0000-0000-000000000000}"/>
    <hyperlink ref="A96" location="'02 - Ostrovček pri jednote'!C2" display="/" xr:uid="{00000000-0004-0000-0000-000001000000}"/>
    <hyperlink ref="A97" location="'03 - SO-01 Erb obce Nová ...'!C2" display="/" xr:uid="{00000000-0004-0000-0000-000002000000}"/>
    <hyperlink ref="A98" location="'04 - SO-01 Lavičky 3 ks'!C2" display="/" xr:uid="{00000000-0004-0000-0000-000003000000}"/>
    <hyperlink ref="A99" location="'05 - SO-02 Lodička so sed...'!C2" display="/" xr:uid="{00000000-0004-0000-0000-000004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57"/>
  <sheetViews>
    <sheetView showGridLines="0" workbookViewId="0"/>
  </sheetViews>
  <sheetFormatPr defaultRowHeight="10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195" t="s">
        <v>5</v>
      </c>
      <c r="M2" s="196"/>
      <c r="N2" s="196"/>
      <c r="O2" s="196"/>
      <c r="P2" s="196"/>
      <c r="Q2" s="196"/>
      <c r="R2" s="196"/>
      <c r="S2" s="196"/>
      <c r="T2" s="196"/>
      <c r="U2" s="196"/>
      <c r="V2" s="196"/>
      <c r="AT2" s="13" t="s">
        <v>83</v>
      </c>
    </row>
    <row r="3" spans="2:46" ht="7" hidden="1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5" hidden="1" customHeight="1">
      <c r="B4" s="16"/>
      <c r="D4" s="17" t="s">
        <v>96</v>
      </c>
      <c r="L4" s="16"/>
      <c r="M4" s="86" t="s">
        <v>9</v>
      </c>
      <c r="AT4" s="13" t="s">
        <v>3</v>
      </c>
    </row>
    <row r="5" spans="2:46" ht="7" hidden="1" customHeight="1">
      <c r="B5" s="16"/>
      <c r="L5" s="16"/>
    </row>
    <row r="6" spans="2:46" ht="12" hidden="1" customHeight="1">
      <c r="B6" s="16"/>
      <c r="D6" s="23" t="s">
        <v>15</v>
      </c>
      <c r="L6" s="16"/>
    </row>
    <row r="7" spans="2:46" ht="26.25" hidden="1" customHeight="1">
      <c r="B7" s="16"/>
      <c r="E7" s="211" t="str">
        <f>'Rekapitulácia stavby'!K6</f>
        <v>STAVEBNÉ ÚPRAVY OSTROVČEKOV MIESTNYCH KOMUNIKÁCIÍ NOVÁ KELČA</v>
      </c>
      <c r="F7" s="212"/>
      <c r="G7" s="212"/>
      <c r="H7" s="212"/>
      <c r="L7" s="16"/>
    </row>
    <row r="8" spans="2:46" s="1" customFormat="1" ht="12" hidden="1" customHeight="1">
      <c r="B8" s="28"/>
      <c r="D8" s="23" t="s">
        <v>97</v>
      </c>
      <c r="L8" s="28"/>
    </row>
    <row r="9" spans="2:46" s="1" customFormat="1" ht="16.5" hidden="1" customHeight="1">
      <c r="B9" s="28"/>
      <c r="E9" s="189" t="s">
        <v>98</v>
      </c>
      <c r="F9" s="210"/>
      <c r="G9" s="210"/>
      <c r="H9" s="210"/>
      <c r="L9" s="28"/>
    </row>
    <row r="10" spans="2:46" s="1" customFormat="1" hidden="1">
      <c r="B10" s="28"/>
      <c r="L10" s="28"/>
    </row>
    <row r="11" spans="2:46" s="1" customFormat="1" ht="12" hidden="1" customHeight="1">
      <c r="B11" s="28"/>
      <c r="D11" s="23" t="s">
        <v>17</v>
      </c>
      <c r="F11" s="21" t="s">
        <v>1</v>
      </c>
      <c r="I11" s="23" t="s">
        <v>18</v>
      </c>
      <c r="J11" s="21" t="s">
        <v>1</v>
      </c>
      <c r="L11" s="28"/>
    </row>
    <row r="12" spans="2:46" s="1" customFormat="1" ht="12" hidden="1" customHeight="1">
      <c r="B12" s="28"/>
      <c r="D12" s="23" t="s">
        <v>19</v>
      </c>
      <c r="F12" s="21" t="s">
        <v>20</v>
      </c>
      <c r="I12" s="23" t="s">
        <v>21</v>
      </c>
      <c r="J12" s="51">
        <f>'Rekapitulácia stavby'!AN8</f>
        <v>45157</v>
      </c>
      <c r="L12" s="28"/>
    </row>
    <row r="13" spans="2:46" s="1" customFormat="1" ht="10.9" hidden="1" customHeight="1">
      <c r="B13" s="28"/>
      <c r="L13" s="28"/>
    </row>
    <row r="14" spans="2:46" s="1" customFormat="1" ht="12" hidden="1" customHeight="1">
      <c r="B14" s="28"/>
      <c r="D14" s="23" t="s">
        <v>22</v>
      </c>
      <c r="I14" s="23" t="s">
        <v>23</v>
      </c>
      <c r="J14" s="21" t="s">
        <v>1</v>
      </c>
      <c r="L14" s="28"/>
    </row>
    <row r="15" spans="2:46" s="1" customFormat="1" ht="18" hidden="1" customHeight="1">
      <c r="B15" s="28"/>
      <c r="E15" s="21" t="s">
        <v>24</v>
      </c>
      <c r="I15" s="23" t="s">
        <v>25</v>
      </c>
      <c r="J15" s="21" t="s">
        <v>1</v>
      </c>
      <c r="L15" s="28"/>
    </row>
    <row r="16" spans="2:46" s="1" customFormat="1" ht="7" hidden="1" customHeight="1">
      <c r="B16" s="28"/>
      <c r="L16" s="28"/>
    </row>
    <row r="17" spans="2:12" s="1" customFormat="1" ht="12" hidden="1" customHeight="1">
      <c r="B17" s="28"/>
      <c r="D17" s="23" t="s">
        <v>26</v>
      </c>
      <c r="I17" s="23" t="s">
        <v>23</v>
      </c>
      <c r="J17" s="24" t="str">
        <f>'Rekapitulácia stavby'!AN13</f>
        <v>Vyplň údaj</v>
      </c>
      <c r="L17" s="28"/>
    </row>
    <row r="18" spans="2:12" s="1" customFormat="1" ht="18" hidden="1" customHeight="1">
      <c r="B18" s="28"/>
      <c r="E18" s="213" t="str">
        <f>'Rekapitulácia stavby'!E14</f>
        <v>Vyplň údaj</v>
      </c>
      <c r="F18" s="205"/>
      <c r="G18" s="205"/>
      <c r="H18" s="205"/>
      <c r="I18" s="23" t="s">
        <v>25</v>
      </c>
      <c r="J18" s="24" t="str">
        <f>'Rekapitulácia stavby'!AN14</f>
        <v>Vyplň údaj</v>
      </c>
      <c r="L18" s="28"/>
    </row>
    <row r="19" spans="2:12" s="1" customFormat="1" ht="7" hidden="1" customHeight="1">
      <c r="B19" s="28"/>
      <c r="L19" s="28"/>
    </row>
    <row r="20" spans="2:12" s="1" customFormat="1" ht="12" hidden="1" customHeight="1">
      <c r="B20" s="28"/>
      <c r="D20" s="23" t="s">
        <v>29</v>
      </c>
      <c r="I20" s="23" t="s">
        <v>23</v>
      </c>
      <c r="J20" s="21" t="s">
        <v>1</v>
      </c>
      <c r="L20" s="28"/>
    </row>
    <row r="21" spans="2:12" s="1" customFormat="1" ht="18" hidden="1" customHeight="1">
      <c r="B21" s="28"/>
      <c r="E21" s="21" t="s">
        <v>30</v>
      </c>
      <c r="I21" s="23" t="s">
        <v>25</v>
      </c>
      <c r="J21" s="21" t="s">
        <v>1</v>
      </c>
      <c r="L21" s="28"/>
    </row>
    <row r="22" spans="2:12" s="1" customFormat="1" ht="7" hidden="1" customHeight="1">
      <c r="B22" s="28"/>
      <c r="L22" s="28"/>
    </row>
    <row r="23" spans="2:12" s="1" customFormat="1" ht="12" hidden="1" customHeight="1">
      <c r="B23" s="28"/>
      <c r="D23" s="23" t="s">
        <v>31</v>
      </c>
      <c r="I23" s="23" t="s">
        <v>23</v>
      </c>
      <c r="J23" s="21" t="str">
        <f>IF('Rekapitulácia stavby'!AN19="","",'Rekapitulácia stavby'!AN19)</f>
        <v/>
      </c>
      <c r="L23" s="28"/>
    </row>
    <row r="24" spans="2:12" s="1" customFormat="1" ht="18" hidden="1" customHeight="1">
      <c r="B24" s="28"/>
      <c r="E24" s="21" t="str">
        <f>IF('Rekapitulácia stavby'!E20="","",'Rekapitulácia stavby'!E20)</f>
        <v xml:space="preserve"> </v>
      </c>
      <c r="I24" s="23" t="s">
        <v>25</v>
      </c>
      <c r="J24" s="21" t="str">
        <f>IF('Rekapitulácia stavby'!AN20="","",'Rekapitulácia stavby'!AN20)</f>
        <v/>
      </c>
      <c r="L24" s="28"/>
    </row>
    <row r="25" spans="2:12" s="1" customFormat="1" ht="7" hidden="1" customHeight="1">
      <c r="B25" s="28"/>
      <c r="L25" s="28"/>
    </row>
    <row r="26" spans="2:12" s="1" customFormat="1" ht="12" hidden="1" customHeight="1">
      <c r="B26" s="28"/>
      <c r="D26" s="23" t="s">
        <v>33</v>
      </c>
      <c r="L26" s="28"/>
    </row>
    <row r="27" spans="2:12" s="7" customFormat="1" ht="16.5" hidden="1" customHeight="1">
      <c r="B27" s="87"/>
      <c r="E27" s="209" t="s">
        <v>1</v>
      </c>
      <c r="F27" s="209"/>
      <c r="G27" s="209"/>
      <c r="H27" s="209"/>
      <c r="L27" s="87"/>
    </row>
    <row r="28" spans="2:12" s="1" customFormat="1" ht="7" hidden="1" customHeight="1">
      <c r="B28" s="28"/>
      <c r="L28" s="28"/>
    </row>
    <row r="29" spans="2:12" s="1" customFormat="1" ht="7" hidden="1" customHeight="1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4" hidden="1" customHeight="1">
      <c r="B30" s="28"/>
      <c r="D30" s="88" t="s">
        <v>34</v>
      </c>
      <c r="J30" s="64">
        <f>ROUND(J121, 2)</f>
        <v>0</v>
      </c>
      <c r="L30" s="28"/>
    </row>
    <row r="31" spans="2:12" s="1" customFormat="1" ht="7" hidden="1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5" hidden="1" customHeight="1">
      <c r="B32" s="28"/>
      <c r="F32" s="31" t="s">
        <v>36</v>
      </c>
      <c r="I32" s="31" t="s">
        <v>35</v>
      </c>
      <c r="J32" s="31" t="s">
        <v>37</v>
      </c>
      <c r="L32" s="28"/>
    </row>
    <row r="33" spans="2:12" s="1" customFormat="1" ht="14.5" hidden="1" customHeight="1">
      <c r="B33" s="28"/>
      <c r="D33" s="89" t="s">
        <v>38</v>
      </c>
      <c r="E33" s="33" t="s">
        <v>39</v>
      </c>
      <c r="F33" s="90">
        <f>ROUND((SUM(BE121:BE156)),  2)</f>
        <v>0</v>
      </c>
      <c r="G33" s="91"/>
      <c r="H33" s="91"/>
      <c r="I33" s="92">
        <v>0.2</v>
      </c>
      <c r="J33" s="90">
        <f>ROUND(((SUM(BE121:BE156))*I33),  2)</f>
        <v>0</v>
      </c>
      <c r="L33" s="28"/>
    </row>
    <row r="34" spans="2:12" s="1" customFormat="1" ht="14.5" hidden="1" customHeight="1">
      <c r="B34" s="28"/>
      <c r="E34" s="33" t="s">
        <v>40</v>
      </c>
      <c r="F34" s="90">
        <f>ROUND((SUM(BF121:BF156)),  2)</f>
        <v>0</v>
      </c>
      <c r="G34" s="91"/>
      <c r="H34" s="91"/>
      <c r="I34" s="92">
        <v>0.2</v>
      </c>
      <c r="J34" s="90">
        <f>ROUND(((SUM(BF121:BF156))*I34),  2)</f>
        <v>0</v>
      </c>
      <c r="L34" s="28"/>
    </row>
    <row r="35" spans="2:12" s="1" customFormat="1" ht="14.5" hidden="1" customHeight="1">
      <c r="B35" s="28"/>
      <c r="E35" s="23" t="s">
        <v>41</v>
      </c>
      <c r="F35" s="93">
        <f>ROUND((SUM(BG121:BG156)),  2)</f>
        <v>0</v>
      </c>
      <c r="I35" s="94">
        <v>0.2</v>
      </c>
      <c r="J35" s="93">
        <f>0</f>
        <v>0</v>
      </c>
      <c r="L35" s="28"/>
    </row>
    <row r="36" spans="2:12" s="1" customFormat="1" ht="14.5" hidden="1" customHeight="1">
      <c r="B36" s="28"/>
      <c r="E36" s="23" t="s">
        <v>42</v>
      </c>
      <c r="F36" s="93">
        <f>ROUND((SUM(BH121:BH156)),  2)</f>
        <v>0</v>
      </c>
      <c r="I36" s="94">
        <v>0.2</v>
      </c>
      <c r="J36" s="93">
        <f>0</f>
        <v>0</v>
      </c>
      <c r="L36" s="28"/>
    </row>
    <row r="37" spans="2:12" s="1" customFormat="1" ht="14.5" hidden="1" customHeight="1">
      <c r="B37" s="28"/>
      <c r="E37" s="33" t="s">
        <v>43</v>
      </c>
      <c r="F37" s="90">
        <f>ROUND((SUM(BI121:BI156)),  2)</f>
        <v>0</v>
      </c>
      <c r="G37" s="91"/>
      <c r="H37" s="91"/>
      <c r="I37" s="92">
        <v>0</v>
      </c>
      <c r="J37" s="90">
        <f>0</f>
        <v>0</v>
      </c>
      <c r="L37" s="28"/>
    </row>
    <row r="38" spans="2:12" s="1" customFormat="1" ht="7" hidden="1" customHeight="1">
      <c r="B38" s="28"/>
      <c r="L38" s="28"/>
    </row>
    <row r="39" spans="2:12" s="1" customFormat="1" ht="25.4" hidden="1" customHeight="1">
      <c r="B39" s="28"/>
      <c r="C39" s="95"/>
      <c r="D39" s="96" t="s">
        <v>44</v>
      </c>
      <c r="E39" s="55"/>
      <c r="F39" s="55"/>
      <c r="G39" s="97" t="s">
        <v>45</v>
      </c>
      <c r="H39" s="98" t="s">
        <v>46</v>
      </c>
      <c r="I39" s="55"/>
      <c r="J39" s="99">
        <f>SUM(J30:J37)</f>
        <v>0</v>
      </c>
      <c r="K39" s="100"/>
      <c r="L39" s="28"/>
    </row>
    <row r="40" spans="2:12" s="1" customFormat="1" ht="14.5" hidden="1" customHeight="1">
      <c r="B40" s="28"/>
      <c r="L40" s="28"/>
    </row>
    <row r="41" spans="2:12" ht="14.5" hidden="1" customHeight="1">
      <c r="B41" s="16"/>
      <c r="L41" s="16"/>
    </row>
    <row r="42" spans="2:12" ht="14.5" hidden="1" customHeight="1">
      <c r="B42" s="16"/>
      <c r="L42" s="16"/>
    </row>
    <row r="43" spans="2:12" ht="14.5" hidden="1" customHeight="1">
      <c r="B43" s="16"/>
      <c r="L43" s="16"/>
    </row>
    <row r="44" spans="2:12" ht="14.5" hidden="1" customHeight="1">
      <c r="B44" s="16"/>
      <c r="L44" s="16"/>
    </row>
    <row r="45" spans="2:12" ht="14.5" hidden="1" customHeight="1">
      <c r="B45" s="16"/>
      <c r="L45" s="16"/>
    </row>
    <row r="46" spans="2:12" ht="14.5" hidden="1" customHeight="1">
      <c r="B46" s="16"/>
      <c r="L46" s="16"/>
    </row>
    <row r="47" spans="2:12" ht="14.5" hidden="1" customHeight="1">
      <c r="B47" s="16"/>
      <c r="L47" s="16"/>
    </row>
    <row r="48" spans="2:12" ht="14.5" hidden="1" customHeight="1">
      <c r="B48" s="16"/>
      <c r="L48" s="16"/>
    </row>
    <row r="49" spans="2:12" ht="14.5" hidden="1" customHeight="1">
      <c r="B49" s="16"/>
      <c r="L49" s="16"/>
    </row>
    <row r="50" spans="2:12" s="1" customFormat="1" ht="14.5" hidden="1" customHeight="1">
      <c r="B50" s="28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28"/>
    </row>
    <row r="51" spans="2:12" hidden="1">
      <c r="B51" s="16"/>
      <c r="L51" s="16"/>
    </row>
    <row r="52" spans="2:12" hidden="1">
      <c r="B52" s="16"/>
      <c r="L52" s="16"/>
    </row>
    <row r="53" spans="2:12" hidden="1">
      <c r="B53" s="16"/>
      <c r="L53" s="16"/>
    </row>
    <row r="54" spans="2:12" hidden="1">
      <c r="B54" s="16"/>
      <c r="L54" s="16"/>
    </row>
    <row r="55" spans="2:12" hidden="1">
      <c r="B55" s="16"/>
      <c r="L55" s="16"/>
    </row>
    <row r="56" spans="2:12" hidden="1">
      <c r="B56" s="16"/>
      <c r="L56" s="16"/>
    </row>
    <row r="57" spans="2:12" hidden="1">
      <c r="B57" s="16"/>
      <c r="L57" s="16"/>
    </row>
    <row r="58" spans="2:12" hidden="1">
      <c r="B58" s="16"/>
      <c r="L58" s="16"/>
    </row>
    <row r="59" spans="2:12" hidden="1">
      <c r="B59" s="16"/>
      <c r="L59" s="16"/>
    </row>
    <row r="60" spans="2:12" hidden="1">
      <c r="B60" s="16"/>
      <c r="L60" s="16"/>
    </row>
    <row r="61" spans="2:12" s="1" customFormat="1" ht="12.5" hidden="1">
      <c r="B61" s="28"/>
      <c r="D61" s="42" t="s">
        <v>49</v>
      </c>
      <c r="E61" s="30"/>
      <c r="F61" s="101" t="s">
        <v>50</v>
      </c>
      <c r="G61" s="42" t="s">
        <v>49</v>
      </c>
      <c r="H61" s="30"/>
      <c r="I61" s="30"/>
      <c r="J61" s="102" t="s">
        <v>50</v>
      </c>
      <c r="K61" s="30"/>
      <c r="L61" s="28"/>
    </row>
    <row r="62" spans="2:12" hidden="1">
      <c r="B62" s="16"/>
      <c r="L62" s="16"/>
    </row>
    <row r="63" spans="2:12" hidden="1">
      <c r="B63" s="16"/>
      <c r="L63" s="16"/>
    </row>
    <row r="64" spans="2:12" hidden="1">
      <c r="B64" s="16"/>
      <c r="L64" s="16"/>
    </row>
    <row r="65" spans="2:12" s="1" customFormat="1" ht="13" hidden="1">
      <c r="B65" s="28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28"/>
    </row>
    <row r="66" spans="2:12" hidden="1">
      <c r="B66" s="16"/>
      <c r="L66" s="16"/>
    </row>
    <row r="67" spans="2:12" hidden="1">
      <c r="B67" s="16"/>
      <c r="L67" s="16"/>
    </row>
    <row r="68" spans="2:12" hidden="1">
      <c r="B68" s="16"/>
      <c r="L68" s="16"/>
    </row>
    <row r="69" spans="2:12" hidden="1">
      <c r="B69" s="16"/>
      <c r="L69" s="16"/>
    </row>
    <row r="70" spans="2:12" hidden="1">
      <c r="B70" s="16"/>
      <c r="L70" s="16"/>
    </row>
    <row r="71" spans="2:12" hidden="1">
      <c r="B71" s="16"/>
      <c r="L71" s="16"/>
    </row>
    <row r="72" spans="2:12" hidden="1">
      <c r="B72" s="16"/>
      <c r="L72" s="16"/>
    </row>
    <row r="73" spans="2:12" hidden="1">
      <c r="B73" s="16"/>
      <c r="L73" s="16"/>
    </row>
    <row r="74" spans="2:12" hidden="1">
      <c r="B74" s="16"/>
      <c r="L74" s="16"/>
    </row>
    <row r="75" spans="2:12" hidden="1">
      <c r="B75" s="16"/>
      <c r="L75" s="16"/>
    </row>
    <row r="76" spans="2:12" s="1" customFormat="1" ht="12.5" hidden="1">
      <c r="B76" s="28"/>
      <c r="D76" s="42" t="s">
        <v>49</v>
      </c>
      <c r="E76" s="30"/>
      <c r="F76" s="101" t="s">
        <v>50</v>
      </c>
      <c r="G76" s="42" t="s">
        <v>49</v>
      </c>
      <c r="H76" s="30"/>
      <c r="I76" s="30"/>
      <c r="J76" s="102" t="s">
        <v>50</v>
      </c>
      <c r="K76" s="30"/>
      <c r="L76" s="28"/>
    </row>
    <row r="77" spans="2:12" s="1" customFormat="1" ht="14.5" hidden="1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78" spans="2:12" hidden="1"/>
    <row r="79" spans="2:12" hidden="1"/>
    <row r="80" spans="2:12" hidden="1"/>
    <row r="81" spans="2:47" s="1" customFormat="1" ht="7" hidden="1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5" hidden="1" customHeight="1">
      <c r="B82" s="28"/>
      <c r="C82" s="17" t="s">
        <v>99</v>
      </c>
      <c r="L82" s="28"/>
    </row>
    <row r="83" spans="2:47" s="1" customFormat="1" ht="7" hidden="1" customHeight="1">
      <c r="B83" s="28"/>
      <c r="L83" s="28"/>
    </row>
    <row r="84" spans="2:47" s="1" customFormat="1" ht="12" hidden="1" customHeight="1">
      <c r="B84" s="28"/>
      <c r="C84" s="23" t="s">
        <v>15</v>
      </c>
      <c r="L84" s="28"/>
    </row>
    <row r="85" spans="2:47" s="1" customFormat="1" ht="26.25" hidden="1" customHeight="1">
      <c r="B85" s="28"/>
      <c r="E85" s="211" t="str">
        <f>E7</f>
        <v>STAVEBNÉ ÚPRAVY OSTROVČEKOV MIESTNYCH KOMUNIKÁCIÍ NOVÁ KELČA</v>
      </c>
      <c r="F85" s="212"/>
      <c r="G85" s="212"/>
      <c r="H85" s="212"/>
      <c r="L85" s="28"/>
    </row>
    <row r="86" spans="2:47" s="1" customFormat="1" ht="12" hidden="1" customHeight="1">
      <c r="B86" s="28"/>
      <c r="C86" s="23" t="s">
        <v>97</v>
      </c>
      <c r="L86" s="28"/>
    </row>
    <row r="87" spans="2:47" s="1" customFormat="1" ht="16.5" hidden="1" customHeight="1">
      <c r="B87" s="28"/>
      <c r="E87" s="189" t="str">
        <f>E9</f>
        <v>01 - Ostrovček s trafostanicou</v>
      </c>
      <c r="F87" s="210"/>
      <c r="G87" s="210"/>
      <c r="H87" s="210"/>
      <c r="L87" s="28"/>
    </row>
    <row r="88" spans="2:47" s="1" customFormat="1" ht="7" hidden="1" customHeight="1">
      <c r="B88" s="28"/>
      <c r="L88" s="28"/>
    </row>
    <row r="89" spans="2:47" s="1" customFormat="1" ht="12" hidden="1" customHeight="1">
      <c r="B89" s="28"/>
      <c r="C89" s="23" t="s">
        <v>19</v>
      </c>
      <c r="F89" s="21" t="str">
        <f>F12</f>
        <v>Nová Kelča</v>
      </c>
      <c r="I89" s="23" t="s">
        <v>21</v>
      </c>
      <c r="J89" s="51">
        <f>IF(J12="","",J12)</f>
        <v>45157</v>
      </c>
      <c r="L89" s="28"/>
    </row>
    <row r="90" spans="2:47" s="1" customFormat="1" ht="7" hidden="1" customHeight="1">
      <c r="B90" s="28"/>
      <c r="L90" s="28"/>
    </row>
    <row r="91" spans="2:47" s="1" customFormat="1" ht="25.75" hidden="1" customHeight="1">
      <c r="B91" s="28"/>
      <c r="C91" s="23" t="s">
        <v>22</v>
      </c>
      <c r="F91" s="21" t="str">
        <f>E15</f>
        <v>Obec Nová Kelča</v>
      </c>
      <c r="I91" s="23" t="s">
        <v>29</v>
      </c>
      <c r="J91" s="26" t="str">
        <f>E21</f>
        <v>Ing. arch. Ľubomír Naňák</v>
      </c>
      <c r="L91" s="28"/>
    </row>
    <row r="92" spans="2:47" s="1" customFormat="1" ht="15.25" hidden="1" customHeight="1">
      <c r="B92" s="28"/>
      <c r="C92" s="23" t="s">
        <v>26</v>
      </c>
      <c r="F92" s="21" t="str">
        <f>IF(E18="","",E18)</f>
        <v>Vyplň údaj</v>
      </c>
      <c r="I92" s="23" t="s">
        <v>31</v>
      </c>
      <c r="J92" s="26" t="str">
        <f>E24</f>
        <v xml:space="preserve"> </v>
      </c>
      <c r="L92" s="28"/>
    </row>
    <row r="93" spans="2:47" s="1" customFormat="1" ht="10.4" hidden="1" customHeight="1">
      <c r="B93" s="28"/>
      <c r="L93" s="28"/>
    </row>
    <row r="94" spans="2:47" s="1" customFormat="1" ht="29.25" hidden="1" customHeight="1">
      <c r="B94" s="28"/>
      <c r="C94" s="103" t="s">
        <v>100</v>
      </c>
      <c r="D94" s="95"/>
      <c r="E94" s="95"/>
      <c r="F94" s="95"/>
      <c r="G94" s="95"/>
      <c r="H94" s="95"/>
      <c r="I94" s="95"/>
      <c r="J94" s="104" t="s">
        <v>101</v>
      </c>
      <c r="K94" s="95"/>
      <c r="L94" s="28"/>
    </row>
    <row r="95" spans="2:47" s="1" customFormat="1" ht="10.4" hidden="1" customHeight="1">
      <c r="B95" s="28"/>
      <c r="L95" s="28"/>
    </row>
    <row r="96" spans="2:47" s="1" customFormat="1" ht="22.9" hidden="1" customHeight="1">
      <c r="B96" s="28"/>
      <c r="C96" s="105" t="s">
        <v>102</v>
      </c>
      <c r="J96" s="64">
        <f>J121</f>
        <v>0</v>
      </c>
      <c r="L96" s="28"/>
      <c r="AU96" s="13" t="s">
        <v>103</v>
      </c>
    </row>
    <row r="97" spans="2:12" s="8" customFormat="1" ht="25" hidden="1" customHeight="1">
      <c r="B97" s="106"/>
      <c r="D97" s="107" t="s">
        <v>104</v>
      </c>
      <c r="E97" s="108"/>
      <c r="F97" s="108"/>
      <c r="G97" s="108"/>
      <c r="H97" s="108"/>
      <c r="I97" s="108"/>
      <c r="J97" s="109">
        <f>J122</f>
        <v>0</v>
      </c>
      <c r="L97" s="106"/>
    </row>
    <row r="98" spans="2:12" s="9" customFormat="1" ht="19.899999999999999" hidden="1" customHeight="1">
      <c r="B98" s="110"/>
      <c r="D98" s="111" t="s">
        <v>105</v>
      </c>
      <c r="E98" s="112"/>
      <c r="F98" s="112"/>
      <c r="G98" s="112"/>
      <c r="H98" s="112"/>
      <c r="I98" s="112"/>
      <c r="J98" s="113">
        <f>J123</f>
        <v>0</v>
      </c>
      <c r="L98" s="110"/>
    </row>
    <row r="99" spans="2:12" s="9" customFormat="1" ht="19.899999999999999" hidden="1" customHeight="1">
      <c r="B99" s="110"/>
      <c r="D99" s="111" t="s">
        <v>106</v>
      </c>
      <c r="E99" s="112"/>
      <c r="F99" s="112"/>
      <c r="G99" s="112"/>
      <c r="H99" s="112"/>
      <c r="I99" s="112"/>
      <c r="J99" s="113">
        <f>J136</f>
        <v>0</v>
      </c>
      <c r="L99" s="110"/>
    </row>
    <row r="100" spans="2:12" s="9" customFormat="1" ht="19.899999999999999" hidden="1" customHeight="1">
      <c r="B100" s="110"/>
      <c r="D100" s="111" t="s">
        <v>107</v>
      </c>
      <c r="E100" s="112"/>
      <c r="F100" s="112"/>
      <c r="G100" s="112"/>
      <c r="H100" s="112"/>
      <c r="I100" s="112"/>
      <c r="J100" s="113">
        <f>J143</f>
        <v>0</v>
      </c>
      <c r="L100" s="110"/>
    </row>
    <row r="101" spans="2:12" s="9" customFormat="1" ht="19.899999999999999" hidden="1" customHeight="1">
      <c r="B101" s="110"/>
      <c r="D101" s="111" t="s">
        <v>108</v>
      </c>
      <c r="E101" s="112"/>
      <c r="F101" s="112"/>
      <c r="G101" s="112"/>
      <c r="H101" s="112"/>
      <c r="I101" s="112"/>
      <c r="J101" s="113">
        <f>J155</f>
        <v>0</v>
      </c>
      <c r="L101" s="110"/>
    </row>
    <row r="102" spans="2:12" s="1" customFormat="1" ht="21.75" hidden="1" customHeight="1">
      <c r="B102" s="28"/>
      <c r="L102" s="28"/>
    </row>
    <row r="103" spans="2:12" s="1" customFormat="1" ht="7" hidden="1" customHeight="1">
      <c r="B103" s="43"/>
      <c r="C103" s="44"/>
      <c r="D103" s="44"/>
      <c r="E103" s="44"/>
      <c r="F103" s="44"/>
      <c r="G103" s="44"/>
      <c r="H103" s="44"/>
      <c r="I103" s="44"/>
      <c r="J103" s="44"/>
      <c r="K103" s="44"/>
      <c r="L103" s="28"/>
    </row>
    <row r="104" spans="2:12" hidden="1"/>
    <row r="105" spans="2:12" hidden="1"/>
    <row r="106" spans="2:12" hidden="1"/>
    <row r="107" spans="2:12" s="1" customFormat="1" ht="7" customHeight="1"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28"/>
    </row>
    <row r="108" spans="2:12" s="1" customFormat="1" ht="25" customHeight="1">
      <c r="B108" s="28"/>
      <c r="C108" s="17" t="s">
        <v>109</v>
      </c>
      <c r="L108" s="28"/>
    </row>
    <row r="109" spans="2:12" s="1" customFormat="1" ht="7" customHeight="1">
      <c r="B109" s="28"/>
      <c r="L109" s="28"/>
    </row>
    <row r="110" spans="2:12" s="1" customFormat="1" ht="12" customHeight="1">
      <c r="B110" s="28"/>
      <c r="C110" s="23" t="s">
        <v>15</v>
      </c>
      <c r="L110" s="28"/>
    </row>
    <row r="111" spans="2:12" s="1" customFormat="1" ht="26.25" customHeight="1">
      <c r="B111" s="28"/>
      <c r="E111" s="211" t="str">
        <f>E7</f>
        <v>STAVEBNÉ ÚPRAVY OSTROVČEKOV MIESTNYCH KOMUNIKÁCIÍ NOVÁ KELČA</v>
      </c>
      <c r="F111" s="212"/>
      <c r="G111" s="212"/>
      <c r="H111" s="212"/>
      <c r="L111" s="28"/>
    </row>
    <row r="112" spans="2:12" s="1" customFormat="1" ht="12" customHeight="1">
      <c r="B112" s="28"/>
      <c r="C112" s="23" t="s">
        <v>97</v>
      </c>
      <c r="L112" s="28"/>
    </row>
    <row r="113" spans="2:65" s="1" customFormat="1" ht="16.5" customHeight="1">
      <c r="B113" s="28"/>
      <c r="E113" s="189" t="str">
        <f>E9</f>
        <v>01 - Ostrovček s trafostanicou</v>
      </c>
      <c r="F113" s="210"/>
      <c r="G113" s="210"/>
      <c r="H113" s="210"/>
      <c r="L113" s="28"/>
    </row>
    <row r="114" spans="2:65" s="1" customFormat="1" ht="7" customHeight="1">
      <c r="B114" s="28"/>
      <c r="L114" s="28"/>
    </row>
    <row r="115" spans="2:65" s="1" customFormat="1" ht="12" customHeight="1">
      <c r="B115" s="28"/>
      <c r="C115" s="23" t="s">
        <v>19</v>
      </c>
      <c r="F115" s="21" t="str">
        <f>F12</f>
        <v>Nová Kelča</v>
      </c>
      <c r="I115" s="23" t="s">
        <v>21</v>
      </c>
      <c r="J115" s="51">
        <f>IF(J12="","",J12)</f>
        <v>45157</v>
      </c>
      <c r="L115" s="28"/>
    </row>
    <row r="116" spans="2:65" s="1" customFormat="1" ht="7" customHeight="1">
      <c r="B116" s="28"/>
      <c r="L116" s="28"/>
    </row>
    <row r="117" spans="2:65" s="1" customFormat="1" ht="25.75" customHeight="1">
      <c r="B117" s="28"/>
      <c r="C117" s="23" t="s">
        <v>22</v>
      </c>
      <c r="F117" s="21" t="str">
        <f>E15</f>
        <v>Obec Nová Kelča</v>
      </c>
      <c r="I117" s="23" t="s">
        <v>29</v>
      </c>
      <c r="J117" s="26" t="str">
        <f>E21</f>
        <v>Ing. arch. Ľubomír Naňák</v>
      </c>
      <c r="L117" s="28"/>
    </row>
    <row r="118" spans="2:65" s="1" customFormat="1" ht="15.25" customHeight="1">
      <c r="B118" s="28"/>
      <c r="C118" s="23" t="s">
        <v>26</v>
      </c>
      <c r="F118" s="21" t="str">
        <f>IF(E18="","",E18)</f>
        <v>Vyplň údaj</v>
      </c>
      <c r="I118" s="23" t="s">
        <v>31</v>
      </c>
      <c r="J118" s="26" t="str">
        <f>E24</f>
        <v xml:space="preserve"> </v>
      </c>
      <c r="L118" s="28"/>
    </row>
    <row r="119" spans="2:65" s="1" customFormat="1" ht="10.4" customHeight="1">
      <c r="B119" s="28"/>
      <c r="L119" s="28"/>
    </row>
    <row r="120" spans="2:65" s="10" customFormat="1" ht="29.25" customHeight="1">
      <c r="B120" s="114"/>
      <c r="C120" s="115" t="s">
        <v>110</v>
      </c>
      <c r="D120" s="116" t="s">
        <v>59</v>
      </c>
      <c r="E120" s="116" t="s">
        <v>55</v>
      </c>
      <c r="F120" s="116" t="s">
        <v>56</v>
      </c>
      <c r="G120" s="116" t="s">
        <v>111</v>
      </c>
      <c r="H120" s="116" t="s">
        <v>112</v>
      </c>
      <c r="I120" s="116" t="s">
        <v>113</v>
      </c>
      <c r="J120" s="117" t="s">
        <v>101</v>
      </c>
      <c r="K120" s="118" t="s">
        <v>114</v>
      </c>
      <c r="L120" s="114"/>
      <c r="M120" s="57" t="s">
        <v>1</v>
      </c>
      <c r="N120" s="58" t="s">
        <v>38</v>
      </c>
      <c r="O120" s="58" t="s">
        <v>115</v>
      </c>
      <c r="P120" s="58" t="s">
        <v>116</v>
      </c>
      <c r="Q120" s="58" t="s">
        <v>117</v>
      </c>
      <c r="R120" s="58" t="s">
        <v>118</v>
      </c>
      <c r="S120" s="58" t="s">
        <v>119</v>
      </c>
      <c r="T120" s="59" t="s">
        <v>120</v>
      </c>
    </row>
    <row r="121" spans="2:65" s="1" customFormat="1" ht="22.9" customHeight="1">
      <c r="B121" s="28"/>
      <c r="C121" s="62" t="s">
        <v>102</v>
      </c>
      <c r="J121" s="119">
        <f>BK121</f>
        <v>0</v>
      </c>
      <c r="L121" s="28"/>
      <c r="M121" s="60"/>
      <c r="N121" s="52"/>
      <c r="O121" s="52"/>
      <c r="P121" s="120">
        <f>P122</f>
        <v>0</v>
      </c>
      <c r="Q121" s="52"/>
      <c r="R121" s="120">
        <f>R122</f>
        <v>33.643404000000004</v>
      </c>
      <c r="S121" s="52"/>
      <c r="T121" s="121">
        <f>T122</f>
        <v>33.787399999999998</v>
      </c>
      <c r="AT121" s="13" t="s">
        <v>73</v>
      </c>
      <c r="AU121" s="13" t="s">
        <v>103</v>
      </c>
      <c r="BK121" s="122">
        <f>BK122</f>
        <v>0</v>
      </c>
    </row>
    <row r="122" spans="2:65" s="11" customFormat="1" ht="25.9" customHeight="1">
      <c r="B122" s="123"/>
      <c r="D122" s="124" t="s">
        <v>73</v>
      </c>
      <c r="E122" s="125" t="s">
        <v>121</v>
      </c>
      <c r="F122" s="125" t="s">
        <v>122</v>
      </c>
      <c r="I122" s="126"/>
      <c r="J122" s="127">
        <f>BK122</f>
        <v>0</v>
      </c>
      <c r="L122" s="123"/>
      <c r="M122" s="128"/>
      <c r="P122" s="129">
        <f>P123+P136+P143+P155</f>
        <v>0</v>
      </c>
      <c r="R122" s="129">
        <f>R123+R136+R143+R155</f>
        <v>33.643404000000004</v>
      </c>
      <c r="T122" s="130">
        <f>T123+T136+T143+T155</f>
        <v>33.787399999999998</v>
      </c>
      <c r="AR122" s="124" t="s">
        <v>82</v>
      </c>
      <c r="AT122" s="131" t="s">
        <v>73</v>
      </c>
      <c r="AU122" s="131" t="s">
        <v>74</v>
      </c>
      <c r="AY122" s="124" t="s">
        <v>123</v>
      </c>
      <c r="BK122" s="132">
        <f>BK123+BK136+BK143+BK155</f>
        <v>0</v>
      </c>
    </row>
    <row r="123" spans="2:65" s="11" customFormat="1" ht="22.9" customHeight="1">
      <c r="B123" s="123"/>
      <c r="D123" s="124" t="s">
        <v>73</v>
      </c>
      <c r="E123" s="133" t="s">
        <v>82</v>
      </c>
      <c r="F123" s="133" t="s">
        <v>124</v>
      </c>
      <c r="I123" s="126"/>
      <c r="J123" s="134">
        <f>BK123</f>
        <v>0</v>
      </c>
      <c r="L123" s="123"/>
      <c r="M123" s="128"/>
      <c r="P123" s="129">
        <f>SUM(P124:P135)</f>
        <v>0</v>
      </c>
      <c r="R123" s="129">
        <f>SUM(R124:R135)</f>
        <v>3.8135520000000001</v>
      </c>
      <c r="T123" s="130">
        <f>SUM(T124:T135)</f>
        <v>29.4694</v>
      </c>
      <c r="AR123" s="124" t="s">
        <v>82</v>
      </c>
      <c r="AT123" s="131" t="s">
        <v>73</v>
      </c>
      <c r="AU123" s="131" t="s">
        <v>82</v>
      </c>
      <c r="AY123" s="124" t="s">
        <v>123</v>
      </c>
      <c r="BK123" s="132">
        <f>SUM(BK124:BK135)</f>
        <v>0</v>
      </c>
    </row>
    <row r="124" spans="2:65" s="1" customFormat="1" ht="33" customHeight="1">
      <c r="B124" s="135"/>
      <c r="C124" s="136" t="s">
        <v>82</v>
      </c>
      <c r="D124" s="136" t="s">
        <v>125</v>
      </c>
      <c r="E124" s="137" t="s">
        <v>126</v>
      </c>
      <c r="F124" s="138" t="s">
        <v>127</v>
      </c>
      <c r="G124" s="139" t="s">
        <v>128</v>
      </c>
      <c r="H124" s="140">
        <v>113.6</v>
      </c>
      <c r="I124" s="141"/>
      <c r="J124" s="142">
        <f t="shared" ref="J124:J135" si="0">ROUND(I124*H124,2)</f>
        <v>0</v>
      </c>
      <c r="K124" s="143"/>
      <c r="L124" s="28"/>
      <c r="M124" s="144" t="s">
        <v>1</v>
      </c>
      <c r="N124" s="145" t="s">
        <v>40</v>
      </c>
      <c r="P124" s="146">
        <f t="shared" ref="P124:P135" si="1">O124*H124</f>
        <v>0</v>
      </c>
      <c r="Q124" s="146">
        <v>0</v>
      </c>
      <c r="R124" s="146">
        <f t="shared" ref="R124:R135" si="2">Q124*H124</f>
        <v>0</v>
      </c>
      <c r="S124" s="146">
        <v>0</v>
      </c>
      <c r="T124" s="147">
        <f t="shared" ref="T124:T135" si="3">S124*H124</f>
        <v>0</v>
      </c>
      <c r="AR124" s="148" t="s">
        <v>129</v>
      </c>
      <c r="AT124" s="148" t="s">
        <v>125</v>
      </c>
      <c r="AU124" s="148" t="s">
        <v>130</v>
      </c>
      <c r="AY124" s="13" t="s">
        <v>123</v>
      </c>
      <c r="BE124" s="149">
        <f t="shared" ref="BE124:BE135" si="4">IF(N124="základná",J124,0)</f>
        <v>0</v>
      </c>
      <c r="BF124" s="149">
        <f t="shared" ref="BF124:BF135" si="5">IF(N124="znížená",J124,0)</f>
        <v>0</v>
      </c>
      <c r="BG124" s="149">
        <f t="shared" ref="BG124:BG135" si="6">IF(N124="zákl. prenesená",J124,0)</f>
        <v>0</v>
      </c>
      <c r="BH124" s="149">
        <f t="shared" ref="BH124:BH135" si="7">IF(N124="zníž. prenesená",J124,0)</f>
        <v>0</v>
      </c>
      <c r="BI124" s="149">
        <f t="shared" ref="BI124:BI135" si="8">IF(N124="nulová",J124,0)</f>
        <v>0</v>
      </c>
      <c r="BJ124" s="13" t="s">
        <v>130</v>
      </c>
      <c r="BK124" s="149">
        <f t="shared" ref="BK124:BK135" si="9">ROUND(I124*H124,2)</f>
        <v>0</v>
      </c>
      <c r="BL124" s="13" t="s">
        <v>129</v>
      </c>
      <c r="BM124" s="148" t="s">
        <v>131</v>
      </c>
    </row>
    <row r="125" spans="2:65" s="1" customFormat="1" ht="24.25" customHeight="1">
      <c r="B125" s="135"/>
      <c r="C125" s="136" t="s">
        <v>130</v>
      </c>
      <c r="D125" s="136" t="s">
        <v>125</v>
      </c>
      <c r="E125" s="137" t="s">
        <v>132</v>
      </c>
      <c r="F125" s="138" t="s">
        <v>133</v>
      </c>
      <c r="G125" s="139" t="s">
        <v>134</v>
      </c>
      <c r="H125" s="140">
        <v>54.4</v>
      </c>
      <c r="I125" s="141"/>
      <c r="J125" s="142">
        <f t="shared" si="0"/>
        <v>0</v>
      </c>
      <c r="K125" s="143"/>
      <c r="L125" s="28"/>
      <c r="M125" s="144" t="s">
        <v>1</v>
      </c>
      <c r="N125" s="145" t="s">
        <v>40</v>
      </c>
      <c r="P125" s="146">
        <f t="shared" si="1"/>
        <v>0</v>
      </c>
      <c r="Q125" s="146">
        <v>0</v>
      </c>
      <c r="R125" s="146">
        <f t="shared" si="2"/>
        <v>0</v>
      </c>
      <c r="S125" s="146">
        <v>9.1999999999999998E-2</v>
      </c>
      <c r="T125" s="147">
        <f t="shared" si="3"/>
        <v>5.0047999999999995</v>
      </c>
      <c r="AR125" s="148" t="s">
        <v>129</v>
      </c>
      <c r="AT125" s="148" t="s">
        <v>125</v>
      </c>
      <c r="AU125" s="148" t="s">
        <v>130</v>
      </c>
      <c r="AY125" s="13" t="s">
        <v>123</v>
      </c>
      <c r="BE125" s="149">
        <f t="shared" si="4"/>
        <v>0</v>
      </c>
      <c r="BF125" s="149">
        <f t="shared" si="5"/>
        <v>0</v>
      </c>
      <c r="BG125" s="149">
        <f t="shared" si="6"/>
        <v>0</v>
      </c>
      <c r="BH125" s="149">
        <f t="shared" si="7"/>
        <v>0</v>
      </c>
      <c r="BI125" s="149">
        <f t="shared" si="8"/>
        <v>0</v>
      </c>
      <c r="BJ125" s="13" t="s">
        <v>130</v>
      </c>
      <c r="BK125" s="149">
        <f t="shared" si="9"/>
        <v>0</v>
      </c>
      <c r="BL125" s="13" t="s">
        <v>129</v>
      </c>
      <c r="BM125" s="148" t="s">
        <v>135</v>
      </c>
    </row>
    <row r="126" spans="2:65" s="1" customFormat="1" ht="33" customHeight="1">
      <c r="B126" s="135"/>
      <c r="C126" s="136" t="s">
        <v>136</v>
      </c>
      <c r="D126" s="136" t="s">
        <v>125</v>
      </c>
      <c r="E126" s="137" t="s">
        <v>137</v>
      </c>
      <c r="F126" s="138" t="s">
        <v>138</v>
      </c>
      <c r="G126" s="139" t="s">
        <v>128</v>
      </c>
      <c r="H126" s="140">
        <v>8.16</v>
      </c>
      <c r="I126" s="141"/>
      <c r="J126" s="142">
        <f t="shared" si="0"/>
        <v>0</v>
      </c>
      <c r="K126" s="143"/>
      <c r="L126" s="28"/>
      <c r="M126" s="144" t="s">
        <v>1</v>
      </c>
      <c r="N126" s="145" t="s">
        <v>40</v>
      </c>
      <c r="P126" s="146">
        <f t="shared" si="1"/>
        <v>0</v>
      </c>
      <c r="Q126" s="146">
        <v>0</v>
      </c>
      <c r="R126" s="146">
        <f t="shared" si="2"/>
        <v>0</v>
      </c>
      <c r="S126" s="146">
        <v>0.23499999999999999</v>
      </c>
      <c r="T126" s="147">
        <f t="shared" si="3"/>
        <v>1.9176</v>
      </c>
      <c r="AR126" s="148" t="s">
        <v>129</v>
      </c>
      <c r="AT126" s="148" t="s">
        <v>125</v>
      </c>
      <c r="AU126" s="148" t="s">
        <v>130</v>
      </c>
      <c r="AY126" s="13" t="s">
        <v>123</v>
      </c>
      <c r="BE126" s="149">
        <f t="shared" si="4"/>
        <v>0</v>
      </c>
      <c r="BF126" s="149">
        <f t="shared" si="5"/>
        <v>0</v>
      </c>
      <c r="BG126" s="149">
        <f t="shared" si="6"/>
        <v>0</v>
      </c>
      <c r="BH126" s="149">
        <f t="shared" si="7"/>
        <v>0</v>
      </c>
      <c r="BI126" s="149">
        <f t="shared" si="8"/>
        <v>0</v>
      </c>
      <c r="BJ126" s="13" t="s">
        <v>130</v>
      </c>
      <c r="BK126" s="149">
        <f t="shared" si="9"/>
        <v>0</v>
      </c>
      <c r="BL126" s="13" t="s">
        <v>129</v>
      </c>
      <c r="BM126" s="148" t="s">
        <v>139</v>
      </c>
    </row>
    <row r="127" spans="2:65" s="1" customFormat="1" ht="24.25" customHeight="1">
      <c r="B127" s="135"/>
      <c r="C127" s="136" t="s">
        <v>129</v>
      </c>
      <c r="D127" s="136" t="s">
        <v>125</v>
      </c>
      <c r="E127" s="137" t="s">
        <v>140</v>
      </c>
      <c r="F127" s="138" t="s">
        <v>141</v>
      </c>
      <c r="G127" s="139" t="s">
        <v>142</v>
      </c>
      <c r="H127" s="140">
        <v>16.105</v>
      </c>
      <c r="I127" s="141"/>
      <c r="J127" s="142">
        <f t="shared" si="0"/>
        <v>0</v>
      </c>
      <c r="K127" s="143"/>
      <c r="L127" s="28"/>
      <c r="M127" s="144" t="s">
        <v>1</v>
      </c>
      <c r="N127" s="145" t="s">
        <v>40</v>
      </c>
      <c r="P127" s="146">
        <f t="shared" si="1"/>
        <v>0</v>
      </c>
      <c r="Q127" s="146">
        <v>0</v>
      </c>
      <c r="R127" s="146">
        <f t="shared" si="2"/>
        <v>0</v>
      </c>
      <c r="S127" s="146">
        <v>1.4</v>
      </c>
      <c r="T127" s="147">
        <f t="shared" si="3"/>
        <v>22.547000000000001</v>
      </c>
      <c r="AR127" s="148" t="s">
        <v>129</v>
      </c>
      <c r="AT127" s="148" t="s">
        <v>125</v>
      </c>
      <c r="AU127" s="148" t="s">
        <v>130</v>
      </c>
      <c r="AY127" s="13" t="s">
        <v>123</v>
      </c>
      <c r="BE127" s="149">
        <f t="shared" si="4"/>
        <v>0</v>
      </c>
      <c r="BF127" s="149">
        <f t="shared" si="5"/>
        <v>0</v>
      </c>
      <c r="BG127" s="149">
        <f t="shared" si="6"/>
        <v>0</v>
      </c>
      <c r="BH127" s="149">
        <f t="shared" si="7"/>
        <v>0</v>
      </c>
      <c r="BI127" s="149">
        <f t="shared" si="8"/>
        <v>0</v>
      </c>
      <c r="BJ127" s="13" t="s">
        <v>130</v>
      </c>
      <c r="BK127" s="149">
        <f t="shared" si="9"/>
        <v>0</v>
      </c>
      <c r="BL127" s="13" t="s">
        <v>129</v>
      </c>
      <c r="BM127" s="148" t="s">
        <v>143</v>
      </c>
    </row>
    <row r="128" spans="2:65" s="1" customFormat="1" ht="33" customHeight="1">
      <c r="B128" s="135"/>
      <c r="C128" s="136" t="s">
        <v>144</v>
      </c>
      <c r="D128" s="136" t="s">
        <v>125</v>
      </c>
      <c r="E128" s="137" t="s">
        <v>145</v>
      </c>
      <c r="F128" s="138" t="s">
        <v>146</v>
      </c>
      <c r="G128" s="139" t="s">
        <v>142</v>
      </c>
      <c r="H128" s="140">
        <v>16.105</v>
      </c>
      <c r="I128" s="141"/>
      <c r="J128" s="142">
        <f t="shared" si="0"/>
        <v>0</v>
      </c>
      <c r="K128" s="143"/>
      <c r="L128" s="28"/>
      <c r="M128" s="144" t="s">
        <v>1</v>
      </c>
      <c r="N128" s="145" t="s">
        <v>40</v>
      </c>
      <c r="P128" s="146">
        <f t="shared" si="1"/>
        <v>0</v>
      </c>
      <c r="Q128" s="146">
        <v>0</v>
      </c>
      <c r="R128" s="146">
        <f t="shared" si="2"/>
        <v>0</v>
      </c>
      <c r="S128" s="146">
        <v>0</v>
      </c>
      <c r="T128" s="147">
        <f t="shared" si="3"/>
        <v>0</v>
      </c>
      <c r="AR128" s="148" t="s">
        <v>129</v>
      </c>
      <c r="AT128" s="148" t="s">
        <v>125</v>
      </c>
      <c r="AU128" s="148" t="s">
        <v>130</v>
      </c>
      <c r="AY128" s="13" t="s">
        <v>123</v>
      </c>
      <c r="BE128" s="149">
        <f t="shared" si="4"/>
        <v>0</v>
      </c>
      <c r="BF128" s="149">
        <f t="shared" si="5"/>
        <v>0</v>
      </c>
      <c r="BG128" s="149">
        <f t="shared" si="6"/>
        <v>0</v>
      </c>
      <c r="BH128" s="149">
        <f t="shared" si="7"/>
        <v>0</v>
      </c>
      <c r="BI128" s="149">
        <f t="shared" si="8"/>
        <v>0</v>
      </c>
      <c r="BJ128" s="13" t="s">
        <v>130</v>
      </c>
      <c r="BK128" s="149">
        <f t="shared" si="9"/>
        <v>0</v>
      </c>
      <c r="BL128" s="13" t="s">
        <v>129</v>
      </c>
      <c r="BM128" s="148" t="s">
        <v>147</v>
      </c>
    </row>
    <row r="129" spans="2:65" s="1" customFormat="1" ht="16.5" customHeight="1">
      <c r="B129" s="135"/>
      <c r="C129" s="136" t="s">
        <v>148</v>
      </c>
      <c r="D129" s="136" t="s">
        <v>125</v>
      </c>
      <c r="E129" s="137" t="s">
        <v>149</v>
      </c>
      <c r="F129" s="138" t="s">
        <v>150</v>
      </c>
      <c r="G129" s="139" t="s">
        <v>142</v>
      </c>
      <c r="H129" s="140">
        <v>16.105</v>
      </c>
      <c r="I129" s="141"/>
      <c r="J129" s="142">
        <f t="shared" si="0"/>
        <v>0</v>
      </c>
      <c r="K129" s="143"/>
      <c r="L129" s="28"/>
      <c r="M129" s="144" t="s">
        <v>1</v>
      </c>
      <c r="N129" s="145" t="s">
        <v>40</v>
      </c>
      <c r="P129" s="146">
        <f t="shared" si="1"/>
        <v>0</v>
      </c>
      <c r="Q129" s="146">
        <v>0</v>
      </c>
      <c r="R129" s="146">
        <f t="shared" si="2"/>
        <v>0</v>
      </c>
      <c r="S129" s="146">
        <v>0</v>
      </c>
      <c r="T129" s="147">
        <f t="shared" si="3"/>
        <v>0</v>
      </c>
      <c r="AR129" s="148" t="s">
        <v>129</v>
      </c>
      <c r="AT129" s="148" t="s">
        <v>125</v>
      </c>
      <c r="AU129" s="148" t="s">
        <v>130</v>
      </c>
      <c r="AY129" s="13" t="s">
        <v>123</v>
      </c>
      <c r="BE129" s="149">
        <f t="shared" si="4"/>
        <v>0</v>
      </c>
      <c r="BF129" s="149">
        <f t="shared" si="5"/>
        <v>0</v>
      </c>
      <c r="BG129" s="149">
        <f t="shared" si="6"/>
        <v>0</v>
      </c>
      <c r="BH129" s="149">
        <f t="shared" si="7"/>
        <v>0</v>
      </c>
      <c r="BI129" s="149">
        <f t="shared" si="8"/>
        <v>0</v>
      </c>
      <c r="BJ129" s="13" t="s">
        <v>130</v>
      </c>
      <c r="BK129" s="149">
        <f t="shared" si="9"/>
        <v>0</v>
      </c>
      <c r="BL129" s="13" t="s">
        <v>129</v>
      </c>
      <c r="BM129" s="148" t="s">
        <v>151</v>
      </c>
    </row>
    <row r="130" spans="2:65" s="1" customFormat="1" ht="21.75" customHeight="1">
      <c r="B130" s="135"/>
      <c r="C130" s="136" t="s">
        <v>152</v>
      </c>
      <c r="D130" s="136" t="s">
        <v>125</v>
      </c>
      <c r="E130" s="137" t="s">
        <v>153</v>
      </c>
      <c r="F130" s="138" t="s">
        <v>154</v>
      </c>
      <c r="G130" s="139" t="s">
        <v>128</v>
      </c>
      <c r="H130" s="140">
        <v>116.05</v>
      </c>
      <c r="I130" s="141"/>
      <c r="J130" s="142">
        <f t="shared" si="0"/>
        <v>0</v>
      </c>
      <c r="K130" s="143"/>
      <c r="L130" s="28"/>
      <c r="M130" s="144" t="s">
        <v>1</v>
      </c>
      <c r="N130" s="145" t="s">
        <v>40</v>
      </c>
      <c r="P130" s="146">
        <f t="shared" si="1"/>
        <v>0</v>
      </c>
      <c r="Q130" s="146">
        <v>0</v>
      </c>
      <c r="R130" s="146">
        <f t="shared" si="2"/>
        <v>0</v>
      </c>
      <c r="S130" s="146">
        <v>0</v>
      </c>
      <c r="T130" s="147">
        <f t="shared" si="3"/>
        <v>0</v>
      </c>
      <c r="AR130" s="148" t="s">
        <v>129</v>
      </c>
      <c r="AT130" s="148" t="s">
        <v>125</v>
      </c>
      <c r="AU130" s="148" t="s">
        <v>130</v>
      </c>
      <c r="AY130" s="13" t="s">
        <v>123</v>
      </c>
      <c r="BE130" s="149">
        <f t="shared" si="4"/>
        <v>0</v>
      </c>
      <c r="BF130" s="149">
        <f t="shared" si="5"/>
        <v>0</v>
      </c>
      <c r="BG130" s="149">
        <f t="shared" si="6"/>
        <v>0</v>
      </c>
      <c r="BH130" s="149">
        <f t="shared" si="7"/>
        <v>0</v>
      </c>
      <c r="BI130" s="149">
        <f t="shared" si="8"/>
        <v>0</v>
      </c>
      <c r="BJ130" s="13" t="s">
        <v>130</v>
      </c>
      <c r="BK130" s="149">
        <f t="shared" si="9"/>
        <v>0</v>
      </c>
      <c r="BL130" s="13" t="s">
        <v>129</v>
      </c>
      <c r="BM130" s="148" t="s">
        <v>155</v>
      </c>
    </row>
    <row r="131" spans="2:65" s="1" customFormat="1" ht="21.75" customHeight="1">
      <c r="B131" s="135"/>
      <c r="C131" s="136" t="s">
        <v>156</v>
      </c>
      <c r="D131" s="136" t="s">
        <v>125</v>
      </c>
      <c r="E131" s="137" t="s">
        <v>157</v>
      </c>
      <c r="F131" s="138" t="s">
        <v>158</v>
      </c>
      <c r="G131" s="139" t="s">
        <v>128</v>
      </c>
      <c r="H131" s="140">
        <v>15.66</v>
      </c>
      <c r="I131" s="141"/>
      <c r="J131" s="142">
        <f t="shared" si="0"/>
        <v>0</v>
      </c>
      <c r="K131" s="143"/>
      <c r="L131" s="28"/>
      <c r="M131" s="144" t="s">
        <v>1</v>
      </c>
      <c r="N131" s="145" t="s">
        <v>40</v>
      </c>
      <c r="P131" s="146">
        <f t="shared" si="1"/>
        <v>0</v>
      </c>
      <c r="Q131" s="146">
        <v>0</v>
      </c>
      <c r="R131" s="146">
        <f t="shared" si="2"/>
        <v>0</v>
      </c>
      <c r="S131" s="146">
        <v>0</v>
      </c>
      <c r="T131" s="147">
        <f t="shared" si="3"/>
        <v>0</v>
      </c>
      <c r="AR131" s="148" t="s">
        <v>129</v>
      </c>
      <c r="AT131" s="148" t="s">
        <v>125</v>
      </c>
      <c r="AU131" s="148" t="s">
        <v>130</v>
      </c>
      <c r="AY131" s="13" t="s">
        <v>123</v>
      </c>
      <c r="BE131" s="149">
        <f t="shared" si="4"/>
        <v>0</v>
      </c>
      <c r="BF131" s="149">
        <f t="shared" si="5"/>
        <v>0</v>
      </c>
      <c r="BG131" s="149">
        <f t="shared" si="6"/>
        <v>0</v>
      </c>
      <c r="BH131" s="149">
        <f t="shared" si="7"/>
        <v>0</v>
      </c>
      <c r="BI131" s="149">
        <f t="shared" si="8"/>
        <v>0</v>
      </c>
      <c r="BJ131" s="13" t="s">
        <v>130</v>
      </c>
      <c r="BK131" s="149">
        <f t="shared" si="9"/>
        <v>0</v>
      </c>
      <c r="BL131" s="13" t="s">
        <v>129</v>
      </c>
      <c r="BM131" s="148" t="s">
        <v>159</v>
      </c>
    </row>
    <row r="132" spans="2:65" s="1" customFormat="1" ht="16.5" customHeight="1">
      <c r="B132" s="135"/>
      <c r="C132" s="136" t="s">
        <v>160</v>
      </c>
      <c r="D132" s="136" t="s">
        <v>125</v>
      </c>
      <c r="E132" s="137" t="s">
        <v>161</v>
      </c>
      <c r="F132" s="138" t="s">
        <v>162</v>
      </c>
      <c r="G132" s="139" t="s">
        <v>128</v>
      </c>
      <c r="H132" s="140">
        <v>113.6</v>
      </c>
      <c r="I132" s="141"/>
      <c r="J132" s="142">
        <f t="shared" si="0"/>
        <v>0</v>
      </c>
      <c r="K132" s="143"/>
      <c r="L132" s="28"/>
      <c r="M132" s="144" t="s">
        <v>1</v>
      </c>
      <c r="N132" s="145" t="s">
        <v>40</v>
      </c>
      <c r="P132" s="146">
        <f t="shared" si="1"/>
        <v>0</v>
      </c>
      <c r="Q132" s="146">
        <v>0</v>
      </c>
      <c r="R132" s="146">
        <f t="shared" si="2"/>
        <v>0</v>
      </c>
      <c r="S132" s="146">
        <v>0</v>
      </c>
      <c r="T132" s="147">
        <f t="shared" si="3"/>
        <v>0</v>
      </c>
      <c r="AR132" s="148" t="s">
        <v>129</v>
      </c>
      <c r="AT132" s="148" t="s">
        <v>125</v>
      </c>
      <c r="AU132" s="148" t="s">
        <v>130</v>
      </c>
      <c r="AY132" s="13" t="s">
        <v>123</v>
      </c>
      <c r="BE132" s="149">
        <f t="shared" si="4"/>
        <v>0</v>
      </c>
      <c r="BF132" s="149">
        <f t="shared" si="5"/>
        <v>0</v>
      </c>
      <c r="BG132" s="149">
        <f t="shared" si="6"/>
        <v>0</v>
      </c>
      <c r="BH132" s="149">
        <f t="shared" si="7"/>
        <v>0</v>
      </c>
      <c r="BI132" s="149">
        <f t="shared" si="8"/>
        <v>0</v>
      </c>
      <c r="BJ132" s="13" t="s">
        <v>130</v>
      </c>
      <c r="BK132" s="149">
        <f t="shared" si="9"/>
        <v>0</v>
      </c>
      <c r="BL132" s="13" t="s">
        <v>129</v>
      </c>
      <c r="BM132" s="148" t="s">
        <v>163</v>
      </c>
    </row>
    <row r="133" spans="2:65" s="1" customFormat="1" ht="16.5" customHeight="1">
      <c r="B133" s="135"/>
      <c r="C133" s="150" t="s">
        <v>164</v>
      </c>
      <c r="D133" s="150" t="s">
        <v>165</v>
      </c>
      <c r="E133" s="151" t="s">
        <v>166</v>
      </c>
      <c r="F133" s="152" t="s">
        <v>167</v>
      </c>
      <c r="G133" s="153" t="s">
        <v>128</v>
      </c>
      <c r="H133" s="154">
        <v>115.872</v>
      </c>
      <c r="I133" s="155"/>
      <c r="J133" s="156">
        <f t="shared" si="0"/>
        <v>0</v>
      </c>
      <c r="K133" s="157"/>
      <c r="L133" s="158"/>
      <c r="M133" s="159" t="s">
        <v>1</v>
      </c>
      <c r="N133" s="160" t="s">
        <v>40</v>
      </c>
      <c r="P133" s="146">
        <f t="shared" si="1"/>
        <v>0</v>
      </c>
      <c r="Q133" s="146">
        <v>3.5000000000000001E-3</v>
      </c>
      <c r="R133" s="146">
        <f t="shared" si="2"/>
        <v>0.40555200000000002</v>
      </c>
      <c r="S133" s="146">
        <v>0</v>
      </c>
      <c r="T133" s="147">
        <f t="shared" si="3"/>
        <v>0</v>
      </c>
      <c r="AR133" s="148" t="s">
        <v>156</v>
      </c>
      <c r="AT133" s="148" t="s">
        <v>165</v>
      </c>
      <c r="AU133" s="148" t="s">
        <v>130</v>
      </c>
      <c r="AY133" s="13" t="s">
        <v>123</v>
      </c>
      <c r="BE133" s="149">
        <f t="shared" si="4"/>
        <v>0</v>
      </c>
      <c r="BF133" s="149">
        <f t="shared" si="5"/>
        <v>0</v>
      </c>
      <c r="BG133" s="149">
        <f t="shared" si="6"/>
        <v>0</v>
      </c>
      <c r="BH133" s="149">
        <f t="shared" si="7"/>
        <v>0</v>
      </c>
      <c r="BI133" s="149">
        <f t="shared" si="8"/>
        <v>0</v>
      </c>
      <c r="BJ133" s="13" t="s">
        <v>130</v>
      </c>
      <c r="BK133" s="149">
        <f t="shared" si="9"/>
        <v>0</v>
      </c>
      <c r="BL133" s="13" t="s">
        <v>129</v>
      </c>
      <c r="BM133" s="148" t="s">
        <v>168</v>
      </c>
    </row>
    <row r="134" spans="2:65" s="1" customFormat="1" ht="33" customHeight="1">
      <c r="B134" s="135"/>
      <c r="C134" s="136" t="s">
        <v>169</v>
      </c>
      <c r="D134" s="136" t="s">
        <v>125</v>
      </c>
      <c r="E134" s="137" t="s">
        <v>170</v>
      </c>
      <c r="F134" s="138" t="s">
        <v>171</v>
      </c>
      <c r="G134" s="139" t="s">
        <v>128</v>
      </c>
      <c r="H134" s="140">
        <v>113.6</v>
      </c>
      <c r="I134" s="141"/>
      <c r="J134" s="142">
        <f t="shared" si="0"/>
        <v>0</v>
      </c>
      <c r="K134" s="143"/>
      <c r="L134" s="28"/>
      <c r="M134" s="144" t="s">
        <v>1</v>
      </c>
      <c r="N134" s="145" t="s">
        <v>40</v>
      </c>
      <c r="P134" s="146">
        <f t="shared" si="1"/>
        <v>0</v>
      </c>
      <c r="Q134" s="146">
        <v>0</v>
      </c>
      <c r="R134" s="146">
        <f t="shared" si="2"/>
        <v>0</v>
      </c>
      <c r="S134" s="146">
        <v>0</v>
      </c>
      <c r="T134" s="147">
        <f t="shared" si="3"/>
        <v>0</v>
      </c>
      <c r="AR134" s="148" t="s">
        <v>129</v>
      </c>
      <c r="AT134" s="148" t="s">
        <v>125</v>
      </c>
      <c r="AU134" s="148" t="s">
        <v>130</v>
      </c>
      <c r="AY134" s="13" t="s">
        <v>123</v>
      </c>
      <c r="BE134" s="149">
        <f t="shared" si="4"/>
        <v>0</v>
      </c>
      <c r="BF134" s="149">
        <f t="shared" si="5"/>
        <v>0</v>
      </c>
      <c r="BG134" s="149">
        <f t="shared" si="6"/>
        <v>0</v>
      </c>
      <c r="BH134" s="149">
        <f t="shared" si="7"/>
        <v>0</v>
      </c>
      <c r="BI134" s="149">
        <f t="shared" si="8"/>
        <v>0</v>
      </c>
      <c r="BJ134" s="13" t="s">
        <v>130</v>
      </c>
      <c r="BK134" s="149">
        <f t="shared" si="9"/>
        <v>0</v>
      </c>
      <c r="BL134" s="13" t="s">
        <v>129</v>
      </c>
      <c r="BM134" s="148" t="s">
        <v>172</v>
      </c>
    </row>
    <row r="135" spans="2:65" s="1" customFormat="1" ht="16.5" customHeight="1">
      <c r="B135" s="135"/>
      <c r="C135" s="150" t="s">
        <v>173</v>
      </c>
      <c r="D135" s="150" t="s">
        <v>165</v>
      </c>
      <c r="E135" s="151" t="s">
        <v>174</v>
      </c>
      <c r="F135" s="152" t="s">
        <v>175</v>
      </c>
      <c r="G135" s="153" t="s">
        <v>128</v>
      </c>
      <c r="H135" s="154">
        <v>136.32</v>
      </c>
      <c r="I135" s="155"/>
      <c r="J135" s="156">
        <f t="shared" si="0"/>
        <v>0</v>
      </c>
      <c r="K135" s="157"/>
      <c r="L135" s="158"/>
      <c r="M135" s="159" t="s">
        <v>1</v>
      </c>
      <c r="N135" s="160" t="s">
        <v>40</v>
      </c>
      <c r="P135" s="146">
        <f t="shared" si="1"/>
        <v>0</v>
      </c>
      <c r="Q135" s="146">
        <v>2.5000000000000001E-2</v>
      </c>
      <c r="R135" s="146">
        <f t="shared" si="2"/>
        <v>3.4079999999999999</v>
      </c>
      <c r="S135" s="146">
        <v>0</v>
      </c>
      <c r="T135" s="147">
        <f t="shared" si="3"/>
        <v>0</v>
      </c>
      <c r="AR135" s="148" t="s">
        <v>156</v>
      </c>
      <c r="AT135" s="148" t="s">
        <v>165</v>
      </c>
      <c r="AU135" s="148" t="s">
        <v>130</v>
      </c>
      <c r="AY135" s="13" t="s">
        <v>123</v>
      </c>
      <c r="BE135" s="149">
        <f t="shared" si="4"/>
        <v>0</v>
      </c>
      <c r="BF135" s="149">
        <f t="shared" si="5"/>
        <v>0</v>
      </c>
      <c r="BG135" s="149">
        <f t="shared" si="6"/>
        <v>0</v>
      </c>
      <c r="BH135" s="149">
        <f t="shared" si="7"/>
        <v>0</v>
      </c>
      <c r="BI135" s="149">
        <f t="shared" si="8"/>
        <v>0</v>
      </c>
      <c r="BJ135" s="13" t="s">
        <v>130</v>
      </c>
      <c r="BK135" s="149">
        <f t="shared" si="9"/>
        <v>0</v>
      </c>
      <c r="BL135" s="13" t="s">
        <v>129</v>
      </c>
      <c r="BM135" s="148" t="s">
        <v>176</v>
      </c>
    </row>
    <row r="136" spans="2:65" s="11" customFormat="1" ht="22.9" customHeight="1">
      <c r="B136" s="123"/>
      <c r="D136" s="124" t="s">
        <v>73</v>
      </c>
      <c r="E136" s="133" t="s">
        <v>144</v>
      </c>
      <c r="F136" s="133" t="s">
        <v>177</v>
      </c>
      <c r="I136" s="126"/>
      <c r="J136" s="134">
        <f>BK136</f>
        <v>0</v>
      </c>
      <c r="L136" s="123"/>
      <c r="M136" s="128"/>
      <c r="P136" s="129">
        <f>SUM(P137:P142)</f>
        <v>0</v>
      </c>
      <c r="R136" s="129">
        <f>SUM(R137:R142)</f>
        <v>19.438516</v>
      </c>
      <c r="T136" s="130">
        <f>SUM(T137:T142)</f>
        <v>0</v>
      </c>
      <c r="AR136" s="124" t="s">
        <v>82</v>
      </c>
      <c r="AT136" s="131" t="s">
        <v>73</v>
      </c>
      <c r="AU136" s="131" t="s">
        <v>82</v>
      </c>
      <c r="AY136" s="124" t="s">
        <v>123</v>
      </c>
      <c r="BK136" s="132">
        <f>SUM(BK137:BK142)</f>
        <v>0</v>
      </c>
    </row>
    <row r="137" spans="2:65" s="1" customFormat="1" ht="33" customHeight="1">
      <c r="B137" s="135"/>
      <c r="C137" s="136" t="s">
        <v>178</v>
      </c>
      <c r="D137" s="136" t="s">
        <v>125</v>
      </c>
      <c r="E137" s="137" t="s">
        <v>179</v>
      </c>
      <c r="F137" s="138" t="s">
        <v>180</v>
      </c>
      <c r="G137" s="139" t="s">
        <v>128</v>
      </c>
      <c r="H137" s="140">
        <v>9.1999999999999993</v>
      </c>
      <c r="I137" s="141"/>
      <c r="J137" s="142">
        <f t="shared" ref="J137:J142" si="10">ROUND(I137*H137,2)</f>
        <v>0</v>
      </c>
      <c r="K137" s="143"/>
      <c r="L137" s="28"/>
      <c r="M137" s="144" t="s">
        <v>1</v>
      </c>
      <c r="N137" s="145" t="s">
        <v>40</v>
      </c>
      <c r="P137" s="146">
        <f t="shared" ref="P137:P142" si="11">O137*H137</f>
        <v>0</v>
      </c>
      <c r="Q137" s="146">
        <v>0.71643999999999997</v>
      </c>
      <c r="R137" s="146">
        <f t="shared" ref="R137:R142" si="12">Q137*H137</f>
        <v>6.5912479999999993</v>
      </c>
      <c r="S137" s="146">
        <v>0</v>
      </c>
      <c r="T137" s="147">
        <f t="shared" ref="T137:T142" si="13">S137*H137</f>
        <v>0</v>
      </c>
      <c r="AR137" s="148" t="s">
        <v>129</v>
      </c>
      <c r="AT137" s="148" t="s">
        <v>125</v>
      </c>
      <c r="AU137" s="148" t="s">
        <v>130</v>
      </c>
      <c r="AY137" s="13" t="s">
        <v>123</v>
      </c>
      <c r="BE137" s="149">
        <f t="shared" ref="BE137:BE142" si="14">IF(N137="základná",J137,0)</f>
        <v>0</v>
      </c>
      <c r="BF137" s="149">
        <f t="shared" ref="BF137:BF142" si="15">IF(N137="znížená",J137,0)</f>
        <v>0</v>
      </c>
      <c r="BG137" s="149">
        <f t="shared" ref="BG137:BG142" si="16">IF(N137="zákl. prenesená",J137,0)</f>
        <v>0</v>
      </c>
      <c r="BH137" s="149">
        <f t="shared" ref="BH137:BH142" si="17">IF(N137="zníž. prenesená",J137,0)</f>
        <v>0</v>
      </c>
      <c r="BI137" s="149">
        <f t="shared" ref="BI137:BI142" si="18">IF(N137="nulová",J137,0)</f>
        <v>0</v>
      </c>
      <c r="BJ137" s="13" t="s">
        <v>130</v>
      </c>
      <c r="BK137" s="149">
        <f t="shared" ref="BK137:BK142" si="19">ROUND(I137*H137,2)</f>
        <v>0</v>
      </c>
      <c r="BL137" s="13" t="s">
        <v>129</v>
      </c>
      <c r="BM137" s="148" t="s">
        <v>181</v>
      </c>
    </row>
    <row r="138" spans="2:65" s="1" customFormat="1" ht="24.25" customHeight="1">
      <c r="B138" s="135"/>
      <c r="C138" s="136" t="s">
        <v>182</v>
      </c>
      <c r="D138" s="136" t="s">
        <v>125</v>
      </c>
      <c r="E138" s="137" t="s">
        <v>183</v>
      </c>
      <c r="F138" s="138" t="s">
        <v>184</v>
      </c>
      <c r="G138" s="139" t="s">
        <v>128</v>
      </c>
      <c r="H138" s="140">
        <v>17.36</v>
      </c>
      <c r="I138" s="141"/>
      <c r="J138" s="142">
        <f t="shared" si="10"/>
        <v>0</v>
      </c>
      <c r="K138" s="143"/>
      <c r="L138" s="28"/>
      <c r="M138" s="144" t="s">
        <v>1</v>
      </c>
      <c r="N138" s="145" t="s">
        <v>40</v>
      </c>
      <c r="P138" s="146">
        <f t="shared" si="11"/>
        <v>0</v>
      </c>
      <c r="Q138" s="146">
        <v>0.34283000000000002</v>
      </c>
      <c r="R138" s="146">
        <f t="shared" si="12"/>
        <v>5.9515288000000002</v>
      </c>
      <c r="S138" s="146">
        <v>0</v>
      </c>
      <c r="T138" s="147">
        <f t="shared" si="13"/>
        <v>0</v>
      </c>
      <c r="AR138" s="148" t="s">
        <v>129</v>
      </c>
      <c r="AT138" s="148" t="s">
        <v>125</v>
      </c>
      <c r="AU138" s="148" t="s">
        <v>130</v>
      </c>
      <c r="AY138" s="13" t="s">
        <v>123</v>
      </c>
      <c r="BE138" s="149">
        <f t="shared" si="14"/>
        <v>0</v>
      </c>
      <c r="BF138" s="149">
        <f t="shared" si="15"/>
        <v>0</v>
      </c>
      <c r="BG138" s="149">
        <f t="shared" si="16"/>
        <v>0</v>
      </c>
      <c r="BH138" s="149">
        <f t="shared" si="17"/>
        <v>0</v>
      </c>
      <c r="BI138" s="149">
        <f t="shared" si="18"/>
        <v>0</v>
      </c>
      <c r="BJ138" s="13" t="s">
        <v>130</v>
      </c>
      <c r="BK138" s="149">
        <f t="shared" si="19"/>
        <v>0</v>
      </c>
      <c r="BL138" s="13" t="s">
        <v>129</v>
      </c>
      <c r="BM138" s="148" t="s">
        <v>185</v>
      </c>
    </row>
    <row r="139" spans="2:65" s="1" customFormat="1" ht="33" customHeight="1">
      <c r="B139" s="135"/>
      <c r="C139" s="136" t="s">
        <v>186</v>
      </c>
      <c r="D139" s="136" t="s">
        <v>125</v>
      </c>
      <c r="E139" s="137" t="s">
        <v>187</v>
      </c>
      <c r="F139" s="138" t="s">
        <v>188</v>
      </c>
      <c r="G139" s="139" t="s">
        <v>128</v>
      </c>
      <c r="H139" s="140">
        <v>17.36</v>
      </c>
      <c r="I139" s="141"/>
      <c r="J139" s="142">
        <f t="shared" si="10"/>
        <v>0</v>
      </c>
      <c r="K139" s="143"/>
      <c r="L139" s="28"/>
      <c r="M139" s="144" t="s">
        <v>1</v>
      </c>
      <c r="N139" s="145" t="s">
        <v>40</v>
      </c>
      <c r="P139" s="146">
        <f t="shared" si="11"/>
        <v>0</v>
      </c>
      <c r="Q139" s="146">
        <v>7.5300000000000002E-3</v>
      </c>
      <c r="R139" s="146">
        <f t="shared" si="12"/>
        <v>0.1307208</v>
      </c>
      <c r="S139" s="146">
        <v>0</v>
      </c>
      <c r="T139" s="147">
        <f t="shared" si="13"/>
        <v>0</v>
      </c>
      <c r="AR139" s="148" t="s">
        <v>129</v>
      </c>
      <c r="AT139" s="148" t="s">
        <v>125</v>
      </c>
      <c r="AU139" s="148" t="s">
        <v>130</v>
      </c>
      <c r="AY139" s="13" t="s">
        <v>123</v>
      </c>
      <c r="BE139" s="149">
        <f t="shared" si="14"/>
        <v>0</v>
      </c>
      <c r="BF139" s="149">
        <f t="shared" si="15"/>
        <v>0</v>
      </c>
      <c r="BG139" s="149">
        <f t="shared" si="16"/>
        <v>0</v>
      </c>
      <c r="BH139" s="149">
        <f t="shared" si="17"/>
        <v>0</v>
      </c>
      <c r="BI139" s="149">
        <f t="shared" si="18"/>
        <v>0</v>
      </c>
      <c r="BJ139" s="13" t="s">
        <v>130</v>
      </c>
      <c r="BK139" s="149">
        <f t="shared" si="19"/>
        <v>0</v>
      </c>
      <c r="BL139" s="13" t="s">
        <v>129</v>
      </c>
      <c r="BM139" s="148" t="s">
        <v>189</v>
      </c>
    </row>
    <row r="140" spans="2:65" s="1" customFormat="1" ht="33" customHeight="1">
      <c r="B140" s="135"/>
      <c r="C140" s="136" t="s">
        <v>190</v>
      </c>
      <c r="D140" s="136" t="s">
        <v>125</v>
      </c>
      <c r="E140" s="137" t="s">
        <v>191</v>
      </c>
      <c r="F140" s="138" t="s">
        <v>192</v>
      </c>
      <c r="G140" s="139" t="s">
        <v>128</v>
      </c>
      <c r="H140" s="140">
        <v>17.36</v>
      </c>
      <c r="I140" s="141"/>
      <c r="J140" s="142">
        <f t="shared" si="10"/>
        <v>0</v>
      </c>
      <c r="K140" s="143"/>
      <c r="L140" s="28"/>
      <c r="M140" s="144" t="s">
        <v>1</v>
      </c>
      <c r="N140" s="145" t="s">
        <v>40</v>
      </c>
      <c r="P140" s="146">
        <f t="shared" si="11"/>
        <v>0</v>
      </c>
      <c r="Q140" s="146">
        <v>7.1000000000000002E-4</v>
      </c>
      <c r="R140" s="146">
        <f t="shared" si="12"/>
        <v>1.2325600000000001E-2</v>
      </c>
      <c r="S140" s="146">
        <v>0</v>
      </c>
      <c r="T140" s="147">
        <f t="shared" si="13"/>
        <v>0</v>
      </c>
      <c r="AR140" s="148" t="s">
        <v>129</v>
      </c>
      <c r="AT140" s="148" t="s">
        <v>125</v>
      </c>
      <c r="AU140" s="148" t="s">
        <v>130</v>
      </c>
      <c r="AY140" s="13" t="s">
        <v>123</v>
      </c>
      <c r="BE140" s="149">
        <f t="shared" si="14"/>
        <v>0</v>
      </c>
      <c r="BF140" s="149">
        <f t="shared" si="15"/>
        <v>0</v>
      </c>
      <c r="BG140" s="149">
        <f t="shared" si="16"/>
        <v>0</v>
      </c>
      <c r="BH140" s="149">
        <f t="shared" si="17"/>
        <v>0</v>
      </c>
      <c r="BI140" s="149">
        <f t="shared" si="18"/>
        <v>0</v>
      </c>
      <c r="BJ140" s="13" t="s">
        <v>130</v>
      </c>
      <c r="BK140" s="149">
        <f t="shared" si="19"/>
        <v>0</v>
      </c>
      <c r="BL140" s="13" t="s">
        <v>129</v>
      </c>
      <c r="BM140" s="148" t="s">
        <v>193</v>
      </c>
    </row>
    <row r="141" spans="2:65" s="1" customFormat="1" ht="37.9" customHeight="1">
      <c r="B141" s="135"/>
      <c r="C141" s="136" t="s">
        <v>194</v>
      </c>
      <c r="D141" s="136" t="s">
        <v>125</v>
      </c>
      <c r="E141" s="137" t="s">
        <v>195</v>
      </c>
      <c r="F141" s="138" t="s">
        <v>196</v>
      </c>
      <c r="G141" s="139" t="s">
        <v>128</v>
      </c>
      <c r="H141" s="140">
        <v>17.36</v>
      </c>
      <c r="I141" s="141"/>
      <c r="J141" s="142">
        <f t="shared" si="10"/>
        <v>0</v>
      </c>
      <c r="K141" s="143"/>
      <c r="L141" s="28"/>
      <c r="M141" s="144" t="s">
        <v>1</v>
      </c>
      <c r="N141" s="145" t="s">
        <v>40</v>
      </c>
      <c r="P141" s="146">
        <f t="shared" si="11"/>
        <v>0</v>
      </c>
      <c r="Q141" s="146">
        <v>0.18151999999999999</v>
      </c>
      <c r="R141" s="146">
        <f t="shared" si="12"/>
        <v>3.1511871999999999</v>
      </c>
      <c r="S141" s="146">
        <v>0</v>
      </c>
      <c r="T141" s="147">
        <f t="shared" si="13"/>
        <v>0</v>
      </c>
      <c r="AR141" s="148" t="s">
        <v>129</v>
      </c>
      <c r="AT141" s="148" t="s">
        <v>125</v>
      </c>
      <c r="AU141" s="148" t="s">
        <v>130</v>
      </c>
      <c r="AY141" s="13" t="s">
        <v>123</v>
      </c>
      <c r="BE141" s="149">
        <f t="shared" si="14"/>
        <v>0</v>
      </c>
      <c r="BF141" s="149">
        <f t="shared" si="15"/>
        <v>0</v>
      </c>
      <c r="BG141" s="149">
        <f t="shared" si="16"/>
        <v>0</v>
      </c>
      <c r="BH141" s="149">
        <f t="shared" si="17"/>
        <v>0</v>
      </c>
      <c r="BI141" s="149">
        <f t="shared" si="18"/>
        <v>0</v>
      </c>
      <c r="BJ141" s="13" t="s">
        <v>130</v>
      </c>
      <c r="BK141" s="149">
        <f t="shared" si="19"/>
        <v>0</v>
      </c>
      <c r="BL141" s="13" t="s">
        <v>129</v>
      </c>
      <c r="BM141" s="148" t="s">
        <v>197</v>
      </c>
    </row>
    <row r="142" spans="2:65" s="1" customFormat="1" ht="33" customHeight="1">
      <c r="B142" s="135"/>
      <c r="C142" s="136" t="s">
        <v>198</v>
      </c>
      <c r="D142" s="136" t="s">
        <v>125</v>
      </c>
      <c r="E142" s="137" t="s">
        <v>199</v>
      </c>
      <c r="F142" s="138" t="s">
        <v>200</v>
      </c>
      <c r="G142" s="139" t="s">
        <v>128</v>
      </c>
      <c r="H142" s="140">
        <v>17.36</v>
      </c>
      <c r="I142" s="141"/>
      <c r="J142" s="142">
        <f t="shared" si="10"/>
        <v>0</v>
      </c>
      <c r="K142" s="143"/>
      <c r="L142" s="28"/>
      <c r="M142" s="144" t="s">
        <v>1</v>
      </c>
      <c r="N142" s="145" t="s">
        <v>40</v>
      </c>
      <c r="P142" s="146">
        <f t="shared" si="11"/>
        <v>0</v>
      </c>
      <c r="Q142" s="146">
        <v>0.20746000000000001</v>
      </c>
      <c r="R142" s="146">
        <f t="shared" si="12"/>
        <v>3.6015055999999999</v>
      </c>
      <c r="S142" s="146">
        <v>0</v>
      </c>
      <c r="T142" s="147">
        <f t="shared" si="13"/>
        <v>0</v>
      </c>
      <c r="AR142" s="148" t="s">
        <v>129</v>
      </c>
      <c r="AT142" s="148" t="s">
        <v>125</v>
      </c>
      <c r="AU142" s="148" t="s">
        <v>130</v>
      </c>
      <c r="AY142" s="13" t="s">
        <v>123</v>
      </c>
      <c r="BE142" s="149">
        <f t="shared" si="14"/>
        <v>0</v>
      </c>
      <c r="BF142" s="149">
        <f t="shared" si="15"/>
        <v>0</v>
      </c>
      <c r="BG142" s="149">
        <f t="shared" si="16"/>
        <v>0</v>
      </c>
      <c r="BH142" s="149">
        <f t="shared" si="17"/>
        <v>0</v>
      </c>
      <c r="BI142" s="149">
        <f t="shared" si="18"/>
        <v>0</v>
      </c>
      <c r="BJ142" s="13" t="s">
        <v>130</v>
      </c>
      <c r="BK142" s="149">
        <f t="shared" si="19"/>
        <v>0</v>
      </c>
      <c r="BL142" s="13" t="s">
        <v>129</v>
      </c>
      <c r="BM142" s="148" t="s">
        <v>201</v>
      </c>
    </row>
    <row r="143" spans="2:65" s="11" customFormat="1" ht="22.9" customHeight="1">
      <c r="B143" s="123"/>
      <c r="D143" s="124" t="s">
        <v>73</v>
      </c>
      <c r="E143" s="133" t="s">
        <v>160</v>
      </c>
      <c r="F143" s="133" t="s">
        <v>202</v>
      </c>
      <c r="I143" s="126"/>
      <c r="J143" s="134">
        <f>BK143</f>
        <v>0</v>
      </c>
      <c r="L143" s="123"/>
      <c r="M143" s="128"/>
      <c r="P143" s="129">
        <f>SUM(P144:P154)</f>
        <v>0</v>
      </c>
      <c r="R143" s="129">
        <f>SUM(R144:R154)</f>
        <v>10.391335999999999</v>
      </c>
      <c r="T143" s="130">
        <f>SUM(T144:T154)</f>
        <v>4.3179999999999996</v>
      </c>
      <c r="AR143" s="124" t="s">
        <v>82</v>
      </c>
      <c r="AT143" s="131" t="s">
        <v>73</v>
      </c>
      <c r="AU143" s="131" t="s">
        <v>82</v>
      </c>
      <c r="AY143" s="124" t="s">
        <v>123</v>
      </c>
      <c r="BK143" s="132">
        <f>SUM(BK144:BK154)</f>
        <v>0</v>
      </c>
    </row>
    <row r="144" spans="2:65" s="1" customFormat="1" ht="24.25" customHeight="1">
      <c r="B144" s="135"/>
      <c r="C144" s="136" t="s">
        <v>203</v>
      </c>
      <c r="D144" s="136" t="s">
        <v>125</v>
      </c>
      <c r="E144" s="137" t="s">
        <v>204</v>
      </c>
      <c r="F144" s="138" t="s">
        <v>205</v>
      </c>
      <c r="G144" s="139" t="s">
        <v>128</v>
      </c>
      <c r="H144" s="140">
        <v>8.16</v>
      </c>
      <c r="I144" s="141"/>
      <c r="J144" s="142">
        <f t="shared" ref="J144:J154" si="20">ROUND(I144*H144,2)</f>
        <v>0</v>
      </c>
      <c r="K144" s="143"/>
      <c r="L144" s="28"/>
      <c r="M144" s="144" t="s">
        <v>1</v>
      </c>
      <c r="N144" s="145" t="s">
        <v>40</v>
      </c>
      <c r="P144" s="146">
        <f t="shared" ref="P144:P154" si="21">O144*H144</f>
        <v>0</v>
      </c>
      <c r="Q144" s="146">
        <v>0</v>
      </c>
      <c r="R144" s="146">
        <f t="shared" ref="R144:R154" si="22">Q144*H144</f>
        <v>0</v>
      </c>
      <c r="S144" s="146">
        <v>0.375</v>
      </c>
      <c r="T144" s="147">
        <f t="shared" ref="T144:T154" si="23">S144*H144</f>
        <v>3.06</v>
      </c>
      <c r="AR144" s="148" t="s">
        <v>129</v>
      </c>
      <c r="AT144" s="148" t="s">
        <v>125</v>
      </c>
      <c r="AU144" s="148" t="s">
        <v>130</v>
      </c>
      <c r="AY144" s="13" t="s">
        <v>123</v>
      </c>
      <c r="BE144" s="149">
        <f t="shared" ref="BE144:BE154" si="24">IF(N144="základná",J144,0)</f>
        <v>0</v>
      </c>
      <c r="BF144" s="149">
        <f t="shared" ref="BF144:BF154" si="25">IF(N144="znížená",J144,0)</f>
        <v>0</v>
      </c>
      <c r="BG144" s="149">
        <f t="shared" ref="BG144:BG154" si="26">IF(N144="zákl. prenesená",J144,0)</f>
        <v>0</v>
      </c>
      <c r="BH144" s="149">
        <f t="shared" ref="BH144:BH154" si="27">IF(N144="zníž. prenesená",J144,0)</f>
        <v>0</v>
      </c>
      <c r="BI144" s="149">
        <f t="shared" ref="BI144:BI154" si="28">IF(N144="nulová",J144,0)</f>
        <v>0</v>
      </c>
      <c r="BJ144" s="13" t="s">
        <v>130</v>
      </c>
      <c r="BK144" s="149">
        <f t="shared" ref="BK144:BK154" si="29">ROUND(I144*H144,2)</f>
        <v>0</v>
      </c>
      <c r="BL144" s="13" t="s">
        <v>129</v>
      </c>
      <c r="BM144" s="148" t="s">
        <v>206</v>
      </c>
    </row>
    <row r="145" spans="2:65" s="1" customFormat="1" ht="33" customHeight="1">
      <c r="B145" s="135"/>
      <c r="C145" s="136" t="s">
        <v>7</v>
      </c>
      <c r="D145" s="136" t="s">
        <v>125</v>
      </c>
      <c r="E145" s="137" t="s">
        <v>207</v>
      </c>
      <c r="F145" s="138" t="s">
        <v>208</v>
      </c>
      <c r="G145" s="139" t="s">
        <v>134</v>
      </c>
      <c r="H145" s="140">
        <v>42.4</v>
      </c>
      <c r="I145" s="141"/>
      <c r="J145" s="142">
        <f t="shared" si="20"/>
        <v>0</v>
      </c>
      <c r="K145" s="143"/>
      <c r="L145" s="28"/>
      <c r="M145" s="144" t="s">
        <v>1</v>
      </c>
      <c r="N145" s="145" t="s">
        <v>40</v>
      </c>
      <c r="P145" s="146">
        <f t="shared" si="21"/>
        <v>0</v>
      </c>
      <c r="Q145" s="146">
        <v>0.16503999999999999</v>
      </c>
      <c r="R145" s="146">
        <f t="shared" si="22"/>
        <v>6.9976959999999995</v>
      </c>
      <c r="S145" s="146">
        <v>0</v>
      </c>
      <c r="T145" s="147">
        <f t="shared" si="23"/>
        <v>0</v>
      </c>
      <c r="AR145" s="148" t="s">
        <v>129</v>
      </c>
      <c r="AT145" s="148" t="s">
        <v>125</v>
      </c>
      <c r="AU145" s="148" t="s">
        <v>130</v>
      </c>
      <c r="AY145" s="13" t="s">
        <v>123</v>
      </c>
      <c r="BE145" s="149">
        <f t="shared" si="24"/>
        <v>0</v>
      </c>
      <c r="BF145" s="149">
        <f t="shared" si="25"/>
        <v>0</v>
      </c>
      <c r="BG145" s="149">
        <f t="shared" si="26"/>
        <v>0</v>
      </c>
      <c r="BH145" s="149">
        <f t="shared" si="27"/>
        <v>0</v>
      </c>
      <c r="BI145" s="149">
        <f t="shared" si="28"/>
        <v>0</v>
      </c>
      <c r="BJ145" s="13" t="s">
        <v>130</v>
      </c>
      <c r="BK145" s="149">
        <f t="shared" si="29"/>
        <v>0</v>
      </c>
      <c r="BL145" s="13" t="s">
        <v>129</v>
      </c>
      <c r="BM145" s="148" t="s">
        <v>209</v>
      </c>
    </row>
    <row r="146" spans="2:65" s="1" customFormat="1" ht="16.5" customHeight="1">
      <c r="B146" s="135"/>
      <c r="C146" s="150" t="s">
        <v>210</v>
      </c>
      <c r="D146" s="150" t="s">
        <v>165</v>
      </c>
      <c r="E146" s="151" t="s">
        <v>211</v>
      </c>
      <c r="F146" s="152" t="s">
        <v>212</v>
      </c>
      <c r="G146" s="153" t="s">
        <v>134</v>
      </c>
      <c r="H146" s="154">
        <v>5.37</v>
      </c>
      <c r="I146" s="155"/>
      <c r="J146" s="156">
        <f t="shared" si="20"/>
        <v>0</v>
      </c>
      <c r="K146" s="157"/>
      <c r="L146" s="158"/>
      <c r="M146" s="159" t="s">
        <v>1</v>
      </c>
      <c r="N146" s="160" t="s">
        <v>40</v>
      </c>
      <c r="P146" s="146">
        <f t="shared" si="21"/>
        <v>0</v>
      </c>
      <c r="Q146" s="146">
        <v>0.2</v>
      </c>
      <c r="R146" s="146">
        <f t="shared" si="22"/>
        <v>1.0740000000000001</v>
      </c>
      <c r="S146" s="146">
        <v>0</v>
      </c>
      <c r="T146" s="147">
        <f t="shared" si="23"/>
        <v>0</v>
      </c>
      <c r="AR146" s="148" t="s">
        <v>156</v>
      </c>
      <c r="AT146" s="148" t="s">
        <v>165</v>
      </c>
      <c r="AU146" s="148" t="s">
        <v>130</v>
      </c>
      <c r="AY146" s="13" t="s">
        <v>123</v>
      </c>
      <c r="BE146" s="149">
        <f t="shared" si="24"/>
        <v>0</v>
      </c>
      <c r="BF146" s="149">
        <f t="shared" si="25"/>
        <v>0</v>
      </c>
      <c r="BG146" s="149">
        <f t="shared" si="26"/>
        <v>0</v>
      </c>
      <c r="BH146" s="149">
        <f t="shared" si="27"/>
        <v>0</v>
      </c>
      <c r="BI146" s="149">
        <f t="shared" si="28"/>
        <v>0</v>
      </c>
      <c r="BJ146" s="13" t="s">
        <v>130</v>
      </c>
      <c r="BK146" s="149">
        <f t="shared" si="29"/>
        <v>0</v>
      </c>
      <c r="BL146" s="13" t="s">
        <v>129</v>
      </c>
      <c r="BM146" s="148" t="s">
        <v>213</v>
      </c>
    </row>
    <row r="147" spans="2:65" s="1" customFormat="1" ht="16.5" customHeight="1">
      <c r="B147" s="135"/>
      <c r="C147" s="150" t="s">
        <v>214</v>
      </c>
      <c r="D147" s="150" t="s">
        <v>165</v>
      </c>
      <c r="E147" s="151" t="s">
        <v>215</v>
      </c>
      <c r="F147" s="152" t="s">
        <v>216</v>
      </c>
      <c r="G147" s="153" t="s">
        <v>134</v>
      </c>
      <c r="H147" s="154">
        <v>11.59</v>
      </c>
      <c r="I147" s="155"/>
      <c r="J147" s="156">
        <f t="shared" si="20"/>
        <v>0</v>
      </c>
      <c r="K147" s="157"/>
      <c r="L147" s="158"/>
      <c r="M147" s="159" t="s">
        <v>1</v>
      </c>
      <c r="N147" s="160" t="s">
        <v>40</v>
      </c>
      <c r="P147" s="146">
        <f t="shared" si="21"/>
        <v>0</v>
      </c>
      <c r="Q147" s="146">
        <v>0.2</v>
      </c>
      <c r="R147" s="146">
        <f t="shared" si="22"/>
        <v>2.3180000000000001</v>
      </c>
      <c r="S147" s="146">
        <v>0</v>
      </c>
      <c r="T147" s="147">
        <f t="shared" si="23"/>
        <v>0</v>
      </c>
      <c r="AR147" s="148" t="s">
        <v>156</v>
      </c>
      <c r="AT147" s="148" t="s">
        <v>165</v>
      </c>
      <c r="AU147" s="148" t="s">
        <v>130</v>
      </c>
      <c r="AY147" s="13" t="s">
        <v>123</v>
      </c>
      <c r="BE147" s="149">
        <f t="shared" si="24"/>
        <v>0</v>
      </c>
      <c r="BF147" s="149">
        <f t="shared" si="25"/>
        <v>0</v>
      </c>
      <c r="BG147" s="149">
        <f t="shared" si="26"/>
        <v>0</v>
      </c>
      <c r="BH147" s="149">
        <f t="shared" si="27"/>
        <v>0</v>
      </c>
      <c r="BI147" s="149">
        <f t="shared" si="28"/>
        <v>0</v>
      </c>
      <c r="BJ147" s="13" t="s">
        <v>130</v>
      </c>
      <c r="BK147" s="149">
        <f t="shared" si="29"/>
        <v>0</v>
      </c>
      <c r="BL147" s="13" t="s">
        <v>129</v>
      </c>
      <c r="BM147" s="148" t="s">
        <v>217</v>
      </c>
    </row>
    <row r="148" spans="2:65" s="1" customFormat="1" ht="24.25" customHeight="1">
      <c r="B148" s="135"/>
      <c r="C148" s="136" t="s">
        <v>218</v>
      </c>
      <c r="D148" s="136" t="s">
        <v>125</v>
      </c>
      <c r="E148" s="137" t="s">
        <v>219</v>
      </c>
      <c r="F148" s="138" t="s">
        <v>220</v>
      </c>
      <c r="G148" s="139" t="s">
        <v>134</v>
      </c>
      <c r="H148" s="140">
        <v>54.4</v>
      </c>
      <c r="I148" s="141"/>
      <c r="J148" s="142">
        <f t="shared" si="20"/>
        <v>0</v>
      </c>
      <c r="K148" s="143"/>
      <c r="L148" s="28"/>
      <c r="M148" s="144" t="s">
        <v>1</v>
      </c>
      <c r="N148" s="145" t="s">
        <v>40</v>
      </c>
      <c r="P148" s="146">
        <f t="shared" si="21"/>
        <v>0</v>
      </c>
      <c r="Q148" s="146">
        <v>0</v>
      </c>
      <c r="R148" s="146">
        <f t="shared" si="22"/>
        <v>0</v>
      </c>
      <c r="S148" s="146">
        <v>0</v>
      </c>
      <c r="T148" s="147">
        <f t="shared" si="23"/>
        <v>0</v>
      </c>
      <c r="AR148" s="148" t="s">
        <v>129</v>
      </c>
      <c r="AT148" s="148" t="s">
        <v>125</v>
      </c>
      <c r="AU148" s="148" t="s">
        <v>130</v>
      </c>
      <c r="AY148" s="13" t="s">
        <v>123</v>
      </c>
      <c r="BE148" s="149">
        <f t="shared" si="24"/>
        <v>0</v>
      </c>
      <c r="BF148" s="149">
        <f t="shared" si="25"/>
        <v>0</v>
      </c>
      <c r="BG148" s="149">
        <f t="shared" si="26"/>
        <v>0</v>
      </c>
      <c r="BH148" s="149">
        <f t="shared" si="27"/>
        <v>0</v>
      </c>
      <c r="BI148" s="149">
        <f t="shared" si="28"/>
        <v>0</v>
      </c>
      <c r="BJ148" s="13" t="s">
        <v>130</v>
      </c>
      <c r="BK148" s="149">
        <f t="shared" si="29"/>
        <v>0</v>
      </c>
      <c r="BL148" s="13" t="s">
        <v>129</v>
      </c>
      <c r="BM148" s="148" t="s">
        <v>221</v>
      </c>
    </row>
    <row r="149" spans="2:65" s="1" customFormat="1" ht="16.5" customHeight="1">
      <c r="B149" s="135"/>
      <c r="C149" s="136" t="s">
        <v>222</v>
      </c>
      <c r="D149" s="136" t="s">
        <v>125</v>
      </c>
      <c r="E149" s="137" t="s">
        <v>223</v>
      </c>
      <c r="F149" s="138" t="s">
        <v>224</v>
      </c>
      <c r="G149" s="139" t="s">
        <v>225</v>
      </c>
      <c r="H149" s="140">
        <v>2</v>
      </c>
      <c r="I149" s="141"/>
      <c r="J149" s="142">
        <f t="shared" si="20"/>
        <v>0</v>
      </c>
      <c r="K149" s="143"/>
      <c r="L149" s="28"/>
      <c r="M149" s="144" t="s">
        <v>1</v>
      </c>
      <c r="N149" s="145" t="s">
        <v>40</v>
      </c>
      <c r="P149" s="146">
        <f t="shared" si="21"/>
        <v>0</v>
      </c>
      <c r="Q149" s="146">
        <v>0</v>
      </c>
      <c r="R149" s="146">
        <f t="shared" si="22"/>
        <v>0</v>
      </c>
      <c r="S149" s="146">
        <v>3.4000000000000002E-2</v>
      </c>
      <c r="T149" s="147">
        <f t="shared" si="23"/>
        <v>6.8000000000000005E-2</v>
      </c>
      <c r="AR149" s="148" t="s">
        <v>129</v>
      </c>
      <c r="AT149" s="148" t="s">
        <v>125</v>
      </c>
      <c r="AU149" s="148" t="s">
        <v>130</v>
      </c>
      <c r="AY149" s="13" t="s">
        <v>123</v>
      </c>
      <c r="BE149" s="149">
        <f t="shared" si="24"/>
        <v>0</v>
      </c>
      <c r="BF149" s="149">
        <f t="shared" si="25"/>
        <v>0</v>
      </c>
      <c r="BG149" s="149">
        <f t="shared" si="26"/>
        <v>0</v>
      </c>
      <c r="BH149" s="149">
        <f t="shared" si="27"/>
        <v>0</v>
      </c>
      <c r="BI149" s="149">
        <f t="shared" si="28"/>
        <v>0</v>
      </c>
      <c r="BJ149" s="13" t="s">
        <v>130</v>
      </c>
      <c r="BK149" s="149">
        <f t="shared" si="29"/>
        <v>0</v>
      </c>
      <c r="BL149" s="13" t="s">
        <v>129</v>
      </c>
      <c r="BM149" s="148" t="s">
        <v>226</v>
      </c>
    </row>
    <row r="150" spans="2:65" s="1" customFormat="1" ht="21.75" customHeight="1">
      <c r="B150" s="135"/>
      <c r="C150" s="136" t="s">
        <v>227</v>
      </c>
      <c r="D150" s="136" t="s">
        <v>125</v>
      </c>
      <c r="E150" s="137" t="s">
        <v>228</v>
      </c>
      <c r="F150" s="138" t="s">
        <v>229</v>
      </c>
      <c r="G150" s="139" t="s">
        <v>230</v>
      </c>
      <c r="H150" s="140">
        <v>33.786999999999999</v>
      </c>
      <c r="I150" s="141"/>
      <c r="J150" s="142">
        <f t="shared" si="20"/>
        <v>0</v>
      </c>
      <c r="K150" s="143"/>
      <c r="L150" s="28"/>
      <c r="M150" s="144" t="s">
        <v>1</v>
      </c>
      <c r="N150" s="145" t="s">
        <v>40</v>
      </c>
      <c r="P150" s="146">
        <f t="shared" si="21"/>
        <v>0</v>
      </c>
      <c r="Q150" s="146">
        <v>0</v>
      </c>
      <c r="R150" s="146">
        <f t="shared" si="22"/>
        <v>0</v>
      </c>
      <c r="S150" s="146">
        <v>0</v>
      </c>
      <c r="T150" s="147">
        <f t="shared" si="23"/>
        <v>0</v>
      </c>
      <c r="AR150" s="148" t="s">
        <v>129</v>
      </c>
      <c r="AT150" s="148" t="s">
        <v>125</v>
      </c>
      <c r="AU150" s="148" t="s">
        <v>130</v>
      </c>
      <c r="AY150" s="13" t="s">
        <v>123</v>
      </c>
      <c r="BE150" s="149">
        <f t="shared" si="24"/>
        <v>0</v>
      </c>
      <c r="BF150" s="149">
        <f t="shared" si="25"/>
        <v>0</v>
      </c>
      <c r="BG150" s="149">
        <f t="shared" si="26"/>
        <v>0</v>
      </c>
      <c r="BH150" s="149">
        <f t="shared" si="27"/>
        <v>0</v>
      </c>
      <c r="BI150" s="149">
        <f t="shared" si="28"/>
        <v>0</v>
      </c>
      <c r="BJ150" s="13" t="s">
        <v>130</v>
      </c>
      <c r="BK150" s="149">
        <f t="shared" si="29"/>
        <v>0</v>
      </c>
      <c r="BL150" s="13" t="s">
        <v>129</v>
      </c>
      <c r="BM150" s="148" t="s">
        <v>231</v>
      </c>
    </row>
    <row r="151" spans="2:65" s="1" customFormat="1" ht="24.25" customHeight="1">
      <c r="B151" s="135"/>
      <c r="C151" s="136" t="s">
        <v>232</v>
      </c>
      <c r="D151" s="136" t="s">
        <v>125</v>
      </c>
      <c r="E151" s="137" t="s">
        <v>233</v>
      </c>
      <c r="F151" s="138" t="s">
        <v>234</v>
      </c>
      <c r="G151" s="139" t="s">
        <v>230</v>
      </c>
      <c r="H151" s="140">
        <v>337.87</v>
      </c>
      <c r="I151" s="141"/>
      <c r="J151" s="142">
        <f t="shared" si="20"/>
        <v>0</v>
      </c>
      <c r="K151" s="143"/>
      <c r="L151" s="28"/>
      <c r="M151" s="144" t="s">
        <v>1</v>
      </c>
      <c r="N151" s="145" t="s">
        <v>40</v>
      </c>
      <c r="P151" s="146">
        <f t="shared" si="21"/>
        <v>0</v>
      </c>
      <c r="Q151" s="146">
        <v>0</v>
      </c>
      <c r="R151" s="146">
        <f t="shared" si="22"/>
        <v>0</v>
      </c>
      <c r="S151" s="146">
        <v>0</v>
      </c>
      <c r="T151" s="147">
        <f t="shared" si="23"/>
        <v>0</v>
      </c>
      <c r="AR151" s="148" t="s">
        <v>129</v>
      </c>
      <c r="AT151" s="148" t="s">
        <v>125</v>
      </c>
      <c r="AU151" s="148" t="s">
        <v>130</v>
      </c>
      <c r="AY151" s="13" t="s">
        <v>123</v>
      </c>
      <c r="BE151" s="149">
        <f t="shared" si="24"/>
        <v>0</v>
      </c>
      <c r="BF151" s="149">
        <f t="shared" si="25"/>
        <v>0</v>
      </c>
      <c r="BG151" s="149">
        <f t="shared" si="26"/>
        <v>0</v>
      </c>
      <c r="BH151" s="149">
        <f t="shared" si="27"/>
        <v>0</v>
      </c>
      <c r="BI151" s="149">
        <f t="shared" si="28"/>
        <v>0</v>
      </c>
      <c r="BJ151" s="13" t="s">
        <v>130</v>
      </c>
      <c r="BK151" s="149">
        <f t="shared" si="29"/>
        <v>0</v>
      </c>
      <c r="BL151" s="13" t="s">
        <v>129</v>
      </c>
      <c r="BM151" s="148" t="s">
        <v>235</v>
      </c>
    </row>
    <row r="152" spans="2:65" s="1" customFormat="1" ht="24.25" customHeight="1">
      <c r="B152" s="135"/>
      <c r="C152" s="136" t="s">
        <v>236</v>
      </c>
      <c r="D152" s="136" t="s">
        <v>125</v>
      </c>
      <c r="E152" s="137" t="s">
        <v>237</v>
      </c>
      <c r="F152" s="138" t="s">
        <v>238</v>
      </c>
      <c r="G152" s="139" t="s">
        <v>230</v>
      </c>
      <c r="H152" s="140">
        <v>33.786999999999999</v>
      </c>
      <c r="I152" s="141"/>
      <c r="J152" s="142">
        <f t="shared" si="20"/>
        <v>0</v>
      </c>
      <c r="K152" s="143"/>
      <c r="L152" s="28"/>
      <c r="M152" s="144" t="s">
        <v>1</v>
      </c>
      <c r="N152" s="145" t="s">
        <v>40</v>
      </c>
      <c r="P152" s="146">
        <f t="shared" si="21"/>
        <v>0</v>
      </c>
      <c r="Q152" s="146">
        <v>0</v>
      </c>
      <c r="R152" s="146">
        <f t="shared" si="22"/>
        <v>0</v>
      </c>
      <c r="S152" s="146">
        <v>0</v>
      </c>
      <c r="T152" s="147">
        <f t="shared" si="23"/>
        <v>0</v>
      </c>
      <c r="AR152" s="148" t="s">
        <v>129</v>
      </c>
      <c r="AT152" s="148" t="s">
        <v>125</v>
      </c>
      <c r="AU152" s="148" t="s">
        <v>130</v>
      </c>
      <c r="AY152" s="13" t="s">
        <v>123</v>
      </c>
      <c r="BE152" s="149">
        <f t="shared" si="24"/>
        <v>0</v>
      </c>
      <c r="BF152" s="149">
        <f t="shared" si="25"/>
        <v>0</v>
      </c>
      <c r="BG152" s="149">
        <f t="shared" si="26"/>
        <v>0</v>
      </c>
      <c r="BH152" s="149">
        <f t="shared" si="27"/>
        <v>0</v>
      </c>
      <c r="BI152" s="149">
        <f t="shared" si="28"/>
        <v>0</v>
      </c>
      <c r="BJ152" s="13" t="s">
        <v>130</v>
      </c>
      <c r="BK152" s="149">
        <f t="shared" si="29"/>
        <v>0</v>
      </c>
      <c r="BL152" s="13" t="s">
        <v>129</v>
      </c>
      <c r="BM152" s="148" t="s">
        <v>239</v>
      </c>
    </row>
    <row r="153" spans="2:65" s="1" customFormat="1" ht="24.25" customHeight="1">
      <c r="B153" s="135"/>
      <c r="C153" s="136" t="s">
        <v>240</v>
      </c>
      <c r="D153" s="136" t="s">
        <v>125</v>
      </c>
      <c r="E153" s="137" t="s">
        <v>241</v>
      </c>
      <c r="F153" s="138" t="s">
        <v>242</v>
      </c>
      <c r="G153" s="139" t="s">
        <v>230</v>
      </c>
      <c r="H153" s="140">
        <v>4.3179999999999996</v>
      </c>
      <c r="I153" s="141"/>
      <c r="J153" s="142">
        <f t="shared" si="20"/>
        <v>0</v>
      </c>
      <c r="K153" s="143"/>
      <c r="L153" s="28"/>
      <c r="M153" s="144" t="s">
        <v>1</v>
      </c>
      <c r="N153" s="145" t="s">
        <v>40</v>
      </c>
      <c r="P153" s="146">
        <f t="shared" si="21"/>
        <v>0</v>
      </c>
      <c r="Q153" s="146">
        <v>0</v>
      </c>
      <c r="R153" s="146">
        <f t="shared" si="22"/>
        <v>0</v>
      </c>
      <c r="S153" s="146">
        <v>0</v>
      </c>
      <c r="T153" s="147">
        <f t="shared" si="23"/>
        <v>0</v>
      </c>
      <c r="AR153" s="148" t="s">
        <v>129</v>
      </c>
      <c r="AT153" s="148" t="s">
        <v>125</v>
      </c>
      <c r="AU153" s="148" t="s">
        <v>130</v>
      </c>
      <c r="AY153" s="13" t="s">
        <v>123</v>
      </c>
      <c r="BE153" s="149">
        <f t="shared" si="24"/>
        <v>0</v>
      </c>
      <c r="BF153" s="149">
        <f t="shared" si="25"/>
        <v>0</v>
      </c>
      <c r="BG153" s="149">
        <f t="shared" si="26"/>
        <v>0</v>
      </c>
      <c r="BH153" s="149">
        <f t="shared" si="27"/>
        <v>0</v>
      </c>
      <c r="BI153" s="149">
        <f t="shared" si="28"/>
        <v>0</v>
      </c>
      <c r="BJ153" s="13" t="s">
        <v>130</v>
      </c>
      <c r="BK153" s="149">
        <f t="shared" si="29"/>
        <v>0</v>
      </c>
      <c r="BL153" s="13" t="s">
        <v>129</v>
      </c>
      <c r="BM153" s="148" t="s">
        <v>243</v>
      </c>
    </row>
    <row r="154" spans="2:65" s="1" customFormat="1" ht="24.25" customHeight="1">
      <c r="B154" s="135"/>
      <c r="C154" s="136" t="s">
        <v>244</v>
      </c>
      <c r="D154" s="136" t="s">
        <v>125</v>
      </c>
      <c r="E154" s="137" t="s">
        <v>245</v>
      </c>
      <c r="F154" s="138" t="s">
        <v>246</v>
      </c>
      <c r="G154" s="139" t="s">
        <v>142</v>
      </c>
      <c r="H154" s="140">
        <v>0.5</v>
      </c>
      <c r="I154" s="141"/>
      <c r="J154" s="142">
        <f t="shared" si="20"/>
        <v>0</v>
      </c>
      <c r="K154" s="143"/>
      <c r="L154" s="28"/>
      <c r="M154" s="144" t="s">
        <v>1</v>
      </c>
      <c r="N154" s="145" t="s">
        <v>40</v>
      </c>
      <c r="P154" s="146">
        <f t="shared" si="21"/>
        <v>0</v>
      </c>
      <c r="Q154" s="146">
        <v>3.2799999999999999E-3</v>
      </c>
      <c r="R154" s="146">
        <f t="shared" si="22"/>
        <v>1.64E-3</v>
      </c>
      <c r="S154" s="146">
        <v>2.38</v>
      </c>
      <c r="T154" s="147">
        <f t="shared" si="23"/>
        <v>1.19</v>
      </c>
      <c r="AR154" s="148" t="s">
        <v>129</v>
      </c>
      <c r="AT154" s="148" t="s">
        <v>125</v>
      </c>
      <c r="AU154" s="148" t="s">
        <v>130</v>
      </c>
      <c r="AY154" s="13" t="s">
        <v>123</v>
      </c>
      <c r="BE154" s="149">
        <f t="shared" si="24"/>
        <v>0</v>
      </c>
      <c r="BF154" s="149">
        <f t="shared" si="25"/>
        <v>0</v>
      </c>
      <c r="BG154" s="149">
        <f t="shared" si="26"/>
        <v>0</v>
      </c>
      <c r="BH154" s="149">
        <f t="shared" si="27"/>
        <v>0</v>
      </c>
      <c r="BI154" s="149">
        <f t="shared" si="28"/>
        <v>0</v>
      </c>
      <c r="BJ154" s="13" t="s">
        <v>130</v>
      </c>
      <c r="BK154" s="149">
        <f t="shared" si="29"/>
        <v>0</v>
      </c>
      <c r="BL154" s="13" t="s">
        <v>129</v>
      </c>
      <c r="BM154" s="148" t="s">
        <v>247</v>
      </c>
    </row>
    <row r="155" spans="2:65" s="11" customFormat="1" ht="22.9" customHeight="1">
      <c r="B155" s="123"/>
      <c r="D155" s="124" t="s">
        <v>73</v>
      </c>
      <c r="E155" s="133" t="s">
        <v>248</v>
      </c>
      <c r="F155" s="133" t="s">
        <v>249</v>
      </c>
      <c r="I155" s="126"/>
      <c r="J155" s="134">
        <f>BK155</f>
        <v>0</v>
      </c>
      <c r="L155" s="123"/>
      <c r="M155" s="128"/>
      <c r="P155" s="129">
        <f>P156</f>
        <v>0</v>
      </c>
      <c r="R155" s="129">
        <f>R156</f>
        <v>0</v>
      </c>
      <c r="T155" s="130">
        <f>T156</f>
        <v>0</v>
      </c>
      <c r="AR155" s="124" t="s">
        <v>82</v>
      </c>
      <c r="AT155" s="131" t="s">
        <v>73</v>
      </c>
      <c r="AU155" s="131" t="s">
        <v>82</v>
      </c>
      <c r="AY155" s="124" t="s">
        <v>123</v>
      </c>
      <c r="BK155" s="132">
        <f>BK156</f>
        <v>0</v>
      </c>
    </row>
    <row r="156" spans="2:65" s="1" customFormat="1" ht="33" customHeight="1">
      <c r="B156" s="135"/>
      <c r="C156" s="136" t="s">
        <v>250</v>
      </c>
      <c r="D156" s="136" t="s">
        <v>125</v>
      </c>
      <c r="E156" s="137" t="s">
        <v>251</v>
      </c>
      <c r="F156" s="138" t="s">
        <v>252</v>
      </c>
      <c r="G156" s="139" t="s">
        <v>230</v>
      </c>
      <c r="H156" s="140">
        <v>33.643000000000001</v>
      </c>
      <c r="I156" s="141"/>
      <c r="J156" s="142">
        <f>ROUND(I156*H156,2)</f>
        <v>0</v>
      </c>
      <c r="K156" s="143"/>
      <c r="L156" s="28"/>
      <c r="M156" s="161" t="s">
        <v>1</v>
      </c>
      <c r="N156" s="162" t="s">
        <v>40</v>
      </c>
      <c r="O156" s="163"/>
      <c r="P156" s="164">
        <f>O156*H156</f>
        <v>0</v>
      </c>
      <c r="Q156" s="164">
        <v>0</v>
      </c>
      <c r="R156" s="164">
        <f>Q156*H156</f>
        <v>0</v>
      </c>
      <c r="S156" s="164">
        <v>0</v>
      </c>
      <c r="T156" s="165">
        <f>S156*H156</f>
        <v>0</v>
      </c>
      <c r="AR156" s="148" t="s">
        <v>129</v>
      </c>
      <c r="AT156" s="148" t="s">
        <v>125</v>
      </c>
      <c r="AU156" s="148" t="s">
        <v>130</v>
      </c>
      <c r="AY156" s="13" t="s">
        <v>123</v>
      </c>
      <c r="BE156" s="149">
        <f>IF(N156="základná",J156,0)</f>
        <v>0</v>
      </c>
      <c r="BF156" s="149">
        <f>IF(N156="znížená",J156,0)</f>
        <v>0</v>
      </c>
      <c r="BG156" s="149">
        <f>IF(N156="zákl. prenesená",J156,0)</f>
        <v>0</v>
      </c>
      <c r="BH156" s="149">
        <f>IF(N156="zníž. prenesená",J156,0)</f>
        <v>0</v>
      </c>
      <c r="BI156" s="149">
        <f>IF(N156="nulová",J156,0)</f>
        <v>0</v>
      </c>
      <c r="BJ156" s="13" t="s">
        <v>130</v>
      </c>
      <c r="BK156" s="149">
        <f>ROUND(I156*H156,2)</f>
        <v>0</v>
      </c>
      <c r="BL156" s="13" t="s">
        <v>129</v>
      </c>
      <c r="BM156" s="148" t="s">
        <v>253</v>
      </c>
    </row>
    <row r="157" spans="2:65" s="1" customFormat="1" ht="7" customHeight="1">
      <c r="B157" s="43"/>
      <c r="C157" s="44"/>
      <c r="D157" s="44"/>
      <c r="E157" s="44"/>
      <c r="F157" s="44"/>
      <c r="G157" s="44"/>
      <c r="H157" s="44"/>
      <c r="I157" s="44"/>
      <c r="J157" s="44"/>
      <c r="K157" s="44"/>
      <c r="L157" s="28"/>
    </row>
  </sheetData>
  <autoFilter ref="C120:K156" xr:uid="{00000000-0009-0000-0000-000001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63"/>
  <sheetViews>
    <sheetView showGridLines="0" workbookViewId="0"/>
  </sheetViews>
  <sheetFormatPr defaultRowHeight="10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195" t="s">
        <v>5</v>
      </c>
      <c r="M2" s="196"/>
      <c r="N2" s="196"/>
      <c r="O2" s="196"/>
      <c r="P2" s="196"/>
      <c r="Q2" s="196"/>
      <c r="R2" s="196"/>
      <c r="S2" s="196"/>
      <c r="T2" s="196"/>
      <c r="U2" s="196"/>
      <c r="V2" s="196"/>
      <c r="AT2" s="13" t="s">
        <v>86</v>
      </c>
    </row>
    <row r="3" spans="2:46" ht="7" hidden="1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5" hidden="1" customHeight="1">
      <c r="B4" s="16"/>
      <c r="D4" s="17" t="s">
        <v>96</v>
      </c>
      <c r="L4" s="16"/>
      <c r="M4" s="86" t="s">
        <v>9</v>
      </c>
      <c r="AT4" s="13" t="s">
        <v>3</v>
      </c>
    </row>
    <row r="5" spans="2:46" ht="7" hidden="1" customHeight="1">
      <c r="B5" s="16"/>
      <c r="L5" s="16"/>
    </row>
    <row r="6" spans="2:46" ht="12" hidden="1" customHeight="1">
      <c r="B6" s="16"/>
      <c r="D6" s="23" t="s">
        <v>15</v>
      </c>
      <c r="L6" s="16"/>
    </row>
    <row r="7" spans="2:46" ht="26.25" hidden="1" customHeight="1">
      <c r="B7" s="16"/>
      <c r="E7" s="211" t="str">
        <f>'Rekapitulácia stavby'!K6</f>
        <v>STAVEBNÉ ÚPRAVY OSTROVČEKOV MIESTNYCH KOMUNIKÁCIÍ NOVÁ KELČA</v>
      </c>
      <c r="F7" s="212"/>
      <c r="G7" s="212"/>
      <c r="H7" s="212"/>
      <c r="L7" s="16"/>
    </row>
    <row r="8" spans="2:46" s="1" customFormat="1" ht="12" hidden="1" customHeight="1">
      <c r="B8" s="28"/>
      <c r="D8" s="23" t="s">
        <v>97</v>
      </c>
      <c r="L8" s="28"/>
    </row>
    <row r="9" spans="2:46" s="1" customFormat="1" ht="16.5" hidden="1" customHeight="1">
      <c r="B9" s="28"/>
      <c r="E9" s="189" t="s">
        <v>254</v>
      </c>
      <c r="F9" s="210"/>
      <c r="G9" s="210"/>
      <c r="H9" s="210"/>
      <c r="L9" s="28"/>
    </row>
    <row r="10" spans="2:46" s="1" customFormat="1" hidden="1">
      <c r="B10" s="28"/>
      <c r="L10" s="28"/>
    </row>
    <row r="11" spans="2:46" s="1" customFormat="1" ht="12" hidden="1" customHeight="1">
      <c r="B11" s="28"/>
      <c r="D11" s="23" t="s">
        <v>17</v>
      </c>
      <c r="F11" s="21" t="s">
        <v>1</v>
      </c>
      <c r="I11" s="23" t="s">
        <v>18</v>
      </c>
      <c r="J11" s="21" t="s">
        <v>1</v>
      </c>
      <c r="L11" s="28"/>
    </row>
    <row r="12" spans="2:46" s="1" customFormat="1" ht="12" hidden="1" customHeight="1">
      <c r="B12" s="28"/>
      <c r="D12" s="23" t="s">
        <v>19</v>
      </c>
      <c r="F12" s="21" t="s">
        <v>20</v>
      </c>
      <c r="I12" s="23" t="s">
        <v>21</v>
      </c>
      <c r="J12" s="51">
        <f>'Rekapitulácia stavby'!AN8</f>
        <v>45157</v>
      </c>
      <c r="L12" s="28"/>
    </row>
    <row r="13" spans="2:46" s="1" customFormat="1" ht="10.9" hidden="1" customHeight="1">
      <c r="B13" s="28"/>
      <c r="L13" s="28"/>
    </row>
    <row r="14" spans="2:46" s="1" customFormat="1" ht="12" hidden="1" customHeight="1">
      <c r="B14" s="28"/>
      <c r="D14" s="23" t="s">
        <v>22</v>
      </c>
      <c r="I14" s="23" t="s">
        <v>23</v>
      </c>
      <c r="J14" s="21" t="s">
        <v>1</v>
      </c>
      <c r="L14" s="28"/>
    </row>
    <row r="15" spans="2:46" s="1" customFormat="1" ht="18" hidden="1" customHeight="1">
      <c r="B15" s="28"/>
      <c r="E15" s="21" t="s">
        <v>24</v>
      </c>
      <c r="I15" s="23" t="s">
        <v>25</v>
      </c>
      <c r="J15" s="21" t="s">
        <v>1</v>
      </c>
      <c r="L15" s="28"/>
    </row>
    <row r="16" spans="2:46" s="1" customFormat="1" ht="7" hidden="1" customHeight="1">
      <c r="B16" s="28"/>
      <c r="L16" s="28"/>
    </row>
    <row r="17" spans="2:12" s="1" customFormat="1" ht="12" hidden="1" customHeight="1">
      <c r="B17" s="28"/>
      <c r="D17" s="23" t="s">
        <v>26</v>
      </c>
      <c r="I17" s="23" t="s">
        <v>23</v>
      </c>
      <c r="J17" s="24" t="str">
        <f>'Rekapitulácia stavby'!AN13</f>
        <v>Vyplň údaj</v>
      </c>
      <c r="L17" s="28"/>
    </row>
    <row r="18" spans="2:12" s="1" customFormat="1" ht="18" hidden="1" customHeight="1">
      <c r="B18" s="28"/>
      <c r="E18" s="213" t="str">
        <f>'Rekapitulácia stavby'!E14</f>
        <v>Vyplň údaj</v>
      </c>
      <c r="F18" s="205"/>
      <c r="G18" s="205"/>
      <c r="H18" s="205"/>
      <c r="I18" s="23" t="s">
        <v>25</v>
      </c>
      <c r="J18" s="24" t="str">
        <f>'Rekapitulácia stavby'!AN14</f>
        <v>Vyplň údaj</v>
      </c>
      <c r="L18" s="28"/>
    </row>
    <row r="19" spans="2:12" s="1" customFormat="1" ht="7" hidden="1" customHeight="1">
      <c r="B19" s="28"/>
      <c r="L19" s="28"/>
    </row>
    <row r="20" spans="2:12" s="1" customFormat="1" ht="12" hidden="1" customHeight="1">
      <c r="B20" s="28"/>
      <c r="D20" s="23" t="s">
        <v>29</v>
      </c>
      <c r="I20" s="23" t="s">
        <v>23</v>
      </c>
      <c r="J20" s="21" t="s">
        <v>1</v>
      </c>
      <c r="L20" s="28"/>
    </row>
    <row r="21" spans="2:12" s="1" customFormat="1" ht="18" hidden="1" customHeight="1">
      <c r="B21" s="28"/>
      <c r="E21" s="21" t="s">
        <v>30</v>
      </c>
      <c r="I21" s="23" t="s">
        <v>25</v>
      </c>
      <c r="J21" s="21" t="s">
        <v>1</v>
      </c>
      <c r="L21" s="28"/>
    </row>
    <row r="22" spans="2:12" s="1" customFormat="1" ht="7" hidden="1" customHeight="1">
      <c r="B22" s="28"/>
      <c r="L22" s="28"/>
    </row>
    <row r="23" spans="2:12" s="1" customFormat="1" ht="12" hidden="1" customHeight="1">
      <c r="B23" s="28"/>
      <c r="D23" s="23" t="s">
        <v>31</v>
      </c>
      <c r="I23" s="23" t="s">
        <v>23</v>
      </c>
      <c r="J23" s="21" t="str">
        <f>IF('Rekapitulácia stavby'!AN19="","",'Rekapitulácia stavby'!AN19)</f>
        <v/>
      </c>
      <c r="L23" s="28"/>
    </row>
    <row r="24" spans="2:12" s="1" customFormat="1" ht="18" hidden="1" customHeight="1">
      <c r="B24" s="28"/>
      <c r="E24" s="21" t="str">
        <f>IF('Rekapitulácia stavby'!E20="","",'Rekapitulácia stavby'!E20)</f>
        <v xml:space="preserve"> </v>
      </c>
      <c r="I24" s="23" t="s">
        <v>25</v>
      </c>
      <c r="J24" s="21" t="str">
        <f>IF('Rekapitulácia stavby'!AN20="","",'Rekapitulácia stavby'!AN20)</f>
        <v/>
      </c>
      <c r="L24" s="28"/>
    </row>
    <row r="25" spans="2:12" s="1" customFormat="1" ht="7" hidden="1" customHeight="1">
      <c r="B25" s="28"/>
      <c r="L25" s="28"/>
    </row>
    <row r="26" spans="2:12" s="1" customFormat="1" ht="12" hidden="1" customHeight="1">
      <c r="B26" s="28"/>
      <c r="D26" s="23" t="s">
        <v>33</v>
      </c>
      <c r="L26" s="28"/>
    </row>
    <row r="27" spans="2:12" s="7" customFormat="1" ht="16.5" hidden="1" customHeight="1">
      <c r="B27" s="87"/>
      <c r="E27" s="209" t="s">
        <v>1</v>
      </c>
      <c r="F27" s="209"/>
      <c r="G27" s="209"/>
      <c r="H27" s="209"/>
      <c r="L27" s="87"/>
    </row>
    <row r="28" spans="2:12" s="1" customFormat="1" ht="7" hidden="1" customHeight="1">
      <c r="B28" s="28"/>
      <c r="L28" s="28"/>
    </row>
    <row r="29" spans="2:12" s="1" customFormat="1" ht="7" hidden="1" customHeight="1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4" hidden="1" customHeight="1">
      <c r="B30" s="28"/>
      <c r="D30" s="88" t="s">
        <v>34</v>
      </c>
      <c r="J30" s="64">
        <f>ROUND(J121, 2)</f>
        <v>0</v>
      </c>
      <c r="L30" s="28"/>
    </row>
    <row r="31" spans="2:12" s="1" customFormat="1" ht="7" hidden="1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5" hidden="1" customHeight="1">
      <c r="B32" s="28"/>
      <c r="F32" s="31" t="s">
        <v>36</v>
      </c>
      <c r="I32" s="31" t="s">
        <v>35</v>
      </c>
      <c r="J32" s="31" t="s">
        <v>37</v>
      </c>
      <c r="L32" s="28"/>
    </row>
    <row r="33" spans="2:12" s="1" customFormat="1" ht="14.5" hidden="1" customHeight="1">
      <c r="B33" s="28"/>
      <c r="D33" s="89" t="s">
        <v>38</v>
      </c>
      <c r="E33" s="33" t="s">
        <v>39</v>
      </c>
      <c r="F33" s="90">
        <f>ROUND((SUM(BE121:BE162)),  2)</f>
        <v>0</v>
      </c>
      <c r="G33" s="91"/>
      <c r="H33" s="91"/>
      <c r="I33" s="92">
        <v>0.2</v>
      </c>
      <c r="J33" s="90">
        <f>ROUND(((SUM(BE121:BE162))*I33),  2)</f>
        <v>0</v>
      </c>
      <c r="L33" s="28"/>
    </row>
    <row r="34" spans="2:12" s="1" customFormat="1" ht="14.5" hidden="1" customHeight="1">
      <c r="B34" s="28"/>
      <c r="E34" s="33" t="s">
        <v>40</v>
      </c>
      <c r="F34" s="90">
        <f>ROUND((SUM(BF121:BF162)),  2)</f>
        <v>0</v>
      </c>
      <c r="G34" s="91"/>
      <c r="H34" s="91"/>
      <c r="I34" s="92">
        <v>0.2</v>
      </c>
      <c r="J34" s="90">
        <f>ROUND(((SUM(BF121:BF162))*I34),  2)</f>
        <v>0</v>
      </c>
      <c r="L34" s="28"/>
    </row>
    <row r="35" spans="2:12" s="1" customFormat="1" ht="14.5" hidden="1" customHeight="1">
      <c r="B35" s="28"/>
      <c r="E35" s="23" t="s">
        <v>41</v>
      </c>
      <c r="F35" s="93">
        <f>ROUND((SUM(BG121:BG162)),  2)</f>
        <v>0</v>
      </c>
      <c r="I35" s="94">
        <v>0.2</v>
      </c>
      <c r="J35" s="93">
        <f>0</f>
        <v>0</v>
      </c>
      <c r="L35" s="28"/>
    </row>
    <row r="36" spans="2:12" s="1" customFormat="1" ht="14.5" hidden="1" customHeight="1">
      <c r="B36" s="28"/>
      <c r="E36" s="23" t="s">
        <v>42</v>
      </c>
      <c r="F36" s="93">
        <f>ROUND((SUM(BH121:BH162)),  2)</f>
        <v>0</v>
      </c>
      <c r="I36" s="94">
        <v>0.2</v>
      </c>
      <c r="J36" s="93">
        <f>0</f>
        <v>0</v>
      </c>
      <c r="L36" s="28"/>
    </row>
    <row r="37" spans="2:12" s="1" customFormat="1" ht="14.5" hidden="1" customHeight="1">
      <c r="B37" s="28"/>
      <c r="E37" s="33" t="s">
        <v>43</v>
      </c>
      <c r="F37" s="90">
        <f>ROUND((SUM(BI121:BI162)),  2)</f>
        <v>0</v>
      </c>
      <c r="G37" s="91"/>
      <c r="H37" s="91"/>
      <c r="I37" s="92">
        <v>0</v>
      </c>
      <c r="J37" s="90">
        <f>0</f>
        <v>0</v>
      </c>
      <c r="L37" s="28"/>
    </row>
    <row r="38" spans="2:12" s="1" customFormat="1" ht="7" hidden="1" customHeight="1">
      <c r="B38" s="28"/>
      <c r="L38" s="28"/>
    </row>
    <row r="39" spans="2:12" s="1" customFormat="1" ht="25.4" hidden="1" customHeight="1">
      <c r="B39" s="28"/>
      <c r="C39" s="95"/>
      <c r="D39" s="96" t="s">
        <v>44</v>
      </c>
      <c r="E39" s="55"/>
      <c r="F39" s="55"/>
      <c r="G39" s="97" t="s">
        <v>45</v>
      </c>
      <c r="H39" s="98" t="s">
        <v>46</v>
      </c>
      <c r="I39" s="55"/>
      <c r="J39" s="99">
        <f>SUM(J30:J37)</f>
        <v>0</v>
      </c>
      <c r="K39" s="100"/>
      <c r="L39" s="28"/>
    </row>
    <row r="40" spans="2:12" s="1" customFormat="1" ht="14.5" hidden="1" customHeight="1">
      <c r="B40" s="28"/>
      <c r="L40" s="28"/>
    </row>
    <row r="41" spans="2:12" ht="14.5" hidden="1" customHeight="1">
      <c r="B41" s="16"/>
      <c r="L41" s="16"/>
    </row>
    <row r="42" spans="2:12" ht="14.5" hidden="1" customHeight="1">
      <c r="B42" s="16"/>
      <c r="L42" s="16"/>
    </row>
    <row r="43" spans="2:12" ht="14.5" hidden="1" customHeight="1">
      <c r="B43" s="16"/>
      <c r="L43" s="16"/>
    </row>
    <row r="44" spans="2:12" ht="14.5" hidden="1" customHeight="1">
      <c r="B44" s="16"/>
      <c r="L44" s="16"/>
    </row>
    <row r="45" spans="2:12" ht="14.5" hidden="1" customHeight="1">
      <c r="B45" s="16"/>
      <c r="L45" s="16"/>
    </row>
    <row r="46" spans="2:12" ht="14.5" hidden="1" customHeight="1">
      <c r="B46" s="16"/>
      <c r="L46" s="16"/>
    </row>
    <row r="47" spans="2:12" ht="14.5" hidden="1" customHeight="1">
      <c r="B47" s="16"/>
      <c r="L47" s="16"/>
    </row>
    <row r="48" spans="2:12" ht="14.5" hidden="1" customHeight="1">
      <c r="B48" s="16"/>
      <c r="L48" s="16"/>
    </row>
    <row r="49" spans="2:12" ht="14.5" hidden="1" customHeight="1">
      <c r="B49" s="16"/>
      <c r="L49" s="16"/>
    </row>
    <row r="50" spans="2:12" s="1" customFormat="1" ht="14.5" hidden="1" customHeight="1">
      <c r="B50" s="28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28"/>
    </row>
    <row r="51" spans="2:12" hidden="1">
      <c r="B51" s="16"/>
      <c r="L51" s="16"/>
    </row>
    <row r="52" spans="2:12" hidden="1">
      <c r="B52" s="16"/>
      <c r="L52" s="16"/>
    </row>
    <row r="53" spans="2:12" hidden="1">
      <c r="B53" s="16"/>
      <c r="L53" s="16"/>
    </row>
    <row r="54" spans="2:12" hidden="1">
      <c r="B54" s="16"/>
      <c r="L54" s="16"/>
    </row>
    <row r="55" spans="2:12" hidden="1">
      <c r="B55" s="16"/>
      <c r="L55" s="16"/>
    </row>
    <row r="56" spans="2:12" hidden="1">
      <c r="B56" s="16"/>
      <c r="L56" s="16"/>
    </row>
    <row r="57" spans="2:12" hidden="1">
      <c r="B57" s="16"/>
      <c r="L57" s="16"/>
    </row>
    <row r="58" spans="2:12" hidden="1">
      <c r="B58" s="16"/>
      <c r="L58" s="16"/>
    </row>
    <row r="59" spans="2:12" hidden="1">
      <c r="B59" s="16"/>
      <c r="L59" s="16"/>
    </row>
    <row r="60" spans="2:12" hidden="1">
      <c r="B60" s="16"/>
      <c r="L60" s="16"/>
    </row>
    <row r="61" spans="2:12" s="1" customFormat="1" ht="12.5" hidden="1">
      <c r="B61" s="28"/>
      <c r="D61" s="42" t="s">
        <v>49</v>
      </c>
      <c r="E61" s="30"/>
      <c r="F61" s="101" t="s">
        <v>50</v>
      </c>
      <c r="G61" s="42" t="s">
        <v>49</v>
      </c>
      <c r="H61" s="30"/>
      <c r="I61" s="30"/>
      <c r="J61" s="102" t="s">
        <v>50</v>
      </c>
      <c r="K61" s="30"/>
      <c r="L61" s="28"/>
    </row>
    <row r="62" spans="2:12" hidden="1">
      <c r="B62" s="16"/>
      <c r="L62" s="16"/>
    </row>
    <row r="63" spans="2:12" hidden="1">
      <c r="B63" s="16"/>
      <c r="L63" s="16"/>
    </row>
    <row r="64" spans="2:12" hidden="1">
      <c r="B64" s="16"/>
      <c r="L64" s="16"/>
    </row>
    <row r="65" spans="2:12" s="1" customFormat="1" ht="13" hidden="1">
      <c r="B65" s="28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28"/>
    </row>
    <row r="66" spans="2:12" hidden="1">
      <c r="B66" s="16"/>
      <c r="L66" s="16"/>
    </row>
    <row r="67" spans="2:12" hidden="1">
      <c r="B67" s="16"/>
      <c r="L67" s="16"/>
    </row>
    <row r="68" spans="2:12" hidden="1">
      <c r="B68" s="16"/>
      <c r="L68" s="16"/>
    </row>
    <row r="69" spans="2:12" hidden="1">
      <c r="B69" s="16"/>
      <c r="L69" s="16"/>
    </row>
    <row r="70" spans="2:12" hidden="1">
      <c r="B70" s="16"/>
      <c r="L70" s="16"/>
    </row>
    <row r="71" spans="2:12" hidden="1">
      <c r="B71" s="16"/>
      <c r="L71" s="16"/>
    </row>
    <row r="72" spans="2:12" hidden="1">
      <c r="B72" s="16"/>
      <c r="L72" s="16"/>
    </row>
    <row r="73" spans="2:12" hidden="1">
      <c r="B73" s="16"/>
      <c r="L73" s="16"/>
    </row>
    <row r="74" spans="2:12" hidden="1">
      <c r="B74" s="16"/>
      <c r="L74" s="16"/>
    </row>
    <row r="75" spans="2:12" hidden="1">
      <c r="B75" s="16"/>
      <c r="L75" s="16"/>
    </row>
    <row r="76" spans="2:12" s="1" customFormat="1" ht="12.5" hidden="1">
      <c r="B76" s="28"/>
      <c r="D76" s="42" t="s">
        <v>49</v>
      </c>
      <c r="E76" s="30"/>
      <c r="F76" s="101" t="s">
        <v>50</v>
      </c>
      <c r="G76" s="42" t="s">
        <v>49</v>
      </c>
      <c r="H76" s="30"/>
      <c r="I76" s="30"/>
      <c r="J76" s="102" t="s">
        <v>50</v>
      </c>
      <c r="K76" s="30"/>
      <c r="L76" s="28"/>
    </row>
    <row r="77" spans="2:12" s="1" customFormat="1" ht="14.5" hidden="1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78" spans="2:12" hidden="1"/>
    <row r="79" spans="2:12" hidden="1"/>
    <row r="80" spans="2:12" hidden="1"/>
    <row r="81" spans="2:47" s="1" customFormat="1" ht="7" hidden="1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5" hidden="1" customHeight="1">
      <c r="B82" s="28"/>
      <c r="C82" s="17" t="s">
        <v>99</v>
      </c>
      <c r="L82" s="28"/>
    </row>
    <row r="83" spans="2:47" s="1" customFormat="1" ht="7" hidden="1" customHeight="1">
      <c r="B83" s="28"/>
      <c r="L83" s="28"/>
    </row>
    <row r="84" spans="2:47" s="1" customFormat="1" ht="12" hidden="1" customHeight="1">
      <c r="B84" s="28"/>
      <c r="C84" s="23" t="s">
        <v>15</v>
      </c>
      <c r="L84" s="28"/>
    </row>
    <row r="85" spans="2:47" s="1" customFormat="1" ht="26.25" hidden="1" customHeight="1">
      <c r="B85" s="28"/>
      <c r="E85" s="211" t="str">
        <f>E7</f>
        <v>STAVEBNÉ ÚPRAVY OSTROVČEKOV MIESTNYCH KOMUNIKÁCIÍ NOVÁ KELČA</v>
      </c>
      <c r="F85" s="212"/>
      <c r="G85" s="212"/>
      <c r="H85" s="212"/>
      <c r="L85" s="28"/>
    </row>
    <row r="86" spans="2:47" s="1" customFormat="1" ht="12" hidden="1" customHeight="1">
      <c r="B86" s="28"/>
      <c r="C86" s="23" t="s">
        <v>97</v>
      </c>
      <c r="L86" s="28"/>
    </row>
    <row r="87" spans="2:47" s="1" customFormat="1" ht="16.5" hidden="1" customHeight="1">
      <c r="B87" s="28"/>
      <c r="E87" s="189" t="str">
        <f>E9</f>
        <v>02 - Ostrovček pri jednote</v>
      </c>
      <c r="F87" s="210"/>
      <c r="G87" s="210"/>
      <c r="H87" s="210"/>
      <c r="L87" s="28"/>
    </row>
    <row r="88" spans="2:47" s="1" customFormat="1" ht="7" hidden="1" customHeight="1">
      <c r="B88" s="28"/>
      <c r="L88" s="28"/>
    </row>
    <row r="89" spans="2:47" s="1" customFormat="1" ht="12" hidden="1" customHeight="1">
      <c r="B89" s="28"/>
      <c r="C89" s="23" t="s">
        <v>19</v>
      </c>
      <c r="F89" s="21" t="str">
        <f>F12</f>
        <v>Nová Kelča</v>
      </c>
      <c r="I89" s="23" t="s">
        <v>21</v>
      </c>
      <c r="J89" s="51">
        <f>IF(J12="","",J12)</f>
        <v>45157</v>
      </c>
      <c r="L89" s="28"/>
    </row>
    <row r="90" spans="2:47" s="1" customFormat="1" ht="7" hidden="1" customHeight="1">
      <c r="B90" s="28"/>
      <c r="L90" s="28"/>
    </row>
    <row r="91" spans="2:47" s="1" customFormat="1" ht="25.75" hidden="1" customHeight="1">
      <c r="B91" s="28"/>
      <c r="C91" s="23" t="s">
        <v>22</v>
      </c>
      <c r="F91" s="21" t="str">
        <f>E15</f>
        <v>Obec Nová Kelča</v>
      </c>
      <c r="I91" s="23" t="s">
        <v>29</v>
      </c>
      <c r="J91" s="26" t="str">
        <f>E21</f>
        <v>Ing. arch. Ľubomír Naňák</v>
      </c>
      <c r="L91" s="28"/>
    </row>
    <row r="92" spans="2:47" s="1" customFormat="1" ht="15.25" hidden="1" customHeight="1">
      <c r="B92" s="28"/>
      <c r="C92" s="23" t="s">
        <v>26</v>
      </c>
      <c r="F92" s="21" t="str">
        <f>IF(E18="","",E18)</f>
        <v>Vyplň údaj</v>
      </c>
      <c r="I92" s="23" t="s">
        <v>31</v>
      </c>
      <c r="J92" s="26" t="str">
        <f>E24</f>
        <v xml:space="preserve"> </v>
      </c>
      <c r="L92" s="28"/>
    </row>
    <row r="93" spans="2:47" s="1" customFormat="1" ht="10.4" hidden="1" customHeight="1">
      <c r="B93" s="28"/>
      <c r="L93" s="28"/>
    </row>
    <row r="94" spans="2:47" s="1" customFormat="1" ht="29.25" hidden="1" customHeight="1">
      <c r="B94" s="28"/>
      <c r="C94" s="103" t="s">
        <v>100</v>
      </c>
      <c r="D94" s="95"/>
      <c r="E94" s="95"/>
      <c r="F94" s="95"/>
      <c r="G94" s="95"/>
      <c r="H94" s="95"/>
      <c r="I94" s="95"/>
      <c r="J94" s="104" t="s">
        <v>101</v>
      </c>
      <c r="K94" s="95"/>
      <c r="L94" s="28"/>
    </row>
    <row r="95" spans="2:47" s="1" customFormat="1" ht="10.4" hidden="1" customHeight="1">
      <c r="B95" s="28"/>
      <c r="L95" s="28"/>
    </row>
    <row r="96" spans="2:47" s="1" customFormat="1" ht="22.9" hidden="1" customHeight="1">
      <c r="B96" s="28"/>
      <c r="C96" s="105" t="s">
        <v>102</v>
      </c>
      <c r="J96" s="64">
        <f>J121</f>
        <v>0</v>
      </c>
      <c r="L96" s="28"/>
      <c r="AU96" s="13" t="s">
        <v>103</v>
      </c>
    </row>
    <row r="97" spans="2:12" s="8" customFormat="1" ht="25" hidden="1" customHeight="1">
      <c r="B97" s="106"/>
      <c r="D97" s="107" t="s">
        <v>104</v>
      </c>
      <c r="E97" s="108"/>
      <c r="F97" s="108"/>
      <c r="G97" s="108"/>
      <c r="H97" s="108"/>
      <c r="I97" s="108"/>
      <c r="J97" s="109">
        <f>J122</f>
        <v>0</v>
      </c>
      <c r="L97" s="106"/>
    </row>
    <row r="98" spans="2:12" s="9" customFormat="1" ht="19.899999999999999" hidden="1" customHeight="1">
      <c r="B98" s="110"/>
      <c r="D98" s="111" t="s">
        <v>105</v>
      </c>
      <c r="E98" s="112"/>
      <c r="F98" s="112"/>
      <c r="G98" s="112"/>
      <c r="H98" s="112"/>
      <c r="I98" s="112"/>
      <c r="J98" s="113">
        <f>J123</f>
        <v>0</v>
      </c>
      <c r="L98" s="110"/>
    </row>
    <row r="99" spans="2:12" s="9" customFormat="1" ht="19.899999999999999" hidden="1" customHeight="1">
      <c r="B99" s="110"/>
      <c r="D99" s="111" t="s">
        <v>106</v>
      </c>
      <c r="E99" s="112"/>
      <c r="F99" s="112"/>
      <c r="G99" s="112"/>
      <c r="H99" s="112"/>
      <c r="I99" s="112"/>
      <c r="J99" s="113">
        <f>J142</f>
        <v>0</v>
      </c>
      <c r="L99" s="110"/>
    </row>
    <row r="100" spans="2:12" s="9" customFormat="1" ht="19.899999999999999" hidden="1" customHeight="1">
      <c r="B100" s="110"/>
      <c r="D100" s="111" t="s">
        <v>107</v>
      </c>
      <c r="E100" s="112"/>
      <c r="F100" s="112"/>
      <c r="G100" s="112"/>
      <c r="H100" s="112"/>
      <c r="I100" s="112"/>
      <c r="J100" s="113">
        <f>J149</f>
        <v>0</v>
      </c>
      <c r="L100" s="110"/>
    </row>
    <row r="101" spans="2:12" s="9" customFormat="1" ht="19.899999999999999" hidden="1" customHeight="1">
      <c r="B101" s="110"/>
      <c r="D101" s="111" t="s">
        <v>108</v>
      </c>
      <c r="E101" s="112"/>
      <c r="F101" s="112"/>
      <c r="G101" s="112"/>
      <c r="H101" s="112"/>
      <c r="I101" s="112"/>
      <c r="J101" s="113">
        <f>J161</f>
        <v>0</v>
      </c>
      <c r="L101" s="110"/>
    </row>
    <row r="102" spans="2:12" s="1" customFormat="1" ht="21.75" hidden="1" customHeight="1">
      <c r="B102" s="28"/>
      <c r="L102" s="28"/>
    </row>
    <row r="103" spans="2:12" s="1" customFormat="1" ht="7" hidden="1" customHeight="1">
      <c r="B103" s="43"/>
      <c r="C103" s="44"/>
      <c r="D103" s="44"/>
      <c r="E103" s="44"/>
      <c r="F103" s="44"/>
      <c r="G103" s="44"/>
      <c r="H103" s="44"/>
      <c r="I103" s="44"/>
      <c r="J103" s="44"/>
      <c r="K103" s="44"/>
      <c r="L103" s="28"/>
    </row>
    <row r="104" spans="2:12" hidden="1"/>
    <row r="105" spans="2:12" hidden="1"/>
    <row r="106" spans="2:12" hidden="1"/>
    <row r="107" spans="2:12" s="1" customFormat="1" ht="7" customHeight="1"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28"/>
    </row>
    <row r="108" spans="2:12" s="1" customFormat="1" ht="25" customHeight="1">
      <c r="B108" s="28"/>
      <c r="C108" s="17" t="s">
        <v>109</v>
      </c>
      <c r="L108" s="28"/>
    </row>
    <row r="109" spans="2:12" s="1" customFormat="1" ht="7" customHeight="1">
      <c r="B109" s="28"/>
      <c r="L109" s="28"/>
    </row>
    <row r="110" spans="2:12" s="1" customFormat="1" ht="12" customHeight="1">
      <c r="B110" s="28"/>
      <c r="C110" s="23" t="s">
        <v>15</v>
      </c>
      <c r="L110" s="28"/>
    </row>
    <row r="111" spans="2:12" s="1" customFormat="1" ht="26.25" customHeight="1">
      <c r="B111" s="28"/>
      <c r="E111" s="211" t="str">
        <f>E7</f>
        <v>STAVEBNÉ ÚPRAVY OSTROVČEKOV MIESTNYCH KOMUNIKÁCIÍ NOVÁ KELČA</v>
      </c>
      <c r="F111" s="212"/>
      <c r="G111" s="212"/>
      <c r="H111" s="212"/>
      <c r="L111" s="28"/>
    </row>
    <row r="112" spans="2:12" s="1" customFormat="1" ht="12" customHeight="1">
      <c r="B112" s="28"/>
      <c r="C112" s="23" t="s">
        <v>97</v>
      </c>
      <c r="L112" s="28"/>
    </row>
    <row r="113" spans="2:65" s="1" customFormat="1" ht="16.5" customHeight="1">
      <c r="B113" s="28"/>
      <c r="E113" s="189" t="str">
        <f>E9</f>
        <v>02 - Ostrovček pri jednote</v>
      </c>
      <c r="F113" s="210"/>
      <c r="G113" s="210"/>
      <c r="H113" s="210"/>
      <c r="L113" s="28"/>
    </row>
    <row r="114" spans="2:65" s="1" customFormat="1" ht="7" customHeight="1">
      <c r="B114" s="28"/>
      <c r="L114" s="28"/>
    </row>
    <row r="115" spans="2:65" s="1" customFormat="1" ht="12" customHeight="1">
      <c r="B115" s="28"/>
      <c r="C115" s="23" t="s">
        <v>19</v>
      </c>
      <c r="F115" s="21" t="str">
        <f>F12</f>
        <v>Nová Kelča</v>
      </c>
      <c r="I115" s="23" t="s">
        <v>21</v>
      </c>
      <c r="J115" s="51">
        <f>IF(J12="","",J12)</f>
        <v>45157</v>
      </c>
      <c r="L115" s="28"/>
    </row>
    <row r="116" spans="2:65" s="1" customFormat="1" ht="7" customHeight="1">
      <c r="B116" s="28"/>
      <c r="L116" s="28"/>
    </row>
    <row r="117" spans="2:65" s="1" customFormat="1" ht="25.75" customHeight="1">
      <c r="B117" s="28"/>
      <c r="C117" s="23" t="s">
        <v>22</v>
      </c>
      <c r="F117" s="21" t="str">
        <f>E15</f>
        <v>Obec Nová Kelča</v>
      </c>
      <c r="I117" s="23" t="s">
        <v>29</v>
      </c>
      <c r="J117" s="26" t="str">
        <f>E21</f>
        <v>Ing. arch. Ľubomír Naňák</v>
      </c>
      <c r="L117" s="28"/>
    </row>
    <row r="118" spans="2:65" s="1" customFormat="1" ht="15.25" customHeight="1">
      <c r="B118" s="28"/>
      <c r="C118" s="23" t="s">
        <v>26</v>
      </c>
      <c r="F118" s="21" t="str">
        <f>IF(E18="","",E18)</f>
        <v>Vyplň údaj</v>
      </c>
      <c r="I118" s="23" t="s">
        <v>31</v>
      </c>
      <c r="J118" s="26" t="str">
        <f>E24</f>
        <v xml:space="preserve"> </v>
      </c>
      <c r="L118" s="28"/>
    </row>
    <row r="119" spans="2:65" s="1" customFormat="1" ht="10.4" customHeight="1">
      <c r="B119" s="28"/>
      <c r="L119" s="28"/>
    </row>
    <row r="120" spans="2:65" s="10" customFormat="1" ht="29.25" customHeight="1">
      <c r="B120" s="114"/>
      <c r="C120" s="115" t="s">
        <v>110</v>
      </c>
      <c r="D120" s="116" t="s">
        <v>59</v>
      </c>
      <c r="E120" s="116" t="s">
        <v>55</v>
      </c>
      <c r="F120" s="116" t="s">
        <v>56</v>
      </c>
      <c r="G120" s="116" t="s">
        <v>111</v>
      </c>
      <c r="H120" s="116" t="s">
        <v>112</v>
      </c>
      <c r="I120" s="116" t="s">
        <v>113</v>
      </c>
      <c r="J120" s="117" t="s">
        <v>101</v>
      </c>
      <c r="K120" s="118" t="s">
        <v>114</v>
      </c>
      <c r="L120" s="114"/>
      <c r="M120" s="57" t="s">
        <v>1</v>
      </c>
      <c r="N120" s="58" t="s">
        <v>38</v>
      </c>
      <c r="O120" s="58" t="s">
        <v>115</v>
      </c>
      <c r="P120" s="58" t="s">
        <v>116</v>
      </c>
      <c r="Q120" s="58" t="s">
        <v>117</v>
      </c>
      <c r="R120" s="58" t="s">
        <v>118</v>
      </c>
      <c r="S120" s="58" t="s">
        <v>119</v>
      </c>
      <c r="T120" s="59" t="s">
        <v>120</v>
      </c>
    </row>
    <row r="121" spans="2:65" s="1" customFormat="1" ht="22.9" customHeight="1">
      <c r="B121" s="28"/>
      <c r="C121" s="62" t="s">
        <v>102</v>
      </c>
      <c r="J121" s="119">
        <f>BK121</f>
        <v>0</v>
      </c>
      <c r="L121" s="28"/>
      <c r="M121" s="60"/>
      <c r="N121" s="52"/>
      <c r="O121" s="52"/>
      <c r="P121" s="120">
        <f>P122</f>
        <v>0</v>
      </c>
      <c r="Q121" s="52"/>
      <c r="R121" s="120">
        <f>R122</f>
        <v>41.109915270000002</v>
      </c>
      <c r="S121" s="52"/>
      <c r="T121" s="121">
        <f>T122</f>
        <v>70.720129999999997</v>
      </c>
      <c r="AT121" s="13" t="s">
        <v>73</v>
      </c>
      <c r="AU121" s="13" t="s">
        <v>103</v>
      </c>
      <c r="BK121" s="122">
        <f>BK122</f>
        <v>0</v>
      </c>
    </row>
    <row r="122" spans="2:65" s="11" customFormat="1" ht="25.9" customHeight="1">
      <c r="B122" s="123"/>
      <c r="D122" s="124" t="s">
        <v>73</v>
      </c>
      <c r="E122" s="125" t="s">
        <v>121</v>
      </c>
      <c r="F122" s="125" t="s">
        <v>122</v>
      </c>
      <c r="I122" s="126"/>
      <c r="J122" s="127">
        <f>BK122</f>
        <v>0</v>
      </c>
      <c r="L122" s="123"/>
      <c r="M122" s="128"/>
      <c r="P122" s="129">
        <f>P123+P142+P149+P161</f>
        <v>0</v>
      </c>
      <c r="R122" s="129">
        <f>R123+R142+R149+R161</f>
        <v>41.109915270000002</v>
      </c>
      <c r="T122" s="130">
        <f>T123+T142+T149+T161</f>
        <v>70.720129999999997</v>
      </c>
      <c r="AR122" s="124" t="s">
        <v>82</v>
      </c>
      <c r="AT122" s="131" t="s">
        <v>73</v>
      </c>
      <c r="AU122" s="131" t="s">
        <v>74</v>
      </c>
      <c r="AY122" s="124" t="s">
        <v>123</v>
      </c>
      <c r="BK122" s="132">
        <f>BK123+BK142+BK149+BK161</f>
        <v>0</v>
      </c>
    </row>
    <row r="123" spans="2:65" s="11" customFormat="1" ht="22.9" customHeight="1">
      <c r="B123" s="123"/>
      <c r="D123" s="124" t="s">
        <v>73</v>
      </c>
      <c r="E123" s="133" t="s">
        <v>82</v>
      </c>
      <c r="F123" s="133" t="s">
        <v>124</v>
      </c>
      <c r="I123" s="126"/>
      <c r="J123" s="134">
        <f>BK123</f>
        <v>0</v>
      </c>
      <c r="L123" s="123"/>
      <c r="M123" s="128"/>
      <c r="P123" s="129">
        <f>SUM(P124:P141)</f>
        <v>0</v>
      </c>
      <c r="R123" s="129">
        <f>SUM(R124:R141)</f>
        <v>7.1937639999999998</v>
      </c>
      <c r="T123" s="130">
        <f>SUM(T124:T141)</f>
        <v>65.275374999999997</v>
      </c>
      <c r="AR123" s="124" t="s">
        <v>82</v>
      </c>
      <c r="AT123" s="131" t="s">
        <v>73</v>
      </c>
      <c r="AU123" s="131" t="s">
        <v>82</v>
      </c>
      <c r="AY123" s="124" t="s">
        <v>123</v>
      </c>
      <c r="BK123" s="132">
        <f>SUM(BK124:BK141)</f>
        <v>0</v>
      </c>
    </row>
    <row r="124" spans="2:65" s="1" customFormat="1" ht="33" customHeight="1">
      <c r="B124" s="135"/>
      <c r="C124" s="136" t="s">
        <v>82</v>
      </c>
      <c r="D124" s="136" t="s">
        <v>125</v>
      </c>
      <c r="E124" s="137" t="s">
        <v>126</v>
      </c>
      <c r="F124" s="138" t="s">
        <v>127</v>
      </c>
      <c r="G124" s="139" t="s">
        <v>128</v>
      </c>
      <c r="H124" s="140">
        <v>209.2</v>
      </c>
      <c r="I124" s="141"/>
      <c r="J124" s="142">
        <f t="shared" ref="J124:J141" si="0">ROUND(I124*H124,2)</f>
        <v>0</v>
      </c>
      <c r="K124" s="143"/>
      <c r="L124" s="28"/>
      <c r="M124" s="144" t="s">
        <v>1</v>
      </c>
      <c r="N124" s="145" t="s">
        <v>40</v>
      </c>
      <c r="P124" s="146">
        <f t="shared" ref="P124:P141" si="1">O124*H124</f>
        <v>0</v>
      </c>
      <c r="Q124" s="146">
        <v>0</v>
      </c>
      <c r="R124" s="146">
        <f t="shared" ref="R124:R141" si="2">Q124*H124</f>
        <v>0</v>
      </c>
      <c r="S124" s="146">
        <v>0</v>
      </c>
      <c r="T124" s="147">
        <f t="shared" ref="T124:T141" si="3">S124*H124</f>
        <v>0</v>
      </c>
      <c r="AR124" s="148" t="s">
        <v>129</v>
      </c>
      <c r="AT124" s="148" t="s">
        <v>125</v>
      </c>
      <c r="AU124" s="148" t="s">
        <v>130</v>
      </c>
      <c r="AY124" s="13" t="s">
        <v>123</v>
      </c>
      <c r="BE124" s="149">
        <f t="shared" ref="BE124:BE141" si="4">IF(N124="základná",J124,0)</f>
        <v>0</v>
      </c>
      <c r="BF124" s="149">
        <f t="shared" ref="BF124:BF141" si="5">IF(N124="znížená",J124,0)</f>
        <v>0</v>
      </c>
      <c r="BG124" s="149">
        <f t="shared" ref="BG124:BG141" si="6">IF(N124="zákl. prenesená",J124,0)</f>
        <v>0</v>
      </c>
      <c r="BH124" s="149">
        <f t="shared" ref="BH124:BH141" si="7">IF(N124="zníž. prenesená",J124,0)</f>
        <v>0</v>
      </c>
      <c r="BI124" s="149">
        <f t="shared" ref="BI124:BI141" si="8">IF(N124="nulová",J124,0)</f>
        <v>0</v>
      </c>
      <c r="BJ124" s="13" t="s">
        <v>130</v>
      </c>
      <c r="BK124" s="149">
        <f t="shared" ref="BK124:BK141" si="9">ROUND(I124*H124,2)</f>
        <v>0</v>
      </c>
      <c r="BL124" s="13" t="s">
        <v>129</v>
      </c>
      <c r="BM124" s="148" t="s">
        <v>255</v>
      </c>
    </row>
    <row r="125" spans="2:65" s="1" customFormat="1" ht="24.25" customHeight="1">
      <c r="B125" s="135"/>
      <c r="C125" s="136" t="s">
        <v>130</v>
      </c>
      <c r="D125" s="136" t="s">
        <v>125</v>
      </c>
      <c r="E125" s="137" t="s">
        <v>132</v>
      </c>
      <c r="F125" s="138" t="s">
        <v>133</v>
      </c>
      <c r="G125" s="139" t="s">
        <v>134</v>
      </c>
      <c r="H125" s="140">
        <v>54.4</v>
      </c>
      <c r="I125" s="141"/>
      <c r="J125" s="142">
        <f t="shared" si="0"/>
        <v>0</v>
      </c>
      <c r="K125" s="143"/>
      <c r="L125" s="28"/>
      <c r="M125" s="144" t="s">
        <v>1</v>
      </c>
      <c r="N125" s="145" t="s">
        <v>40</v>
      </c>
      <c r="P125" s="146">
        <f t="shared" si="1"/>
        <v>0</v>
      </c>
      <c r="Q125" s="146">
        <v>0</v>
      </c>
      <c r="R125" s="146">
        <f t="shared" si="2"/>
        <v>0</v>
      </c>
      <c r="S125" s="146">
        <v>9.1999999999999998E-2</v>
      </c>
      <c r="T125" s="147">
        <f t="shared" si="3"/>
        <v>5.0047999999999995</v>
      </c>
      <c r="AR125" s="148" t="s">
        <v>129</v>
      </c>
      <c r="AT125" s="148" t="s">
        <v>125</v>
      </c>
      <c r="AU125" s="148" t="s">
        <v>130</v>
      </c>
      <c r="AY125" s="13" t="s">
        <v>123</v>
      </c>
      <c r="BE125" s="149">
        <f t="shared" si="4"/>
        <v>0</v>
      </c>
      <c r="BF125" s="149">
        <f t="shared" si="5"/>
        <v>0</v>
      </c>
      <c r="BG125" s="149">
        <f t="shared" si="6"/>
        <v>0</v>
      </c>
      <c r="BH125" s="149">
        <f t="shared" si="7"/>
        <v>0</v>
      </c>
      <c r="BI125" s="149">
        <f t="shared" si="8"/>
        <v>0</v>
      </c>
      <c r="BJ125" s="13" t="s">
        <v>130</v>
      </c>
      <c r="BK125" s="149">
        <f t="shared" si="9"/>
        <v>0</v>
      </c>
      <c r="BL125" s="13" t="s">
        <v>129</v>
      </c>
      <c r="BM125" s="148" t="s">
        <v>256</v>
      </c>
    </row>
    <row r="126" spans="2:65" s="1" customFormat="1" ht="33" customHeight="1">
      <c r="B126" s="135"/>
      <c r="C126" s="136" t="s">
        <v>136</v>
      </c>
      <c r="D126" s="136" t="s">
        <v>125</v>
      </c>
      <c r="E126" s="137" t="s">
        <v>137</v>
      </c>
      <c r="F126" s="138" t="s">
        <v>138</v>
      </c>
      <c r="G126" s="139" t="s">
        <v>128</v>
      </c>
      <c r="H126" s="140">
        <v>12.525</v>
      </c>
      <c r="I126" s="141"/>
      <c r="J126" s="142">
        <f t="shared" si="0"/>
        <v>0</v>
      </c>
      <c r="K126" s="143"/>
      <c r="L126" s="28"/>
      <c r="M126" s="144" t="s">
        <v>1</v>
      </c>
      <c r="N126" s="145" t="s">
        <v>40</v>
      </c>
      <c r="P126" s="146">
        <f t="shared" si="1"/>
        <v>0</v>
      </c>
      <c r="Q126" s="146">
        <v>0</v>
      </c>
      <c r="R126" s="146">
        <f t="shared" si="2"/>
        <v>0</v>
      </c>
      <c r="S126" s="146">
        <v>0.23499999999999999</v>
      </c>
      <c r="T126" s="147">
        <f t="shared" si="3"/>
        <v>2.9433750000000001</v>
      </c>
      <c r="AR126" s="148" t="s">
        <v>129</v>
      </c>
      <c r="AT126" s="148" t="s">
        <v>125</v>
      </c>
      <c r="AU126" s="148" t="s">
        <v>130</v>
      </c>
      <c r="AY126" s="13" t="s">
        <v>123</v>
      </c>
      <c r="BE126" s="149">
        <f t="shared" si="4"/>
        <v>0</v>
      </c>
      <c r="BF126" s="149">
        <f t="shared" si="5"/>
        <v>0</v>
      </c>
      <c r="BG126" s="149">
        <f t="shared" si="6"/>
        <v>0</v>
      </c>
      <c r="BH126" s="149">
        <f t="shared" si="7"/>
        <v>0</v>
      </c>
      <c r="BI126" s="149">
        <f t="shared" si="8"/>
        <v>0</v>
      </c>
      <c r="BJ126" s="13" t="s">
        <v>130</v>
      </c>
      <c r="BK126" s="149">
        <f t="shared" si="9"/>
        <v>0</v>
      </c>
      <c r="BL126" s="13" t="s">
        <v>129</v>
      </c>
      <c r="BM126" s="148" t="s">
        <v>257</v>
      </c>
    </row>
    <row r="127" spans="2:65" s="1" customFormat="1" ht="24.25" customHeight="1">
      <c r="B127" s="135"/>
      <c r="C127" s="136" t="s">
        <v>129</v>
      </c>
      <c r="D127" s="136" t="s">
        <v>125</v>
      </c>
      <c r="E127" s="137" t="s">
        <v>140</v>
      </c>
      <c r="F127" s="138" t="s">
        <v>141</v>
      </c>
      <c r="G127" s="139" t="s">
        <v>142</v>
      </c>
      <c r="H127" s="140">
        <v>40.948</v>
      </c>
      <c r="I127" s="141"/>
      <c r="J127" s="142">
        <f t="shared" si="0"/>
        <v>0</v>
      </c>
      <c r="K127" s="143"/>
      <c r="L127" s="28"/>
      <c r="M127" s="144" t="s">
        <v>1</v>
      </c>
      <c r="N127" s="145" t="s">
        <v>40</v>
      </c>
      <c r="P127" s="146">
        <f t="shared" si="1"/>
        <v>0</v>
      </c>
      <c r="Q127" s="146">
        <v>0</v>
      </c>
      <c r="R127" s="146">
        <f t="shared" si="2"/>
        <v>0</v>
      </c>
      <c r="S127" s="146">
        <v>1.4</v>
      </c>
      <c r="T127" s="147">
        <f t="shared" si="3"/>
        <v>57.327199999999998</v>
      </c>
      <c r="AR127" s="148" t="s">
        <v>129</v>
      </c>
      <c r="AT127" s="148" t="s">
        <v>125</v>
      </c>
      <c r="AU127" s="148" t="s">
        <v>130</v>
      </c>
      <c r="AY127" s="13" t="s">
        <v>123</v>
      </c>
      <c r="BE127" s="149">
        <f t="shared" si="4"/>
        <v>0</v>
      </c>
      <c r="BF127" s="149">
        <f t="shared" si="5"/>
        <v>0</v>
      </c>
      <c r="BG127" s="149">
        <f t="shared" si="6"/>
        <v>0</v>
      </c>
      <c r="BH127" s="149">
        <f t="shared" si="7"/>
        <v>0</v>
      </c>
      <c r="BI127" s="149">
        <f t="shared" si="8"/>
        <v>0</v>
      </c>
      <c r="BJ127" s="13" t="s">
        <v>130</v>
      </c>
      <c r="BK127" s="149">
        <f t="shared" si="9"/>
        <v>0</v>
      </c>
      <c r="BL127" s="13" t="s">
        <v>129</v>
      </c>
      <c r="BM127" s="148" t="s">
        <v>258</v>
      </c>
    </row>
    <row r="128" spans="2:65" s="1" customFormat="1" ht="33" customHeight="1">
      <c r="B128" s="135"/>
      <c r="C128" s="136" t="s">
        <v>144</v>
      </c>
      <c r="D128" s="136" t="s">
        <v>125</v>
      </c>
      <c r="E128" s="137" t="s">
        <v>145</v>
      </c>
      <c r="F128" s="138" t="s">
        <v>146</v>
      </c>
      <c r="G128" s="139" t="s">
        <v>142</v>
      </c>
      <c r="H128" s="140">
        <v>40.948</v>
      </c>
      <c r="I128" s="141"/>
      <c r="J128" s="142">
        <f t="shared" si="0"/>
        <v>0</v>
      </c>
      <c r="K128" s="143"/>
      <c r="L128" s="28"/>
      <c r="M128" s="144" t="s">
        <v>1</v>
      </c>
      <c r="N128" s="145" t="s">
        <v>40</v>
      </c>
      <c r="P128" s="146">
        <f t="shared" si="1"/>
        <v>0</v>
      </c>
      <c r="Q128" s="146">
        <v>0</v>
      </c>
      <c r="R128" s="146">
        <f t="shared" si="2"/>
        <v>0</v>
      </c>
      <c r="S128" s="146">
        <v>0</v>
      </c>
      <c r="T128" s="147">
        <f t="shared" si="3"/>
        <v>0</v>
      </c>
      <c r="AR128" s="148" t="s">
        <v>129</v>
      </c>
      <c r="AT128" s="148" t="s">
        <v>125</v>
      </c>
      <c r="AU128" s="148" t="s">
        <v>130</v>
      </c>
      <c r="AY128" s="13" t="s">
        <v>123</v>
      </c>
      <c r="BE128" s="149">
        <f t="shared" si="4"/>
        <v>0</v>
      </c>
      <c r="BF128" s="149">
        <f t="shared" si="5"/>
        <v>0</v>
      </c>
      <c r="BG128" s="149">
        <f t="shared" si="6"/>
        <v>0</v>
      </c>
      <c r="BH128" s="149">
        <f t="shared" si="7"/>
        <v>0</v>
      </c>
      <c r="BI128" s="149">
        <f t="shared" si="8"/>
        <v>0</v>
      </c>
      <c r="BJ128" s="13" t="s">
        <v>130</v>
      </c>
      <c r="BK128" s="149">
        <f t="shared" si="9"/>
        <v>0</v>
      </c>
      <c r="BL128" s="13" t="s">
        <v>129</v>
      </c>
      <c r="BM128" s="148" t="s">
        <v>259</v>
      </c>
    </row>
    <row r="129" spans="2:65" s="1" customFormat="1" ht="16.5" customHeight="1">
      <c r="B129" s="135"/>
      <c r="C129" s="136" t="s">
        <v>148</v>
      </c>
      <c r="D129" s="136" t="s">
        <v>125</v>
      </c>
      <c r="E129" s="137" t="s">
        <v>149</v>
      </c>
      <c r="F129" s="138" t="s">
        <v>150</v>
      </c>
      <c r="G129" s="139" t="s">
        <v>142</v>
      </c>
      <c r="H129" s="140">
        <v>40.948</v>
      </c>
      <c r="I129" s="141"/>
      <c r="J129" s="142">
        <f t="shared" si="0"/>
        <v>0</v>
      </c>
      <c r="K129" s="143"/>
      <c r="L129" s="28"/>
      <c r="M129" s="144" t="s">
        <v>1</v>
      </c>
      <c r="N129" s="145" t="s">
        <v>40</v>
      </c>
      <c r="P129" s="146">
        <f t="shared" si="1"/>
        <v>0</v>
      </c>
      <c r="Q129" s="146">
        <v>0</v>
      </c>
      <c r="R129" s="146">
        <f t="shared" si="2"/>
        <v>0</v>
      </c>
      <c r="S129" s="146">
        <v>0</v>
      </c>
      <c r="T129" s="147">
        <f t="shared" si="3"/>
        <v>0</v>
      </c>
      <c r="AR129" s="148" t="s">
        <v>129</v>
      </c>
      <c r="AT129" s="148" t="s">
        <v>125</v>
      </c>
      <c r="AU129" s="148" t="s">
        <v>130</v>
      </c>
      <c r="AY129" s="13" t="s">
        <v>123</v>
      </c>
      <c r="BE129" s="149">
        <f t="shared" si="4"/>
        <v>0</v>
      </c>
      <c r="BF129" s="149">
        <f t="shared" si="5"/>
        <v>0</v>
      </c>
      <c r="BG129" s="149">
        <f t="shared" si="6"/>
        <v>0</v>
      </c>
      <c r="BH129" s="149">
        <f t="shared" si="7"/>
        <v>0</v>
      </c>
      <c r="BI129" s="149">
        <f t="shared" si="8"/>
        <v>0</v>
      </c>
      <c r="BJ129" s="13" t="s">
        <v>130</v>
      </c>
      <c r="BK129" s="149">
        <f t="shared" si="9"/>
        <v>0</v>
      </c>
      <c r="BL129" s="13" t="s">
        <v>129</v>
      </c>
      <c r="BM129" s="148" t="s">
        <v>260</v>
      </c>
    </row>
    <row r="130" spans="2:65" s="1" customFormat="1" ht="21.75" customHeight="1">
      <c r="B130" s="135"/>
      <c r="C130" s="136" t="s">
        <v>152</v>
      </c>
      <c r="D130" s="136" t="s">
        <v>125</v>
      </c>
      <c r="E130" s="137" t="s">
        <v>153</v>
      </c>
      <c r="F130" s="138" t="s">
        <v>154</v>
      </c>
      <c r="G130" s="139" t="s">
        <v>128</v>
      </c>
      <c r="H130" s="140">
        <v>277.3</v>
      </c>
      <c r="I130" s="141"/>
      <c r="J130" s="142">
        <f t="shared" si="0"/>
        <v>0</v>
      </c>
      <c r="K130" s="143"/>
      <c r="L130" s="28"/>
      <c r="M130" s="144" t="s">
        <v>1</v>
      </c>
      <c r="N130" s="145" t="s">
        <v>40</v>
      </c>
      <c r="P130" s="146">
        <f t="shared" si="1"/>
        <v>0</v>
      </c>
      <c r="Q130" s="146">
        <v>0</v>
      </c>
      <c r="R130" s="146">
        <f t="shared" si="2"/>
        <v>0</v>
      </c>
      <c r="S130" s="146">
        <v>0</v>
      </c>
      <c r="T130" s="147">
        <f t="shared" si="3"/>
        <v>0</v>
      </c>
      <c r="AR130" s="148" t="s">
        <v>129</v>
      </c>
      <c r="AT130" s="148" t="s">
        <v>125</v>
      </c>
      <c r="AU130" s="148" t="s">
        <v>130</v>
      </c>
      <c r="AY130" s="13" t="s">
        <v>123</v>
      </c>
      <c r="BE130" s="149">
        <f t="shared" si="4"/>
        <v>0</v>
      </c>
      <c r="BF130" s="149">
        <f t="shared" si="5"/>
        <v>0</v>
      </c>
      <c r="BG130" s="149">
        <f t="shared" si="6"/>
        <v>0</v>
      </c>
      <c r="BH130" s="149">
        <f t="shared" si="7"/>
        <v>0</v>
      </c>
      <c r="BI130" s="149">
        <f t="shared" si="8"/>
        <v>0</v>
      </c>
      <c r="BJ130" s="13" t="s">
        <v>130</v>
      </c>
      <c r="BK130" s="149">
        <f t="shared" si="9"/>
        <v>0</v>
      </c>
      <c r="BL130" s="13" t="s">
        <v>129</v>
      </c>
      <c r="BM130" s="148" t="s">
        <v>261</v>
      </c>
    </row>
    <row r="131" spans="2:65" s="1" customFormat="1" ht="21.75" customHeight="1">
      <c r="B131" s="135"/>
      <c r="C131" s="136" t="s">
        <v>156</v>
      </c>
      <c r="D131" s="136" t="s">
        <v>125</v>
      </c>
      <c r="E131" s="137" t="s">
        <v>157</v>
      </c>
      <c r="F131" s="138" t="s">
        <v>158</v>
      </c>
      <c r="G131" s="139" t="s">
        <v>128</v>
      </c>
      <c r="H131" s="140">
        <v>15.654999999999999</v>
      </c>
      <c r="I131" s="141"/>
      <c r="J131" s="142">
        <f t="shared" si="0"/>
        <v>0</v>
      </c>
      <c r="K131" s="143"/>
      <c r="L131" s="28"/>
      <c r="M131" s="144" t="s">
        <v>1</v>
      </c>
      <c r="N131" s="145" t="s">
        <v>40</v>
      </c>
      <c r="P131" s="146">
        <f t="shared" si="1"/>
        <v>0</v>
      </c>
      <c r="Q131" s="146">
        <v>0</v>
      </c>
      <c r="R131" s="146">
        <f t="shared" si="2"/>
        <v>0</v>
      </c>
      <c r="S131" s="146">
        <v>0</v>
      </c>
      <c r="T131" s="147">
        <f t="shared" si="3"/>
        <v>0</v>
      </c>
      <c r="AR131" s="148" t="s">
        <v>129</v>
      </c>
      <c r="AT131" s="148" t="s">
        <v>125</v>
      </c>
      <c r="AU131" s="148" t="s">
        <v>130</v>
      </c>
      <c r="AY131" s="13" t="s">
        <v>123</v>
      </c>
      <c r="BE131" s="149">
        <f t="shared" si="4"/>
        <v>0</v>
      </c>
      <c r="BF131" s="149">
        <f t="shared" si="5"/>
        <v>0</v>
      </c>
      <c r="BG131" s="149">
        <f t="shared" si="6"/>
        <v>0</v>
      </c>
      <c r="BH131" s="149">
        <f t="shared" si="7"/>
        <v>0</v>
      </c>
      <c r="BI131" s="149">
        <f t="shared" si="8"/>
        <v>0</v>
      </c>
      <c r="BJ131" s="13" t="s">
        <v>130</v>
      </c>
      <c r="BK131" s="149">
        <f t="shared" si="9"/>
        <v>0</v>
      </c>
      <c r="BL131" s="13" t="s">
        <v>129</v>
      </c>
      <c r="BM131" s="148" t="s">
        <v>262</v>
      </c>
    </row>
    <row r="132" spans="2:65" s="1" customFormat="1" ht="37.9" customHeight="1">
      <c r="B132" s="135"/>
      <c r="C132" s="136" t="s">
        <v>160</v>
      </c>
      <c r="D132" s="136" t="s">
        <v>125</v>
      </c>
      <c r="E132" s="137" t="s">
        <v>263</v>
      </c>
      <c r="F132" s="138" t="s">
        <v>264</v>
      </c>
      <c r="G132" s="139" t="s">
        <v>225</v>
      </c>
      <c r="H132" s="140">
        <v>4</v>
      </c>
      <c r="I132" s="141"/>
      <c r="J132" s="142">
        <f t="shared" si="0"/>
        <v>0</v>
      </c>
      <c r="K132" s="143"/>
      <c r="L132" s="28"/>
      <c r="M132" s="144" t="s">
        <v>1</v>
      </c>
      <c r="N132" s="145" t="s">
        <v>40</v>
      </c>
      <c r="P132" s="146">
        <f t="shared" si="1"/>
        <v>0</v>
      </c>
      <c r="Q132" s="146">
        <v>0</v>
      </c>
      <c r="R132" s="146">
        <f t="shared" si="2"/>
        <v>0</v>
      </c>
      <c r="S132" s="146">
        <v>0</v>
      </c>
      <c r="T132" s="147">
        <f t="shared" si="3"/>
        <v>0</v>
      </c>
      <c r="AR132" s="148" t="s">
        <v>129</v>
      </c>
      <c r="AT132" s="148" t="s">
        <v>125</v>
      </c>
      <c r="AU132" s="148" t="s">
        <v>130</v>
      </c>
      <c r="AY132" s="13" t="s">
        <v>123</v>
      </c>
      <c r="BE132" s="149">
        <f t="shared" si="4"/>
        <v>0</v>
      </c>
      <c r="BF132" s="149">
        <f t="shared" si="5"/>
        <v>0</v>
      </c>
      <c r="BG132" s="149">
        <f t="shared" si="6"/>
        <v>0</v>
      </c>
      <c r="BH132" s="149">
        <f t="shared" si="7"/>
        <v>0</v>
      </c>
      <c r="BI132" s="149">
        <f t="shared" si="8"/>
        <v>0</v>
      </c>
      <c r="BJ132" s="13" t="s">
        <v>130</v>
      </c>
      <c r="BK132" s="149">
        <f t="shared" si="9"/>
        <v>0</v>
      </c>
      <c r="BL132" s="13" t="s">
        <v>129</v>
      </c>
      <c r="BM132" s="148" t="s">
        <v>265</v>
      </c>
    </row>
    <row r="133" spans="2:65" s="1" customFormat="1" ht="16.5" customHeight="1">
      <c r="B133" s="135"/>
      <c r="C133" s="136" t="s">
        <v>164</v>
      </c>
      <c r="D133" s="136" t="s">
        <v>125</v>
      </c>
      <c r="E133" s="137" t="s">
        <v>161</v>
      </c>
      <c r="F133" s="138" t="s">
        <v>162</v>
      </c>
      <c r="G133" s="139" t="s">
        <v>128</v>
      </c>
      <c r="H133" s="140">
        <v>209.2</v>
      </c>
      <c r="I133" s="141"/>
      <c r="J133" s="142">
        <f t="shared" si="0"/>
        <v>0</v>
      </c>
      <c r="K133" s="143"/>
      <c r="L133" s="28"/>
      <c r="M133" s="144" t="s">
        <v>1</v>
      </c>
      <c r="N133" s="145" t="s">
        <v>40</v>
      </c>
      <c r="P133" s="146">
        <f t="shared" si="1"/>
        <v>0</v>
      </c>
      <c r="Q133" s="146">
        <v>0</v>
      </c>
      <c r="R133" s="146">
        <f t="shared" si="2"/>
        <v>0</v>
      </c>
      <c r="S133" s="146">
        <v>0</v>
      </c>
      <c r="T133" s="147">
        <f t="shared" si="3"/>
        <v>0</v>
      </c>
      <c r="AR133" s="148" t="s">
        <v>129</v>
      </c>
      <c r="AT133" s="148" t="s">
        <v>125</v>
      </c>
      <c r="AU133" s="148" t="s">
        <v>130</v>
      </c>
      <c r="AY133" s="13" t="s">
        <v>123</v>
      </c>
      <c r="BE133" s="149">
        <f t="shared" si="4"/>
        <v>0</v>
      </c>
      <c r="BF133" s="149">
        <f t="shared" si="5"/>
        <v>0</v>
      </c>
      <c r="BG133" s="149">
        <f t="shared" si="6"/>
        <v>0</v>
      </c>
      <c r="BH133" s="149">
        <f t="shared" si="7"/>
        <v>0</v>
      </c>
      <c r="BI133" s="149">
        <f t="shared" si="8"/>
        <v>0</v>
      </c>
      <c r="BJ133" s="13" t="s">
        <v>130</v>
      </c>
      <c r="BK133" s="149">
        <f t="shared" si="9"/>
        <v>0</v>
      </c>
      <c r="BL133" s="13" t="s">
        <v>129</v>
      </c>
      <c r="BM133" s="148" t="s">
        <v>266</v>
      </c>
    </row>
    <row r="134" spans="2:65" s="1" customFormat="1" ht="16.5" customHeight="1">
      <c r="B134" s="135"/>
      <c r="C134" s="150" t="s">
        <v>169</v>
      </c>
      <c r="D134" s="150" t="s">
        <v>165</v>
      </c>
      <c r="E134" s="151" t="s">
        <v>166</v>
      </c>
      <c r="F134" s="152" t="s">
        <v>167</v>
      </c>
      <c r="G134" s="153" t="s">
        <v>128</v>
      </c>
      <c r="H134" s="154">
        <v>213.38399999999999</v>
      </c>
      <c r="I134" s="155"/>
      <c r="J134" s="156">
        <f t="shared" si="0"/>
        <v>0</v>
      </c>
      <c r="K134" s="157"/>
      <c r="L134" s="158"/>
      <c r="M134" s="159" t="s">
        <v>1</v>
      </c>
      <c r="N134" s="160" t="s">
        <v>40</v>
      </c>
      <c r="P134" s="146">
        <f t="shared" si="1"/>
        <v>0</v>
      </c>
      <c r="Q134" s="146">
        <v>3.5000000000000001E-3</v>
      </c>
      <c r="R134" s="146">
        <f t="shared" si="2"/>
        <v>0.74684399999999995</v>
      </c>
      <c r="S134" s="146">
        <v>0</v>
      </c>
      <c r="T134" s="147">
        <f t="shared" si="3"/>
        <v>0</v>
      </c>
      <c r="AR134" s="148" t="s">
        <v>156</v>
      </c>
      <c r="AT134" s="148" t="s">
        <v>165</v>
      </c>
      <c r="AU134" s="148" t="s">
        <v>130</v>
      </c>
      <c r="AY134" s="13" t="s">
        <v>123</v>
      </c>
      <c r="BE134" s="149">
        <f t="shared" si="4"/>
        <v>0</v>
      </c>
      <c r="BF134" s="149">
        <f t="shared" si="5"/>
        <v>0</v>
      </c>
      <c r="BG134" s="149">
        <f t="shared" si="6"/>
        <v>0</v>
      </c>
      <c r="BH134" s="149">
        <f t="shared" si="7"/>
        <v>0</v>
      </c>
      <c r="BI134" s="149">
        <f t="shared" si="8"/>
        <v>0</v>
      </c>
      <c r="BJ134" s="13" t="s">
        <v>130</v>
      </c>
      <c r="BK134" s="149">
        <f t="shared" si="9"/>
        <v>0</v>
      </c>
      <c r="BL134" s="13" t="s">
        <v>129</v>
      </c>
      <c r="BM134" s="148" t="s">
        <v>267</v>
      </c>
    </row>
    <row r="135" spans="2:65" s="1" customFormat="1" ht="33" customHeight="1">
      <c r="B135" s="135"/>
      <c r="C135" s="136" t="s">
        <v>173</v>
      </c>
      <c r="D135" s="136" t="s">
        <v>125</v>
      </c>
      <c r="E135" s="137" t="s">
        <v>268</v>
      </c>
      <c r="F135" s="138" t="s">
        <v>269</v>
      </c>
      <c r="G135" s="139" t="s">
        <v>225</v>
      </c>
      <c r="H135" s="140">
        <v>4</v>
      </c>
      <c r="I135" s="141"/>
      <c r="J135" s="142">
        <f t="shared" si="0"/>
        <v>0</v>
      </c>
      <c r="K135" s="143"/>
      <c r="L135" s="28"/>
      <c r="M135" s="144" t="s">
        <v>1</v>
      </c>
      <c r="N135" s="145" t="s">
        <v>40</v>
      </c>
      <c r="P135" s="146">
        <f t="shared" si="1"/>
        <v>0</v>
      </c>
      <c r="Q135" s="146">
        <v>0</v>
      </c>
      <c r="R135" s="146">
        <f t="shared" si="2"/>
        <v>0</v>
      </c>
      <c r="S135" s="146">
        <v>0</v>
      </c>
      <c r="T135" s="147">
        <f t="shared" si="3"/>
        <v>0</v>
      </c>
      <c r="AR135" s="148" t="s">
        <v>129</v>
      </c>
      <c r="AT135" s="148" t="s">
        <v>125</v>
      </c>
      <c r="AU135" s="148" t="s">
        <v>130</v>
      </c>
      <c r="AY135" s="13" t="s">
        <v>123</v>
      </c>
      <c r="BE135" s="149">
        <f t="shared" si="4"/>
        <v>0</v>
      </c>
      <c r="BF135" s="149">
        <f t="shared" si="5"/>
        <v>0</v>
      </c>
      <c r="BG135" s="149">
        <f t="shared" si="6"/>
        <v>0</v>
      </c>
      <c r="BH135" s="149">
        <f t="shared" si="7"/>
        <v>0</v>
      </c>
      <c r="BI135" s="149">
        <f t="shared" si="8"/>
        <v>0</v>
      </c>
      <c r="BJ135" s="13" t="s">
        <v>130</v>
      </c>
      <c r="BK135" s="149">
        <f t="shared" si="9"/>
        <v>0</v>
      </c>
      <c r="BL135" s="13" t="s">
        <v>129</v>
      </c>
      <c r="BM135" s="148" t="s">
        <v>270</v>
      </c>
    </row>
    <row r="136" spans="2:65" s="1" customFormat="1" ht="24.25" customHeight="1">
      <c r="B136" s="135"/>
      <c r="C136" s="150" t="s">
        <v>178</v>
      </c>
      <c r="D136" s="150" t="s">
        <v>165</v>
      </c>
      <c r="E136" s="151" t="s">
        <v>271</v>
      </c>
      <c r="F136" s="152" t="s">
        <v>272</v>
      </c>
      <c r="G136" s="153" t="s">
        <v>225</v>
      </c>
      <c r="H136" s="154">
        <v>1</v>
      </c>
      <c r="I136" s="155"/>
      <c r="J136" s="156">
        <f t="shared" si="0"/>
        <v>0</v>
      </c>
      <c r="K136" s="157"/>
      <c r="L136" s="158"/>
      <c r="M136" s="159" t="s">
        <v>1</v>
      </c>
      <c r="N136" s="160" t="s">
        <v>40</v>
      </c>
      <c r="P136" s="146">
        <f t="shared" si="1"/>
        <v>0</v>
      </c>
      <c r="Q136" s="146">
        <v>5.0000000000000001E-3</v>
      </c>
      <c r="R136" s="146">
        <f t="shared" si="2"/>
        <v>5.0000000000000001E-3</v>
      </c>
      <c r="S136" s="146">
        <v>0</v>
      </c>
      <c r="T136" s="147">
        <f t="shared" si="3"/>
        <v>0</v>
      </c>
      <c r="AR136" s="148" t="s">
        <v>156</v>
      </c>
      <c r="AT136" s="148" t="s">
        <v>165</v>
      </c>
      <c r="AU136" s="148" t="s">
        <v>130</v>
      </c>
      <c r="AY136" s="13" t="s">
        <v>123</v>
      </c>
      <c r="BE136" s="149">
        <f t="shared" si="4"/>
        <v>0</v>
      </c>
      <c r="BF136" s="149">
        <f t="shared" si="5"/>
        <v>0</v>
      </c>
      <c r="BG136" s="149">
        <f t="shared" si="6"/>
        <v>0</v>
      </c>
      <c r="BH136" s="149">
        <f t="shared" si="7"/>
        <v>0</v>
      </c>
      <c r="BI136" s="149">
        <f t="shared" si="8"/>
        <v>0</v>
      </c>
      <c r="BJ136" s="13" t="s">
        <v>130</v>
      </c>
      <c r="BK136" s="149">
        <f t="shared" si="9"/>
        <v>0</v>
      </c>
      <c r="BL136" s="13" t="s">
        <v>129</v>
      </c>
      <c r="BM136" s="148" t="s">
        <v>273</v>
      </c>
    </row>
    <row r="137" spans="2:65" s="1" customFormat="1" ht="24.25" customHeight="1">
      <c r="B137" s="135"/>
      <c r="C137" s="150" t="s">
        <v>182</v>
      </c>
      <c r="D137" s="150" t="s">
        <v>165</v>
      </c>
      <c r="E137" s="151" t="s">
        <v>274</v>
      </c>
      <c r="F137" s="152" t="s">
        <v>275</v>
      </c>
      <c r="G137" s="153" t="s">
        <v>225</v>
      </c>
      <c r="H137" s="154">
        <v>4</v>
      </c>
      <c r="I137" s="155"/>
      <c r="J137" s="156">
        <f t="shared" si="0"/>
        <v>0</v>
      </c>
      <c r="K137" s="157"/>
      <c r="L137" s="158"/>
      <c r="M137" s="159" t="s">
        <v>1</v>
      </c>
      <c r="N137" s="160" t="s">
        <v>40</v>
      </c>
      <c r="P137" s="146">
        <f t="shared" si="1"/>
        <v>0</v>
      </c>
      <c r="Q137" s="146">
        <v>5.0000000000000001E-3</v>
      </c>
      <c r="R137" s="146">
        <f t="shared" si="2"/>
        <v>0.02</v>
      </c>
      <c r="S137" s="146">
        <v>0</v>
      </c>
      <c r="T137" s="147">
        <f t="shared" si="3"/>
        <v>0</v>
      </c>
      <c r="AR137" s="148" t="s">
        <v>156</v>
      </c>
      <c r="AT137" s="148" t="s">
        <v>165</v>
      </c>
      <c r="AU137" s="148" t="s">
        <v>130</v>
      </c>
      <c r="AY137" s="13" t="s">
        <v>123</v>
      </c>
      <c r="BE137" s="149">
        <f t="shared" si="4"/>
        <v>0</v>
      </c>
      <c r="BF137" s="149">
        <f t="shared" si="5"/>
        <v>0</v>
      </c>
      <c r="BG137" s="149">
        <f t="shared" si="6"/>
        <v>0</v>
      </c>
      <c r="BH137" s="149">
        <f t="shared" si="7"/>
        <v>0</v>
      </c>
      <c r="BI137" s="149">
        <f t="shared" si="8"/>
        <v>0</v>
      </c>
      <c r="BJ137" s="13" t="s">
        <v>130</v>
      </c>
      <c r="BK137" s="149">
        <f t="shared" si="9"/>
        <v>0</v>
      </c>
      <c r="BL137" s="13" t="s">
        <v>129</v>
      </c>
      <c r="BM137" s="148" t="s">
        <v>276</v>
      </c>
    </row>
    <row r="138" spans="2:65" s="1" customFormat="1" ht="33" customHeight="1">
      <c r="B138" s="135"/>
      <c r="C138" s="136" t="s">
        <v>186</v>
      </c>
      <c r="D138" s="136" t="s">
        <v>125</v>
      </c>
      <c r="E138" s="137" t="s">
        <v>277</v>
      </c>
      <c r="F138" s="138" t="s">
        <v>278</v>
      </c>
      <c r="G138" s="139" t="s">
        <v>225</v>
      </c>
      <c r="H138" s="140">
        <v>4</v>
      </c>
      <c r="I138" s="141"/>
      <c r="J138" s="142">
        <f t="shared" si="0"/>
        <v>0</v>
      </c>
      <c r="K138" s="143"/>
      <c r="L138" s="28"/>
      <c r="M138" s="144" t="s">
        <v>1</v>
      </c>
      <c r="N138" s="145" t="s">
        <v>40</v>
      </c>
      <c r="P138" s="146">
        <f t="shared" si="1"/>
        <v>0</v>
      </c>
      <c r="Q138" s="146">
        <v>4.8000000000000001E-4</v>
      </c>
      <c r="R138" s="146">
        <f t="shared" si="2"/>
        <v>1.92E-3</v>
      </c>
      <c r="S138" s="146">
        <v>0</v>
      </c>
      <c r="T138" s="147">
        <f t="shared" si="3"/>
        <v>0</v>
      </c>
      <c r="AR138" s="148" t="s">
        <v>129</v>
      </c>
      <c r="AT138" s="148" t="s">
        <v>125</v>
      </c>
      <c r="AU138" s="148" t="s">
        <v>130</v>
      </c>
      <c r="AY138" s="13" t="s">
        <v>123</v>
      </c>
      <c r="BE138" s="149">
        <f t="shared" si="4"/>
        <v>0</v>
      </c>
      <c r="BF138" s="149">
        <f t="shared" si="5"/>
        <v>0</v>
      </c>
      <c r="BG138" s="149">
        <f t="shared" si="6"/>
        <v>0</v>
      </c>
      <c r="BH138" s="149">
        <f t="shared" si="7"/>
        <v>0</v>
      </c>
      <c r="BI138" s="149">
        <f t="shared" si="8"/>
        <v>0</v>
      </c>
      <c r="BJ138" s="13" t="s">
        <v>130</v>
      </c>
      <c r="BK138" s="149">
        <f t="shared" si="9"/>
        <v>0</v>
      </c>
      <c r="BL138" s="13" t="s">
        <v>129</v>
      </c>
      <c r="BM138" s="148" t="s">
        <v>279</v>
      </c>
    </row>
    <row r="139" spans="2:65" s="1" customFormat="1" ht="24.25" customHeight="1">
      <c r="B139" s="135"/>
      <c r="C139" s="150" t="s">
        <v>190</v>
      </c>
      <c r="D139" s="150" t="s">
        <v>165</v>
      </c>
      <c r="E139" s="151" t="s">
        <v>280</v>
      </c>
      <c r="F139" s="152" t="s">
        <v>281</v>
      </c>
      <c r="G139" s="153" t="s">
        <v>225</v>
      </c>
      <c r="H139" s="154">
        <v>12</v>
      </c>
      <c r="I139" s="155"/>
      <c r="J139" s="156">
        <f t="shared" si="0"/>
        <v>0</v>
      </c>
      <c r="K139" s="157"/>
      <c r="L139" s="158"/>
      <c r="M139" s="159" t="s">
        <v>1</v>
      </c>
      <c r="N139" s="160" t="s">
        <v>40</v>
      </c>
      <c r="P139" s="146">
        <f t="shared" si="1"/>
        <v>0</v>
      </c>
      <c r="Q139" s="146">
        <v>1.2E-2</v>
      </c>
      <c r="R139" s="146">
        <f t="shared" si="2"/>
        <v>0.14400000000000002</v>
      </c>
      <c r="S139" s="146">
        <v>0</v>
      </c>
      <c r="T139" s="147">
        <f t="shared" si="3"/>
        <v>0</v>
      </c>
      <c r="AR139" s="148" t="s">
        <v>156</v>
      </c>
      <c r="AT139" s="148" t="s">
        <v>165</v>
      </c>
      <c r="AU139" s="148" t="s">
        <v>130</v>
      </c>
      <c r="AY139" s="13" t="s">
        <v>123</v>
      </c>
      <c r="BE139" s="149">
        <f t="shared" si="4"/>
        <v>0</v>
      </c>
      <c r="BF139" s="149">
        <f t="shared" si="5"/>
        <v>0</v>
      </c>
      <c r="BG139" s="149">
        <f t="shared" si="6"/>
        <v>0</v>
      </c>
      <c r="BH139" s="149">
        <f t="shared" si="7"/>
        <v>0</v>
      </c>
      <c r="BI139" s="149">
        <f t="shared" si="8"/>
        <v>0</v>
      </c>
      <c r="BJ139" s="13" t="s">
        <v>130</v>
      </c>
      <c r="BK139" s="149">
        <f t="shared" si="9"/>
        <v>0</v>
      </c>
      <c r="BL139" s="13" t="s">
        <v>129</v>
      </c>
      <c r="BM139" s="148" t="s">
        <v>282</v>
      </c>
    </row>
    <row r="140" spans="2:65" s="1" customFormat="1" ht="33" customHeight="1">
      <c r="B140" s="135"/>
      <c r="C140" s="136" t="s">
        <v>194</v>
      </c>
      <c r="D140" s="136" t="s">
        <v>125</v>
      </c>
      <c r="E140" s="137" t="s">
        <v>170</v>
      </c>
      <c r="F140" s="138" t="s">
        <v>171</v>
      </c>
      <c r="G140" s="139" t="s">
        <v>128</v>
      </c>
      <c r="H140" s="140">
        <v>209.2</v>
      </c>
      <c r="I140" s="141"/>
      <c r="J140" s="142">
        <f t="shared" si="0"/>
        <v>0</v>
      </c>
      <c r="K140" s="143"/>
      <c r="L140" s="28"/>
      <c r="M140" s="144" t="s">
        <v>1</v>
      </c>
      <c r="N140" s="145" t="s">
        <v>40</v>
      </c>
      <c r="P140" s="146">
        <f t="shared" si="1"/>
        <v>0</v>
      </c>
      <c r="Q140" s="146">
        <v>0</v>
      </c>
      <c r="R140" s="146">
        <f t="shared" si="2"/>
        <v>0</v>
      </c>
      <c r="S140" s="146">
        <v>0</v>
      </c>
      <c r="T140" s="147">
        <f t="shared" si="3"/>
        <v>0</v>
      </c>
      <c r="AR140" s="148" t="s">
        <v>129</v>
      </c>
      <c r="AT140" s="148" t="s">
        <v>125</v>
      </c>
      <c r="AU140" s="148" t="s">
        <v>130</v>
      </c>
      <c r="AY140" s="13" t="s">
        <v>123</v>
      </c>
      <c r="BE140" s="149">
        <f t="shared" si="4"/>
        <v>0</v>
      </c>
      <c r="BF140" s="149">
        <f t="shared" si="5"/>
        <v>0</v>
      </c>
      <c r="BG140" s="149">
        <f t="shared" si="6"/>
        <v>0</v>
      </c>
      <c r="BH140" s="149">
        <f t="shared" si="7"/>
        <v>0</v>
      </c>
      <c r="BI140" s="149">
        <f t="shared" si="8"/>
        <v>0</v>
      </c>
      <c r="BJ140" s="13" t="s">
        <v>130</v>
      </c>
      <c r="BK140" s="149">
        <f t="shared" si="9"/>
        <v>0</v>
      </c>
      <c r="BL140" s="13" t="s">
        <v>129</v>
      </c>
      <c r="BM140" s="148" t="s">
        <v>283</v>
      </c>
    </row>
    <row r="141" spans="2:65" s="1" customFormat="1" ht="16.5" customHeight="1">
      <c r="B141" s="135"/>
      <c r="C141" s="150" t="s">
        <v>198</v>
      </c>
      <c r="D141" s="150" t="s">
        <v>165</v>
      </c>
      <c r="E141" s="151" t="s">
        <v>174</v>
      </c>
      <c r="F141" s="152" t="s">
        <v>175</v>
      </c>
      <c r="G141" s="153" t="s">
        <v>128</v>
      </c>
      <c r="H141" s="154">
        <v>251.04</v>
      </c>
      <c r="I141" s="155"/>
      <c r="J141" s="156">
        <f t="shared" si="0"/>
        <v>0</v>
      </c>
      <c r="K141" s="157"/>
      <c r="L141" s="158"/>
      <c r="M141" s="159" t="s">
        <v>1</v>
      </c>
      <c r="N141" s="160" t="s">
        <v>40</v>
      </c>
      <c r="P141" s="146">
        <f t="shared" si="1"/>
        <v>0</v>
      </c>
      <c r="Q141" s="146">
        <v>2.5000000000000001E-2</v>
      </c>
      <c r="R141" s="146">
        <f t="shared" si="2"/>
        <v>6.2759999999999998</v>
      </c>
      <c r="S141" s="146">
        <v>0</v>
      </c>
      <c r="T141" s="147">
        <f t="shared" si="3"/>
        <v>0</v>
      </c>
      <c r="AR141" s="148" t="s">
        <v>156</v>
      </c>
      <c r="AT141" s="148" t="s">
        <v>165</v>
      </c>
      <c r="AU141" s="148" t="s">
        <v>130</v>
      </c>
      <c r="AY141" s="13" t="s">
        <v>123</v>
      </c>
      <c r="BE141" s="149">
        <f t="shared" si="4"/>
        <v>0</v>
      </c>
      <c r="BF141" s="149">
        <f t="shared" si="5"/>
        <v>0</v>
      </c>
      <c r="BG141" s="149">
        <f t="shared" si="6"/>
        <v>0</v>
      </c>
      <c r="BH141" s="149">
        <f t="shared" si="7"/>
        <v>0</v>
      </c>
      <c r="BI141" s="149">
        <f t="shared" si="8"/>
        <v>0</v>
      </c>
      <c r="BJ141" s="13" t="s">
        <v>130</v>
      </c>
      <c r="BK141" s="149">
        <f t="shared" si="9"/>
        <v>0</v>
      </c>
      <c r="BL141" s="13" t="s">
        <v>129</v>
      </c>
      <c r="BM141" s="148" t="s">
        <v>284</v>
      </c>
    </row>
    <row r="142" spans="2:65" s="11" customFormat="1" ht="22.9" customHeight="1">
      <c r="B142" s="123"/>
      <c r="D142" s="124" t="s">
        <v>73</v>
      </c>
      <c r="E142" s="133" t="s">
        <v>144</v>
      </c>
      <c r="F142" s="133" t="s">
        <v>177</v>
      </c>
      <c r="I142" s="126"/>
      <c r="J142" s="134">
        <f>BK142</f>
        <v>0</v>
      </c>
      <c r="L142" s="123"/>
      <c r="M142" s="128"/>
      <c r="P142" s="129">
        <f>SUM(P143:P148)</f>
        <v>0</v>
      </c>
      <c r="R142" s="129">
        <f>SUM(R143:R148)</f>
        <v>14.556184949999999</v>
      </c>
      <c r="T142" s="130">
        <f>SUM(T143:T148)</f>
        <v>0</v>
      </c>
      <c r="AR142" s="124" t="s">
        <v>82</v>
      </c>
      <c r="AT142" s="131" t="s">
        <v>73</v>
      </c>
      <c r="AU142" s="131" t="s">
        <v>82</v>
      </c>
      <c r="AY142" s="124" t="s">
        <v>123</v>
      </c>
      <c r="BK142" s="132">
        <f>SUM(BK143:BK148)</f>
        <v>0</v>
      </c>
    </row>
    <row r="143" spans="2:65" s="1" customFormat="1" ht="33" customHeight="1">
      <c r="B143" s="135"/>
      <c r="C143" s="136" t="s">
        <v>203</v>
      </c>
      <c r="D143" s="136" t="s">
        <v>125</v>
      </c>
      <c r="E143" s="137" t="s">
        <v>179</v>
      </c>
      <c r="F143" s="138" t="s">
        <v>180</v>
      </c>
      <c r="G143" s="139" t="s">
        <v>128</v>
      </c>
      <c r="H143" s="140">
        <v>3.63</v>
      </c>
      <c r="I143" s="141"/>
      <c r="J143" s="142">
        <f t="shared" ref="J143:J148" si="10">ROUND(I143*H143,2)</f>
        <v>0</v>
      </c>
      <c r="K143" s="143"/>
      <c r="L143" s="28"/>
      <c r="M143" s="144" t="s">
        <v>1</v>
      </c>
      <c r="N143" s="145" t="s">
        <v>40</v>
      </c>
      <c r="P143" s="146">
        <f t="shared" ref="P143:P148" si="11">O143*H143</f>
        <v>0</v>
      </c>
      <c r="Q143" s="146">
        <v>0.71643999999999997</v>
      </c>
      <c r="R143" s="146">
        <f t="shared" ref="R143:R148" si="12">Q143*H143</f>
        <v>2.6006771999999998</v>
      </c>
      <c r="S143" s="146">
        <v>0</v>
      </c>
      <c r="T143" s="147">
        <f t="shared" ref="T143:T148" si="13">S143*H143</f>
        <v>0</v>
      </c>
      <c r="AR143" s="148" t="s">
        <v>129</v>
      </c>
      <c r="AT143" s="148" t="s">
        <v>125</v>
      </c>
      <c r="AU143" s="148" t="s">
        <v>130</v>
      </c>
      <c r="AY143" s="13" t="s">
        <v>123</v>
      </c>
      <c r="BE143" s="149">
        <f t="shared" ref="BE143:BE148" si="14">IF(N143="základná",J143,0)</f>
        <v>0</v>
      </c>
      <c r="BF143" s="149">
        <f t="shared" ref="BF143:BF148" si="15">IF(N143="znížená",J143,0)</f>
        <v>0</v>
      </c>
      <c r="BG143" s="149">
        <f t="shared" ref="BG143:BG148" si="16">IF(N143="zákl. prenesená",J143,0)</f>
        <v>0</v>
      </c>
      <c r="BH143" s="149">
        <f t="shared" ref="BH143:BH148" si="17">IF(N143="zníž. prenesená",J143,0)</f>
        <v>0</v>
      </c>
      <c r="BI143" s="149">
        <f t="shared" ref="BI143:BI148" si="18">IF(N143="nulová",J143,0)</f>
        <v>0</v>
      </c>
      <c r="BJ143" s="13" t="s">
        <v>130</v>
      </c>
      <c r="BK143" s="149">
        <f t="shared" ref="BK143:BK148" si="19">ROUND(I143*H143,2)</f>
        <v>0</v>
      </c>
      <c r="BL143" s="13" t="s">
        <v>129</v>
      </c>
      <c r="BM143" s="148" t="s">
        <v>285</v>
      </c>
    </row>
    <row r="144" spans="2:65" s="1" customFormat="1" ht="24.25" customHeight="1">
      <c r="B144" s="135"/>
      <c r="C144" s="136" t="s">
        <v>7</v>
      </c>
      <c r="D144" s="136" t="s">
        <v>125</v>
      </c>
      <c r="E144" s="137" t="s">
        <v>183</v>
      </c>
      <c r="F144" s="138" t="s">
        <v>184</v>
      </c>
      <c r="G144" s="139" t="s">
        <v>128</v>
      </c>
      <c r="H144" s="140">
        <v>16.155000000000001</v>
      </c>
      <c r="I144" s="141"/>
      <c r="J144" s="142">
        <f t="shared" si="10"/>
        <v>0</v>
      </c>
      <c r="K144" s="143"/>
      <c r="L144" s="28"/>
      <c r="M144" s="144" t="s">
        <v>1</v>
      </c>
      <c r="N144" s="145" t="s">
        <v>40</v>
      </c>
      <c r="P144" s="146">
        <f t="shared" si="11"/>
        <v>0</v>
      </c>
      <c r="Q144" s="146">
        <v>0.34283000000000002</v>
      </c>
      <c r="R144" s="146">
        <f t="shared" si="12"/>
        <v>5.5384186500000006</v>
      </c>
      <c r="S144" s="146">
        <v>0</v>
      </c>
      <c r="T144" s="147">
        <f t="shared" si="13"/>
        <v>0</v>
      </c>
      <c r="AR144" s="148" t="s">
        <v>129</v>
      </c>
      <c r="AT144" s="148" t="s">
        <v>125</v>
      </c>
      <c r="AU144" s="148" t="s">
        <v>130</v>
      </c>
      <c r="AY144" s="13" t="s">
        <v>123</v>
      </c>
      <c r="BE144" s="149">
        <f t="shared" si="14"/>
        <v>0</v>
      </c>
      <c r="BF144" s="149">
        <f t="shared" si="15"/>
        <v>0</v>
      </c>
      <c r="BG144" s="149">
        <f t="shared" si="16"/>
        <v>0</v>
      </c>
      <c r="BH144" s="149">
        <f t="shared" si="17"/>
        <v>0</v>
      </c>
      <c r="BI144" s="149">
        <f t="shared" si="18"/>
        <v>0</v>
      </c>
      <c r="BJ144" s="13" t="s">
        <v>130</v>
      </c>
      <c r="BK144" s="149">
        <f t="shared" si="19"/>
        <v>0</v>
      </c>
      <c r="BL144" s="13" t="s">
        <v>129</v>
      </c>
      <c r="BM144" s="148" t="s">
        <v>286</v>
      </c>
    </row>
    <row r="145" spans="2:65" s="1" customFormat="1" ht="33" customHeight="1">
      <c r="B145" s="135"/>
      <c r="C145" s="136" t="s">
        <v>210</v>
      </c>
      <c r="D145" s="136" t="s">
        <v>125</v>
      </c>
      <c r="E145" s="137" t="s">
        <v>187</v>
      </c>
      <c r="F145" s="138" t="s">
        <v>188</v>
      </c>
      <c r="G145" s="139" t="s">
        <v>128</v>
      </c>
      <c r="H145" s="140">
        <v>16.155000000000001</v>
      </c>
      <c r="I145" s="141"/>
      <c r="J145" s="142">
        <f t="shared" si="10"/>
        <v>0</v>
      </c>
      <c r="K145" s="143"/>
      <c r="L145" s="28"/>
      <c r="M145" s="144" t="s">
        <v>1</v>
      </c>
      <c r="N145" s="145" t="s">
        <v>40</v>
      </c>
      <c r="P145" s="146">
        <f t="shared" si="11"/>
        <v>0</v>
      </c>
      <c r="Q145" s="146">
        <v>7.5300000000000002E-3</v>
      </c>
      <c r="R145" s="146">
        <f t="shared" si="12"/>
        <v>0.12164715000000001</v>
      </c>
      <c r="S145" s="146">
        <v>0</v>
      </c>
      <c r="T145" s="147">
        <f t="shared" si="13"/>
        <v>0</v>
      </c>
      <c r="AR145" s="148" t="s">
        <v>129</v>
      </c>
      <c r="AT145" s="148" t="s">
        <v>125</v>
      </c>
      <c r="AU145" s="148" t="s">
        <v>130</v>
      </c>
      <c r="AY145" s="13" t="s">
        <v>123</v>
      </c>
      <c r="BE145" s="149">
        <f t="shared" si="14"/>
        <v>0</v>
      </c>
      <c r="BF145" s="149">
        <f t="shared" si="15"/>
        <v>0</v>
      </c>
      <c r="BG145" s="149">
        <f t="shared" si="16"/>
        <v>0</v>
      </c>
      <c r="BH145" s="149">
        <f t="shared" si="17"/>
        <v>0</v>
      </c>
      <c r="BI145" s="149">
        <f t="shared" si="18"/>
        <v>0</v>
      </c>
      <c r="BJ145" s="13" t="s">
        <v>130</v>
      </c>
      <c r="BK145" s="149">
        <f t="shared" si="19"/>
        <v>0</v>
      </c>
      <c r="BL145" s="13" t="s">
        <v>129</v>
      </c>
      <c r="BM145" s="148" t="s">
        <v>287</v>
      </c>
    </row>
    <row r="146" spans="2:65" s="1" customFormat="1" ht="33" customHeight="1">
      <c r="B146" s="135"/>
      <c r="C146" s="136" t="s">
        <v>214</v>
      </c>
      <c r="D146" s="136" t="s">
        <v>125</v>
      </c>
      <c r="E146" s="137" t="s">
        <v>191</v>
      </c>
      <c r="F146" s="138" t="s">
        <v>192</v>
      </c>
      <c r="G146" s="139" t="s">
        <v>128</v>
      </c>
      <c r="H146" s="140">
        <v>16.155000000000001</v>
      </c>
      <c r="I146" s="141"/>
      <c r="J146" s="142">
        <f t="shared" si="10"/>
        <v>0</v>
      </c>
      <c r="K146" s="143"/>
      <c r="L146" s="28"/>
      <c r="M146" s="144" t="s">
        <v>1</v>
      </c>
      <c r="N146" s="145" t="s">
        <v>40</v>
      </c>
      <c r="P146" s="146">
        <f t="shared" si="11"/>
        <v>0</v>
      </c>
      <c r="Q146" s="146">
        <v>7.1000000000000002E-4</v>
      </c>
      <c r="R146" s="146">
        <f t="shared" si="12"/>
        <v>1.1470050000000001E-2</v>
      </c>
      <c r="S146" s="146">
        <v>0</v>
      </c>
      <c r="T146" s="147">
        <f t="shared" si="13"/>
        <v>0</v>
      </c>
      <c r="AR146" s="148" t="s">
        <v>129</v>
      </c>
      <c r="AT146" s="148" t="s">
        <v>125</v>
      </c>
      <c r="AU146" s="148" t="s">
        <v>130</v>
      </c>
      <c r="AY146" s="13" t="s">
        <v>123</v>
      </c>
      <c r="BE146" s="149">
        <f t="shared" si="14"/>
        <v>0</v>
      </c>
      <c r="BF146" s="149">
        <f t="shared" si="15"/>
        <v>0</v>
      </c>
      <c r="BG146" s="149">
        <f t="shared" si="16"/>
        <v>0</v>
      </c>
      <c r="BH146" s="149">
        <f t="shared" si="17"/>
        <v>0</v>
      </c>
      <c r="BI146" s="149">
        <f t="shared" si="18"/>
        <v>0</v>
      </c>
      <c r="BJ146" s="13" t="s">
        <v>130</v>
      </c>
      <c r="BK146" s="149">
        <f t="shared" si="19"/>
        <v>0</v>
      </c>
      <c r="BL146" s="13" t="s">
        <v>129</v>
      </c>
      <c r="BM146" s="148" t="s">
        <v>288</v>
      </c>
    </row>
    <row r="147" spans="2:65" s="1" customFormat="1" ht="37.9" customHeight="1">
      <c r="B147" s="135"/>
      <c r="C147" s="136" t="s">
        <v>218</v>
      </c>
      <c r="D147" s="136" t="s">
        <v>125</v>
      </c>
      <c r="E147" s="137" t="s">
        <v>195</v>
      </c>
      <c r="F147" s="138" t="s">
        <v>196</v>
      </c>
      <c r="G147" s="139" t="s">
        <v>128</v>
      </c>
      <c r="H147" s="140">
        <v>16.155000000000001</v>
      </c>
      <c r="I147" s="141"/>
      <c r="J147" s="142">
        <f t="shared" si="10"/>
        <v>0</v>
      </c>
      <c r="K147" s="143"/>
      <c r="L147" s="28"/>
      <c r="M147" s="144" t="s">
        <v>1</v>
      </c>
      <c r="N147" s="145" t="s">
        <v>40</v>
      </c>
      <c r="P147" s="146">
        <f t="shared" si="11"/>
        <v>0</v>
      </c>
      <c r="Q147" s="146">
        <v>0.18151999999999999</v>
      </c>
      <c r="R147" s="146">
        <f t="shared" si="12"/>
        <v>2.9324555999999999</v>
      </c>
      <c r="S147" s="146">
        <v>0</v>
      </c>
      <c r="T147" s="147">
        <f t="shared" si="13"/>
        <v>0</v>
      </c>
      <c r="AR147" s="148" t="s">
        <v>129</v>
      </c>
      <c r="AT147" s="148" t="s">
        <v>125</v>
      </c>
      <c r="AU147" s="148" t="s">
        <v>130</v>
      </c>
      <c r="AY147" s="13" t="s">
        <v>123</v>
      </c>
      <c r="BE147" s="149">
        <f t="shared" si="14"/>
        <v>0</v>
      </c>
      <c r="BF147" s="149">
        <f t="shared" si="15"/>
        <v>0</v>
      </c>
      <c r="BG147" s="149">
        <f t="shared" si="16"/>
        <v>0</v>
      </c>
      <c r="BH147" s="149">
        <f t="shared" si="17"/>
        <v>0</v>
      </c>
      <c r="BI147" s="149">
        <f t="shared" si="18"/>
        <v>0</v>
      </c>
      <c r="BJ147" s="13" t="s">
        <v>130</v>
      </c>
      <c r="BK147" s="149">
        <f t="shared" si="19"/>
        <v>0</v>
      </c>
      <c r="BL147" s="13" t="s">
        <v>129</v>
      </c>
      <c r="BM147" s="148" t="s">
        <v>289</v>
      </c>
    </row>
    <row r="148" spans="2:65" s="1" customFormat="1" ht="33" customHeight="1">
      <c r="B148" s="135"/>
      <c r="C148" s="136" t="s">
        <v>222</v>
      </c>
      <c r="D148" s="136" t="s">
        <v>125</v>
      </c>
      <c r="E148" s="137" t="s">
        <v>199</v>
      </c>
      <c r="F148" s="138" t="s">
        <v>200</v>
      </c>
      <c r="G148" s="139" t="s">
        <v>128</v>
      </c>
      <c r="H148" s="140">
        <v>16.155000000000001</v>
      </c>
      <c r="I148" s="141"/>
      <c r="J148" s="142">
        <f t="shared" si="10"/>
        <v>0</v>
      </c>
      <c r="K148" s="143"/>
      <c r="L148" s="28"/>
      <c r="M148" s="144" t="s">
        <v>1</v>
      </c>
      <c r="N148" s="145" t="s">
        <v>40</v>
      </c>
      <c r="P148" s="146">
        <f t="shared" si="11"/>
        <v>0</v>
      </c>
      <c r="Q148" s="146">
        <v>0.20746000000000001</v>
      </c>
      <c r="R148" s="146">
        <f t="shared" si="12"/>
        <v>3.3515163000000001</v>
      </c>
      <c r="S148" s="146">
        <v>0</v>
      </c>
      <c r="T148" s="147">
        <f t="shared" si="13"/>
        <v>0</v>
      </c>
      <c r="AR148" s="148" t="s">
        <v>129</v>
      </c>
      <c r="AT148" s="148" t="s">
        <v>125</v>
      </c>
      <c r="AU148" s="148" t="s">
        <v>130</v>
      </c>
      <c r="AY148" s="13" t="s">
        <v>123</v>
      </c>
      <c r="BE148" s="149">
        <f t="shared" si="14"/>
        <v>0</v>
      </c>
      <c r="BF148" s="149">
        <f t="shared" si="15"/>
        <v>0</v>
      </c>
      <c r="BG148" s="149">
        <f t="shared" si="16"/>
        <v>0</v>
      </c>
      <c r="BH148" s="149">
        <f t="shared" si="17"/>
        <v>0</v>
      </c>
      <c r="BI148" s="149">
        <f t="shared" si="18"/>
        <v>0</v>
      </c>
      <c r="BJ148" s="13" t="s">
        <v>130</v>
      </c>
      <c r="BK148" s="149">
        <f t="shared" si="19"/>
        <v>0</v>
      </c>
      <c r="BL148" s="13" t="s">
        <v>129</v>
      </c>
      <c r="BM148" s="148" t="s">
        <v>290</v>
      </c>
    </row>
    <row r="149" spans="2:65" s="11" customFormat="1" ht="22.9" customHeight="1">
      <c r="B149" s="123"/>
      <c r="D149" s="124" t="s">
        <v>73</v>
      </c>
      <c r="E149" s="133" t="s">
        <v>160</v>
      </c>
      <c r="F149" s="133" t="s">
        <v>202</v>
      </c>
      <c r="I149" s="126"/>
      <c r="J149" s="134">
        <f>BK149</f>
        <v>0</v>
      </c>
      <c r="L149" s="123"/>
      <c r="M149" s="128"/>
      <c r="P149" s="129">
        <f>SUM(P150:P160)</f>
        <v>0</v>
      </c>
      <c r="R149" s="129">
        <f>SUM(R150:R160)</f>
        <v>19.359966320000002</v>
      </c>
      <c r="T149" s="130">
        <f>SUM(T150:T160)</f>
        <v>5.4447550000000007</v>
      </c>
      <c r="AR149" s="124" t="s">
        <v>82</v>
      </c>
      <c r="AT149" s="131" t="s">
        <v>73</v>
      </c>
      <c r="AU149" s="131" t="s">
        <v>82</v>
      </c>
      <c r="AY149" s="124" t="s">
        <v>123</v>
      </c>
      <c r="BK149" s="132">
        <f>SUM(BK150:BK160)</f>
        <v>0</v>
      </c>
    </row>
    <row r="150" spans="2:65" s="1" customFormat="1" ht="24.25" customHeight="1">
      <c r="B150" s="135"/>
      <c r="C150" s="136" t="s">
        <v>227</v>
      </c>
      <c r="D150" s="136" t="s">
        <v>125</v>
      </c>
      <c r="E150" s="137" t="s">
        <v>204</v>
      </c>
      <c r="F150" s="138" t="s">
        <v>205</v>
      </c>
      <c r="G150" s="139" t="s">
        <v>128</v>
      </c>
      <c r="H150" s="140">
        <v>12.525</v>
      </c>
      <c r="I150" s="141"/>
      <c r="J150" s="142">
        <f t="shared" ref="J150:J160" si="20">ROUND(I150*H150,2)</f>
        <v>0</v>
      </c>
      <c r="K150" s="143"/>
      <c r="L150" s="28"/>
      <c r="M150" s="144" t="s">
        <v>1</v>
      </c>
      <c r="N150" s="145" t="s">
        <v>40</v>
      </c>
      <c r="P150" s="146">
        <f t="shared" ref="P150:P160" si="21">O150*H150</f>
        <v>0</v>
      </c>
      <c r="Q150" s="146">
        <v>0</v>
      </c>
      <c r="R150" s="146">
        <f t="shared" ref="R150:R160" si="22">Q150*H150</f>
        <v>0</v>
      </c>
      <c r="S150" s="146">
        <v>0.375</v>
      </c>
      <c r="T150" s="147">
        <f t="shared" ref="T150:T160" si="23">S150*H150</f>
        <v>4.6968750000000004</v>
      </c>
      <c r="AR150" s="148" t="s">
        <v>129</v>
      </c>
      <c r="AT150" s="148" t="s">
        <v>125</v>
      </c>
      <c r="AU150" s="148" t="s">
        <v>130</v>
      </c>
      <c r="AY150" s="13" t="s">
        <v>123</v>
      </c>
      <c r="BE150" s="149">
        <f t="shared" ref="BE150:BE160" si="24">IF(N150="základná",J150,0)</f>
        <v>0</v>
      </c>
      <c r="BF150" s="149">
        <f t="shared" ref="BF150:BF160" si="25">IF(N150="znížená",J150,0)</f>
        <v>0</v>
      </c>
      <c r="BG150" s="149">
        <f t="shared" ref="BG150:BG160" si="26">IF(N150="zákl. prenesená",J150,0)</f>
        <v>0</v>
      </c>
      <c r="BH150" s="149">
        <f t="shared" ref="BH150:BH160" si="27">IF(N150="zníž. prenesená",J150,0)</f>
        <v>0</v>
      </c>
      <c r="BI150" s="149">
        <f t="shared" ref="BI150:BI160" si="28">IF(N150="nulová",J150,0)</f>
        <v>0</v>
      </c>
      <c r="BJ150" s="13" t="s">
        <v>130</v>
      </c>
      <c r="BK150" s="149">
        <f t="shared" ref="BK150:BK160" si="29">ROUND(I150*H150,2)</f>
        <v>0</v>
      </c>
      <c r="BL150" s="13" t="s">
        <v>129</v>
      </c>
      <c r="BM150" s="148" t="s">
        <v>291</v>
      </c>
    </row>
    <row r="151" spans="2:65" s="1" customFormat="1" ht="33" customHeight="1">
      <c r="B151" s="135"/>
      <c r="C151" s="136" t="s">
        <v>232</v>
      </c>
      <c r="D151" s="136" t="s">
        <v>125</v>
      </c>
      <c r="E151" s="137" t="s">
        <v>207</v>
      </c>
      <c r="F151" s="138" t="s">
        <v>208</v>
      </c>
      <c r="G151" s="139" t="s">
        <v>134</v>
      </c>
      <c r="H151" s="140">
        <v>79</v>
      </c>
      <c r="I151" s="141"/>
      <c r="J151" s="142">
        <f t="shared" si="20"/>
        <v>0</v>
      </c>
      <c r="K151" s="143"/>
      <c r="L151" s="28"/>
      <c r="M151" s="144" t="s">
        <v>1</v>
      </c>
      <c r="N151" s="145" t="s">
        <v>40</v>
      </c>
      <c r="P151" s="146">
        <f t="shared" si="21"/>
        <v>0</v>
      </c>
      <c r="Q151" s="146">
        <v>0.16503999999999999</v>
      </c>
      <c r="R151" s="146">
        <f t="shared" si="22"/>
        <v>13.03816</v>
      </c>
      <c r="S151" s="146">
        <v>0</v>
      </c>
      <c r="T151" s="147">
        <f t="shared" si="23"/>
        <v>0</v>
      </c>
      <c r="AR151" s="148" t="s">
        <v>129</v>
      </c>
      <c r="AT151" s="148" t="s">
        <v>125</v>
      </c>
      <c r="AU151" s="148" t="s">
        <v>130</v>
      </c>
      <c r="AY151" s="13" t="s">
        <v>123</v>
      </c>
      <c r="BE151" s="149">
        <f t="shared" si="24"/>
        <v>0</v>
      </c>
      <c r="BF151" s="149">
        <f t="shared" si="25"/>
        <v>0</v>
      </c>
      <c r="BG151" s="149">
        <f t="shared" si="26"/>
        <v>0</v>
      </c>
      <c r="BH151" s="149">
        <f t="shared" si="27"/>
        <v>0</v>
      </c>
      <c r="BI151" s="149">
        <f t="shared" si="28"/>
        <v>0</v>
      </c>
      <c r="BJ151" s="13" t="s">
        <v>130</v>
      </c>
      <c r="BK151" s="149">
        <f t="shared" si="29"/>
        <v>0</v>
      </c>
      <c r="BL151" s="13" t="s">
        <v>129</v>
      </c>
      <c r="BM151" s="148" t="s">
        <v>292</v>
      </c>
    </row>
    <row r="152" spans="2:65" s="1" customFormat="1" ht="16.5" customHeight="1">
      <c r="B152" s="135"/>
      <c r="C152" s="150" t="s">
        <v>236</v>
      </c>
      <c r="D152" s="150" t="s">
        <v>165</v>
      </c>
      <c r="E152" s="151" t="s">
        <v>211</v>
      </c>
      <c r="F152" s="152" t="s">
        <v>212</v>
      </c>
      <c r="G152" s="153" t="s">
        <v>134</v>
      </c>
      <c r="H152" s="154">
        <v>19.84</v>
      </c>
      <c r="I152" s="155"/>
      <c r="J152" s="156">
        <f t="shared" si="20"/>
        <v>0</v>
      </c>
      <c r="K152" s="157"/>
      <c r="L152" s="158"/>
      <c r="M152" s="159" t="s">
        <v>1</v>
      </c>
      <c r="N152" s="160" t="s">
        <v>40</v>
      </c>
      <c r="P152" s="146">
        <f t="shared" si="21"/>
        <v>0</v>
      </c>
      <c r="Q152" s="146">
        <v>0.2</v>
      </c>
      <c r="R152" s="146">
        <f t="shared" si="22"/>
        <v>3.968</v>
      </c>
      <c r="S152" s="146">
        <v>0</v>
      </c>
      <c r="T152" s="147">
        <f t="shared" si="23"/>
        <v>0</v>
      </c>
      <c r="AR152" s="148" t="s">
        <v>156</v>
      </c>
      <c r="AT152" s="148" t="s">
        <v>165</v>
      </c>
      <c r="AU152" s="148" t="s">
        <v>130</v>
      </c>
      <c r="AY152" s="13" t="s">
        <v>123</v>
      </c>
      <c r="BE152" s="149">
        <f t="shared" si="24"/>
        <v>0</v>
      </c>
      <c r="BF152" s="149">
        <f t="shared" si="25"/>
        <v>0</v>
      </c>
      <c r="BG152" s="149">
        <f t="shared" si="26"/>
        <v>0</v>
      </c>
      <c r="BH152" s="149">
        <f t="shared" si="27"/>
        <v>0</v>
      </c>
      <c r="BI152" s="149">
        <f t="shared" si="28"/>
        <v>0</v>
      </c>
      <c r="BJ152" s="13" t="s">
        <v>130</v>
      </c>
      <c r="BK152" s="149">
        <f t="shared" si="29"/>
        <v>0</v>
      </c>
      <c r="BL152" s="13" t="s">
        <v>129</v>
      </c>
      <c r="BM152" s="148" t="s">
        <v>293</v>
      </c>
    </row>
    <row r="153" spans="2:65" s="1" customFormat="1" ht="16.5" customHeight="1">
      <c r="B153" s="135"/>
      <c r="C153" s="150" t="s">
        <v>240</v>
      </c>
      <c r="D153" s="150" t="s">
        <v>165</v>
      </c>
      <c r="E153" s="151" t="s">
        <v>215</v>
      </c>
      <c r="F153" s="152" t="s">
        <v>216</v>
      </c>
      <c r="G153" s="153" t="s">
        <v>134</v>
      </c>
      <c r="H153" s="154">
        <v>11.76</v>
      </c>
      <c r="I153" s="155"/>
      <c r="J153" s="156">
        <f t="shared" si="20"/>
        <v>0</v>
      </c>
      <c r="K153" s="157"/>
      <c r="L153" s="158"/>
      <c r="M153" s="159" t="s">
        <v>1</v>
      </c>
      <c r="N153" s="160" t="s">
        <v>40</v>
      </c>
      <c r="P153" s="146">
        <f t="shared" si="21"/>
        <v>0</v>
      </c>
      <c r="Q153" s="146">
        <v>0.2</v>
      </c>
      <c r="R153" s="146">
        <f t="shared" si="22"/>
        <v>2.3519999999999999</v>
      </c>
      <c r="S153" s="146">
        <v>0</v>
      </c>
      <c r="T153" s="147">
        <f t="shared" si="23"/>
        <v>0</v>
      </c>
      <c r="AR153" s="148" t="s">
        <v>156</v>
      </c>
      <c r="AT153" s="148" t="s">
        <v>165</v>
      </c>
      <c r="AU153" s="148" t="s">
        <v>130</v>
      </c>
      <c r="AY153" s="13" t="s">
        <v>123</v>
      </c>
      <c r="BE153" s="149">
        <f t="shared" si="24"/>
        <v>0</v>
      </c>
      <c r="BF153" s="149">
        <f t="shared" si="25"/>
        <v>0</v>
      </c>
      <c r="BG153" s="149">
        <f t="shared" si="26"/>
        <v>0</v>
      </c>
      <c r="BH153" s="149">
        <f t="shared" si="27"/>
        <v>0</v>
      </c>
      <c r="BI153" s="149">
        <f t="shared" si="28"/>
        <v>0</v>
      </c>
      <c r="BJ153" s="13" t="s">
        <v>130</v>
      </c>
      <c r="BK153" s="149">
        <f t="shared" si="29"/>
        <v>0</v>
      </c>
      <c r="BL153" s="13" t="s">
        <v>129</v>
      </c>
      <c r="BM153" s="148" t="s">
        <v>294</v>
      </c>
    </row>
    <row r="154" spans="2:65" s="1" customFormat="1" ht="24.25" customHeight="1">
      <c r="B154" s="135"/>
      <c r="C154" s="136" t="s">
        <v>244</v>
      </c>
      <c r="D154" s="136" t="s">
        <v>125</v>
      </c>
      <c r="E154" s="137" t="s">
        <v>219</v>
      </c>
      <c r="F154" s="138" t="s">
        <v>220</v>
      </c>
      <c r="G154" s="139" t="s">
        <v>134</v>
      </c>
      <c r="H154" s="140">
        <v>83.5</v>
      </c>
      <c r="I154" s="141"/>
      <c r="J154" s="142">
        <f t="shared" si="20"/>
        <v>0</v>
      </c>
      <c r="K154" s="143"/>
      <c r="L154" s="28"/>
      <c r="M154" s="144" t="s">
        <v>1</v>
      </c>
      <c r="N154" s="145" t="s">
        <v>40</v>
      </c>
      <c r="P154" s="146">
        <f t="shared" si="21"/>
        <v>0</v>
      </c>
      <c r="Q154" s="146">
        <v>0</v>
      </c>
      <c r="R154" s="146">
        <f t="shared" si="22"/>
        <v>0</v>
      </c>
      <c r="S154" s="146">
        <v>0</v>
      </c>
      <c r="T154" s="147">
        <f t="shared" si="23"/>
        <v>0</v>
      </c>
      <c r="AR154" s="148" t="s">
        <v>129</v>
      </c>
      <c r="AT154" s="148" t="s">
        <v>125</v>
      </c>
      <c r="AU154" s="148" t="s">
        <v>130</v>
      </c>
      <c r="AY154" s="13" t="s">
        <v>123</v>
      </c>
      <c r="BE154" s="149">
        <f t="shared" si="24"/>
        <v>0</v>
      </c>
      <c r="BF154" s="149">
        <f t="shared" si="25"/>
        <v>0</v>
      </c>
      <c r="BG154" s="149">
        <f t="shared" si="26"/>
        <v>0</v>
      </c>
      <c r="BH154" s="149">
        <f t="shared" si="27"/>
        <v>0</v>
      </c>
      <c r="BI154" s="149">
        <f t="shared" si="28"/>
        <v>0</v>
      </c>
      <c r="BJ154" s="13" t="s">
        <v>130</v>
      </c>
      <c r="BK154" s="149">
        <f t="shared" si="29"/>
        <v>0</v>
      </c>
      <c r="BL154" s="13" t="s">
        <v>129</v>
      </c>
      <c r="BM154" s="148" t="s">
        <v>295</v>
      </c>
    </row>
    <row r="155" spans="2:65" s="1" customFormat="1" ht="16.5" customHeight="1">
      <c r="B155" s="135"/>
      <c r="C155" s="136" t="s">
        <v>250</v>
      </c>
      <c r="D155" s="136" t="s">
        <v>125</v>
      </c>
      <c r="E155" s="137" t="s">
        <v>223</v>
      </c>
      <c r="F155" s="138" t="s">
        <v>224</v>
      </c>
      <c r="G155" s="139" t="s">
        <v>225</v>
      </c>
      <c r="H155" s="140">
        <v>3</v>
      </c>
      <c r="I155" s="141"/>
      <c r="J155" s="142">
        <f t="shared" si="20"/>
        <v>0</v>
      </c>
      <c r="K155" s="143"/>
      <c r="L155" s="28"/>
      <c r="M155" s="144" t="s">
        <v>1</v>
      </c>
      <c r="N155" s="145" t="s">
        <v>40</v>
      </c>
      <c r="P155" s="146">
        <f t="shared" si="21"/>
        <v>0</v>
      </c>
      <c r="Q155" s="146">
        <v>0</v>
      </c>
      <c r="R155" s="146">
        <f t="shared" si="22"/>
        <v>0</v>
      </c>
      <c r="S155" s="146">
        <v>3.4000000000000002E-2</v>
      </c>
      <c r="T155" s="147">
        <f t="shared" si="23"/>
        <v>0.10200000000000001</v>
      </c>
      <c r="AR155" s="148" t="s">
        <v>129</v>
      </c>
      <c r="AT155" s="148" t="s">
        <v>125</v>
      </c>
      <c r="AU155" s="148" t="s">
        <v>130</v>
      </c>
      <c r="AY155" s="13" t="s">
        <v>123</v>
      </c>
      <c r="BE155" s="149">
        <f t="shared" si="24"/>
        <v>0</v>
      </c>
      <c r="BF155" s="149">
        <f t="shared" si="25"/>
        <v>0</v>
      </c>
      <c r="BG155" s="149">
        <f t="shared" si="26"/>
        <v>0</v>
      </c>
      <c r="BH155" s="149">
        <f t="shared" si="27"/>
        <v>0</v>
      </c>
      <c r="BI155" s="149">
        <f t="shared" si="28"/>
        <v>0</v>
      </c>
      <c r="BJ155" s="13" t="s">
        <v>130</v>
      </c>
      <c r="BK155" s="149">
        <f t="shared" si="29"/>
        <v>0</v>
      </c>
      <c r="BL155" s="13" t="s">
        <v>129</v>
      </c>
      <c r="BM155" s="148" t="s">
        <v>296</v>
      </c>
    </row>
    <row r="156" spans="2:65" s="1" customFormat="1" ht="21.75" customHeight="1">
      <c r="B156" s="135"/>
      <c r="C156" s="136" t="s">
        <v>297</v>
      </c>
      <c r="D156" s="136" t="s">
        <v>125</v>
      </c>
      <c r="E156" s="137" t="s">
        <v>228</v>
      </c>
      <c r="F156" s="138" t="s">
        <v>229</v>
      </c>
      <c r="G156" s="139" t="s">
        <v>230</v>
      </c>
      <c r="H156" s="140">
        <v>70.72</v>
      </c>
      <c r="I156" s="141"/>
      <c r="J156" s="142">
        <f t="shared" si="20"/>
        <v>0</v>
      </c>
      <c r="K156" s="143"/>
      <c r="L156" s="28"/>
      <c r="M156" s="144" t="s">
        <v>1</v>
      </c>
      <c r="N156" s="145" t="s">
        <v>40</v>
      </c>
      <c r="P156" s="146">
        <f t="shared" si="21"/>
        <v>0</v>
      </c>
      <c r="Q156" s="146">
        <v>0</v>
      </c>
      <c r="R156" s="146">
        <f t="shared" si="22"/>
        <v>0</v>
      </c>
      <c r="S156" s="146">
        <v>0</v>
      </c>
      <c r="T156" s="147">
        <f t="shared" si="23"/>
        <v>0</v>
      </c>
      <c r="AR156" s="148" t="s">
        <v>129</v>
      </c>
      <c r="AT156" s="148" t="s">
        <v>125</v>
      </c>
      <c r="AU156" s="148" t="s">
        <v>130</v>
      </c>
      <c r="AY156" s="13" t="s">
        <v>123</v>
      </c>
      <c r="BE156" s="149">
        <f t="shared" si="24"/>
        <v>0</v>
      </c>
      <c r="BF156" s="149">
        <f t="shared" si="25"/>
        <v>0</v>
      </c>
      <c r="BG156" s="149">
        <f t="shared" si="26"/>
        <v>0</v>
      </c>
      <c r="BH156" s="149">
        <f t="shared" si="27"/>
        <v>0</v>
      </c>
      <c r="BI156" s="149">
        <f t="shared" si="28"/>
        <v>0</v>
      </c>
      <c r="BJ156" s="13" t="s">
        <v>130</v>
      </c>
      <c r="BK156" s="149">
        <f t="shared" si="29"/>
        <v>0</v>
      </c>
      <c r="BL156" s="13" t="s">
        <v>129</v>
      </c>
      <c r="BM156" s="148" t="s">
        <v>298</v>
      </c>
    </row>
    <row r="157" spans="2:65" s="1" customFormat="1" ht="24.25" customHeight="1">
      <c r="B157" s="135"/>
      <c r="C157" s="136" t="s">
        <v>299</v>
      </c>
      <c r="D157" s="136" t="s">
        <v>125</v>
      </c>
      <c r="E157" s="137" t="s">
        <v>233</v>
      </c>
      <c r="F157" s="138" t="s">
        <v>234</v>
      </c>
      <c r="G157" s="139" t="s">
        <v>230</v>
      </c>
      <c r="H157" s="140">
        <v>707.2</v>
      </c>
      <c r="I157" s="141"/>
      <c r="J157" s="142">
        <f t="shared" si="20"/>
        <v>0</v>
      </c>
      <c r="K157" s="143"/>
      <c r="L157" s="28"/>
      <c r="M157" s="144" t="s">
        <v>1</v>
      </c>
      <c r="N157" s="145" t="s">
        <v>40</v>
      </c>
      <c r="P157" s="146">
        <f t="shared" si="21"/>
        <v>0</v>
      </c>
      <c r="Q157" s="146">
        <v>0</v>
      </c>
      <c r="R157" s="146">
        <f t="shared" si="22"/>
        <v>0</v>
      </c>
      <c r="S157" s="146">
        <v>0</v>
      </c>
      <c r="T157" s="147">
        <f t="shared" si="23"/>
        <v>0</v>
      </c>
      <c r="AR157" s="148" t="s">
        <v>129</v>
      </c>
      <c r="AT157" s="148" t="s">
        <v>125</v>
      </c>
      <c r="AU157" s="148" t="s">
        <v>130</v>
      </c>
      <c r="AY157" s="13" t="s">
        <v>123</v>
      </c>
      <c r="BE157" s="149">
        <f t="shared" si="24"/>
        <v>0</v>
      </c>
      <c r="BF157" s="149">
        <f t="shared" si="25"/>
        <v>0</v>
      </c>
      <c r="BG157" s="149">
        <f t="shared" si="26"/>
        <v>0</v>
      </c>
      <c r="BH157" s="149">
        <f t="shared" si="27"/>
        <v>0</v>
      </c>
      <c r="BI157" s="149">
        <f t="shared" si="28"/>
        <v>0</v>
      </c>
      <c r="BJ157" s="13" t="s">
        <v>130</v>
      </c>
      <c r="BK157" s="149">
        <f t="shared" si="29"/>
        <v>0</v>
      </c>
      <c r="BL157" s="13" t="s">
        <v>129</v>
      </c>
      <c r="BM157" s="148" t="s">
        <v>300</v>
      </c>
    </row>
    <row r="158" spans="2:65" s="1" customFormat="1" ht="24.25" customHeight="1">
      <c r="B158" s="135"/>
      <c r="C158" s="136" t="s">
        <v>301</v>
      </c>
      <c r="D158" s="136" t="s">
        <v>125</v>
      </c>
      <c r="E158" s="137" t="s">
        <v>237</v>
      </c>
      <c r="F158" s="138" t="s">
        <v>238</v>
      </c>
      <c r="G158" s="139" t="s">
        <v>230</v>
      </c>
      <c r="H158" s="140">
        <v>70.72</v>
      </c>
      <c r="I158" s="141"/>
      <c r="J158" s="142">
        <f t="shared" si="20"/>
        <v>0</v>
      </c>
      <c r="K158" s="143"/>
      <c r="L158" s="28"/>
      <c r="M158" s="144" t="s">
        <v>1</v>
      </c>
      <c r="N158" s="145" t="s">
        <v>40</v>
      </c>
      <c r="P158" s="146">
        <f t="shared" si="21"/>
        <v>0</v>
      </c>
      <c r="Q158" s="146">
        <v>0</v>
      </c>
      <c r="R158" s="146">
        <f t="shared" si="22"/>
        <v>0</v>
      </c>
      <c r="S158" s="146">
        <v>0</v>
      </c>
      <c r="T158" s="147">
        <f t="shared" si="23"/>
        <v>0</v>
      </c>
      <c r="AR158" s="148" t="s">
        <v>129</v>
      </c>
      <c r="AT158" s="148" t="s">
        <v>125</v>
      </c>
      <c r="AU158" s="148" t="s">
        <v>130</v>
      </c>
      <c r="AY158" s="13" t="s">
        <v>123</v>
      </c>
      <c r="BE158" s="149">
        <f t="shared" si="24"/>
        <v>0</v>
      </c>
      <c r="BF158" s="149">
        <f t="shared" si="25"/>
        <v>0</v>
      </c>
      <c r="BG158" s="149">
        <f t="shared" si="26"/>
        <v>0</v>
      </c>
      <c r="BH158" s="149">
        <f t="shared" si="27"/>
        <v>0</v>
      </c>
      <c r="BI158" s="149">
        <f t="shared" si="28"/>
        <v>0</v>
      </c>
      <c r="BJ158" s="13" t="s">
        <v>130</v>
      </c>
      <c r="BK158" s="149">
        <f t="shared" si="29"/>
        <v>0</v>
      </c>
      <c r="BL158" s="13" t="s">
        <v>129</v>
      </c>
      <c r="BM158" s="148" t="s">
        <v>302</v>
      </c>
    </row>
    <row r="159" spans="2:65" s="1" customFormat="1" ht="24.25" customHeight="1">
      <c r="B159" s="135"/>
      <c r="C159" s="136" t="s">
        <v>303</v>
      </c>
      <c r="D159" s="136" t="s">
        <v>125</v>
      </c>
      <c r="E159" s="137" t="s">
        <v>241</v>
      </c>
      <c r="F159" s="138" t="s">
        <v>242</v>
      </c>
      <c r="G159" s="139" t="s">
        <v>230</v>
      </c>
      <c r="H159" s="140">
        <v>5.4450000000000003</v>
      </c>
      <c r="I159" s="141"/>
      <c r="J159" s="142">
        <f t="shared" si="20"/>
        <v>0</v>
      </c>
      <c r="K159" s="143"/>
      <c r="L159" s="28"/>
      <c r="M159" s="144" t="s">
        <v>1</v>
      </c>
      <c r="N159" s="145" t="s">
        <v>40</v>
      </c>
      <c r="P159" s="146">
        <f t="shared" si="21"/>
        <v>0</v>
      </c>
      <c r="Q159" s="146">
        <v>0</v>
      </c>
      <c r="R159" s="146">
        <f t="shared" si="22"/>
        <v>0</v>
      </c>
      <c r="S159" s="146">
        <v>0</v>
      </c>
      <c r="T159" s="147">
        <f t="shared" si="23"/>
        <v>0</v>
      </c>
      <c r="AR159" s="148" t="s">
        <v>129</v>
      </c>
      <c r="AT159" s="148" t="s">
        <v>125</v>
      </c>
      <c r="AU159" s="148" t="s">
        <v>130</v>
      </c>
      <c r="AY159" s="13" t="s">
        <v>123</v>
      </c>
      <c r="BE159" s="149">
        <f t="shared" si="24"/>
        <v>0</v>
      </c>
      <c r="BF159" s="149">
        <f t="shared" si="25"/>
        <v>0</v>
      </c>
      <c r="BG159" s="149">
        <f t="shared" si="26"/>
        <v>0</v>
      </c>
      <c r="BH159" s="149">
        <f t="shared" si="27"/>
        <v>0</v>
      </c>
      <c r="BI159" s="149">
        <f t="shared" si="28"/>
        <v>0</v>
      </c>
      <c r="BJ159" s="13" t="s">
        <v>130</v>
      </c>
      <c r="BK159" s="149">
        <f t="shared" si="29"/>
        <v>0</v>
      </c>
      <c r="BL159" s="13" t="s">
        <v>129</v>
      </c>
      <c r="BM159" s="148" t="s">
        <v>304</v>
      </c>
    </row>
    <row r="160" spans="2:65" s="1" customFormat="1" ht="24.25" customHeight="1">
      <c r="B160" s="135"/>
      <c r="C160" s="136" t="s">
        <v>305</v>
      </c>
      <c r="D160" s="136" t="s">
        <v>125</v>
      </c>
      <c r="E160" s="137" t="s">
        <v>306</v>
      </c>
      <c r="F160" s="138" t="s">
        <v>307</v>
      </c>
      <c r="G160" s="139" t="s">
        <v>142</v>
      </c>
      <c r="H160" s="140">
        <v>0.26800000000000002</v>
      </c>
      <c r="I160" s="141"/>
      <c r="J160" s="142">
        <f t="shared" si="20"/>
        <v>0</v>
      </c>
      <c r="K160" s="143"/>
      <c r="L160" s="28"/>
      <c r="M160" s="144" t="s">
        <v>1</v>
      </c>
      <c r="N160" s="145" t="s">
        <v>40</v>
      </c>
      <c r="P160" s="146">
        <f t="shared" si="21"/>
        <v>0</v>
      </c>
      <c r="Q160" s="146">
        <v>6.7400000000000003E-3</v>
      </c>
      <c r="R160" s="146">
        <f t="shared" si="22"/>
        <v>1.8063200000000001E-3</v>
      </c>
      <c r="S160" s="146">
        <v>2.41</v>
      </c>
      <c r="T160" s="147">
        <f t="shared" si="23"/>
        <v>0.64588000000000012</v>
      </c>
      <c r="AR160" s="148" t="s">
        <v>129</v>
      </c>
      <c r="AT160" s="148" t="s">
        <v>125</v>
      </c>
      <c r="AU160" s="148" t="s">
        <v>130</v>
      </c>
      <c r="AY160" s="13" t="s">
        <v>123</v>
      </c>
      <c r="BE160" s="149">
        <f t="shared" si="24"/>
        <v>0</v>
      </c>
      <c r="BF160" s="149">
        <f t="shared" si="25"/>
        <v>0</v>
      </c>
      <c r="BG160" s="149">
        <f t="shared" si="26"/>
        <v>0</v>
      </c>
      <c r="BH160" s="149">
        <f t="shared" si="27"/>
        <v>0</v>
      </c>
      <c r="BI160" s="149">
        <f t="shared" si="28"/>
        <v>0</v>
      </c>
      <c r="BJ160" s="13" t="s">
        <v>130</v>
      </c>
      <c r="BK160" s="149">
        <f t="shared" si="29"/>
        <v>0</v>
      </c>
      <c r="BL160" s="13" t="s">
        <v>129</v>
      </c>
      <c r="BM160" s="148" t="s">
        <v>308</v>
      </c>
    </row>
    <row r="161" spans="2:65" s="11" customFormat="1" ht="22.9" customHeight="1">
      <c r="B161" s="123"/>
      <c r="D161" s="124" t="s">
        <v>73</v>
      </c>
      <c r="E161" s="133" t="s">
        <v>248</v>
      </c>
      <c r="F161" s="133" t="s">
        <v>249</v>
      </c>
      <c r="I161" s="126"/>
      <c r="J161" s="134">
        <f>BK161</f>
        <v>0</v>
      </c>
      <c r="L161" s="123"/>
      <c r="M161" s="128"/>
      <c r="P161" s="129">
        <f>P162</f>
        <v>0</v>
      </c>
      <c r="R161" s="129">
        <f>R162</f>
        <v>0</v>
      </c>
      <c r="T161" s="130">
        <f>T162</f>
        <v>0</v>
      </c>
      <c r="AR161" s="124" t="s">
        <v>82</v>
      </c>
      <c r="AT161" s="131" t="s">
        <v>73</v>
      </c>
      <c r="AU161" s="131" t="s">
        <v>82</v>
      </c>
      <c r="AY161" s="124" t="s">
        <v>123</v>
      </c>
      <c r="BK161" s="132">
        <f>BK162</f>
        <v>0</v>
      </c>
    </row>
    <row r="162" spans="2:65" s="1" customFormat="1" ht="33" customHeight="1">
      <c r="B162" s="135"/>
      <c r="C162" s="136" t="s">
        <v>309</v>
      </c>
      <c r="D162" s="136" t="s">
        <v>125</v>
      </c>
      <c r="E162" s="137" t="s">
        <v>251</v>
      </c>
      <c r="F162" s="138" t="s">
        <v>252</v>
      </c>
      <c r="G162" s="139" t="s">
        <v>230</v>
      </c>
      <c r="H162" s="140">
        <v>41.11</v>
      </c>
      <c r="I162" s="141"/>
      <c r="J162" s="142">
        <f>ROUND(I162*H162,2)</f>
        <v>0</v>
      </c>
      <c r="K162" s="143"/>
      <c r="L162" s="28"/>
      <c r="M162" s="161" t="s">
        <v>1</v>
      </c>
      <c r="N162" s="162" t="s">
        <v>40</v>
      </c>
      <c r="O162" s="163"/>
      <c r="P162" s="164">
        <f>O162*H162</f>
        <v>0</v>
      </c>
      <c r="Q162" s="164">
        <v>0</v>
      </c>
      <c r="R162" s="164">
        <f>Q162*H162</f>
        <v>0</v>
      </c>
      <c r="S162" s="164">
        <v>0</v>
      </c>
      <c r="T162" s="165">
        <f>S162*H162</f>
        <v>0</v>
      </c>
      <c r="AR162" s="148" t="s">
        <v>129</v>
      </c>
      <c r="AT162" s="148" t="s">
        <v>125</v>
      </c>
      <c r="AU162" s="148" t="s">
        <v>130</v>
      </c>
      <c r="AY162" s="13" t="s">
        <v>123</v>
      </c>
      <c r="BE162" s="149">
        <f>IF(N162="základná",J162,0)</f>
        <v>0</v>
      </c>
      <c r="BF162" s="149">
        <f>IF(N162="znížená",J162,0)</f>
        <v>0</v>
      </c>
      <c r="BG162" s="149">
        <f>IF(N162="zákl. prenesená",J162,0)</f>
        <v>0</v>
      </c>
      <c r="BH162" s="149">
        <f>IF(N162="zníž. prenesená",J162,0)</f>
        <v>0</v>
      </c>
      <c r="BI162" s="149">
        <f>IF(N162="nulová",J162,0)</f>
        <v>0</v>
      </c>
      <c r="BJ162" s="13" t="s">
        <v>130</v>
      </c>
      <c r="BK162" s="149">
        <f>ROUND(I162*H162,2)</f>
        <v>0</v>
      </c>
      <c r="BL162" s="13" t="s">
        <v>129</v>
      </c>
      <c r="BM162" s="148" t="s">
        <v>310</v>
      </c>
    </row>
    <row r="163" spans="2:65" s="1" customFormat="1" ht="7" customHeight="1">
      <c r="B163" s="43"/>
      <c r="C163" s="44"/>
      <c r="D163" s="44"/>
      <c r="E163" s="44"/>
      <c r="F163" s="44"/>
      <c r="G163" s="44"/>
      <c r="H163" s="44"/>
      <c r="I163" s="44"/>
      <c r="J163" s="44"/>
      <c r="K163" s="44"/>
      <c r="L163" s="28"/>
    </row>
  </sheetData>
  <autoFilter ref="C120:K162" xr:uid="{00000000-0009-0000-0000-000002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55"/>
  <sheetViews>
    <sheetView showGridLines="0" workbookViewId="0"/>
  </sheetViews>
  <sheetFormatPr defaultRowHeight="10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195" t="s">
        <v>5</v>
      </c>
      <c r="M2" s="196"/>
      <c r="N2" s="196"/>
      <c r="O2" s="196"/>
      <c r="P2" s="196"/>
      <c r="Q2" s="196"/>
      <c r="R2" s="196"/>
      <c r="S2" s="196"/>
      <c r="T2" s="196"/>
      <c r="U2" s="196"/>
      <c r="V2" s="196"/>
      <c r="AT2" s="13" t="s">
        <v>89</v>
      </c>
    </row>
    <row r="3" spans="2:46" ht="7" hidden="1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5" hidden="1" customHeight="1">
      <c r="B4" s="16"/>
      <c r="D4" s="17" t="s">
        <v>96</v>
      </c>
      <c r="L4" s="16"/>
      <c r="M4" s="86" t="s">
        <v>9</v>
      </c>
      <c r="AT4" s="13" t="s">
        <v>3</v>
      </c>
    </row>
    <row r="5" spans="2:46" ht="7" hidden="1" customHeight="1">
      <c r="B5" s="16"/>
      <c r="L5" s="16"/>
    </row>
    <row r="6" spans="2:46" ht="12" hidden="1" customHeight="1">
      <c r="B6" s="16"/>
      <c r="D6" s="23" t="s">
        <v>15</v>
      </c>
      <c r="L6" s="16"/>
    </row>
    <row r="7" spans="2:46" ht="26.25" hidden="1" customHeight="1">
      <c r="B7" s="16"/>
      <c r="E7" s="211" t="str">
        <f>'Rekapitulácia stavby'!K6</f>
        <v>STAVEBNÉ ÚPRAVY OSTROVČEKOV MIESTNYCH KOMUNIKÁCIÍ NOVÁ KELČA</v>
      </c>
      <c r="F7" s="212"/>
      <c r="G7" s="212"/>
      <c r="H7" s="212"/>
      <c r="L7" s="16"/>
    </row>
    <row r="8" spans="2:46" s="1" customFormat="1" ht="12" hidden="1" customHeight="1">
      <c r="B8" s="28"/>
      <c r="D8" s="23" t="s">
        <v>97</v>
      </c>
      <c r="L8" s="28"/>
    </row>
    <row r="9" spans="2:46" s="1" customFormat="1" ht="16.5" hidden="1" customHeight="1">
      <c r="B9" s="28"/>
      <c r="E9" s="189" t="s">
        <v>311</v>
      </c>
      <c r="F9" s="210"/>
      <c r="G9" s="210"/>
      <c r="H9" s="210"/>
      <c r="L9" s="28"/>
    </row>
    <row r="10" spans="2:46" s="1" customFormat="1" hidden="1">
      <c r="B10" s="28"/>
      <c r="L10" s="28"/>
    </row>
    <row r="11" spans="2:46" s="1" customFormat="1" ht="12" hidden="1" customHeight="1">
      <c r="B11" s="28"/>
      <c r="D11" s="23" t="s">
        <v>17</v>
      </c>
      <c r="F11" s="21" t="s">
        <v>1</v>
      </c>
      <c r="I11" s="23" t="s">
        <v>18</v>
      </c>
      <c r="J11" s="21" t="s">
        <v>1</v>
      </c>
      <c r="L11" s="28"/>
    </row>
    <row r="12" spans="2:46" s="1" customFormat="1" ht="12" hidden="1" customHeight="1">
      <c r="B12" s="28"/>
      <c r="D12" s="23" t="s">
        <v>19</v>
      </c>
      <c r="F12" s="21" t="s">
        <v>20</v>
      </c>
      <c r="I12" s="23" t="s">
        <v>21</v>
      </c>
      <c r="J12" s="51">
        <f>'Rekapitulácia stavby'!AN8</f>
        <v>45157</v>
      </c>
      <c r="L12" s="28"/>
    </row>
    <row r="13" spans="2:46" s="1" customFormat="1" ht="10.9" hidden="1" customHeight="1">
      <c r="B13" s="28"/>
      <c r="L13" s="28"/>
    </row>
    <row r="14" spans="2:46" s="1" customFormat="1" ht="12" hidden="1" customHeight="1">
      <c r="B14" s="28"/>
      <c r="D14" s="23" t="s">
        <v>22</v>
      </c>
      <c r="I14" s="23" t="s">
        <v>23</v>
      </c>
      <c r="J14" s="21" t="s">
        <v>1</v>
      </c>
      <c r="L14" s="28"/>
    </row>
    <row r="15" spans="2:46" s="1" customFormat="1" ht="18" hidden="1" customHeight="1">
      <c r="B15" s="28"/>
      <c r="E15" s="21" t="s">
        <v>24</v>
      </c>
      <c r="I15" s="23" t="s">
        <v>25</v>
      </c>
      <c r="J15" s="21" t="s">
        <v>1</v>
      </c>
      <c r="L15" s="28"/>
    </row>
    <row r="16" spans="2:46" s="1" customFormat="1" ht="7" hidden="1" customHeight="1">
      <c r="B16" s="28"/>
      <c r="L16" s="28"/>
    </row>
    <row r="17" spans="2:12" s="1" customFormat="1" ht="12" hidden="1" customHeight="1">
      <c r="B17" s="28"/>
      <c r="D17" s="23" t="s">
        <v>26</v>
      </c>
      <c r="I17" s="23" t="s">
        <v>23</v>
      </c>
      <c r="J17" s="24" t="str">
        <f>'Rekapitulácia stavby'!AN13</f>
        <v>Vyplň údaj</v>
      </c>
      <c r="L17" s="28"/>
    </row>
    <row r="18" spans="2:12" s="1" customFormat="1" ht="18" hidden="1" customHeight="1">
      <c r="B18" s="28"/>
      <c r="E18" s="213" t="str">
        <f>'Rekapitulácia stavby'!E14</f>
        <v>Vyplň údaj</v>
      </c>
      <c r="F18" s="205"/>
      <c r="G18" s="205"/>
      <c r="H18" s="205"/>
      <c r="I18" s="23" t="s">
        <v>25</v>
      </c>
      <c r="J18" s="24" t="str">
        <f>'Rekapitulácia stavby'!AN14</f>
        <v>Vyplň údaj</v>
      </c>
      <c r="L18" s="28"/>
    </row>
    <row r="19" spans="2:12" s="1" customFormat="1" ht="7" hidden="1" customHeight="1">
      <c r="B19" s="28"/>
      <c r="L19" s="28"/>
    </row>
    <row r="20" spans="2:12" s="1" customFormat="1" ht="12" hidden="1" customHeight="1">
      <c r="B20" s="28"/>
      <c r="D20" s="23" t="s">
        <v>29</v>
      </c>
      <c r="I20" s="23" t="s">
        <v>23</v>
      </c>
      <c r="J20" s="21" t="s">
        <v>1</v>
      </c>
      <c r="L20" s="28"/>
    </row>
    <row r="21" spans="2:12" s="1" customFormat="1" ht="18" hidden="1" customHeight="1">
      <c r="B21" s="28"/>
      <c r="E21" s="21" t="s">
        <v>30</v>
      </c>
      <c r="I21" s="23" t="s">
        <v>25</v>
      </c>
      <c r="J21" s="21" t="s">
        <v>1</v>
      </c>
      <c r="L21" s="28"/>
    </row>
    <row r="22" spans="2:12" s="1" customFormat="1" ht="7" hidden="1" customHeight="1">
      <c r="B22" s="28"/>
      <c r="L22" s="28"/>
    </row>
    <row r="23" spans="2:12" s="1" customFormat="1" ht="12" hidden="1" customHeight="1">
      <c r="B23" s="28"/>
      <c r="D23" s="23" t="s">
        <v>31</v>
      </c>
      <c r="I23" s="23" t="s">
        <v>23</v>
      </c>
      <c r="J23" s="21" t="str">
        <f>IF('Rekapitulácia stavby'!AN19="","",'Rekapitulácia stavby'!AN19)</f>
        <v/>
      </c>
      <c r="L23" s="28"/>
    </row>
    <row r="24" spans="2:12" s="1" customFormat="1" ht="18" hidden="1" customHeight="1">
      <c r="B24" s="28"/>
      <c r="E24" s="21" t="str">
        <f>IF('Rekapitulácia stavby'!E20="","",'Rekapitulácia stavby'!E20)</f>
        <v xml:space="preserve"> </v>
      </c>
      <c r="I24" s="23" t="s">
        <v>25</v>
      </c>
      <c r="J24" s="21" t="str">
        <f>IF('Rekapitulácia stavby'!AN20="","",'Rekapitulácia stavby'!AN20)</f>
        <v/>
      </c>
      <c r="L24" s="28"/>
    </row>
    <row r="25" spans="2:12" s="1" customFormat="1" ht="7" hidden="1" customHeight="1">
      <c r="B25" s="28"/>
      <c r="L25" s="28"/>
    </row>
    <row r="26" spans="2:12" s="1" customFormat="1" ht="12" hidden="1" customHeight="1">
      <c r="B26" s="28"/>
      <c r="D26" s="23" t="s">
        <v>33</v>
      </c>
      <c r="L26" s="28"/>
    </row>
    <row r="27" spans="2:12" s="7" customFormat="1" ht="16.5" hidden="1" customHeight="1">
      <c r="B27" s="87"/>
      <c r="E27" s="209" t="s">
        <v>1</v>
      </c>
      <c r="F27" s="209"/>
      <c r="G27" s="209"/>
      <c r="H27" s="209"/>
      <c r="L27" s="87"/>
    </row>
    <row r="28" spans="2:12" s="1" customFormat="1" ht="7" hidden="1" customHeight="1">
      <c r="B28" s="28"/>
      <c r="L28" s="28"/>
    </row>
    <row r="29" spans="2:12" s="1" customFormat="1" ht="7" hidden="1" customHeight="1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4" hidden="1" customHeight="1">
      <c r="B30" s="28"/>
      <c r="D30" s="88" t="s">
        <v>34</v>
      </c>
      <c r="J30" s="64">
        <f>ROUND(J123, 2)</f>
        <v>0</v>
      </c>
      <c r="L30" s="28"/>
    </row>
    <row r="31" spans="2:12" s="1" customFormat="1" ht="7" hidden="1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5" hidden="1" customHeight="1">
      <c r="B32" s="28"/>
      <c r="F32" s="31" t="s">
        <v>36</v>
      </c>
      <c r="I32" s="31" t="s">
        <v>35</v>
      </c>
      <c r="J32" s="31" t="s">
        <v>37</v>
      </c>
      <c r="L32" s="28"/>
    </row>
    <row r="33" spans="2:12" s="1" customFormat="1" ht="14.5" hidden="1" customHeight="1">
      <c r="B33" s="28"/>
      <c r="D33" s="89" t="s">
        <v>38</v>
      </c>
      <c r="E33" s="33" t="s">
        <v>39</v>
      </c>
      <c r="F33" s="90">
        <f>ROUND((SUM(BE123:BE154)),  2)</f>
        <v>0</v>
      </c>
      <c r="G33" s="91"/>
      <c r="H33" s="91"/>
      <c r="I33" s="92">
        <v>0.2</v>
      </c>
      <c r="J33" s="90">
        <f>ROUND(((SUM(BE123:BE154))*I33),  2)</f>
        <v>0</v>
      </c>
      <c r="L33" s="28"/>
    </row>
    <row r="34" spans="2:12" s="1" customFormat="1" ht="14.5" hidden="1" customHeight="1">
      <c r="B34" s="28"/>
      <c r="E34" s="33" t="s">
        <v>40</v>
      </c>
      <c r="F34" s="90">
        <f>ROUND((SUM(BF123:BF154)),  2)</f>
        <v>0</v>
      </c>
      <c r="G34" s="91"/>
      <c r="H34" s="91"/>
      <c r="I34" s="92">
        <v>0.2</v>
      </c>
      <c r="J34" s="90">
        <f>ROUND(((SUM(BF123:BF154))*I34),  2)</f>
        <v>0</v>
      </c>
      <c r="L34" s="28"/>
    </row>
    <row r="35" spans="2:12" s="1" customFormat="1" ht="14.5" hidden="1" customHeight="1">
      <c r="B35" s="28"/>
      <c r="E35" s="23" t="s">
        <v>41</v>
      </c>
      <c r="F35" s="93">
        <f>ROUND((SUM(BG123:BG154)),  2)</f>
        <v>0</v>
      </c>
      <c r="I35" s="94">
        <v>0.2</v>
      </c>
      <c r="J35" s="93">
        <f>0</f>
        <v>0</v>
      </c>
      <c r="L35" s="28"/>
    </row>
    <row r="36" spans="2:12" s="1" customFormat="1" ht="14.5" hidden="1" customHeight="1">
      <c r="B36" s="28"/>
      <c r="E36" s="23" t="s">
        <v>42</v>
      </c>
      <c r="F36" s="93">
        <f>ROUND((SUM(BH123:BH154)),  2)</f>
        <v>0</v>
      </c>
      <c r="I36" s="94">
        <v>0.2</v>
      </c>
      <c r="J36" s="93">
        <f>0</f>
        <v>0</v>
      </c>
      <c r="L36" s="28"/>
    </row>
    <row r="37" spans="2:12" s="1" customFormat="1" ht="14.5" hidden="1" customHeight="1">
      <c r="B37" s="28"/>
      <c r="E37" s="33" t="s">
        <v>43</v>
      </c>
      <c r="F37" s="90">
        <f>ROUND((SUM(BI123:BI154)),  2)</f>
        <v>0</v>
      </c>
      <c r="G37" s="91"/>
      <c r="H37" s="91"/>
      <c r="I37" s="92">
        <v>0</v>
      </c>
      <c r="J37" s="90">
        <f>0</f>
        <v>0</v>
      </c>
      <c r="L37" s="28"/>
    </row>
    <row r="38" spans="2:12" s="1" customFormat="1" ht="7" hidden="1" customHeight="1">
      <c r="B38" s="28"/>
      <c r="L38" s="28"/>
    </row>
    <row r="39" spans="2:12" s="1" customFormat="1" ht="25.4" hidden="1" customHeight="1">
      <c r="B39" s="28"/>
      <c r="C39" s="95"/>
      <c r="D39" s="96" t="s">
        <v>44</v>
      </c>
      <c r="E39" s="55"/>
      <c r="F39" s="55"/>
      <c r="G39" s="97" t="s">
        <v>45</v>
      </c>
      <c r="H39" s="98" t="s">
        <v>46</v>
      </c>
      <c r="I39" s="55"/>
      <c r="J39" s="99">
        <f>SUM(J30:J37)</f>
        <v>0</v>
      </c>
      <c r="K39" s="100"/>
      <c r="L39" s="28"/>
    </row>
    <row r="40" spans="2:12" s="1" customFormat="1" ht="14.5" hidden="1" customHeight="1">
      <c r="B40" s="28"/>
      <c r="L40" s="28"/>
    </row>
    <row r="41" spans="2:12" ht="14.5" hidden="1" customHeight="1">
      <c r="B41" s="16"/>
      <c r="L41" s="16"/>
    </row>
    <row r="42" spans="2:12" ht="14.5" hidden="1" customHeight="1">
      <c r="B42" s="16"/>
      <c r="L42" s="16"/>
    </row>
    <row r="43" spans="2:12" ht="14.5" hidden="1" customHeight="1">
      <c r="B43" s="16"/>
      <c r="L43" s="16"/>
    </row>
    <row r="44" spans="2:12" ht="14.5" hidden="1" customHeight="1">
      <c r="B44" s="16"/>
      <c r="L44" s="16"/>
    </row>
    <row r="45" spans="2:12" ht="14.5" hidden="1" customHeight="1">
      <c r="B45" s="16"/>
      <c r="L45" s="16"/>
    </row>
    <row r="46" spans="2:12" ht="14.5" hidden="1" customHeight="1">
      <c r="B46" s="16"/>
      <c r="L46" s="16"/>
    </row>
    <row r="47" spans="2:12" ht="14.5" hidden="1" customHeight="1">
      <c r="B47" s="16"/>
      <c r="L47" s="16"/>
    </row>
    <row r="48" spans="2:12" ht="14.5" hidden="1" customHeight="1">
      <c r="B48" s="16"/>
      <c r="L48" s="16"/>
    </row>
    <row r="49" spans="2:12" ht="14.5" hidden="1" customHeight="1">
      <c r="B49" s="16"/>
      <c r="L49" s="16"/>
    </row>
    <row r="50" spans="2:12" s="1" customFormat="1" ht="14.5" hidden="1" customHeight="1">
      <c r="B50" s="28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28"/>
    </row>
    <row r="51" spans="2:12" hidden="1">
      <c r="B51" s="16"/>
      <c r="L51" s="16"/>
    </row>
    <row r="52" spans="2:12" hidden="1">
      <c r="B52" s="16"/>
      <c r="L52" s="16"/>
    </row>
    <row r="53" spans="2:12" hidden="1">
      <c r="B53" s="16"/>
      <c r="L53" s="16"/>
    </row>
    <row r="54" spans="2:12" hidden="1">
      <c r="B54" s="16"/>
      <c r="L54" s="16"/>
    </row>
    <row r="55" spans="2:12" hidden="1">
      <c r="B55" s="16"/>
      <c r="L55" s="16"/>
    </row>
    <row r="56" spans="2:12" hidden="1">
      <c r="B56" s="16"/>
      <c r="L56" s="16"/>
    </row>
    <row r="57" spans="2:12" hidden="1">
      <c r="B57" s="16"/>
      <c r="L57" s="16"/>
    </row>
    <row r="58" spans="2:12" hidden="1">
      <c r="B58" s="16"/>
      <c r="L58" s="16"/>
    </row>
    <row r="59" spans="2:12" hidden="1">
      <c r="B59" s="16"/>
      <c r="L59" s="16"/>
    </row>
    <row r="60" spans="2:12" hidden="1">
      <c r="B60" s="16"/>
      <c r="L60" s="16"/>
    </row>
    <row r="61" spans="2:12" s="1" customFormat="1" ht="12.5" hidden="1">
      <c r="B61" s="28"/>
      <c r="D61" s="42" t="s">
        <v>49</v>
      </c>
      <c r="E61" s="30"/>
      <c r="F61" s="101" t="s">
        <v>50</v>
      </c>
      <c r="G61" s="42" t="s">
        <v>49</v>
      </c>
      <c r="H61" s="30"/>
      <c r="I61" s="30"/>
      <c r="J61" s="102" t="s">
        <v>50</v>
      </c>
      <c r="K61" s="30"/>
      <c r="L61" s="28"/>
    </row>
    <row r="62" spans="2:12" hidden="1">
      <c r="B62" s="16"/>
      <c r="L62" s="16"/>
    </row>
    <row r="63" spans="2:12" hidden="1">
      <c r="B63" s="16"/>
      <c r="L63" s="16"/>
    </row>
    <row r="64" spans="2:12" hidden="1">
      <c r="B64" s="16"/>
      <c r="L64" s="16"/>
    </row>
    <row r="65" spans="2:12" s="1" customFormat="1" ht="13" hidden="1">
      <c r="B65" s="28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28"/>
    </row>
    <row r="66" spans="2:12" hidden="1">
      <c r="B66" s="16"/>
      <c r="L66" s="16"/>
    </row>
    <row r="67" spans="2:12" hidden="1">
      <c r="B67" s="16"/>
      <c r="L67" s="16"/>
    </row>
    <row r="68" spans="2:12" hidden="1">
      <c r="B68" s="16"/>
      <c r="L68" s="16"/>
    </row>
    <row r="69" spans="2:12" hidden="1">
      <c r="B69" s="16"/>
      <c r="L69" s="16"/>
    </row>
    <row r="70" spans="2:12" hidden="1">
      <c r="B70" s="16"/>
      <c r="L70" s="16"/>
    </row>
    <row r="71" spans="2:12" hidden="1">
      <c r="B71" s="16"/>
      <c r="L71" s="16"/>
    </row>
    <row r="72" spans="2:12" hidden="1">
      <c r="B72" s="16"/>
      <c r="L72" s="16"/>
    </row>
    <row r="73" spans="2:12" hidden="1">
      <c r="B73" s="16"/>
      <c r="L73" s="16"/>
    </row>
    <row r="74" spans="2:12" hidden="1">
      <c r="B74" s="16"/>
      <c r="L74" s="16"/>
    </row>
    <row r="75" spans="2:12" hidden="1">
      <c r="B75" s="16"/>
      <c r="L75" s="16"/>
    </row>
    <row r="76" spans="2:12" s="1" customFormat="1" ht="12.5" hidden="1">
      <c r="B76" s="28"/>
      <c r="D76" s="42" t="s">
        <v>49</v>
      </c>
      <c r="E76" s="30"/>
      <c r="F76" s="101" t="s">
        <v>50</v>
      </c>
      <c r="G76" s="42" t="s">
        <v>49</v>
      </c>
      <c r="H76" s="30"/>
      <c r="I76" s="30"/>
      <c r="J76" s="102" t="s">
        <v>50</v>
      </c>
      <c r="K76" s="30"/>
      <c r="L76" s="28"/>
    </row>
    <row r="77" spans="2:12" s="1" customFormat="1" ht="14.5" hidden="1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78" spans="2:12" hidden="1"/>
    <row r="79" spans="2:12" hidden="1"/>
    <row r="80" spans="2:12" hidden="1"/>
    <row r="81" spans="2:47" s="1" customFormat="1" ht="7" hidden="1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5" hidden="1" customHeight="1">
      <c r="B82" s="28"/>
      <c r="C82" s="17" t="s">
        <v>99</v>
      </c>
      <c r="L82" s="28"/>
    </row>
    <row r="83" spans="2:47" s="1" customFormat="1" ht="7" hidden="1" customHeight="1">
      <c r="B83" s="28"/>
      <c r="L83" s="28"/>
    </row>
    <row r="84" spans="2:47" s="1" customFormat="1" ht="12" hidden="1" customHeight="1">
      <c r="B84" s="28"/>
      <c r="C84" s="23" t="s">
        <v>15</v>
      </c>
      <c r="L84" s="28"/>
    </row>
    <row r="85" spans="2:47" s="1" customFormat="1" ht="26.25" hidden="1" customHeight="1">
      <c r="B85" s="28"/>
      <c r="E85" s="211" t="str">
        <f>E7</f>
        <v>STAVEBNÉ ÚPRAVY OSTROVČEKOV MIESTNYCH KOMUNIKÁCIÍ NOVÁ KELČA</v>
      </c>
      <c r="F85" s="212"/>
      <c r="G85" s="212"/>
      <c r="H85" s="212"/>
      <c r="L85" s="28"/>
    </row>
    <row r="86" spans="2:47" s="1" customFormat="1" ht="12" hidden="1" customHeight="1">
      <c r="B86" s="28"/>
      <c r="C86" s="23" t="s">
        <v>97</v>
      </c>
      <c r="L86" s="28"/>
    </row>
    <row r="87" spans="2:47" s="1" customFormat="1" ht="16.5" hidden="1" customHeight="1">
      <c r="B87" s="28"/>
      <c r="E87" s="189" t="str">
        <f>E9</f>
        <v>03 - SO-01 Erb obce Nová Kelča so sedením</v>
      </c>
      <c r="F87" s="210"/>
      <c r="G87" s="210"/>
      <c r="H87" s="210"/>
      <c r="L87" s="28"/>
    </row>
    <row r="88" spans="2:47" s="1" customFormat="1" ht="7" hidden="1" customHeight="1">
      <c r="B88" s="28"/>
      <c r="L88" s="28"/>
    </row>
    <row r="89" spans="2:47" s="1" customFormat="1" ht="12" hidden="1" customHeight="1">
      <c r="B89" s="28"/>
      <c r="C89" s="23" t="s">
        <v>19</v>
      </c>
      <c r="F89" s="21" t="str">
        <f>F12</f>
        <v>Nová Kelča</v>
      </c>
      <c r="I89" s="23" t="s">
        <v>21</v>
      </c>
      <c r="J89" s="51">
        <f>IF(J12="","",J12)</f>
        <v>45157</v>
      </c>
      <c r="L89" s="28"/>
    </row>
    <row r="90" spans="2:47" s="1" customFormat="1" ht="7" hidden="1" customHeight="1">
      <c r="B90" s="28"/>
      <c r="L90" s="28"/>
    </row>
    <row r="91" spans="2:47" s="1" customFormat="1" ht="25.75" hidden="1" customHeight="1">
      <c r="B91" s="28"/>
      <c r="C91" s="23" t="s">
        <v>22</v>
      </c>
      <c r="F91" s="21" t="str">
        <f>E15</f>
        <v>Obec Nová Kelča</v>
      </c>
      <c r="I91" s="23" t="s">
        <v>29</v>
      </c>
      <c r="J91" s="26" t="str">
        <f>E21</f>
        <v>Ing. arch. Ľubomír Naňák</v>
      </c>
      <c r="L91" s="28"/>
    </row>
    <row r="92" spans="2:47" s="1" customFormat="1" ht="15.25" hidden="1" customHeight="1">
      <c r="B92" s="28"/>
      <c r="C92" s="23" t="s">
        <v>26</v>
      </c>
      <c r="F92" s="21" t="str">
        <f>IF(E18="","",E18)</f>
        <v>Vyplň údaj</v>
      </c>
      <c r="I92" s="23" t="s">
        <v>31</v>
      </c>
      <c r="J92" s="26" t="str">
        <f>E24</f>
        <v xml:space="preserve"> </v>
      </c>
      <c r="L92" s="28"/>
    </row>
    <row r="93" spans="2:47" s="1" customFormat="1" ht="10.4" hidden="1" customHeight="1">
      <c r="B93" s="28"/>
      <c r="L93" s="28"/>
    </row>
    <row r="94" spans="2:47" s="1" customFormat="1" ht="29.25" hidden="1" customHeight="1">
      <c r="B94" s="28"/>
      <c r="C94" s="103" t="s">
        <v>100</v>
      </c>
      <c r="D94" s="95"/>
      <c r="E94" s="95"/>
      <c r="F94" s="95"/>
      <c r="G94" s="95"/>
      <c r="H94" s="95"/>
      <c r="I94" s="95"/>
      <c r="J94" s="104" t="s">
        <v>101</v>
      </c>
      <c r="K94" s="95"/>
      <c r="L94" s="28"/>
    </row>
    <row r="95" spans="2:47" s="1" customFormat="1" ht="10.4" hidden="1" customHeight="1">
      <c r="B95" s="28"/>
      <c r="L95" s="28"/>
    </row>
    <row r="96" spans="2:47" s="1" customFormat="1" ht="22.9" hidden="1" customHeight="1">
      <c r="B96" s="28"/>
      <c r="C96" s="105" t="s">
        <v>102</v>
      </c>
      <c r="J96" s="64">
        <f>J123</f>
        <v>0</v>
      </c>
      <c r="L96" s="28"/>
      <c r="AU96" s="13" t="s">
        <v>103</v>
      </c>
    </row>
    <row r="97" spans="2:12" s="8" customFormat="1" ht="25" hidden="1" customHeight="1">
      <c r="B97" s="106"/>
      <c r="D97" s="107" t="s">
        <v>104</v>
      </c>
      <c r="E97" s="108"/>
      <c r="F97" s="108"/>
      <c r="G97" s="108"/>
      <c r="H97" s="108"/>
      <c r="I97" s="108"/>
      <c r="J97" s="109">
        <f>J124</f>
        <v>0</v>
      </c>
      <c r="L97" s="106"/>
    </row>
    <row r="98" spans="2:12" s="9" customFormat="1" ht="19.899999999999999" hidden="1" customHeight="1">
      <c r="B98" s="110"/>
      <c r="D98" s="111" t="s">
        <v>105</v>
      </c>
      <c r="E98" s="112"/>
      <c r="F98" s="112"/>
      <c r="G98" s="112"/>
      <c r="H98" s="112"/>
      <c r="I98" s="112"/>
      <c r="J98" s="113">
        <f>J125</f>
        <v>0</v>
      </c>
      <c r="L98" s="110"/>
    </row>
    <row r="99" spans="2:12" s="9" customFormat="1" ht="19.899999999999999" hidden="1" customHeight="1">
      <c r="B99" s="110"/>
      <c r="D99" s="111" t="s">
        <v>312</v>
      </c>
      <c r="E99" s="112"/>
      <c r="F99" s="112"/>
      <c r="G99" s="112"/>
      <c r="H99" s="112"/>
      <c r="I99" s="112"/>
      <c r="J99" s="113">
        <f>J133</f>
        <v>0</v>
      </c>
      <c r="L99" s="110"/>
    </row>
    <row r="100" spans="2:12" s="9" customFormat="1" ht="19.899999999999999" hidden="1" customHeight="1">
      <c r="B100" s="110"/>
      <c r="D100" s="111" t="s">
        <v>313</v>
      </c>
      <c r="E100" s="112"/>
      <c r="F100" s="112"/>
      <c r="G100" s="112"/>
      <c r="H100" s="112"/>
      <c r="I100" s="112"/>
      <c r="J100" s="113">
        <f>J140</f>
        <v>0</v>
      </c>
      <c r="L100" s="110"/>
    </row>
    <row r="101" spans="2:12" s="9" customFormat="1" ht="19.899999999999999" hidden="1" customHeight="1">
      <c r="B101" s="110"/>
      <c r="D101" s="111" t="s">
        <v>106</v>
      </c>
      <c r="E101" s="112"/>
      <c r="F101" s="112"/>
      <c r="G101" s="112"/>
      <c r="H101" s="112"/>
      <c r="I101" s="112"/>
      <c r="J101" s="113">
        <f>J145</f>
        <v>0</v>
      </c>
      <c r="L101" s="110"/>
    </row>
    <row r="102" spans="2:12" s="9" customFormat="1" ht="19.899999999999999" hidden="1" customHeight="1">
      <c r="B102" s="110"/>
      <c r="D102" s="111" t="s">
        <v>107</v>
      </c>
      <c r="E102" s="112"/>
      <c r="F102" s="112"/>
      <c r="G102" s="112"/>
      <c r="H102" s="112"/>
      <c r="I102" s="112"/>
      <c r="J102" s="113">
        <f>J148</f>
        <v>0</v>
      </c>
      <c r="L102" s="110"/>
    </row>
    <row r="103" spans="2:12" s="9" customFormat="1" ht="19.899999999999999" hidden="1" customHeight="1">
      <c r="B103" s="110"/>
      <c r="D103" s="111" t="s">
        <v>108</v>
      </c>
      <c r="E103" s="112"/>
      <c r="F103" s="112"/>
      <c r="G103" s="112"/>
      <c r="H103" s="112"/>
      <c r="I103" s="112"/>
      <c r="J103" s="113">
        <f>J153</f>
        <v>0</v>
      </c>
      <c r="L103" s="110"/>
    </row>
    <row r="104" spans="2:12" s="1" customFormat="1" ht="21.75" hidden="1" customHeight="1">
      <c r="B104" s="28"/>
      <c r="L104" s="28"/>
    </row>
    <row r="105" spans="2:12" s="1" customFormat="1" ht="7" hidden="1" customHeight="1"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28"/>
    </row>
    <row r="106" spans="2:12" hidden="1"/>
    <row r="107" spans="2:12" hidden="1"/>
    <row r="108" spans="2:12" hidden="1"/>
    <row r="109" spans="2:12" s="1" customFormat="1" ht="7" customHeight="1">
      <c r="B109" s="45"/>
      <c r="C109" s="46"/>
      <c r="D109" s="46"/>
      <c r="E109" s="46"/>
      <c r="F109" s="46"/>
      <c r="G109" s="46"/>
      <c r="H109" s="46"/>
      <c r="I109" s="46"/>
      <c r="J109" s="46"/>
      <c r="K109" s="46"/>
      <c r="L109" s="28"/>
    </row>
    <row r="110" spans="2:12" s="1" customFormat="1" ht="25" customHeight="1">
      <c r="B110" s="28"/>
      <c r="C110" s="17" t="s">
        <v>109</v>
      </c>
      <c r="L110" s="28"/>
    </row>
    <row r="111" spans="2:12" s="1" customFormat="1" ht="7" customHeight="1">
      <c r="B111" s="28"/>
      <c r="L111" s="28"/>
    </row>
    <row r="112" spans="2:12" s="1" customFormat="1" ht="12" customHeight="1">
      <c r="B112" s="28"/>
      <c r="C112" s="23" t="s">
        <v>15</v>
      </c>
      <c r="L112" s="28"/>
    </row>
    <row r="113" spans="2:65" s="1" customFormat="1" ht="26.25" customHeight="1">
      <c r="B113" s="28"/>
      <c r="E113" s="211" t="str">
        <f>E7</f>
        <v>STAVEBNÉ ÚPRAVY OSTROVČEKOV MIESTNYCH KOMUNIKÁCIÍ NOVÁ KELČA</v>
      </c>
      <c r="F113" s="212"/>
      <c r="G113" s="212"/>
      <c r="H113" s="212"/>
      <c r="L113" s="28"/>
    </row>
    <row r="114" spans="2:65" s="1" customFormat="1" ht="12" customHeight="1">
      <c r="B114" s="28"/>
      <c r="C114" s="23" t="s">
        <v>97</v>
      </c>
      <c r="L114" s="28"/>
    </row>
    <row r="115" spans="2:65" s="1" customFormat="1" ht="16.5" customHeight="1">
      <c r="B115" s="28"/>
      <c r="E115" s="189" t="str">
        <f>E9</f>
        <v>03 - SO-01 Erb obce Nová Kelča so sedením</v>
      </c>
      <c r="F115" s="210"/>
      <c r="G115" s="210"/>
      <c r="H115" s="210"/>
      <c r="L115" s="28"/>
    </row>
    <row r="116" spans="2:65" s="1" customFormat="1" ht="7" customHeight="1">
      <c r="B116" s="28"/>
      <c r="L116" s="28"/>
    </row>
    <row r="117" spans="2:65" s="1" customFormat="1" ht="12" customHeight="1">
      <c r="B117" s="28"/>
      <c r="C117" s="23" t="s">
        <v>19</v>
      </c>
      <c r="F117" s="21" t="str">
        <f>F12</f>
        <v>Nová Kelča</v>
      </c>
      <c r="I117" s="23" t="s">
        <v>21</v>
      </c>
      <c r="J117" s="51">
        <f>IF(J12="","",J12)</f>
        <v>45157</v>
      </c>
      <c r="L117" s="28"/>
    </row>
    <row r="118" spans="2:65" s="1" customFormat="1" ht="7" customHeight="1">
      <c r="B118" s="28"/>
      <c r="L118" s="28"/>
    </row>
    <row r="119" spans="2:65" s="1" customFormat="1" ht="25.75" customHeight="1">
      <c r="B119" s="28"/>
      <c r="C119" s="23" t="s">
        <v>22</v>
      </c>
      <c r="F119" s="21" t="str">
        <f>E15</f>
        <v>Obec Nová Kelča</v>
      </c>
      <c r="I119" s="23" t="s">
        <v>29</v>
      </c>
      <c r="J119" s="26" t="str">
        <f>E21</f>
        <v>Ing. arch. Ľubomír Naňák</v>
      </c>
      <c r="L119" s="28"/>
    </row>
    <row r="120" spans="2:65" s="1" customFormat="1" ht="15.25" customHeight="1">
      <c r="B120" s="28"/>
      <c r="C120" s="23" t="s">
        <v>26</v>
      </c>
      <c r="F120" s="21" t="str">
        <f>IF(E18="","",E18)</f>
        <v>Vyplň údaj</v>
      </c>
      <c r="I120" s="23" t="s">
        <v>31</v>
      </c>
      <c r="J120" s="26" t="str">
        <f>E24</f>
        <v xml:space="preserve"> </v>
      </c>
      <c r="L120" s="28"/>
    </row>
    <row r="121" spans="2:65" s="1" customFormat="1" ht="10.4" customHeight="1">
      <c r="B121" s="28"/>
      <c r="L121" s="28"/>
    </row>
    <row r="122" spans="2:65" s="10" customFormat="1" ht="29.25" customHeight="1">
      <c r="B122" s="114"/>
      <c r="C122" s="115" t="s">
        <v>110</v>
      </c>
      <c r="D122" s="116" t="s">
        <v>59</v>
      </c>
      <c r="E122" s="116" t="s">
        <v>55</v>
      </c>
      <c r="F122" s="116" t="s">
        <v>56</v>
      </c>
      <c r="G122" s="116" t="s">
        <v>111</v>
      </c>
      <c r="H122" s="116" t="s">
        <v>112</v>
      </c>
      <c r="I122" s="116" t="s">
        <v>113</v>
      </c>
      <c r="J122" s="117" t="s">
        <v>101</v>
      </c>
      <c r="K122" s="118" t="s">
        <v>114</v>
      </c>
      <c r="L122" s="114"/>
      <c r="M122" s="57" t="s">
        <v>1</v>
      </c>
      <c r="N122" s="58" t="s">
        <v>38</v>
      </c>
      <c r="O122" s="58" t="s">
        <v>115</v>
      </c>
      <c r="P122" s="58" t="s">
        <v>116</v>
      </c>
      <c r="Q122" s="58" t="s">
        <v>117</v>
      </c>
      <c r="R122" s="58" t="s">
        <v>118</v>
      </c>
      <c r="S122" s="58" t="s">
        <v>119</v>
      </c>
      <c r="T122" s="59" t="s">
        <v>120</v>
      </c>
    </row>
    <row r="123" spans="2:65" s="1" customFormat="1" ht="22.9" customHeight="1">
      <c r="B123" s="28"/>
      <c r="C123" s="62" t="s">
        <v>102</v>
      </c>
      <c r="J123" s="119">
        <f>BK123</f>
        <v>0</v>
      </c>
      <c r="L123" s="28"/>
      <c r="M123" s="60"/>
      <c r="N123" s="52"/>
      <c r="O123" s="52"/>
      <c r="P123" s="120">
        <f>P124</f>
        <v>0</v>
      </c>
      <c r="Q123" s="52"/>
      <c r="R123" s="120">
        <f>R124</f>
        <v>45.138889809999995</v>
      </c>
      <c r="S123" s="52"/>
      <c r="T123" s="121">
        <f>T124</f>
        <v>0</v>
      </c>
      <c r="AT123" s="13" t="s">
        <v>73</v>
      </c>
      <c r="AU123" s="13" t="s">
        <v>103</v>
      </c>
      <c r="BK123" s="122">
        <f>BK124</f>
        <v>0</v>
      </c>
    </row>
    <row r="124" spans="2:65" s="11" customFormat="1" ht="25.9" customHeight="1">
      <c r="B124" s="123"/>
      <c r="D124" s="124" t="s">
        <v>73</v>
      </c>
      <c r="E124" s="125" t="s">
        <v>121</v>
      </c>
      <c r="F124" s="125" t="s">
        <v>122</v>
      </c>
      <c r="I124" s="126"/>
      <c r="J124" s="127">
        <f>BK124</f>
        <v>0</v>
      </c>
      <c r="L124" s="123"/>
      <c r="M124" s="128"/>
      <c r="P124" s="129">
        <f>P125+P133+P140+P145+P148+P153</f>
        <v>0</v>
      </c>
      <c r="R124" s="129">
        <f>R125+R133+R140+R145+R148+R153</f>
        <v>45.138889809999995</v>
      </c>
      <c r="T124" s="130">
        <f>T125+T133+T140+T145+T148+T153</f>
        <v>0</v>
      </c>
      <c r="AR124" s="124" t="s">
        <v>82</v>
      </c>
      <c r="AT124" s="131" t="s">
        <v>73</v>
      </c>
      <c r="AU124" s="131" t="s">
        <v>74</v>
      </c>
      <c r="AY124" s="124" t="s">
        <v>123</v>
      </c>
      <c r="BK124" s="132">
        <f>BK125+BK133+BK140+BK145+BK148+BK153</f>
        <v>0</v>
      </c>
    </row>
    <row r="125" spans="2:65" s="11" customFormat="1" ht="22.9" customHeight="1">
      <c r="B125" s="123"/>
      <c r="D125" s="124" t="s">
        <v>73</v>
      </c>
      <c r="E125" s="133" t="s">
        <v>82</v>
      </c>
      <c r="F125" s="133" t="s">
        <v>124</v>
      </c>
      <c r="I125" s="126"/>
      <c r="J125" s="134">
        <f>BK125</f>
        <v>0</v>
      </c>
      <c r="L125" s="123"/>
      <c r="M125" s="128"/>
      <c r="P125" s="129">
        <f>SUM(P126:P132)</f>
        <v>0</v>
      </c>
      <c r="R125" s="129">
        <f>SUM(R126:R132)</f>
        <v>0</v>
      </c>
      <c r="T125" s="130">
        <f>SUM(T126:T132)</f>
        <v>0</v>
      </c>
      <c r="AR125" s="124" t="s">
        <v>82</v>
      </c>
      <c r="AT125" s="131" t="s">
        <v>73</v>
      </c>
      <c r="AU125" s="131" t="s">
        <v>82</v>
      </c>
      <c r="AY125" s="124" t="s">
        <v>123</v>
      </c>
      <c r="BK125" s="132">
        <f>SUM(BK126:BK132)</f>
        <v>0</v>
      </c>
    </row>
    <row r="126" spans="2:65" s="1" customFormat="1" ht="21.75" customHeight="1">
      <c r="B126" s="135"/>
      <c r="C126" s="136" t="s">
        <v>82</v>
      </c>
      <c r="D126" s="136" t="s">
        <v>125</v>
      </c>
      <c r="E126" s="137" t="s">
        <v>314</v>
      </c>
      <c r="F126" s="138" t="s">
        <v>315</v>
      </c>
      <c r="G126" s="139" t="s">
        <v>142</v>
      </c>
      <c r="H126" s="140">
        <v>4.8860000000000001</v>
      </c>
      <c r="I126" s="141"/>
      <c r="J126" s="142">
        <f t="shared" ref="J126:J132" si="0">ROUND(I126*H126,2)</f>
        <v>0</v>
      </c>
      <c r="K126" s="143"/>
      <c r="L126" s="28"/>
      <c r="M126" s="144" t="s">
        <v>1</v>
      </c>
      <c r="N126" s="145" t="s">
        <v>40</v>
      </c>
      <c r="P126" s="146">
        <f t="shared" ref="P126:P132" si="1">O126*H126</f>
        <v>0</v>
      </c>
      <c r="Q126" s="146">
        <v>0</v>
      </c>
      <c r="R126" s="146">
        <f t="shared" ref="R126:R132" si="2">Q126*H126</f>
        <v>0</v>
      </c>
      <c r="S126" s="146">
        <v>0</v>
      </c>
      <c r="T126" s="147">
        <f t="shared" ref="T126:T132" si="3">S126*H126</f>
        <v>0</v>
      </c>
      <c r="AR126" s="148" t="s">
        <v>129</v>
      </c>
      <c r="AT126" s="148" t="s">
        <v>125</v>
      </c>
      <c r="AU126" s="148" t="s">
        <v>130</v>
      </c>
      <c r="AY126" s="13" t="s">
        <v>123</v>
      </c>
      <c r="BE126" s="149">
        <f t="shared" ref="BE126:BE132" si="4">IF(N126="základná",J126,0)</f>
        <v>0</v>
      </c>
      <c r="BF126" s="149">
        <f t="shared" ref="BF126:BF132" si="5">IF(N126="znížená",J126,0)</f>
        <v>0</v>
      </c>
      <c r="BG126" s="149">
        <f t="shared" ref="BG126:BG132" si="6">IF(N126="zákl. prenesená",J126,0)</f>
        <v>0</v>
      </c>
      <c r="BH126" s="149">
        <f t="shared" ref="BH126:BH132" si="7">IF(N126="zníž. prenesená",J126,0)</f>
        <v>0</v>
      </c>
      <c r="BI126" s="149">
        <f t="shared" ref="BI126:BI132" si="8">IF(N126="nulová",J126,0)</f>
        <v>0</v>
      </c>
      <c r="BJ126" s="13" t="s">
        <v>130</v>
      </c>
      <c r="BK126" s="149">
        <f t="shared" ref="BK126:BK132" si="9">ROUND(I126*H126,2)</f>
        <v>0</v>
      </c>
      <c r="BL126" s="13" t="s">
        <v>129</v>
      </c>
      <c r="BM126" s="148" t="s">
        <v>316</v>
      </c>
    </row>
    <row r="127" spans="2:65" s="1" customFormat="1" ht="24.25" customHeight="1">
      <c r="B127" s="135"/>
      <c r="C127" s="136" t="s">
        <v>130</v>
      </c>
      <c r="D127" s="136" t="s">
        <v>125</v>
      </c>
      <c r="E127" s="137" t="s">
        <v>317</v>
      </c>
      <c r="F127" s="138" t="s">
        <v>318</v>
      </c>
      <c r="G127" s="139" t="s">
        <v>142</v>
      </c>
      <c r="H127" s="140">
        <v>1.466</v>
      </c>
      <c r="I127" s="141"/>
      <c r="J127" s="142">
        <f t="shared" si="0"/>
        <v>0</v>
      </c>
      <c r="K127" s="143"/>
      <c r="L127" s="28"/>
      <c r="M127" s="144" t="s">
        <v>1</v>
      </c>
      <c r="N127" s="145" t="s">
        <v>40</v>
      </c>
      <c r="P127" s="146">
        <f t="shared" si="1"/>
        <v>0</v>
      </c>
      <c r="Q127" s="146">
        <v>0</v>
      </c>
      <c r="R127" s="146">
        <f t="shared" si="2"/>
        <v>0</v>
      </c>
      <c r="S127" s="146">
        <v>0</v>
      </c>
      <c r="T127" s="147">
        <f t="shared" si="3"/>
        <v>0</v>
      </c>
      <c r="AR127" s="148" t="s">
        <v>129</v>
      </c>
      <c r="AT127" s="148" t="s">
        <v>125</v>
      </c>
      <c r="AU127" s="148" t="s">
        <v>130</v>
      </c>
      <c r="AY127" s="13" t="s">
        <v>123</v>
      </c>
      <c r="BE127" s="149">
        <f t="shared" si="4"/>
        <v>0</v>
      </c>
      <c r="BF127" s="149">
        <f t="shared" si="5"/>
        <v>0</v>
      </c>
      <c r="BG127" s="149">
        <f t="shared" si="6"/>
        <v>0</v>
      </c>
      <c r="BH127" s="149">
        <f t="shared" si="7"/>
        <v>0</v>
      </c>
      <c r="BI127" s="149">
        <f t="shared" si="8"/>
        <v>0</v>
      </c>
      <c r="BJ127" s="13" t="s">
        <v>130</v>
      </c>
      <c r="BK127" s="149">
        <f t="shared" si="9"/>
        <v>0</v>
      </c>
      <c r="BL127" s="13" t="s">
        <v>129</v>
      </c>
      <c r="BM127" s="148" t="s">
        <v>319</v>
      </c>
    </row>
    <row r="128" spans="2:65" s="1" customFormat="1" ht="21.75" customHeight="1">
      <c r="B128" s="135"/>
      <c r="C128" s="136" t="s">
        <v>136</v>
      </c>
      <c r="D128" s="136" t="s">
        <v>125</v>
      </c>
      <c r="E128" s="137" t="s">
        <v>320</v>
      </c>
      <c r="F128" s="138" t="s">
        <v>321</v>
      </c>
      <c r="G128" s="139" t="s">
        <v>142</v>
      </c>
      <c r="H128" s="140">
        <v>6.5540000000000003</v>
      </c>
      <c r="I128" s="141"/>
      <c r="J128" s="142">
        <f t="shared" si="0"/>
        <v>0</v>
      </c>
      <c r="K128" s="143"/>
      <c r="L128" s="28"/>
      <c r="M128" s="144" t="s">
        <v>1</v>
      </c>
      <c r="N128" s="145" t="s">
        <v>40</v>
      </c>
      <c r="P128" s="146">
        <f t="shared" si="1"/>
        <v>0</v>
      </c>
      <c r="Q128" s="146">
        <v>0</v>
      </c>
      <c r="R128" s="146">
        <f t="shared" si="2"/>
        <v>0</v>
      </c>
      <c r="S128" s="146">
        <v>0</v>
      </c>
      <c r="T128" s="147">
        <f t="shared" si="3"/>
        <v>0</v>
      </c>
      <c r="AR128" s="148" t="s">
        <v>129</v>
      </c>
      <c r="AT128" s="148" t="s">
        <v>125</v>
      </c>
      <c r="AU128" s="148" t="s">
        <v>130</v>
      </c>
      <c r="AY128" s="13" t="s">
        <v>123</v>
      </c>
      <c r="BE128" s="149">
        <f t="shared" si="4"/>
        <v>0</v>
      </c>
      <c r="BF128" s="149">
        <f t="shared" si="5"/>
        <v>0</v>
      </c>
      <c r="BG128" s="149">
        <f t="shared" si="6"/>
        <v>0</v>
      </c>
      <c r="BH128" s="149">
        <f t="shared" si="7"/>
        <v>0</v>
      </c>
      <c r="BI128" s="149">
        <f t="shared" si="8"/>
        <v>0</v>
      </c>
      <c r="BJ128" s="13" t="s">
        <v>130</v>
      </c>
      <c r="BK128" s="149">
        <f t="shared" si="9"/>
        <v>0</v>
      </c>
      <c r="BL128" s="13" t="s">
        <v>129</v>
      </c>
      <c r="BM128" s="148" t="s">
        <v>322</v>
      </c>
    </row>
    <row r="129" spans="2:65" s="1" customFormat="1" ht="37.9" customHeight="1">
      <c r="B129" s="135"/>
      <c r="C129" s="136" t="s">
        <v>129</v>
      </c>
      <c r="D129" s="136" t="s">
        <v>125</v>
      </c>
      <c r="E129" s="137" t="s">
        <v>323</v>
      </c>
      <c r="F129" s="138" t="s">
        <v>324</v>
      </c>
      <c r="G129" s="139" t="s">
        <v>142</v>
      </c>
      <c r="H129" s="140">
        <v>1.966</v>
      </c>
      <c r="I129" s="141"/>
      <c r="J129" s="142">
        <f t="shared" si="0"/>
        <v>0</v>
      </c>
      <c r="K129" s="143"/>
      <c r="L129" s="28"/>
      <c r="M129" s="144" t="s">
        <v>1</v>
      </c>
      <c r="N129" s="145" t="s">
        <v>40</v>
      </c>
      <c r="P129" s="146">
        <f t="shared" si="1"/>
        <v>0</v>
      </c>
      <c r="Q129" s="146">
        <v>0</v>
      </c>
      <c r="R129" s="146">
        <f t="shared" si="2"/>
        <v>0</v>
      </c>
      <c r="S129" s="146">
        <v>0</v>
      </c>
      <c r="T129" s="147">
        <f t="shared" si="3"/>
        <v>0</v>
      </c>
      <c r="AR129" s="148" t="s">
        <v>129</v>
      </c>
      <c r="AT129" s="148" t="s">
        <v>125</v>
      </c>
      <c r="AU129" s="148" t="s">
        <v>130</v>
      </c>
      <c r="AY129" s="13" t="s">
        <v>123</v>
      </c>
      <c r="BE129" s="149">
        <f t="shared" si="4"/>
        <v>0</v>
      </c>
      <c r="BF129" s="149">
        <f t="shared" si="5"/>
        <v>0</v>
      </c>
      <c r="BG129" s="149">
        <f t="shared" si="6"/>
        <v>0</v>
      </c>
      <c r="BH129" s="149">
        <f t="shared" si="7"/>
        <v>0</v>
      </c>
      <c r="BI129" s="149">
        <f t="shared" si="8"/>
        <v>0</v>
      </c>
      <c r="BJ129" s="13" t="s">
        <v>130</v>
      </c>
      <c r="BK129" s="149">
        <f t="shared" si="9"/>
        <v>0</v>
      </c>
      <c r="BL129" s="13" t="s">
        <v>129</v>
      </c>
      <c r="BM129" s="148" t="s">
        <v>325</v>
      </c>
    </row>
    <row r="130" spans="2:65" s="1" customFormat="1" ht="33" customHeight="1">
      <c r="B130" s="135"/>
      <c r="C130" s="136" t="s">
        <v>144</v>
      </c>
      <c r="D130" s="136" t="s">
        <v>125</v>
      </c>
      <c r="E130" s="137" t="s">
        <v>145</v>
      </c>
      <c r="F130" s="138" t="s">
        <v>146</v>
      </c>
      <c r="G130" s="139" t="s">
        <v>142</v>
      </c>
      <c r="H130" s="140">
        <v>11.55</v>
      </c>
      <c r="I130" s="141"/>
      <c r="J130" s="142">
        <f t="shared" si="0"/>
        <v>0</v>
      </c>
      <c r="K130" s="143"/>
      <c r="L130" s="28"/>
      <c r="M130" s="144" t="s">
        <v>1</v>
      </c>
      <c r="N130" s="145" t="s">
        <v>40</v>
      </c>
      <c r="P130" s="146">
        <f t="shared" si="1"/>
        <v>0</v>
      </c>
      <c r="Q130" s="146">
        <v>0</v>
      </c>
      <c r="R130" s="146">
        <f t="shared" si="2"/>
        <v>0</v>
      </c>
      <c r="S130" s="146">
        <v>0</v>
      </c>
      <c r="T130" s="147">
        <f t="shared" si="3"/>
        <v>0</v>
      </c>
      <c r="AR130" s="148" t="s">
        <v>129</v>
      </c>
      <c r="AT130" s="148" t="s">
        <v>125</v>
      </c>
      <c r="AU130" s="148" t="s">
        <v>130</v>
      </c>
      <c r="AY130" s="13" t="s">
        <v>123</v>
      </c>
      <c r="BE130" s="149">
        <f t="shared" si="4"/>
        <v>0</v>
      </c>
      <c r="BF130" s="149">
        <f t="shared" si="5"/>
        <v>0</v>
      </c>
      <c r="BG130" s="149">
        <f t="shared" si="6"/>
        <v>0</v>
      </c>
      <c r="BH130" s="149">
        <f t="shared" si="7"/>
        <v>0</v>
      </c>
      <c r="BI130" s="149">
        <f t="shared" si="8"/>
        <v>0</v>
      </c>
      <c r="BJ130" s="13" t="s">
        <v>130</v>
      </c>
      <c r="BK130" s="149">
        <f t="shared" si="9"/>
        <v>0</v>
      </c>
      <c r="BL130" s="13" t="s">
        <v>129</v>
      </c>
      <c r="BM130" s="148" t="s">
        <v>326</v>
      </c>
    </row>
    <row r="131" spans="2:65" s="1" customFormat="1" ht="16.5" customHeight="1">
      <c r="B131" s="135"/>
      <c r="C131" s="136" t="s">
        <v>148</v>
      </c>
      <c r="D131" s="136" t="s">
        <v>125</v>
      </c>
      <c r="E131" s="137" t="s">
        <v>149</v>
      </c>
      <c r="F131" s="138" t="s">
        <v>150</v>
      </c>
      <c r="G131" s="139" t="s">
        <v>142</v>
      </c>
      <c r="H131" s="140">
        <v>11.55</v>
      </c>
      <c r="I131" s="141"/>
      <c r="J131" s="142">
        <f t="shared" si="0"/>
        <v>0</v>
      </c>
      <c r="K131" s="143"/>
      <c r="L131" s="28"/>
      <c r="M131" s="144" t="s">
        <v>1</v>
      </c>
      <c r="N131" s="145" t="s">
        <v>40</v>
      </c>
      <c r="P131" s="146">
        <f t="shared" si="1"/>
        <v>0</v>
      </c>
      <c r="Q131" s="146">
        <v>0</v>
      </c>
      <c r="R131" s="146">
        <f t="shared" si="2"/>
        <v>0</v>
      </c>
      <c r="S131" s="146">
        <v>0</v>
      </c>
      <c r="T131" s="147">
        <f t="shared" si="3"/>
        <v>0</v>
      </c>
      <c r="AR131" s="148" t="s">
        <v>129</v>
      </c>
      <c r="AT131" s="148" t="s">
        <v>125</v>
      </c>
      <c r="AU131" s="148" t="s">
        <v>130</v>
      </c>
      <c r="AY131" s="13" t="s">
        <v>123</v>
      </c>
      <c r="BE131" s="149">
        <f t="shared" si="4"/>
        <v>0</v>
      </c>
      <c r="BF131" s="149">
        <f t="shared" si="5"/>
        <v>0</v>
      </c>
      <c r="BG131" s="149">
        <f t="shared" si="6"/>
        <v>0</v>
      </c>
      <c r="BH131" s="149">
        <f t="shared" si="7"/>
        <v>0</v>
      </c>
      <c r="BI131" s="149">
        <f t="shared" si="8"/>
        <v>0</v>
      </c>
      <c r="BJ131" s="13" t="s">
        <v>130</v>
      </c>
      <c r="BK131" s="149">
        <f t="shared" si="9"/>
        <v>0</v>
      </c>
      <c r="BL131" s="13" t="s">
        <v>129</v>
      </c>
      <c r="BM131" s="148" t="s">
        <v>327</v>
      </c>
    </row>
    <row r="132" spans="2:65" s="1" customFormat="1" ht="21.75" customHeight="1">
      <c r="B132" s="135"/>
      <c r="C132" s="136" t="s">
        <v>152</v>
      </c>
      <c r="D132" s="136" t="s">
        <v>125</v>
      </c>
      <c r="E132" s="137" t="s">
        <v>157</v>
      </c>
      <c r="F132" s="138" t="s">
        <v>158</v>
      </c>
      <c r="G132" s="139" t="s">
        <v>128</v>
      </c>
      <c r="H132" s="140">
        <v>25.71</v>
      </c>
      <c r="I132" s="141"/>
      <c r="J132" s="142">
        <f t="shared" si="0"/>
        <v>0</v>
      </c>
      <c r="K132" s="143"/>
      <c r="L132" s="28"/>
      <c r="M132" s="144" t="s">
        <v>1</v>
      </c>
      <c r="N132" s="145" t="s">
        <v>40</v>
      </c>
      <c r="P132" s="146">
        <f t="shared" si="1"/>
        <v>0</v>
      </c>
      <c r="Q132" s="146">
        <v>0</v>
      </c>
      <c r="R132" s="146">
        <f t="shared" si="2"/>
        <v>0</v>
      </c>
      <c r="S132" s="146">
        <v>0</v>
      </c>
      <c r="T132" s="147">
        <f t="shared" si="3"/>
        <v>0</v>
      </c>
      <c r="AR132" s="148" t="s">
        <v>129</v>
      </c>
      <c r="AT132" s="148" t="s">
        <v>125</v>
      </c>
      <c r="AU132" s="148" t="s">
        <v>130</v>
      </c>
      <c r="AY132" s="13" t="s">
        <v>123</v>
      </c>
      <c r="BE132" s="149">
        <f t="shared" si="4"/>
        <v>0</v>
      </c>
      <c r="BF132" s="149">
        <f t="shared" si="5"/>
        <v>0</v>
      </c>
      <c r="BG132" s="149">
        <f t="shared" si="6"/>
        <v>0</v>
      </c>
      <c r="BH132" s="149">
        <f t="shared" si="7"/>
        <v>0</v>
      </c>
      <c r="BI132" s="149">
        <f t="shared" si="8"/>
        <v>0</v>
      </c>
      <c r="BJ132" s="13" t="s">
        <v>130</v>
      </c>
      <c r="BK132" s="149">
        <f t="shared" si="9"/>
        <v>0</v>
      </c>
      <c r="BL132" s="13" t="s">
        <v>129</v>
      </c>
      <c r="BM132" s="148" t="s">
        <v>328</v>
      </c>
    </row>
    <row r="133" spans="2:65" s="11" customFormat="1" ht="22.9" customHeight="1">
      <c r="B133" s="123"/>
      <c r="D133" s="124" t="s">
        <v>73</v>
      </c>
      <c r="E133" s="133" t="s">
        <v>130</v>
      </c>
      <c r="F133" s="133" t="s">
        <v>329</v>
      </c>
      <c r="I133" s="126"/>
      <c r="J133" s="134">
        <f>BK133</f>
        <v>0</v>
      </c>
      <c r="L133" s="123"/>
      <c r="M133" s="128"/>
      <c r="P133" s="129">
        <f>SUM(P134:P139)</f>
        <v>0</v>
      </c>
      <c r="R133" s="129">
        <f>SUM(R134:R139)</f>
        <v>25.569969009999998</v>
      </c>
      <c r="T133" s="130">
        <f>SUM(T134:T139)</f>
        <v>0</v>
      </c>
      <c r="AR133" s="124" t="s">
        <v>82</v>
      </c>
      <c r="AT133" s="131" t="s">
        <v>73</v>
      </c>
      <c r="AU133" s="131" t="s">
        <v>82</v>
      </c>
      <c r="AY133" s="124" t="s">
        <v>123</v>
      </c>
      <c r="BK133" s="132">
        <f>SUM(BK134:BK139)</f>
        <v>0</v>
      </c>
    </row>
    <row r="134" spans="2:65" s="1" customFormat="1" ht="24.25" customHeight="1">
      <c r="B134" s="135"/>
      <c r="C134" s="136" t="s">
        <v>156</v>
      </c>
      <c r="D134" s="136" t="s">
        <v>125</v>
      </c>
      <c r="E134" s="137" t="s">
        <v>330</v>
      </c>
      <c r="F134" s="138" t="s">
        <v>331</v>
      </c>
      <c r="G134" s="139" t="s">
        <v>142</v>
      </c>
      <c r="H134" s="140">
        <v>2.7770000000000001</v>
      </c>
      <c r="I134" s="141"/>
      <c r="J134" s="142">
        <f t="shared" ref="J134:J139" si="10">ROUND(I134*H134,2)</f>
        <v>0</v>
      </c>
      <c r="K134" s="143"/>
      <c r="L134" s="28"/>
      <c r="M134" s="144" t="s">
        <v>1</v>
      </c>
      <c r="N134" s="145" t="s">
        <v>40</v>
      </c>
      <c r="P134" s="146">
        <f t="shared" ref="P134:P139" si="11">O134*H134</f>
        <v>0</v>
      </c>
      <c r="Q134" s="146">
        <v>2.0699999999999998</v>
      </c>
      <c r="R134" s="146">
        <f t="shared" ref="R134:R139" si="12">Q134*H134</f>
        <v>5.7483899999999997</v>
      </c>
      <c r="S134" s="146">
        <v>0</v>
      </c>
      <c r="T134" s="147">
        <f t="shared" ref="T134:T139" si="13">S134*H134</f>
        <v>0</v>
      </c>
      <c r="AR134" s="148" t="s">
        <v>129</v>
      </c>
      <c r="AT134" s="148" t="s">
        <v>125</v>
      </c>
      <c r="AU134" s="148" t="s">
        <v>130</v>
      </c>
      <c r="AY134" s="13" t="s">
        <v>123</v>
      </c>
      <c r="BE134" s="149">
        <f t="shared" ref="BE134:BE139" si="14">IF(N134="základná",J134,0)</f>
        <v>0</v>
      </c>
      <c r="BF134" s="149">
        <f t="shared" ref="BF134:BF139" si="15">IF(N134="znížená",J134,0)</f>
        <v>0</v>
      </c>
      <c r="BG134" s="149">
        <f t="shared" ref="BG134:BG139" si="16">IF(N134="zákl. prenesená",J134,0)</f>
        <v>0</v>
      </c>
      <c r="BH134" s="149">
        <f t="shared" ref="BH134:BH139" si="17">IF(N134="zníž. prenesená",J134,0)</f>
        <v>0</v>
      </c>
      <c r="BI134" s="149">
        <f t="shared" ref="BI134:BI139" si="18">IF(N134="nulová",J134,0)</f>
        <v>0</v>
      </c>
      <c r="BJ134" s="13" t="s">
        <v>130</v>
      </c>
      <c r="BK134" s="149">
        <f t="shared" ref="BK134:BK139" si="19">ROUND(I134*H134,2)</f>
        <v>0</v>
      </c>
      <c r="BL134" s="13" t="s">
        <v>129</v>
      </c>
      <c r="BM134" s="148" t="s">
        <v>332</v>
      </c>
    </row>
    <row r="135" spans="2:65" s="1" customFormat="1" ht="24.25" customHeight="1">
      <c r="B135" s="135"/>
      <c r="C135" s="136" t="s">
        <v>160</v>
      </c>
      <c r="D135" s="136" t="s">
        <v>125</v>
      </c>
      <c r="E135" s="137" t="s">
        <v>333</v>
      </c>
      <c r="F135" s="138" t="s">
        <v>334</v>
      </c>
      <c r="G135" s="139" t="s">
        <v>142</v>
      </c>
      <c r="H135" s="140">
        <v>3.1930000000000001</v>
      </c>
      <c r="I135" s="141"/>
      <c r="J135" s="142">
        <f t="shared" si="10"/>
        <v>0</v>
      </c>
      <c r="K135" s="143"/>
      <c r="L135" s="28"/>
      <c r="M135" s="144" t="s">
        <v>1</v>
      </c>
      <c r="N135" s="145" t="s">
        <v>40</v>
      </c>
      <c r="P135" s="146">
        <f t="shared" si="11"/>
        <v>0</v>
      </c>
      <c r="Q135" s="146">
        <v>2.2151299999999998</v>
      </c>
      <c r="R135" s="146">
        <f t="shared" si="12"/>
        <v>7.0729100899999997</v>
      </c>
      <c r="S135" s="146">
        <v>0</v>
      </c>
      <c r="T135" s="147">
        <f t="shared" si="13"/>
        <v>0</v>
      </c>
      <c r="AR135" s="148" t="s">
        <v>129</v>
      </c>
      <c r="AT135" s="148" t="s">
        <v>125</v>
      </c>
      <c r="AU135" s="148" t="s">
        <v>130</v>
      </c>
      <c r="AY135" s="13" t="s">
        <v>123</v>
      </c>
      <c r="BE135" s="149">
        <f t="shared" si="14"/>
        <v>0</v>
      </c>
      <c r="BF135" s="149">
        <f t="shared" si="15"/>
        <v>0</v>
      </c>
      <c r="BG135" s="149">
        <f t="shared" si="16"/>
        <v>0</v>
      </c>
      <c r="BH135" s="149">
        <f t="shared" si="17"/>
        <v>0</v>
      </c>
      <c r="BI135" s="149">
        <f t="shared" si="18"/>
        <v>0</v>
      </c>
      <c r="BJ135" s="13" t="s">
        <v>130</v>
      </c>
      <c r="BK135" s="149">
        <f t="shared" si="19"/>
        <v>0</v>
      </c>
      <c r="BL135" s="13" t="s">
        <v>129</v>
      </c>
      <c r="BM135" s="148" t="s">
        <v>335</v>
      </c>
    </row>
    <row r="136" spans="2:65" s="1" customFormat="1" ht="33" customHeight="1">
      <c r="B136" s="135"/>
      <c r="C136" s="136" t="s">
        <v>164</v>
      </c>
      <c r="D136" s="136" t="s">
        <v>125</v>
      </c>
      <c r="E136" s="137" t="s">
        <v>336</v>
      </c>
      <c r="F136" s="138" t="s">
        <v>337</v>
      </c>
      <c r="G136" s="139" t="s">
        <v>128</v>
      </c>
      <c r="H136" s="140">
        <v>25.71</v>
      </c>
      <c r="I136" s="141"/>
      <c r="J136" s="142">
        <f t="shared" si="10"/>
        <v>0</v>
      </c>
      <c r="K136" s="143"/>
      <c r="L136" s="28"/>
      <c r="M136" s="144" t="s">
        <v>1</v>
      </c>
      <c r="N136" s="145" t="s">
        <v>40</v>
      </c>
      <c r="P136" s="146">
        <f t="shared" si="11"/>
        <v>0</v>
      </c>
      <c r="Q136" s="146">
        <v>6.2700000000000004E-3</v>
      </c>
      <c r="R136" s="146">
        <f t="shared" si="12"/>
        <v>0.1612017</v>
      </c>
      <c r="S136" s="146">
        <v>0</v>
      </c>
      <c r="T136" s="147">
        <f t="shared" si="13"/>
        <v>0</v>
      </c>
      <c r="AR136" s="148" t="s">
        <v>129</v>
      </c>
      <c r="AT136" s="148" t="s">
        <v>125</v>
      </c>
      <c r="AU136" s="148" t="s">
        <v>130</v>
      </c>
      <c r="AY136" s="13" t="s">
        <v>123</v>
      </c>
      <c r="BE136" s="149">
        <f t="shared" si="14"/>
        <v>0</v>
      </c>
      <c r="BF136" s="149">
        <f t="shared" si="15"/>
        <v>0</v>
      </c>
      <c r="BG136" s="149">
        <f t="shared" si="16"/>
        <v>0</v>
      </c>
      <c r="BH136" s="149">
        <f t="shared" si="17"/>
        <v>0</v>
      </c>
      <c r="BI136" s="149">
        <f t="shared" si="18"/>
        <v>0</v>
      </c>
      <c r="BJ136" s="13" t="s">
        <v>130</v>
      </c>
      <c r="BK136" s="149">
        <f t="shared" si="19"/>
        <v>0</v>
      </c>
      <c r="BL136" s="13" t="s">
        <v>129</v>
      </c>
      <c r="BM136" s="148" t="s">
        <v>338</v>
      </c>
    </row>
    <row r="137" spans="2:65" s="1" customFormat="1" ht="37.9" customHeight="1">
      <c r="B137" s="135"/>
      <c r="C137" s="136" t="s">
        <v>169</v>
      </c>
      <c r="D137" s="136" t="s">
        <v>125</v>
      </c>
      <c r="E137" s="137" t="s">
        <v>339</v>
      </c>
      <c r="F137" s="138" t="s">
        <v>340</v>
      </c>
      <c r="G137" s="139" t="s">
        <v>142</v>
      </c>
      <c r="H137" s="140">
        <v>0.75</v>
      </c>
      <c r="I137" s="141"/>
      <c r="J137" s="142">
        <f t="shared" si="10"/>
        <v>0</v>
      </c>
      <c r="K137" s="143"/>
      <c r="L137" s="28"/>
      <c r="M137" s="144" t="s">
        <v>1</v>
      </c>
      <c r="N137" s="145" t="s">
        <v>40</v>
      </c>
      <c r="P137" s="146">
        <f t="shared" si="11"/>
        <v>0</v>
      </c>
      <c r="Q137" s="146">
        <v>2.1170900000000001</v>
      </c>
      <c r="R137" s="146">
        <f t="shared" si="12"/>
        <v>1.5878175000000001</v>
      </c>
      <c r="S137" s="146">
        <v>0</v>
      </c>
      <c r="T137" s="147">
        <f t="shared" si="13"/>
        <v>0</v>
      </c>
      <c r="AR137" s="148" t="s">
        <v>129</v>
      </c>
      <c r="AT137" s="148" t="s">
        <v>125</v>
      </c>
      <c r="AU137" s="148" t="s">
        <v>130</v>
      </c>
      <c r="AY137" s="13" t="s">
        <v>123</v>
      </c>
      <c r="BE137" s="149">
        <f t="shared" si="14"/>
        <v>0</v>
      </c>
      <c r="BF137" s="149">
        <f t="shared" si="15"/>
        <v>0</v>
      </c>
      <c r="BG137" s="149">
        <f t="shared" si="16"/>
        <v>0</v>
      </c>
      <c r="BH137" s="149">
        <f t="shared" si="17"/>
        <v>0</v>
      </c>
      <c r="BI137" s="149">
        <f t="shared" si="18"/>
        <v>0</v>
      </c>
      <c r="BJ137" s="13" t="s">
        <v>130</v>
      </c>
      <c r="BK137" s="149">
        <f t="shared" si="19"/>
        <v>0</v>
      </c>
      <c r="BL137" s="13" t="s">
        <v>129</v>
      </c>
      <c r="BM137" s="148" t="s">
        <v>341</v>
      </c>
    </row>
    <row r="138" spans="2:65" s="1" customFormat="1" ht="16.5" customHeight="1">
      <c r="B138" s="135"/>
      <c r="C138" s="136" t="s">
        <v>173</v>
      </c>
      <c r="D138" s="136" t="s">
        <v>125</v>
      </c>
      <c r="E138" s="137" t="s">
        <v>342</v>
      </c>
      <c r="F138" s="138" t="s">
        <v>343</v>
      </c>
      <c r="G138" s="139" t="s">
        <v>142</v>
      </c>
      <c r="H138" s="140">
        <v>4.9960000000000004</v>
      </c>
      <c r="I138" s="141"/>
      <c r="J138" s="142">
        <f t="shared" si="10"/>
        <v>0</v>
      </c>
      <c r="K138" s="143"/>
      <c r="L138" s="28"/>
      <c r="M138" s="144" t="s">
        <v>1</v>
      </c>
      <c r="N138" s="145" t="s">
        <v>40</v>
      </c>
      <c r="P138" s="146">
        <f t="shared" si="11"/>
        <v>0</v>
      </c>
      <c r="Q138" s="146">
        <v>2.19407</v>
      </c>
      <c r="R138" s="146">
        <f t="shared" si="12"/>
        <v>10.961573720000001</v>
      </c>
      <c r="S138" s="146">
        <v>0</v>
      </c>
      <c r="T138" s="147">
        <f t="shared" si="13"/>
        <v>0</v>
      </c>
      <c r="AR138" s="148" t="s">
        <v>129</v>
      </c>
      <c r="AT138" s="148" t="s">
        <v>125</v>
      </c>
      <c r="AU138" s="148" t="s">
        <v>130</v>
      </c>
      <c r="AY138" s="13" t="s">
        <v>123</v>
      </c>
      <c r="BE138" s="149">
        <f t="shared" si="14"/>
        <v>0</v>
      </c>
      <c r="BF138" s="149">
        <f t="shared" si="15"/>
        <v>0</v>
      </c>
      <c r="BG138" s="149">
        <f t="shared" si="16"/>
        <v>0</v>
      </c>
      <c r="BH138" s="149">
        <f t="shared" si="17"/>
        <v>0</v>
      </c>
      <c r="BI138" s="149">
        <f t="shared" si="18"/>
        <v>0</v>
      </c>
      <c r="BJ138" s="13" t="s">
        <v>130</v>
      </c>
      <c r="BK138" s="149">
        <f t="shared" si="19"/>
        <v>0</v>
      </c>
      <c r="BL138" s="13" t="s">
        <v>129</v>
      </c>
      <c r="BM138" s="148" t="s">
        <v>344</v>
      </c>
    </row>
    <row r="139" spans="2:65" s="1" customFormat="1" ht="37.9" customHeight="1">
      <c r="B139" s="135"/>
      <c r="C139" s="136" t="s">
        <v>178</v>
      </c>
      <c r="D139" s="136" t="s">
        <v>125</v>
      </c>
      <c r="E139" s="137" t="s">
        <v>345</v>
      </c>
      <c r="F139" s="138" t="s">
        <v>346</v>
      </c>
      <c r="G139" s="139" t="s">
        <v>230</v>
      </c>
      <c r="H139" s="140">
        <v>3.7999999999999999E-2</v>
      </c>
      <c r="I139" s="141"/>
      <c r="J139" s="142">
        <f t="shared" si="10"/>
        <v>0</v>
      </c>
      <c r="K139" s="143"/>
      <c r="L139" s="28"/>
      <c r="M139" s="144" t="s">
        <v>1</v>
      </c>
      <c r="N139" s="145" t="s">
        <v>40</v>
      </c>
      <c r="P139" s="146">
        <f t="shared" si="11"/>
        <v>0</v>
      </c>
      <c r="Q139" s="146">
        <v>1.002</v>
      </c>
      <c r="R139" s="146">
        <f t="shared" si="12"/>
        <v>3.8075999999999999E-2</v>
      </c>
      <c r="S139" s="146">
        <v>0</v>
      </c>
      <c r="T139" s="147">
        <f t="shared" si="13"/>
        <v>0</v>
      </c>
      <c r="AR139" s="148" t="s">
        <v>129</v>
      </c>
      <c r="AT139" s="148" t="s">
        <v>125</v>
      </c>
      <c r="AU139" s="148" t="s">
        <v>130</v>
      </c>
      <c r="AY139" s="13" t="s">
        <v>123</v>
      </c>
      <c r="BE139" s="149">
        <f t="shared" si="14"/>
        <v>0</v>
      </c>
      <c r="BF139" s="149">
        <f t="shared" si="15"/>
        <v>0</v>
      </c>
      <c r="BG139" s="149">
        <f t="shared" si="16"/>
        <v>0</v>
      </c>
      <c r="BH139" s="149">
        <f t="shared" si="17"/>
        <v>0</v>
      </c>
      <c r="BI139" s="149">
        <f t="shared" si="18"/>
        <v>0</v>
      </c>
      <c r="BJ139" s="13" t="s">
        <v>130</v>
      </c>
      <c r="BK139" s="149">
        <f t="shared" si="19"/>
        <v>0</v>
      </c>
      <c r="BL139" s="13" t="s">
        <v>129</v>
      </c>
      <c r="BM139" s="148" t="s">
        <v>347</v>
      </c>
    </row>
    <row r="140" spans="2:65" s="11" customFormat="1" ht="22.9" customHeight="1">
      <c r="B140" s="123"/>
      <c r="D140" s="124" t="s">
        <v>73</v>
      </c>
      <c r="E140" s="133" t="s">
        <v>136</v>
      </c>
      <c r="F140" s="133" t="s">
        <v>348</v>
      </c>
      <c r="I140" s="126"/>
      <c r="J140" s="134">
        <f>BK140</f>
        <v>0</v>
      </c>
      <c r="L140" s="123"/>
      <c r="M140" s="128"/>
      <c r="P140" s="129">
        <f>SUM(P141:P144)</f>
        <v>0</v>
      </c>
      <c r="R140" s="129">
        <f>SUM(R141:R144)</f>
        <v>15.606640799999997</v>
      </c>
      <c r="T140" s="130">
        <f>SUM(T141:T144)</f>
        <v>0</v>
      </c>
      <c r="AR140" s="124" t="s">
        <v>82</v>
      </c>
      <c r="AT140" s="131" t="s">
        <v>73</v>
      </c>
      <c r="AU140" s="131" t="s">
        <v>82</v>
      </c>
      <c r="AY140" s="124" t="s">
        <v>123</v>
      </c>
      <c r="BK140" s="132">
        <f>SUM(BK141:BK144)</f>
        <v>0</v>
      </c>
    </row>
    <row r="141" spans="2:65" s="1" customFormat="1" ht="37.9" customHeight="1">
      <c r="B141" s="135"/>
      <c r="C141" s="136" t="s">
        <v>182</v>
      </c>
      <c r="D141" s="136" t="s">
        <v>125</v>
      </c>
      <c r="E141" s="137" t="s">
        <v>349</v>
      </c>
      <c r="F141" s="138" t="s">
        <v>350</v>
      </c>
      <c r="G141" s="139" t="s">
        <v>142</v>
      </c>
      <c r="H141" s="140">
        <v>9.0489999999999995</v>
      </c>
      <c r="I141" s="141"/>
      <c r="J141" s="142">
        <f>ROUND(I141*H141,2)</f>
        <v>0</v>
      </c>
      <c r="K141" s="143"/>
      <c r="L141" s="28"/>
      <c r="M141" s="144" t="s">
        <v>1</v>
      </c>
      <c r="N141" s="145" t="s">
        <v>40</v>
      </c>
      <c r="P141" s="146">
        <f>O141*H141</f>
        <v>0</v>
      </c>
      <c r="Q141" s="146">
        <v>1.6892</v>
      </c>
      <c r="R141" s="146">
        <f>Q141*H141</f>
        <v>15.285570799999999</v>
      </c>
      <c r="S141" s="146">
        <v>0</v>
      </c>
      <c r="T141" s="147">
        <f>S141*H141</f>
        <v>0</v>
      </c>
      <c r="AR141" s="148" t="s">
        <v>129</v>
      </c>
      <c r="AT141" s="148" t="s">
        <v>125</v>
      </c>
      <c r="AU141" s="148" t="s">
        <v>130</v>
      </c>
      <c r="AY141" s="13" t="s">
        <v>123</v>
      </c>
      <c r="BE141" s="149">
        <f>IF(N141="základná",J141,0)</f>
        <v>0</v>
      </c>
      <c r="BF141" s="149">
        <f>IF(N141="znížená",J141,0)</f>
        <v>0</v>
      </c>
      <c r="BG141" s="149">
        <f>IF(N141="zákl. prenesená",J141,0)</f>
        <v>0</v>
      </c>
      <c r="BH141" s="149">
        <f>IF(N141="zníž. prenesená",J141,0)</f>
        <v>0</v>
      </c>
      <c r="BI141" s="149">
        <f>IF(N141="nulová",J141,0)</f>
        <v>0</v>
      </c>
      <c r="BJ141" s="13" t="s">
        <v>130</v>
      </c>
      <c r="BK141" s="149">
        <f>ROUND(I141*H141,2)</f>
        <v>0</v>
      </c>
      <c r="BL141" s="13" t="s">
        <v>129</v>
      </c>
      <c r="BM141" s="148" t="s">
        <v>351</v>
      </c>
    </row>
    <row r="142" spans="2:65" s="1" customFormat="1" ht="33" customHeight="1">
      <c r="B142" s="135"/>
      <c r="C142" s="136" t="s">
        <v>186</v>
      </c>
      <c r="D142" s="136" t="s">
        <v>125</v>
      </c>
      <c r="E142" s="137" t="s">
        <v>352</v>
      </c>
      <c r="F142" s="138" t="s">
        <v>353</v>
      </c>
      <c r="G142" s="139" t="s">
        <v>225</v>
      </c>
      <c r="H142" s="140">
        <v>32</v>
      </c>
      <c r="I142" s="141"/>
      <c r="J142" s="142">
        <f>ROUND(I142*H142,2)</f>
        <v>0</v>
      </c>
      <c r="K142" s="143"/>
      <c r="L142" s="28"/>
      <c r="M142" s="144" t="s">
        <v>1</v>
      </c>
      <c r="N142" s="145" t="s">
        <v>40</v>
      </c>
      <c r="P142" s="146">
        <f>O142*H142</f>
        <v>0</v>
      </c>
      <c r="Q142" s="146">
        <v>2.14E-3</v>
      </c>
      <c r="R142" s="146">
        <f>Q142*H142</f>
        <v>6.8479999999999999E-2</v>
      </c>
      <c r="S142" s="146">
        <v>0</v>
      </c>
      <c r="T142" s="147">
        <f>S142*H142</f>
        <v>0</v>
      </c>
      <c r="AR142" s="148" t="s">
        <v>129</v>
      </c>
      <c r="AT142" s="148" t="s">
        <v>125</v>
      </c>
      <c r="AU142" s="148" t="s">
        <v>130</v>
      </c>
      <c r="AY142" s="13" t="s">
        <v>123</v>
      </c>
      <c r="BE142" s="149">
        <f>IF(N142="základná",J142,0)</f>
        <v>0</v>
      </c>
      <c r="BF142" s="149">
        <f>IF(N142="znížená",J142,0)</f>
        <v>0</v>
      </c>
      <c r="BG142" s="149">
        <f>IF(N142="zákl. prenesená",J142,0)</f>
        <v>0</v>
      </c>
      <c r="BH142" s="149">
        <f>IF(N142="zníž. prenesená",J142,0)</f>
        <v>0</v>
      </c>
      <c r="BI142" s="149">
        <f>IF(N142="nulová",J142,0)</f>
        <v>0</v>
      </c>
      <c r="BJ142" s="13" t="s">
        <v>130</v>
      </c>
      <c r="BK142" s="149">
        <f>ROUND(I142*H142,2)</f>
        <v>0</v>
      </c>
      <c r="BL142" s="13" t="s">
        <v>129</v>
      </c>
      <c r="BM142" s="148" t="s">
        <v>354</v>
      </c>
    </row>
    <row r="143" spans="2:65" s="1" customFormat="1" ht="24.25" customHeight="1">
      <c r="B143" s="135"/>
      <c r="C143" s="150" t="s">
        <v>190</v>
      </c>
      <c r="D143" s="150" t="s">
        <v>165</v>
      </c>
      <c r="E143" s="151" t="s">
        <v>355</v>
      </c>
      <c r="F143" s="152" t="s">
        <v>356</v>
      </c>
      <c r="G143" s="153" t="s">
        <v>134</v>
      </c>
      <c r="H143" s="154">
        <v>67</v>
      </c>
      <c r="I143" s="155"/>
      <c r="J143" s="156">
        <f>ROUND(I143*H143,2)</f>
        <v>0</v>
      </c>
      <c r="K143" s="157"/>
      <c r="L143" s="158"/>
      <c r="M143" s="159" t="s">
        <v>1</v>
      </c>
      <c r="N143" s="160" t="s">
        <v>40</v>
      </c>
      <c r="P143" s="146">
        <f>O143*H143</f>
        <v>0</v>
      </c>
      <c r="Q143" s="146">
        <v>3.7699999999999999E-3</v>
      </c>
      <c r="R143" s="146">
        <f>Q143*H143</f>
        <v>0.25258999999999998</v>
      </c>
      <c r="S143" s="146">
        <v>0</v>
      </c>
      <c r="T143" s="147">
        <f>S143*H143</f>
        <v>0</v>
      </c>
      <c r="AR143" s="148" t="s">
        <v>156</v>
      </c>
      <c r="AT143" s="148" t="s">
        <v>165</v>
      </c>
      <c r="AU143" s="148" t="s">
        <v>130</v>
      </c>
      <c r="AY143" s="13" t="s">
        <v>123</v>
      </c>
      <c r="BE143" s="149">
        <f>IF(N143="základná",J143,0)</f>
        <v>0</v>
      </c>
      <c r="BF143" s="149">
        <f>IF(N143="znížená",J143,0)</f>
        <v>0</v>
      </c>
      <c r="BG143" s="149">
        <f>IF(N143="zákl. prenesená",J143,0)</f>
        <v>0</v>
      </c>
      <c r="BH143" s="149">
        <f>IF(N143="zníž. prenesená",J143,0)</f>
        <v>0</v>
      </c>
      <c r="BI143" s="149">
        <f>IF(N143="nulová",J143,0)</f>
        <v>0</v>
      </c>
      <c r="BJ143" s="13" t="s">
        <v>130</v>
      </c>
      <c r="BK143" s="149">
        <f>ROUND(I143*H143,2)</f>
        <v>0</v>
      </c>
      <c r="BL143" s="13" t="s">
        <v>129</v>
      </c>
      <c r="BM143" s="148" t="s">
        <v>357</v>
      </c>
    </row>
    <row r="144" spans="2:65" s="1" customFormat="1" ht="16.5" customHeight="1">
      <c r="B144" s="135"/>
      <c r="C144" s="150" t="s">
        <v>194</v>
      </c>
      <c r="D144" s="150" t="s">
        <v>165</v>
      </c>
      <c r="E144" s="151" t="s">
        <v>358</v>
      </c>
      <c r="F144" s="152" t="s">
        <v>359</v>
      </c>
      <c r="G144" s="153" t="s">
        <v>225</v>
      </c>
      <c r="H144" s="154">
        <v>32</v>
      </c>
      <c r="I144" s="155"/>
      <c r="J144" s="156">
        <f>ROUND(I144*H144,2)</f>
        <v>0</v>
      </c>
      <c r="K144" s="157"/>
      <c r="L144" s="158"/>
      <c r="M144" s="159" t="s">
        <v>1</v>
      </c>
      <c r="N144" s="160" t="s">
        <v>40</v>
      </c>
      <c r="P144" s="146">
        <f>O144*H144</f>
        <v>0</v>
      </c>
      <c r="Q144" s="146">
        <v>0</v>
      </c>
      <c r="R144" s="146">
        <f>Q144*H144</f>
        <v>0</v>
      </c>
      <c r="S144" s="146">
        <v>0</v>
      </c>
      <c r="T144" s="147">
        <f>S144*H144</f>
        <v>0</v>
      </c>
      <c r="AR144" s="148" t="s">
        <v>156</v>
      </c>
      <c r="AT144" s="148" t="s">
        <v>165</v>
      </c>
      <c r="AU144" s="148" t="s">
        <v>130</v>
      </c>
      <c r="AY144" s="13" t="s">
        <v>123</v>
      </c>
      <c r="BE144" s="149">
        <f>IF(N144="základná",J144,0)</f>
        <v>0</v>
      </c>
      <c r="BF144" s="149">
        <f>IF(N144="znížená",J144,0)</f>
        <v>0</v>
      </c>
      <c r="BG144" s="149">
        <f>IF(N144="zákl. prenesená",J144,0)</f>
        <v>0</v>
      </c>
      <c r="BH144" s="149">
        <f>IF(N144="zníž. prenesená",J144,0)</f>
        <v>0</v>
      </c>
      <c r="BI144" s="149">
        <f>IF(N144="nulová",J144,0)</f>
        <v>0</v>
      </c>
      <c r="BJ144" s="13" t="s">
        <v>130</v>
      </c>
      <c r="BK144" s="149">
        <f>ROUND(I144*H144,2)</f>
        <v>0</v>
      </c>
      <c r="BL144" s="13" t="s">
        <v>129</v>
      </c>
      <c r="BM144" s="148" t="s">
        <v>360</v>
      </c>
    </row>
    <row r="145" spans="2:65" s="11" customFormat="1" ht="22.9" customHeight="1">
      <c r="B145" s="123"/>
      <c r="D145" s="124" t="s">
        <v>73</v>
      </c>
      <c r="E145" s="133" t="s">
        <v>144</v>
      </c>
      <c r="F145" s="133" t="s">
        <v>177</v>
      </c>
      <c r="I145" s="126"/>
      <c r="J145" s="134">
        <f>BK145</f>
        <v>0</v>
      </c>
      <c r="L145" s="123"/>
      <c r="M145" s="128"/>
      <c r="P145" s="129">
        <f>SUM(P146:P147)</f>
        <v>0</v>
      </c>
      <c r="R145" s="129">
        <f>SUM(R146:R147)</f>
        <v>3.9122999999999997</v>
      </c>
      <c r="T145" s="130">
        <f>SUM(T146:T147)</f>
        <v>0</v>
      </c>
      <c r="AR145" s="124" t="s">
        <v>82</v>
      </c>
      <c r="AT145" s="131" t="s">
        <v>73</v>
      </c>
      <c r="AU145" s="131" t="s">
        <v>82</v>
      </c>
      <c r="AY145" s="124" t="s">
        <v>123</v>
      </c>
      <c r="BK145" s="132">
        <f>SUM(BK146:BK147)</f>
        <v>0</v>
      </c>
    </row>
    <row r="146" spans="2:65" s="1" customFormat="1" ht="33" customHeight="1">
      <c r="B146" s="135"/>
      <c r="C146" s="136" t="s">
        <v>198</v>
      </c>
      <c r="D146" s="136" t="s">
        <v>125</v>
      </c>
      <c r="E146" s="137" t="s">
        <v>361</v>
      </c>
      <c r="F146" s="138" t="s">
        <v>362</v>
      </c>
      <c r="G146" s="139" t="s">
        <v>128</v>
      </c>
      <c r="H146" s="140">
        <v>18</v>
      </c>
      <c r="I146" s="141"/>
      <c r="J146" s="142">
        <f>ROUND(I146*H146,2)</f>
        <v>0</v>
      </c>
      <c r="K146" s="143"/>
      <c r="L146" s="28"/>
      <c r="M146" s="144" t="s">
        <v>1</v>
      </c>
      <c r="N146" s="145" t="s">
        <v>40</v>
      </c>
      <c r="P146" s="146">
        <f>O146*H146</f>
        <v>0</v>
      </c>
      <c r="Q146" s="146">
        <v>0.126</v>
      </c>
      <c r="R146" s="146">
        <f>Q146*H146</f>
        <v>2.2679999999999998</v>
      </c>
      <c r="S146" s="146">
        <v>0</v>
      </c>
      <c r="T146" s="147">
        <f>S146*H146</f>
        <v>0</v>
      </c>
      <c r="AR146" s="148" t="s">
        <v>129</v>
      </c>
      <c r="AT146" s="148" t="s">
        <v>125</v>
      </c>
      <c r="AU146" s="148" t="s">
        <v>130</v>
      </c>
      <c r="AY146" s="13" t="s">
        <v>123</v>
      </c>
      <c r="BE146" s="149">
        <f>IF(N146="základná",J146,0)</f>
        <v>0</v>
      </c>
      <c r="BF146" s="149">
        <f>IF(N146="znížená",J146,0)</f>
        <v>0</v>
      </c>
      <c r="BG146" s="149">
        <f>IF(N146="zákl. prenesená",J146,0)</f>
        <v>0</v>
      </c>
      <c r="BH146" s="149">
        <f>IF(N146="zníž. prenesená",J146,0)</f>
        <v>0</v>
      </c>
      <c r="BI146" s="149">
        <f>IF(N146="nulová",J146,0)</f>
        <v>0</v>
      </c>
      <c r="BJ146" s="13" t="s">
        <v>130</v>
      </c>
      <c r="BK146" s="149">
        <f>ROUND(I146*H146,2)</f>
        <v>0</v>
      </c>
      <c r="BL146" s="13" t="s">
        <v>129</v>
      </c>
      <c r="BM146" s="148" t="s">
        <v>363</v>
      </c>
    </row>
    <row r="147" spans="2:65" s="1" customFormat="1" ht="21.75" customHeight="1">
      <c r="B147" s="135"/>
      <c r="C147" s="150" t="s">
        <v>203</v>
      </c>
      <c r="D147" s="150" t="s">
        <v>165</v>
      </c>
      <c r="E147" s="151" t="s">
        <v>364</v>
      </c>
      <c r="F147" s="152" t="s">
        <v>365</v>
      </c>
      <c r="G147" s="153" t="s">
        <v>128</v>
      </c>
      <c r="H147" s="154">
        <v>18.899999999999999</v>
      </c>
      <c r="I147" s="155"/>
      <c r="J147" s="156">
        <f>ROUND(I147*H147,2)</f>
        <v>0</v>
      </c>
      <c r="K147" s="157"/>
      <c r="L147" s="158"/>
      <c r="M147" s="159" t="s">
        <v>1</v>
      </c>
      <c r="N147" s="160" t="s">
        <v>40</v>
      </c>
      <c r="P147" s="146">
        <f>O147*H147</f>
        <v>0</v>
      </c>
      <c r="Q147" s="146">
        <v>8.6999999999999994E-2</v>
      </c>
      <c r="R147" s="146">
        <f>Q147*H147</f>
        <v>1.6442999999999999</v>
      </c>
      <c r="S147" s="146">
        <v>0</v>
      </c>
      <c r="T147" s="147">
        <f>S147*H147</f>
        <v>0</v>
      </c>
      <c r="AR147" s="148" t="s">
        <v>156</v>
      </c>
      <c r="AT147" s="148" t="s">
        <v>165</v>
      </c>
      <c r="AU147" s="148" t="s">
        <v>130</v>
      </c>
      <c r="AY147" s="13" t="s">
        <v>123</v>
      </c>
      <c r="BE147" s="149">
        <f>IF(N147="základná",J147,0)</f>
        <v>0</v>
      </c>
      <c r="BF147" s="149">
        <f>IF(N147="znížená",J147,0)</f>
        <v>0</v>
      </c>
      <c r="BG147" s="149">
        <f>IF(N147="zákl. prenesená",J147,0)</f>
        <v>0</v>
      </c>
      <c r="BH147" s="149">
        <f>IF(N147="zníž. prenesená",J147,0)</f>
        <v>0</v>
      </c>
      <c r="BI147" s="149">
        <f>IF(N147="nulová",J147,0)</f>
        <v>0</v>
      </c>
      <c r="BJ147" s="13" t="s">
        <v>130</v>
      </c>
      <c r="BK147" s="149">
        <f>ROUND(I147*H147,2)</f>
        <v>0</v>
      </c>
      <c r="BL147" s="13" t="s">
        <v>129</v>
      </c>
      <c r="BM147" s="148" t="s">
        <v>366</v>
      </c>
    </row>
    <row r="148" spans="2:65" s="11" customFormat="1" ht="22.9" customHeight="1">
      <c r="B148" s="123"/>
      <c r="D148" s="124" t="s">
        <v>73</v>
      </c>
      <c r="E148" s="133" t="s">
        <v>160</v>
      </c>
      <c r="F148" s="133" t="s">
        <v>202</v>
      </c>
      <c r="I148" s="126"/>
      <c r="J148" s="134">
        <f>BK148</f>
        <v>0</v>
      </c>
      <c r="L148" s="123"/>
      <c r="M148" s="128"/>
      <c r="P148" s="129">
        <f>SUM(P149:P152)</f>
        <v>0</v>
      </c>
      <c r="R148" s="129">
        <f>SUM(R149:R152)</f>
        <v>4.9979999999999997E-2</v>
      </c>
      <c r="T148" s="130">
        <f>SUM(T149:T152)</f>
        <v>0</v>
      </c>
      <c r="AR148" s="124" t="s">
        <v>82</v>
      </c>
      <c r="AT148" s="131" t="s">
        <v>73</v>
      </c>
      <c r="AU148" s="131" t="s">
        <v>82</v>
      </c>
      <c r="AY148" s="124" t="s">
        <v>123</v>
      </c>
      <c r="BK148" s="132">
        <f>SUM(BK149:BK152)</f>
        <v>0</v>
      </c>
    </row>
    <row r="149" spans="2:65" s="1" customFormat="1" ht="24.25" customHeight="1">
      <c r="B149" s="135"/>
      <c r="C149" s="136" t="s">
        <v>7</v>
      </c>
      <c r="D149" s="136" t="s">
        <v>125</v>
      </c>
      <c r="E149" s="137" t="s">
        <v>367</v>
      </c>
      <c r="F149" s="138" t="s">
        <v>368</v>
      </c>
      <c r="G149" s="139" t="s">
        <v>225</v>
      </c>
      <c r="H149" s="140">
        <v>1</v>
      </c>
      <c r="I149" s="141"/>
      <c r="J149" s="142">
        <f>ROUND(I149*H149,2)</f>
        <v>0</v>
      </c>
      <c r="K149" s="143"/>
      <c r="L149" s="28"/>
      <c r="M149" s="144" t="s">
        <v>1</v>
      </c>
      <c r="N149" s="145" t="s">
        <v>40</v>
      </c>
      <c r="P149" s="146">
        <f>O149*H149</f>
        <v>0</v>
      </c>
      <c r="Q149" s="146">
        <v>5.1000000000000004E-4</v>
      </c>
      <c r="R149" s="146">
        <f>Q149*H149</f>
        <v>5.1000000000000004E-4</v>
      </c>
      <c r="S149" s="146">
        <v>0</v>
      </c>
      <c r="T149" s="147">
        <f>S149*H149</f>
        <v>0</v>
      </c>
      <c r="AR149" s="148" t="s">
        <v>129</v>
      </c>
      <c r="AT149" s="148" t="s">
        <v>125</v>
      </c>
      <c r="AU149" s="148" t="s">
        <v>130</v>
      </c>
      <c r="AY149" s="13" t="s">
        <v>123</v>
      </c>
      <c r="BE149" s="149">
        <f>IF(N149="základná",J149,0)</f>
        <v>0</v>
      </c>
      <c r="BF149" s="149">
        <f>IF(N149="znížená",J149,0)</f>
        <v>0</v>
      </c>
      <c r="BG149" s="149">
        <f>IF(N149="zákl. prenesená",J149,0)</f>
        <v>0</v>
      </c>
      <c r="BH149" s="149">
        <f>IF(N149="zníž. prenesená",J149,0)</f>
        <v>0</v>
      </c>
      <c r="BI149" s="149">
        <f>IF(N149="nulová",J149,0)</f>
        <v>0</v>
      </c>
      <c r="BJ149" s="13" t="s">
        <v>130</v>
      </c>
      <c r="BK149" s="149">
        <f>ROUND(I149*H149,2)</f>
        <v>0</v>
      </c>
      <c r="BL149" s="13" t="s">
        <v>129</v>
      </c>
      <c r="BM149" s="148" t="s">
        <v>369</v>
      </c>
    </row>
    <row r="150" spans="2:65" s="1" customFormat="1" ht="16.5" customHeight="1">
      <c r="B150" s="135"/>
      <c r="C150" s="150" t="s">
        <v>210</v>
      </c>
      <c r="D150" s="150" t="s">
        <v>165</v>
      </c>
      <c r="E150" s="151" t="s">
        <v>370</v>
      </c>
      <c r="F150" s="152" t="s">
        <v>371</v>
      </c>
      <c r="G150" s="153" t="s">
        <v>225</v>
      </c>
      <c r="H150" s="154">
        <v>1</v>
      </c>
      <c r="I150" s="155"/>
      <c r="J150" s="156">
        <f>ROUND(I150*H150,2)</f>
        <v>0</v>
      </c>
      <c r="K150" s="157"/>
      <c r="L150" s="158"/>
      <c r="M150" s="159" t="s">
        <v>1</v>
      </c>
      <c r="N150" s="160" t="s">
        <v>40</v>
      </c>
      <c r="P150" s="146">
        <f>O150*H150</f>
        <v>0</v>
      </c>
      <c r="Q150" s="146">
        <v>2.7E-2</v>
      </c>
      <c r="R150" s="146">
        <f>Q150*H150</f>
        <v>2.7E-2</v>
      </c>
      <c r="S150" s="146">
        <v>0</v>
      </c>
      <c r="T150" s="147">
        <f>S150*H150</f>
        <v>0</v>
      </c>
      <c r="AR150" s="148" t="s">
        <v>156</v>
      </c>
      <c r="AT150" s="148" t="s">
        <v>165</v>
      </c>
      <c r="AU150" s="148" t="s">
        <v>130</v>
      </c>
      <c r="AY150" s="13" t="s">
        <v>123</v>
      </c>
      <c r="BE150" s="149">
        <f>IF(N150="základná",J150,0)</f>
        <v>0</v>
      </c>
      <c r="BF150" s="149">
        <f>IF(N150="znížená",J150,0)</f>
        <v>0</v>
      </c>
      <c r="BG150" s="149">
        <f>IF(N150="zákl. prenesená",J150,0)</f>
        <v>0</v>
      </c>
      <c r="BH150" s="149">
        <f>IF(N150="zníž. prenesená",J150,0)</f>
        <v>0</v>
      </c>
      <c r="BI150" s="149">
        <f>IF(N150="nulová",J150,0)</f>
        <v>0</v>
      </c>
      <c r="BJ150" s="13" t="s">
        <v>130</v>
      </c>
      <c r="BK150" s="149">
        <f>ROUND(I150*H150,2)</f>
        <v>0</v>
      </c>
      <c r="BL150" s="13" t="s">
        <v>129</v>
      </c>
      <c r="BM150" s="148" t="s">
        <v>372</v>
      </c>
    </row>
    <row r="151" spans="2:65" s="1" customFormat="1" ht="24.25" customHeight="1">
      <c r="B151" s="135"/>
      <c r="C151" s="136" t="s">
        <v>214</v>
      </c>
      <c r="D151" s="136" t="s">
        <v>125</v>
      </c>
      <c r="E151" s="137" t="s">
        <v>373</v>
      </c>
      <c r="F151" s="138" t="s">
        <v>374</v>
      </c>
      <c r="G151" s="139" t="s">
        <v>225</v>
      </c>
      <c r="H151" s="140">
        <v>1</v>
      </c>
      <c r="I151" s="141"/>
      <c r="J151" s="142">
        <f>ROUND(I151*H151,2)</f>
        <v>0</v>
      </c>
      <c r="K151" s="143"/>
      <c r="L151" s="28"/>
      <c r="M151" s="144" t="s">
        <v>1</v>
      </c>
      <c r="N151" s="145" t="s">
        <v>40</v>
      </c>
      <c r="P151" s="146">
        <f>O151*H151</f>
        <v>0</v>
      </c>
      <c r="Q151" s="146">
        <v>4.6999999999999999E-4</v>
      </c>
      <c r="R151" s="146">
        <f>Q151*H151</f>
        <v>4.6999999999999999E-4</v>
      </c>
      <c r="S151" s="146">
        <v>0</v>
      </c>
      <c r="T151" s="147">
        <f>S151*H151</f>
        <v>0</v>
      </c>
      <c r="AR151" s="148" t="s">
        <v>129</v>
      </c>
      <c r="AT151" s="148" t="s">
        <v>125</v>
      </c>
      <c r="AU151" s="148" t="s">
        <v>130</v>
      </c>
      <c r="AY151" s="13" t="s">
        <v>123</v>
      </c>
      <c r="BE151" s="149">
        <f>IF(N151="základná",J151,0)</f>
        <v>0</v>
      </c>
      <c r="BF151" s="149">
        <f>IF(N151="znížená",J151,0)</f>
        <v>0</v>
      </c>
      <c r="BG151" s="149">
        <f>IF(N151="zákl. prenesená",J151,0)</f>
        <v>0</v>
      </c>
      <c r="BH151" s="149">
        <f>IF(N151="zníž. prenesená",J151,0)</f>
        <v>0</v>
      </c>
      <c r="BI151" s="149">
        <f>IF(N151="nulová",J151,0)</f>
        <v>0</v>
      </c>
      <c r="BJ151" s="13" t="s">
        <v>130</v>
      </c>
      <c r="BK151" s="149">
        <f>ROUND(I151*H151,2)</f>
        <v>0</v>
      </c>
      <c r="BL151" s="13" t="s">
        <v>129</v>
      </c>
      <c r="BM151" s="148" t="s">
        <v>375</v>
      </c>
    </row>
    <row r="152" spans="2:65" s="1" customFormat="1" ht="16.5" customHeight="1">
      <c r="B152" s="135"/>
      <c r="C152" s="150" t="s">
        <v>218</v>
      </c>
      <c r="D152" s="150" t="s">
        <v>165</v>
      </c>
      <c r="E152" s="151" t="s">
        <v>376</v>
      </c>
      <c r="F152" s="152" t="s">
        <v>377</v>
      </c>
      <c r="G152" s="153" t="s">
        <v>225</v>
      </c>
      <c r="H152" s="154">
        <v>1</v>
      </c>
      <c r="I152" s="155"/>
      <c r="J152" s="156">
        <f>ROUND(I152*H152,2)</f>
        <v>0</v>
      </c>
      <c r="K152" s="157"/>
      <c r="L152" s="158"/>
      <c r="M152" s="159" t="s">
        <v>1</v>
      </c>
      <c r="N152" s="160" t="s">
        <v>40</v>
      </c>
      <c r="P152" s="146">
        <f>O152*H152</f>
        <v>0</v>
      </c>
      <c r="Q152" s="146">
        <v>2.1999999999999999E-2</v>
      </c>
      <c r="R152" s="146">
        <f>Q152*H152</f>
        <v>2.1999999999999999E-2</v>
      </c>
      <c r="S152" s="146">
        <v>0</v>
      </c>
      <c r="T152" s="147">
        <f>S152*H152</f>
        <v>0</v>
      </c>
      <c r="AR152" s="148" t="s">
        <v>156</v>
      </c>
      <c r="AT152" s="148" t="s">
        <v>165</v>
      </c>
      <c r="AU152" s="148" t="s">
        <v>130</v>
      </c>
      <c r="AY152" s="13" t="s">
        <v>123</v>
      </c>
      <c r="BE152" s="149">
        <f>IF(N152="základná",J152,0)</f>
        <v>0</v>
      </c>
      <c r="BF152" s="149">
        <f>IF(N152="znížená",J152,0)</f>
        <v>0</v>
      </c>
      <c r="BG152" s="149">
        <f>IF(N152="zákl. prenesená",J152,0)</f>
        <v>0</v>
      </c>
      <c r="BH152" s="149">
        <f>IF(N152="zníž. prenesená",J152,0)</f>
        <v>0</v>
      </c>
      <c r="BI152" s="149">
        <f>IF(N152="nulová",J152,0)</f>
        <v>0</v>
      </c>
      <c r="BJ152" s="13" t="s">
        <v>130</v>
      </c>
      <c r="BK152" s="149">
        <f>ROUND(I152*H152,2)</f>
        <v>0</v>
      </c>
      <c r="BL152" s="13" t="s">
        <v>129</v>
      </c>
      <c r="BM152" s="148" t="s">
        <v>378</v>
      </c>
    </row>
    <row r="153" spans="2:65" s="11" customFormat="1" ht="22.9" customHeight="1">
      <c r="B153" s="123"/>
      <c r="D153" s="124" t="s">
        <v>73</v>
      </c>
      <c r="E153" s="133" t="s">
        <v>248</v>
      </c>
      <c r="F153" s="133" t="s">
        <v>249</v>
      </c>
      <c r="I153" s="126"/>
      <c r="J153" s="134">
        <f>BK153</f>
        <v>0</v>
      </c>
      <c r="L153" s="123"/>
      <c r="M153" s="128"/>
      <c r="P153" s="129">
        <f>P154</f>
        <v>0</v>
      </c>
      <c r="R153" s="129">
        <f>R154</f>
        <v>0</v>
      </c>
      <c r="T153" s="130">
        <f>T154</f>
        <v>0</v>
      </c>
      <c r="AR153" s="124" t="s">
        <v>82</v>
      </c>
      <c r="AT153" s="131" t="s">
        <v>73</v>
      </c>
      <c r="AU153" s="131" t="s">
        <v>82</v>
      </c>
      <c r="AY153" s="124" t="s">
        <v>123</v>
      </c>
      <c r="BK153" s="132">
        <f>BK154</f>
        <v>0</v>
      </c>
    </row>
    <row r="154" spans="2:65" s="1" customFormat="1" ht="33" customHeight="1">
      <c r="B154" s="135"/>
      <c r="C154" s="136" t="s">
        <v>222</v>
      </c>
      <c r="D154" s="136" t="s">
        <v>125</v>
      </c>
      <c r="E154" s="137" t="s">
        <v>251</v>
      </c>
      <c r="F154" s="138" t="s">
        <v>252</v>
      </c>
      <c r="G154" s="139" t="s">
        <v>230</v>
      </c>
      <c r="H154" s="140">
        <v>45.139000000000003</v>
      </c>
      <c r="I154" s="141"/>
      <c r="J154" s="142">
        <f>ROUND(I154*H154,2)</f>
        <v>0</v>
      </c>
      <c r="K154" s="143"/>
      <c r="L154" s="28"/>
      <c r="M154" s="161" t="s">
        <v>1</v>
      </c>
      <c r="N154" s="162" t="s">
        <v>40</v>
      </c>
      <c r="O154" s="163"/>
      <c r="P154" s="164">
        <f>O154*H154</f>
        <v>0</v>
      </c>
      <c r="Q154" s="164">
        <v>0</v>
      </c>
      <c r="R154" s="164">
        <f>Q154*H154</f>
        <v>0</v>
      </c>
      <c r="S154" s="164">
        <v>0</v>
      </c>
      <c r="T154" s="165">
        <f>S154*H154</f>
        <v>0</v>
      </c>
      <c r="AR154" s="148" t="s">
        <v>129</v>
      </c>
      <c r="AT154" s="148" t="s">
        <v>125</v>
      </c>
      <c r="AU154" s="148" t="s">
        <v>130</v>
      </c>
      <c r="AY154" s="13" t="s">
        <v>123</v>
      </c>
      <c r="BE154" s="149">
        <f>IF(N154="základná",J154,0)</f>
        <v>0</v>
      </c>
      <c r="BF154" s="149">
        <f>IF(N154="znížená",J154,0)</f>
        <v>0</v>
      </c>
      <c r="BG154" s="149">
        <f>IF(N154="zákl. prenesená",J154,0)</f>
        <v>0</v>
      </c>
      <c r="BH154" s="149">
        <f>IF(N154="zníž. prenesená",J154,0)</f>
        <v>0</v>
      </c>
      <c r="BI154" s="149">
        <f>IF(N154="nulová",J154,0)</f>
        <v>0</v>
      </c>
      <c r="BJ154" s="13" t="s">
        <v>130</v>
      </c>
      <c r="BK154" s="149">
        <f>ROUND(I154*H154,2)</f>
        <v>0</v>
      </c>
      <c r="BL154" s="13" t="s">
        <v>129</v>
      </c>
      <c r="BM154" s="148" t="s">
        <v>379</v>
      </c>
    </row>
    <row r="155" spans="2:65" s="1" customFormat="1" ht="7" customHeight="1">
      <c r="B155" s="43"/>
      <c r="C155" s="44"/>
      <c r="D155" s="44"/>
      <c r="E155" s="44"/>
      <c r="F155" s="44"/>
      <c r="G155" s="44"/>
      <c r="H155" s="44"/>
      <c r="I155" s="44"/>
      <c r="J155" s="44"/>
      <c r="K155" s="44"/>
      <c r="L155" s="28"/>
    </row>
  </sheetData>
  <autoFilter ref="C122:K154" xr:uid="{00000000-0009-0000-0000-000003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53"/>
  <sheetViews>
    <sheetView showGridLines="0" workbookViewId="0"/>
  </sheetViews>
  <sheetFormatPr defaultRowHeight="10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195" t="s">
        <v>5</v>
      </c>
      <c r="M2" s="196"/>
      <c r="N2" s="196"/>
      <c r="O2" s="196"/>
      <c r="P2" s="196"/>
      <c r="Q2" s="196"/>
      <c r="R2" s="196"/>
      <c r="S2" s="196"/>
      <c r="T2" s="196"/>
      <c r="U2" s="196"/>
      <c r="V2" s="196"/>
      <c r="AT2" s="13" t="s">
        <v>92</v>
      </c>
    </row>
    <row r="3" spans="2:46" ht="7" hidden="1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5" hidden="1" customHeight="1">
      <c r="B4" s="16"/>
      <c r="D4" s="17" t="s">
        <v>96</v>
      </c>
      <c r="L4" s="16"/>
      <c r="M4" s="86" t="s">
        <v>9</v>
      </c>
      <c r="AT4" s="13" t="s">
        <v>3</v>
      </c>
    </row>
    <row r="5" spans="2:46" ht="7" hidden="1" customHeight="1">
      <c r="B5" s="16"/>
      <c r="L5" s="16"/>
    </row>
    <row r="6" spans="2:46" ht="12" hidden="1" customHeight="1">
      <c r="B6" s="16"/>
      <c r="D6" s="23" t="s">
        <v>15</v>
      </c>
      <c r="L6" s="16"/>
    </row>
    <row r="7" spans="2:46" ht="26.25" hidden="1" customHeight="1">
      <c r="B7" s="16"/>
      <c r="E7" s="211" t="str">
        <f>'Rekapitulácia stavby'!K6</f>
        <v>STAVEBNÉ ÚPRAVY OSTROVČEKOV MIESTNYCH KOMUNIKÁCIÍ NOVÁ KELČA</v>
      </c>
      <c r="F7" s="212"/>
      <c r="G7" s="212"/>
      <c r="H7" s="212"/>
      <c r="L7" s="16"/>
    </row>
    <row r="8" spans="2:46" s="1" customFormat="1" ht="12" hidden="1" customHeight="1">
      <c r="B8" s="28"/>
      <c r="D8" s="23" t="s">
        <v>97</v>
      </c>
      <c r="L8" s="28"/>
    </row>
    <row r="9" spans="2:46" s="1" customFormat="1" ht="16.5" hidden="1" customHeight="1">
      <c r="B9" s="28"/>
      <c r="E9" s="189" t="s">
        <v>380</v>
      </c>
      <c r="F9" s="210"/>
      <c r="G9" s="210"/>
      <c r="H9" s="210"/>
      <c r="L9" s="28"/>
    </row>
    <row r="10" spans="2:46" s="1" customFormat="1" hidden="1">
      <c r="B10" s="28"/>
      <c r="L10" s="28"/>
    </row>
    <row r="11" spans="2:46" s="1" customFormat="1" ht="12" hidden="1" customHeight="1">
      <c r="B11" s="28"/>
      <c r="D11" s="23" t="s">
        <v>17</v>
      </c>
      <c r="F11" s="21" t="s">
        <v>1</v>
      </c>
      <c r="I11" s="23" t="s">
        <v>18</v>
      </c>
      <c r="J11" s="21" t="s">
        <v>1</v>
      </c>
      <c r="L11" s="28"/>
    </row>
    <row r="12" spans="2:46" s="1" customFormat="1" ht="12" hidden="1" customHeight="1">
      <c r="B12" s="28"/>
      <c r="D12" s="23" t="s">
        <v>19</v>
      </c>
      <c r="F12" s="21" t="s">
        <v>20</v>
      </c>
      <c r="I12" s="23" t="s">
        <v>21</v>
      </c>
      <c r="J12" s="51">
        <f>'Rekapitulácia stavby'!AN8</f>
        <v>45157</v>
      </c>
      <c r="L12" s="28"/>
    </row>
    <row r="13" spans="2:46" s="1" customFormat="1" ht="10.9" hidden="1" customHeight="1">
      <c r="B13" s="28"/>
      <c r="L13" s="28"/>
    </row>
    <row r="14" spans="2:46" s="1" customFormat="1" ht="12" hidden="1" customHeight="1">
      <c r="B14" s="28"/>
      <c r="D14" s="23" t="s">
        <v>22</v>
      </c>
      <c r="I14" s="23" t="s">
        <v>23</v>
      </c>
      <c r="J14" s="21" t="s">
        <v>1</v>
      </c>
      <c r="L14" s="28"/>
    </row>
    <row r="15" spans="2:46" s="1" customFormat="1" ht="18" hidden="1" customHeight="1">
      <c r="B15" s="28"/>
      <c r="E15" s="21" t="s">
        <v>24</v>
      </c>
      <c r="I15" s="23" t="s">
        <v>25</v>
      </c>
      <c r="J15" s="21" t="s">
        <v>1</v>
      </c>
      <c r="L15" s="28"/>
    </row>
    <row r="16" spans="2:46" s="1" customFormat="1" ht="7" hidden="1" customHeight="1">
      <c r="B16" s="28"/>
      <c r="L16" s="28"/>
    </row>
    <row r="17" spans="2:12" s="1" customFormat="1" ht="12" hidden="1" customHeight="1">
      <c r="B17" s="28"/>
      <c r="D17" s="23" t="s">
        <v>26</v>
      </c>
      <c r="I17" s="23" t="s">
        <v>23</v>
      </c>
      <c r="J17" s="24" t="str">
        <f>'Rekapitulácia stavby'!AN13</f>
        <v>Vyplň údaj</v>
      </c>
      <c r="L17" s="28"/>
    </row>
    <row r="18" spans="2:12" s="1" customFormat="1" ht="18" hidden="1" customHeight="1">
      <c r="B18" s="28"/>
      <c r="E18" s="213" t="str">
        <f>'Rekapitulácia stavby'!E14</f>
        <v>Vyplň údaj</v>
      </c>
      <c r="F18" s="205"/>
      <c r="G18" s="205"/>
      <c r="H18" s="205"/>
      <c r="I18" s="23" t="s">
        <v>25</v>
      </c>
      <c r="J18" s="24" t="str">
        <f>'Rekapitulácia stavby'!AN14</f>
        <v>Vyplň údaj</v>
      </c>
      <c r="L18" s="28"/>
    </row>
    <row r="19" spans="2:12" s="1" customFormat="1" ht="7" hidden="1" customHeight="1">
      <c r="B19" s="28"/>
      <c r="L19" s="28"/>
    </row>
    <row r="20" spans="2:12" s="1" customFormat="1" ht="12" hidden="1" customHeight="1">
      <c r="B20" s="28"/>
      <c r="D20" s="23" t="s">
        <v>29</v>
      </c>
      <c r="I20" s="23" t="s">
        <v>23</v>
      </c>
      <c r="J20" s="21" t="s">
        <v>1</v>
      </c>
      <c r="L20" s="28"/>
    </row>
    <row r="21" spans="2:12" s="1" customFormat="1" ht="18" hidden="1" customHeight="1">
      <c r="B21" s="28"/>
      <c r="E21" s="21" t="s">
        <v>30</v>
      </c>
      <c r="I21" s="23" t="s">
        <v>25</v>
      </c>
      <c r="J21" s="21" t="s">
        <v>1</v>
      </c>
      <c r="L21" s="28"/>
    </row>
    <row r="22" spans="2:12" s="1" customFormat="1" ht="7" hidden="1" customHeight="1">
      <c r="B22" s="28"/>
      <c r="L22" s="28"/>
    </row>
    <row r="23" spans="2:12" s="1" customFormat="1" ht="12" hidden="1" customHeight="1">
      <c r="B23" s="28"/>
      <c r="D23" s="23" t="s">
        <v>31</v>
      </c>
      <c r="I23" s="23" t="s">
        <v>23</v>
      </c>
      <c r="J23" s="21" t="str">
        <f>IF('Rekapitulácia stavby'!AN19="","",'Rekapitulácia stavby'!AN19)</f>
        <v/>
      </c>
      <c r="L23" s="28"/>
    </row>
    <row r="24" spans="2:12" s="1" customFormat="1" ht="18" hidden="1" customHeight="1">
      <c r="B24" s="28"/>
      <c r="E24" s="21" t="str">
        <f>IF('Rekapitulácia stavby'!E20="","",'Rekapitulácia stavby'!E20)</f>
        <v xml:space="preserve"> </v>
      </c>
      <c r="I24" s="23" t="s">
        <v>25</v>
      </c>
      <c r="J24" s="21" t="str">
        <f>IF('Rekapitulácia stavby'!AN20="","",'Rekapitulácia stavby'!AN20)</f>
        <v/>
      </c>
      <c r="L24" s="28"/>
    </row>
    <row r="25" spans="2:12" s="1" customFormat="1" ht="7" hidden="1" customHeight="1">
      <c r="B25" s="28"/>
      <c r="L25" s="28"/>
    </row>
    <row r="26" spans="2:12" s="1" customFormat="1" ht="12" hidden="1" customHeight="1">
      <c r="B26" s="28"/>
      <c r="D26" s="23" t="s">
        <v>33</v>
      </c>
      <c r="L26" s="28"/>
    </row>
    <row r="27" spans="2:12" s="7" customFormat="1" ht="16.5" hidden="1" customHeight="1">
      <c r="B27" s="87"/>
      <c r="E27" s="209" t="s">
        <v>1</v>
      </c>
      <c r="F27" s="209"/>
      <c r="G27" s="209"/>
      <c r="H27" s="209"/>
      <c r="L27" s="87"/>
    </row>
    <row r="28" spans="2:12" s="1" customFormat="1" ht="7" hidden="1" customHeight="1">
      <c r="B28" s="28"/>
      <c r="L28" s="28"/>
    </row>
    <row r="29" spans="2:12" s="1" customFormat="1" ht="7" hidden="1" customHeight="1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4" hidden="1" customHeight="1">
      <c r="B30" s="28"/>
      <c r="D30" s="88" t="s">
        <v>34</v>
      </c>
      <c r="J30" s="64">
        <f>ROUND(J123, 2)</f>
        <v>0</v>
      </c>
      <c r="L30" s="28"/>
    </row>
    <row r="31" spans="2:12" s="1" customFormat="1" ht="7" hidden="1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5" hidden="1" customHeight="1">
      <c r="B32" s="28"/>
      <c r="F32" s="31" t="s">
        <v>36</v>
      </c>
      <c r="I32" s="31" t="s">
        <v>35</v>
      </c>
      <c r="J32" s="31" t="s">
        <v>37</v>
      </c>
      <c r="L32" s="28"/>
    </row>
    <row r="33" spans="2:12" s="1" customFormat="1" ht="14.5" hidden="1" customHeight="1">
      <c r="B33" s="28"/>
      <c r="D33" s="89" t="s">
        <v>38</v>
      </c>
      <c r="E33" s="33" t="s">
        <v>39</v>
      </c>
      <c r="F33" s="90">
        <f>ROUND((SUM(BE123:BE152)),  2)</f>
        <v>0</v>
      </c>
      <c r="G33" s="91"/>
      <c r="H33" s="91"/>
      <c r="I33" s="92">
        <v>0.2</v>
      </c>
      <c r="J33" s="90">
        <f>ROUND(((SUM(BE123:BE152))*I33),  2)</f>
        <v>0</v>
      </c>
      <c r="L33" s="28"/>
    </row>
    <row r="34" spans="2:12" s="1" customFormat="1" ht="14.5" hidden="1" customHeight="1">
      <c r="B34" s="28"/>
      <c r="E34" s="33" t="s">
        <v>40</v>
      </c>
      <c r="F34" s="90">
        <f>ROUND((SUM(BF123:BF152)),  2)</f>
        <v>0</v>
      </c>
      <c r="G34" s="91"/>
      <c r="H34" s="91"/>
      <c r="I34" s="92">
        <v>0.2</v>
      </c>
      <c r="J34" s="90">
        <f>ROUND(((SUM(BF123:BF152))*I34),  2)</f>
        <v>0</v>
      </c>
      <c r="L34" s="28"/>
    </row>
    <row r="35" spans="2:12" s="1" customFormat="1" ht="14.5" hidden="1" customHeight="1">
      <c r="B35" s="28"/>
      <c r="E35" s="23" t="s">
        <v>41</v>
      </c>
      <c r="F35" s="93">
        <f>ROUND((SUM(BG123:BG152)),  2)</f>
        <v>0</v>
      </c>
      <c r="I35" s="94">
        <v>0.2</v>
      </c>
      <c r="J35" s="93">
        <f>0</f>
        <v>0</v>
      </c>
      <c r="L35" s="28"/>
    </row>
    <row r="36" spans="2:12" s="1" customFormat="1" ht="14.5" hidden="1" customHeight="1">
      <c r="B36" s="28"/>
      <c r="E36" s="23" t="s">
        <v>42</v>
      </c>
      <c r="F36" s="93">
        <f>ROUND((SUM(BH123:BH152)),  2)</f>
        <v>0</v>
      </c>
      <c r="I36" s="94">
        <v>0.2</v>
      </c>
      <c r="J36" s="93">
        <f>0</f>
        <v>0</v>
      </c>
      <c r="L36" s="28"/>
    </row>
    <row r="37" spans="2:12" s="1" customFormat="1" ht="14.5" hidden="1" customHeight="1">
      <c r="B37" s="28"/>
      <c r="E37" s="33" t="s">
        <v>43</v>
      </c>
      <c r="F37" s="90">
        <f>ROUND((SUM(BI123:BI152)),  2)</f>
        <v>0</v>
      </c>
      <c r="G37" s="91"/>
      <c r="H37" s="91"/>
      <c r="I37" s="92">
        <v>0</v>
      </c>
      <c r="J37" s="90">
        <f>0</f>
        <v>0</v>
      </c>
      <c r="L37" s="28"/>
    </row>
    <row r="38" spans="2:12" s="1" customFormat="1" ht="7" hidden="1" customHeight="1">
      <c r="B38" s="28"/>
      <c r="L38" s="28"/>
    </row>
    <row r="39" spans="2:12" s="1" customFormat="1" ht="25.4" hidden="1" customHeight="1">
      <c r="B39" s="28"/>
      <c r="C39" s="95"/>
      <c r="D39" s="96" t="s">
        <v>44</v>
      </c>
      <c r="E39" s="55"/>
      <c r="F39" s="55"/>
      <c r="G39" s="97" t="s">
        <v>45</v>
      </c>
      <c r="H39" s="98" t="s">
        <v>46</v>
      </c>
      <c r="I39" s="55"/>
      <c r="J39" s="99">
        <f>SUM(J30:J37)</f>
        <v>0</v>
      </c>
      <c r="K39" s="100"/>
      <c r="L39" s="28"/>
    </row>
    <row r="40" spans="2:12" s="1" customFormat="1" ht="14.5" hidden="1" customHeight="1">
      <c r="B40" s="28"/>
      <c r="L40" s="28"/>
    </row>
    <row r="41" spans="2:12" ht="14.5" hidden="1" customHeight="1">
      <c r="B41" s="16"/>
      <c r="L41" s="16"/>
    </row>
    <row r="42" spans="2:12" ht="14.5" hidden="1" customHeight="1">
      <c r="B42" s="16"/>
      <c r="L42" s="16"/>
    </row>
    <row r="43" spans="2:12" ht="14.5" hidden="1" customHeight="1">
      <c r="B43" s="16"/>
      <c r="L43" s="16"/>
    </row>
    <row r="44" spans="2:12" ht="14.5" hidden="1" customHeight="1">
      <c r="B44" s="16"/>
      <c r="L44" s="16"/>
    </row>
    <row r="45" spans="2:12" ht="14.5" hidden="1" customHeight="1">
      <c r="B45" s="16"/>
      <c r="L45" s="16"/>
    </row>
    <row r="46" spans="2:12" ht="14.5" hidden="1" customHeight="1">
      <c r="B46" s="16"/>
      <c r="L46" s="16"/>
    </row>
    <row r="47" spans="2:12" ht="14.5" hidden="1" customHeight="1">
      <c r="B47" s="16"/>
      <c r="L47" s="16"/>
    </row>
    <row r="48" spans="2:12" ht="14.5" hidden="1" customHeight="1">
      <c r="B48" s="16"/>
      <c r="L48" s="16"/>
    </row>
    <row r="49" spans="2:12" ht="14.5" hidden="1" customHeight="1">
      <c r="B49" s="16"/>
      <c r="L49" s="16"/>
    </row>
    <row r="50" spans="2:12" s="1" customFormat="1" ht="14.5" hidden="1" customHeight="1">
      <c r="B50" s="28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28"/>
    </row>
    <row r="51" spans="2:12" hidden="1">
      <c r="B51" s="16"/>
      <c r="L51" s="16"/>
    </row>
    <row r="52" spans="2:12" hidden="1">
      <c r="B52" s="16"/>
      <c r="L52" s="16"/>
    </row>
    <row r="53" spans="2:12" hidden="1">
      <c r="B53" s="16"/>
      <c r="L53" s="16"/>
    </row>
    <row r="54" spans="2:12" hidden="1">
      <c r="B54" s="16"/>
      <c r="L54" s="16"/>
    </row>
    <row r="55" spans="2:12" hidden="1">
      <c r="B55" s="16"/>
      <c r="L55" s="16"/>
    </row>
    <row r="56" spans="2:12" hidden="1">
      <c r="B56" s="16"/>
      <c r="L56" s="16"/>
    </row>
    <row r="57" spans="2:12" hidden="1">
      <c r="B57" s="16"/>
      <c r="L57" s="16"/>
    </row>
    <row r="58" spans="2:12" hidden="1">
      <c r="B58" s="16"/>
      <c r="L58" s="16"/>
    </row>
    <row r="59" spans="2:12" hidden="1">
      <c r="B59" s="16"/>
      <c r="L59" s="16"/>
    </row>
    <row r="60" spans="2:12" hidden="1">
      <c r="B60" s="16"/>
      <c r="L60" s="16"/>
    </row>
    <row r="61" spans="2:12" s="1" customFormat="1" ht="12.5" hidden="1">
      <c r="B61" s="28"/>
      <c r="D61" s="42" t="s">
        <v>49</v>
      </c>
      <c r="E61" s="30"/>
      <c r="F61" s="101" t="s">
        <v>50</v>
      </c>
      <c r="G61" s="42" t="s">
        <v>49</v>
      </c>
      <c r="H61" s="30"/>
      <c r="I61" s="30"/>
      <c r="J61" s="102" t="s">
        <v>50</v>
      </c>
      <c r="K61" s="30"/>
      <c r="L61" s="28"/>
    </row>
    <row r="62" spans="2:12" hidden="1">
      <c r="B62" s="16"/>
      <c r="L62" s="16"/>
    </row>
    <row r="63" spans="2:12" hidden="1">
      <c r="B63" s="16"/>
      <c r="L63" s="16"/>
    </row>
    <row r="64" spans="2:12" hidden="1">
      <c r="B64" s="16"/>
      <c r="L64" s="16"/>
    </row>
    <row r="65" spans="2:12" s="1" customFormat="1" ht="13" hidden="1">
      <c r="B65" s="28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28"/>
    </row>
    <row r="66" spans="2:12" hidden="1">
      <c r="B66" s="16"/>
      <c r="L66" s="16"/>
    </row>
    <row r="67" spans="2:12" hidden="1">
      <c r="B67" s="16"/>
      <c r="L67" s="16"/>
    </row>
    <row r="68" spans="2:12" hidden="1">
      <c r="B68" s="16"/>
      <c r="L68" s="16"/>
    </row>
    <row r="69" spans="2:12" hidden="1">
      <c r="B69" s="16"/>
      <c r="L69" s="16"/>
    </row>
    <row r="70" spans="2:12" hidden="1">
      <c r="B70" s="16"/>
      <c r="L70" s="16"/>
    </row>
    <row r="71" spans="2:12" hidden="1">
      <c r="B71" s="16"/>
      <c r="L71" s="16"/>
    </row>
    <row r="72" spans="2:12" hidden="1">
      <c r="B72" s="16"/>
      <c r="L72" s="16"/>
    </row>
    <row r="73" spans="2:12" hidden="1">
      <c r="B73" s="16"/>
      <c r="L73" s="16"/>
    </row>
    <row r="74" spans="2:12" hidden="1">
      <c r="B74" s="16"/>
      <c r="L74" s="16"/>
    </row>
    <row r="75" spans="2:12" hidden="1">
      <c r="B75" s="16"/>
      <c r="L75" s="16"/>
    </row>
    <row r="76" spans="2:12" s="1" customFormat="1" ht="12.5" hidden="1">
      <c r="B76" s="28"/>
      <c r="D76" s="42" t="s">
        <v>49</v>
      </c>
      <c r="E76" s="30"/>
      <c r="F76" s="101" t="s">
        <v>50</v>
      </c>
      <c r="G76" s="42" t="s">
        <v>49</v>
      </c>
      <c r="H76" s="30"/>
      <c r="I76" s="30"/>
      <c r="J76" s="102" t="s">
        <v>50</v>
      </c>
      <c r="K76" s="30"/>
      <c r="L76" s="28"/>
    </row>
    <row r="77" spans="2:12" s="1" customFormat="1" ht="14.5" hidden="1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78" spans="2:12" hidden="1"/>
    <row r="79" spans="2:12" hidden="1"/>
    <row r="80" spans="2:12" hidden="1"/>
    <row r="81" spans="2:47" s="1" customFormat="1" ht="7" hidden="1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5" hidden="1" customHeight="1">
      <c r="B82" s="28"/>
      <c r="C82" s="17" t="s">
        <v>99</v>
      </c>
      <c r="L82" s="28"/>
    </row>
    <row r="83" spans="2:47" s="1" customFormat="1" ht="7" hidden="1" customHeight="1">
      <c r="B83" s="28"/>
      <c r="L83" s="28"/>
    </row>
    <row r="84" spans="2:47" s="1" customFormat="1" ht="12" hidden="1" customHeight="1">
      <c r="B84" s="28"/>
      <c r="C84" s="23" t="s">
        <v>15</v>
      </c>
      <c r="L84" s="28"/>
    </row>
    <row r="85" spans="2:47" s="1" customFormat="1" ht="26.25" hidden="1" customHeight="1">
      <c r="B85" s="28"/>
      <c r="E85" s="211" t="str">
        <f>E7</f>
        <v>STAVEBNÉ ÚPRAVY OSTROVČEKOV MIESTNYCH KOMUNIKÁCIÍ NOVÁ KELČA</v>
      </c>
      <c r="F85" s="212"/>
      <c r="G85" s="212"/>
      <c r="H85" s="212"/>
      <c r="L85" s="28"/>
    </row>
    <row r="86" spans="2:47" s="1" customFormat="1" ht="12" hidden="1" customHeight="1">
      <c r="B86" s="28"/>
      <c r="C86" s="23" t="s">
        <v>97</v>
      </c>
      <c r="L86" s="28"/>
    </row>
    <row r="87" spans="2:47" s="1" customFormat="1" ht="16.5" hidden="1" customHeight="1">
      <c r="B87" s="28"/>
      <c r="E87" s="189" t="str">
        <f>E9</f>
        <v>04 - SO-01 Lavičky 3 ks</v>
      </c>
      <c r="F87" s="210"/>
      <c r="G87" s="210"/>
      <c r="H87" s="210"/>
      <c r="L87" s="28"/>
    </row>
    <row r="88" spans="2:47" s="1" customFormat="1" ht="7" hidden="1" customHeight="1">
      <c r="B88" s="28"/>
      <c r="L88" s="28"/>
    </row>
    <row r="89" spans="2:47" s="1" customFormat="1" ht="12" hidden="1" customHeight="1">
      <c r="B89" s="28"/>
      <c r="C89" s="23" t="s">
        <v>19</v>
      </c>
      <c r="F89" s="21" t="str">
        <f>F12</f>
        <v>Nová Kelča</v>
      </c>
      <c r="I89" s="23" t="s">
        <v>21</v>
      </c>
      <c r="J89" s="51">
        <f>IF(J12="","",J12)</f>
        <v>45157</v>
      </c>
      <c r="L89" s="28"/>
    </row>
    <row r="90" spans="2:47" s="1" customFormat="1" ht="7" hidden="1" customHeight="1">
      <c r="B90" s="28"/>
      <c r="L90" s="28"/>
    </row>
    <row r="91" spans="2:47" s="1" customFormat="1" ht="25.75" hidden="1" customHeight="1">
      <c r="B91" s="28"/>
      <c r="C91" s="23" t="s">
        <v>22</v>
      </c>
      <c r="F91" s="21" t="str">
        <f>E15</f>
        <v>Obec Nová Kelča</v>
      </c>
      <c r="I91" s="23" t="s">
        <v>29</v>
      </c>
      <c r="J91" s="26" t="str">
        <f>E21</f>
        <v>Ing. arch. Ľubomír Naňák</v>
      </c>
      <c r="L91" s="28"/>
    </row>
    <row r="92" spans="2:47" s="1" customFormat="1" ht="15.25" hidden="1" customHeight="1">
      <c r="B92" s="28"/>
      <c r="C92" s="23" t="s">
        <v>26</v>
      </c>
      <c r="F92" s="21" t="str">
        <f>IF(E18="","",E18)</f>
        <v>Vyplň údaj</v>
      </c>
      <c r="I92" s="23" t="s">
        <v>31</v>
      </c>
      <c r="J92" s="26" t="str">
        <f>E24</f>
        <v xml:space="preserve"> </v>
      </c>
      <c r="L92" s="28"/>
    </row>
    <row r="93" spans="2:47" s="1" customFormat="1" ht="10.4" hidden="1" customHeight="1">
      <c r="B93" s="28"/>
      <c r="L93" s="28"/>
    </row>
    <row r="94" spans="2:47" s="1" customFormat="1" ht="29.25" hidden="1" customHeight="1">
      <c r="B94" s="28"/>
      <c r="C94" s="103" t="s">
        <v>100</v>
      </c>
      <c r="D94" s="95"/>
      <c r="E94" s="95"/>
      <c r="F94" s="95"/>
      <c r="G94" s="95"/>
      <c r="H94" s="95"/>
      <c r="I94" s="95"/>
      <c r="J94" s="104" t="s">
        <v>101</v>
      </c>
      <c r="K94" s="95"/>
      <c r="L94" s="28"/>
    </row>
    <row r="95" spans="2:47" s="1" customFormat="1" ht="10.4" hidden="1" customHeight="1">
      <c r="B95" s="28"/>
      <c r="L95" s="28"/>
    </row>
    <row r="96" spans="2:47" s="1" customFormat="1" ht="22.9" hidden="1" customHeight="1">
      <c r="B96" s="28"/>
      <c r="C96" s="105" t="s">
        <v>102</v>
      </c>
      <c r="J96" s="64">
        <f>J123</f>
        <v>0</v>
      </c>
      <c r="L96" s="28"/>
      <c r="AU96" s="13" t="s">
        <v>103</v>
      </c>
    </row>
    <row r="97" spans="2:12" s="8" customFormat="1" ht="25" hidden="1" customHeight="1">
      <c r="B97" s="106"/>
      <c r="D97" s="107" t="s">
        <v>104</v>
      </c>
      <c r="E97" s="108"/>
      <c r="F97" s="108"/>
      <c r="G97" s="108"/>
      <c r="H97" s="108"/>
      <c r="I97" s="108"/>
      <c r="J97" s="109">
        <f>J124</f>
        <v>0</v>
      </c>
      <c r="L97" s="106"/>
    </row>
    <row r="98" spans="2:12" s="9" customFormat="1" ht="19.899999999999999" hidden="1" customHeight="1">
      <c r="B98" s="110"/>
      <c r="D98" s="111" t="s">
        <v>105</v>
      </c>
      <c r="E98" s="112"/>
      <c r="F98" s="112"/>
      <c r="G98" s="112"/>
      <c r="H98" s="112"/>
      <c r="I98" s="112"/>
      <c r="J98" s="113">
        <f>J125</f>
        <v>0</v>
      </c>
      <c r="L98" s="110"/>
    </row>
    <row r="99" spans="2:12" s="9" customFormat="1" ht="19.899999999999999" hidden="1" customHeight="1">
      <c r="B99" s="110"/>
      <c r="D99" s="111" t="s">
        <v>312</v>
      </c>
      <c r="E99" s="112"/>
      <c r="F99" s="112"/>
      <c r="G99" s="112"/>
      <c r="H99" s="112"/>
      <c r="I99" s="112"/>
      <c r="J99" s="113">
        <f>J133</f>
        <v>0</v>
      </c>
      <c r="L99" s="110"/>
    </row>
    <row r="100" spans="2:12" s="9" customFormat="1" ht="19.899999999999999" hidden="1" customHeight="1">
      <c r="B100" s="110"/>
      <c r="D100" s="111" t="s">
        <v>313</v>
      </c>
      <c r="E100" s="112"/>
      <c r="F100" s="112"/>
      <c r="G100" s="112"/>
      <c r="H100" s="112"/>
      <c r="I100" s="112"/>
      <c r="J100" s="113">
        <f>J138</f>
        <v>0</v>
      </c>
      <c r="L100" s="110"/>
    </row>
    <row r="101" spans="2:12" s="9" customFormat="1" ht="19.899999999999999" hidden="1" customHeight="1">
      <c r="B101" s="110"/>
      <c r="D101" s="111" t="s">
        <v>106</v>
      </c>
      <c r="E101" s="112"/>
      <c r="F101" s="112"/>
      <c r="G101" s="112"/>
      <c r="H101" s="112"/>
      <c r="I101" s="112"/>
      <c r="J101" s="113">
        <f>J143</f>
        <v>0</v>
      </c>
      <c r="L101" s="110"/>
    </row>
    <row r="102" spans="2:12" s="9" customFormat="1" ht="19.899999999999999" hidden="1" customHeight="1">
      <c r="B102" s="110"/>
      <c r="D102" s="111" t="s">
        <v>107</v>
      </c>
      <c r="E102" s="112"/>
      <c r="F102" s="112"/>
      <c r="G102" s="112"/>
      <c r="H102" s="112"/>
      <c r="I102" s="112"/>
      <c r="J102" s="113">
        <f>J146</f>
        <v>0</v>
      </c>
      <c r="L102" s="110"/>
    </row>
    <row r="103" spans="2:12" s="9" customFormat="1" ht="19.899999999999999" hidden="1" customHeight="1">
      <c r="B103" s="110"/>
      <c r="D103" s="111" t="s">
        <v>108</v>
      </c>
      <c r="E103" s="112"/>
      <c r="F103" s="112"/>
      <c r="G103" s="112"/>
      <c r="H103" s="112"/>
      <c r="I103" s="112"/>
      <c r="J103" s="113">
        <f>J151</f>
        <v>0</v>
      </c>
      <c r="L103" s="110"/>
    </row>
    <row r="104" spans="2:12" s="1" customFormat="1" ht="21.75" hidden="1" customHeight="1">
      <c r="B104" s="28"/>
      <c r="L104" s="28"/>
    </row>
    <row r="105" spans="2:12" s="1" customFormat="1" ht="7" hidden="1" customHeight="1"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28"/>
    </row>
    <row r="106" spans="2:12" hidden="1"/>
    <row r="107" spans="2:12" hidden="1"/>
    <row r="108" spans="2:12" hidden="1"/>
    <row r="109" spans="2:12" s="1" customFormat="1" ht="7" customHeight="1">
      <c r="B109" s="45"/>
      <c r="C109" s="46"/>
      <c r="D109" s="46"/>
      <c r="E109" s="46"/>
      <c r="F109" s="46"/>
      <c r="G109" s="46"/>
      <c r="H109" s="46"/>
      <c r="I109" s="46"/>
      <c r="J109" s="46"/>
      <c r="K109" s="46"/>
      <c r="L109" s="28"/>
    </row>
    <row r="110" spans="2:12" s="1" customFormat="1" ht="25" customHeight="1">
      <c r="B110" s="28"/>
      <c r="C110" s="17" t="s">
        <v>109</v>
      </c>
      <c r="L110" s="28"/>
    </row>
    <row r="111" spans="2:12" s="1" customFormat="1" ht="7" customHeight="1">
      <c r="B111" s="28"/>
      <c r="L111" s="28"/>
    </row>
    <row r="112" spans="2:12" s="1" customFormat="1" ht="12" customHeight="1">
      <c r="B112" s="28"/>
      <c r="C112" s="23" t="s">
        <v>15</v>
      </c>
      <c r="L112" s="28"/>
    </row>
    <row r="113" spans="2:65" s="1" customFormat="1" ht="26.25" customHeight="1">
      <c r="B113" s="28"/>
      <c r="E113" s="211" t="str">
        <f>E7</f>
        <v>STAVEBNÉ ÚPRAVY OSTROVČEKOV MIESTNYCH KOMUNIKÁCIÍ NOVÁ KELČA</v>
      </c>
      <c r="F113" s="212"/>
      <c r="G113" s="212"/>
      <c r="H113" s="212"/>
      <c r="L113" s="28"/>
    </row>
    <row r="114" spans="2:65" s="1" customFormat="1" ht="12" customHeight="1">
      <c r="B114" s="28"/>
      <c r="C114" s="23" t="s">
        <v>97</v>
      </c>
      <c r="L114" s="28"/>
    </row>
    <row r="115" spans="2:65" s="1" customFormat="1" ht="16.5" customHeight="1">
      <c r="B115" s="28"/>
      <c r="E115" s="189" t="str">
        <f>E9</f>
        <v>04 - SO-01 Lavičky 3 ks</v>
      </c>
      <c r="F115" s="210"/>
      <c r="G115" s="210"/>
      <c r="H115" s="210"/>
      <c r="L115" s="28"/>
    </row>
    <row r="116" spans="2:65" s="1" customFormat="1" ht="7" customHeight="1">
      <c r="B116" s="28"/>
      <c r="L116" s="28"/>
    </row>
    <row r="117" spans="2:65" s="1" customFormat="1" ht="12" customHeight="1">
      <c r="B117" s="28"/>
      <c r="C117" s="23" t="s">
        <v>19</v>
      </c>
      <c r="F117" s="21" t="str">
        <f>F12</f>
        <v>Nová Kelča</v>
      </c>
      <c r="I117" s="23" t="s">
        <v>21</v>
      </c>
      <c r="J117" s="51">
        <f>IF(J12="","",J12)</f>
        <v>45157</v>
      </c>
      <c r="L117" s="28"/>
    </row>
    <row r="118" spans="2:65" s="1" customFormat="1" ht="7" customHeight="1">
      <c r="B118" s="28"/>
      <c r="L118" s="28"/>
    </row>
    <row r="119" spans="2:65" s="1" customFormat="1" ht="25.75" customHeight="1">
      <c r="B119" s="28"/>
      <c r="C119" s="23" t="s">
        <v>22</v>
      </c>
      <c r="F119" s="21" t="str">
        <f>E15</f>
        <v>Obec Nová Kelča</v>
      </c>
      <c r="I119" s="23" t="s">
        <v>29</v>
      </c>
      <c r="J119" s="26" t="str">
        <f>E21</f>
        <v>Ing. arch. Ľubomír Naňák</v>
      </c>
      <c r="L119" s="28"/>
    </row>
    <row r="120" spans="2:65" s="1" customFormat="1" ht="15.25" customHeight="1">
      <c r="B120" s="28"/>
      <c r="C120" s="23" t="s">
        <v>26</v>
      </c>
      <c r="F120" s="21" t="str">
        <f>IF(E18="","",E18)</f>
        <v>Vyplň údaj</v>
      </c>
      <c r="I120" s="23" t="s">
        <v>31</v>
      </c>
      <c r="J120" s="26" t="str">
        <f>E24</f>
        <v xml:space="preserve"> </v>
      </c>
      <c r="L120" s="28"/>
    </row>
    <row r="121" spans="2:65" s="1" customFormat="1" ht="10.4" customHeight="1">
      <c r="B121" s="28"/>
      <c r="L121" s="28"/>
    </row>
    <row r="122" spans="2:65" s="10" customFormat="1" ht="29.25" customHeight="1">
      <c r="B122" s="114"/>
      <c r="C122" s="115" t="s">
        <v>110</v>
      </c>
      <c r="D122" s="116" t="s">
        <v>59</v>
      </c>
      <c r="E122" s="116" t="s">
        <v>55</v>
      </c>
      <c r="F122" s="116" t="s">
        <v>56</v>
      </c>
      <c r="G122" s="116" t="s">
        <v>111</v>
      </c>
      <c r="H122" s="116" t="s">
        <v>112</v>
      </c>
      <c r="I122" s="116" t="s">
        <v>113</v>
      </c>
      <c r="J122" s="117" t="s">
        <v>101</v>
      </c>
      <c r="K122" s="118" t="s">
        <v>114</v>
      </c>
      <c r="L122" s="114"/>
      <c r="M122" s="57" t="s">
        <v>1</v>
      </c>
      <c r="N122" s="58" t="s">
        <v>38</v>
      </c>
      <c r="O122" s="58" t="s">
        <v>115</v>
      </c>
      <c r="P122" s="58" t="s">
        <v>116</v>
      </c>
      <c r="Q122" s="58" t="s">
        <v>117</v>
      </c>
      <c r="R122" s="58" t="s">
        <v>118</v>
      </c>
      <c r="S122" s="58" t="s">
        <v>119</v>
      </c>
      <c r="T122" s="59" t="s">
        <v>120</v>
      </c>
    </row>
    <row r="123" spans="2:65" s="1" customFormat="1" ht="22.9" customHeight="1">
      <c r="B123" s="28"/>
      <c r="C123" s="62" t="s">
        <v>102</v>
      </c>
      <c r="J123" s="119">
        <f>BK123</f>
        <v>0</v>
      </c>
      <c r="L123" s="28"/>
      <c r="M123" s="60"/>
      <c r="N123" s="52"/>
      <c r="O123" s="52"/>
      <c r="P123" s="120">
        <f>P124</f>
        <v>0</v>
      </c>
      <c r="Q123" s="52"/>
      <c r="R123" s="120">
        <f>R124</f>
        <v>30.473124939999998</v>
      </c>
      <c r="S123" s="52"/>
      <c r="T123" s="121">
        <f>T124</f>
        <v>0</v>
      </c>
      <c r="AT123" s="13" t="s">
        <v>73</v>
      </c>
      <c r="AU123" s="13" t="s">
        <v>103</v>
      </c>
      <c r="BK123" s="122">
        <f>BK124</f>
        <v>0</v>
      </c>
    </row>
    <row r="124" spans="2:65" s="11" customFormat="1" ht="25.9" customHeight="1">
      <c r="B124" s="123"/>
      <c r="D124" s="124" t="s">
        <v>73</v>
      </c>
      <c r="E124" s="125" t="s">
        <v>121</v>
      </c>
      <c r="F124" s="125" t="s">
        <v>122</v>
      </c>
      <c r="I124" s="126"/>
      <c r="J124" s="127">
        <f>BK124</f>
        <v>0</v>
      </c>
      <c r="L124" s="123"/>
      <c r="M124" s="128"/>
      <c r="P124" s="129">
        <f>P125+P133+P138+P143+P146+P151</f>
        <v>0</v>
      </c>
      <c r="R124" s="129">
        <f>R125+R133+R138+R143+R146+R151</f>
        <v>30.473124939999998</v>
      </c>
      <c r="T124" s="130">
        <f>T125+T133+T138+T143+T146+T151</f>
        <v>0</v>
      </c>
      <c r="AR124" s="124" t="s">
        <v>82</v>
      </c>
      <c r="AT124" s="131" t="s">
        <v>73</v>
      </c>
      <c r="AU124" s="131" t="s">
        <v>74</v>
      </c>
      <c r="AY124" s="124" t="s">
        <v>123</v>
      </c>
      <c r="BK124" s="132">
        <f>BK125+BK133+BK138+BK143+BK146+BK151</f>
        <v>0</v>
      </c>
    </row>
    <row r="125" spans="2:65" s="11" customFormat="1" ht="22.9" customHeight="1">
      <c r="B125" s="123"/>
      <c r="D125" s="124" t="s">
        <v>73</v>
      </c>
      <c r="E125" s="133" t="s">
        <v>82</v>
      </c>
      <c r="F125" s="133" t="s">
        <v>124</v>
      </c>
      <c r="I125" s="126"/>
      <c r="J125" s="134">
        <f>BK125</f>
        <v>0</v>
      </c>
      <c r="L125" s="123"/>
      <c r="M125" s="128"/>
      <c r="P125" s="129">
        <f>SUM(P126:P132)</f>
        <v>0</v>
      </c>
      <c r="R125" s="129">
        <f>SUM(R126:R132)</f>
        <v>0</v>
      </c>
      <c r="T125" s="130">
        <f>SUM(T126:T132)</f>
        <v>0</v>
      </c>
      <c r="AR125" s="124" t="s">
        <v>82</v>
      </c>
      <c r="AT125" s="131" t="s">
        <v>73</v>
      </c>
      <c r="AU125" s="131" t="s">
        <v>82</v>
      </c>
      <c r="AY125" s="124" t="s">
        <v>123</v>
      </c>
      <c r="BK125" s="132">
        <f>SUM(BK126:BK132)</f>
        <v>0</v>
      </c>
    </row>
    <row r="126" spans="2:65" s="1" customFormat="1" ht="21.75" customHeight="1">
      <c r="B126" s="135"/>
      <c r="C126" s="136" t="s">
        <v>82</v>
      </c>
      <c r="D126" s="136" t="s">
        <v>125</v>
      </c>
      <c r="E126" s="137" t="s">
        <v>314</v>
      </c>
      <c r="F126" s="138" t="s">
        <v>315</v>
      </c>
      <c r="G126" s="139" t="s">
        <v>142</v>
      </c>
      <c r="H126" s="140">
        <v>2.734</v>
      </c>
      <c r="I126" s="141"/>
      <c r="J126" s="142">
        <f t="shared" ref="J126:J132" si="0">ROUND(I126*H126,2)</f>
        <v>0</v>
      </c>
      <c r="K126" s="143"/>
      <c r="L126" s="28"/>
      <c r="M126" s="144" t="s">
        <v>1</v>
      </c>
      <c r="N126" s="145" t="s">
        <v>40</v>
      </c>
      <c r="P126" s="146">
        <f t="shared" ref="P126:P132" si="1">O126*H126</f>
        <v>0</v>
      </c>
      <c r="Q126" s="146">
        <v>0</v>
      </c>
      <c r="R126" s="146">
        <f t="shared" ref="R126:R132" si="2">Q126*H126</f>
        <v>0</v>
      </c>
      <c r="S126" s="146">
        <v>0</v>
      </c>
      <c r="T126" s="147">
        <f t="shared" ref="T126:T132" si="3">S126*H126</f>
        <v>0</v>
      </c>
      <c r="AR126" s="148" t="s">
        <v>129</v>
      </c>
      <c r="AT126" s="148" t="s">
        <v>125</v>
      </c>
      <c r="AU126" s="148" t="s">
        <v>130</v>
      </c>
      <c r="AY126" s="13" t="s">
        <v>123</v>
      </c>
      <c r="BE126" s="149">
        <f t="shared" ref="BE126:BE132" si="4">IF(N126="základná",J126,0)</f>
        <v>0</v>
      </c>
      <c r="BF126" s="149">
        <f t="shared" ref="BF126:BF132" si="5">IF(N126="znížená",J126,0)</f>
        <v>0</v>
      </c>
      <c r="BG126" s="149">
        <f t="shared" ref="BG126:BG132" si="6">IF(N126="zákl. prenesená",J126,0)</f>
        <v>0</v>
      </c>
      <c r="BH126" s="149">
        <f t="shared" ref="BH126:BH132" si="7">IF(N126="zníž. prenesená",J126,0)</f>
        <v>0</v>
      </c>
      <c r="BI126" s="149">
        <f t="shared" ref="BI126:BI132" si="8">IF(N126="nulová",J126,0)</f>
        <v>0</v>
      </c>
      <c r="BJ126" s="13" t="s">
        <v>130</v>
      </c>
      <c r="BK126" s="149">
        <f t="shared" ref="BK126:BK132" si="9">ROUND(I126*H126,2)</f>
        <v>0</v>
      </c>
      <c r="BL126" s="13" t="s">
        <v>129</v>
      </c>
      <c r="BM126" s="148" t="s">
        <v>381</v>
      </c>
    </row>
    <row r="127" spans="2:65" s="1" customFormat="1" ht="24.25" customHeight="1">
      <c r="B127" s="135"/>
      <c r="C127" s="136" t="s">
        <v>130</v>
      </c>
      <c r="D127" s="136" t="s">
        <v>125</v>
      </c>
      <c r="E127" s="137" t="s">
        <v>317</v>
      </c>
      <c r="F127" s="138" t="s">
        <v>318</v>
      </c>
      <c r="G127" s="139" t="s">
        <v>142</v>
      </c>
      <c r="H127" s="140">
        <v>0.82</v>
      </c>
      <c r="I127" s="141"/>
      <c r="J127" s="142">
        <f t="shared" si="0"/>
        <v>0</v>
      </c>
      <c r="K127" s="143"/>
      <c r="L127" s="28"/>
      <c r="M127" s="144" t="s">
        <v>1</v>
      </c>
      <c r="N127" s="145" t="s">
        <v>40</v>
      </c>
      <c r="P127" s="146">
        <f t="shared" si="1"/>
        <v>0</v>
      </c>
      <c r="Q127" s="146">
        <v>0</v>
      </c>
      <c r="R127" s="146">
        <f t="shared" si="2"/>
        <v>0</v>
      </c>
      <c r="S127" s="146">
        <v>0</v>
      </c>
      <c r="T127" s="147">
        <f t="shared" si="3"/>
        <v>0</v>
      </c>
      <c r="AR127" s="148" t="s">
        <v>129</v>
      </c>
      <c r="AT127" s="148" t="s">
        <v>125</v>
      </c>
      <c r="AU127" s="148" t="s">
        <v>130</v>
      </c>
      <c r="AY127" s="13" t="s">
        <v>123</v>
      </c>
      <c r="BE127" s="149">
        <f t="shared" si="4"/>
        <v>0</v>
      </c>
      <c r="BF127" s="149">
        <f t="shared" si="5"/>
        <v>0</v>
      </c>
      <c r="BG127" s="149">
        <f t="shared" si="6"/>
        <v>0</v>
      </c>
      <c r="BH127" s="149">
        <f t="shared" si="7"/>
        <v>0</v>
      </c>
      <c r="BI127" s="149">
        <f t="shared" si="8"/>
        <v>0</v>
      </c>
      <c r="BJ127" s="13" t="s">
        <v>130</v>
      </c>
      <c r="BK127" s="149">
        <f t="shared" si="9"/>
        <v>0</v>
      </c>
      <c r="BL127" s="13" t="s">
        <v>129</v>
      </c>
      <c r="BM127" s="148" t="s">
        <v>382</v>
      </c>
    </row>
    <row r="128" spans="2:65" s="1" customFormat="1" ht="21.75" customHeight="1">
      <c r="B128" s="135"/>
      <c r="C128" s="136" t="s">
        <v>136</v>
      </c>
      <c r="D128" s="136" t="s">
        <v>125</v>
      </c>
      <c r="E128" s="137" t="s">
        <v>320</v>
      </c>
      <c r="F128" s="138" t="s">
        <v>321</v>
      </c>
      <c r="G128" s="139" t="s">
        <v>142</v>
      </c>
      <c r="H128" s="140">
        <v>4.3250000000000002</v>
      </c>
      <c r="I128" s="141"/>
      <c r="J128" s="142">
        <f t="shared" si="0"/>
        <v>0</v>
      </c>
      <c r="K128" s="143"/>
      <c r="L128" s="28"/>
      <c r="M128" s="144" t="s">
        <v>1</v>
      </c>
      <c r="N128" s="145" t="s">
        <v>40</v>
      </c>
      <c r="P128" s="146">
        <f t="shared" si="1"/>
        <v>0</v>
      </c>
      <c r="Q128" s="146">
        <v>0</v>
      </c>
      <c r="R128" s="146">
        <f t="shared" si="2"/>
        <v>0</v>
      </c>
      <c r="S128" s="146">
        <v>0</v>
      </c>
      <c r="T128" s="147">
        <f t="shared" si="3"/>
        <v>0</v>
      </c>
      <c r="AR128" s="148" t="s">
        <v>129</v>
      </c>
      <c r="AT128" s="148" t="s">
        <v>125</v>
      </c>
      <c r="AU128" s="148" t="s">
        <v>130</v>
      </c>
      <c r="AY128" s="13" t="s">
        <v>123</v>
      </c>
      <c r="BE128" s="149">
        <f t="shared" si="4"/>
        <v>0</v>
      </c>
      <c r="BF128" s="149">
        <f t="shared" si="5"/>
        <v>0</v>
      </c>
      <c r="BG128" s="149">
        <f t="shared" si="6"/>
        <v>0</v>
      </c>
      <c r="BH128" s="149">
        <f t="shared" si="7"/>
        <v>0</v>
      </c>
      <c r="BI128" s="149">
        <f t="shared" si="8"/>
        <v>0</v>
      </c>
      <c r="BJ128" s="13" t="s">
        <v>130</v>
      </c>
      <c r="BK128" s="149">
        <f t="shared" si="9"/>
        <v>0</v>
      </c>
      <c r="BL128" s="13" t="s">
        <v>129</v>
      </c>
      <c r="BM128" s="148" t="s">
        <v>383</v>
      </c>
    </row>
    <row r="129" spans="2:65" s="1" customFormat="1" ht="37.9" customHeight="1">
      <c r="B129" s="135"/>
      <c r="C129" s="136" t="s">
        <v>129</v>
      </c>
      <c r="D129" s="136" t="s">
        <v>125</v>
      </c>
      <c r="E129" s="137" t="s">
        <v>323</v>
      </c>
      <c r="F129" s="138" t="s">
        <v>324</v>
      </c>
      <c r="G129" s="139" t="s">
        <v>142</v>
      </c>
      <c r="H129" s="140">
        <v>1.298</v>
      </c>
      <c r="I129" s="141"/>
      <c r="J129" s="142">
        <f t="shared" si="0"/>
        <v>0</v>
      </c>
      <c r="K129" s="143"/>
      <c r="L129" s="28"/>
      <c r="M129" s="144" t="s">
        <v>1</v>
      </c>
      <c r="N129" s="145" t="s">
        <v>40</v>
      </c>
      <c r="P129" s="146">
        <f t="shared" si="1"/>
        <v>0</v>
      </c>
      <c r="Q129" s="146">
        <v>0</v>
      </c>
      <c r="R129" s="146">
        <f t="shared" si="2"/>
        <v>0</v>
      </c>
      <c r="S129" s="146">
        <v>0</v>
      </c>
      <c r="T129" s="147">
        <f t="shared" si="3"/>
        <v>0</v>
      </c>
      <c r="AR129" s="148" t="s">
        <v>129</v>
      </c>
      <c r="AT129" s="148" t="s">
        <v>125</v>
      </c>
      <c r="AU129" s="148" t="s">
        <v>130</v>
      </c>
      <c r="AY129" s="13" t="s">
        <v>123</v>
      </c>
      <c r="BE129" s="149">
        <f t="shared" si="4"/>
        <v>0</v>
      </c>
      <c r="BF129" s="149">
        <f t="shared" si="5"/>
        <v>0</v>
      </c>
      <c r="BG129" s="149">
        <f t="shared" si="6"/>
        <v>0</v>
      </c>
      <c r="BH129" s="149">
        <f t="shared" si="7"/>
        <v>0</v>
      </c>
      <c r="BI129" s="149">
        <f t="shared" si="8"/>
        <v>0</v>
      </c>
      <c r="BJ129" s="13" t="s">
        <v>130</v>
      </c>
      <c r="BK129" s="149">
        <f t="shared" si="9"/>
        <v>0</v>
      </c>
      <c r="BL129" s="13" t="s">
        <v>129</v>
      </c>
      <c r="BM129" s="148" t="s">
        <v>384</v>
      </c>
    </row>
    <row r="130" spans="2:65" s="1" customFormat="1" ht="33" customHeight="1">
      <c r="B130" s="135"/>
      <c r="C130" s="136" t="s">
        <v>144</v>
      </c>
      <c r="D130" s="136" t="s">
        <v>125</v>
      </c>
      <c r="E130" s="137" t="s">
        <v>145</v>
      </c>
      <c r="F130" s="138" t="s">
        <v>146</v>
      </c>
      <c r="G130" s="139" t="s">
        <v>142</v>
      </c>
      <c r="H130" s="140">
        <v>7.0590000000000002</v>
      </c>
      <c r="I130" s="141"/>
      <c r="J130" s="142">
        <f t="shared" si="0"/>
        <v>0</v>
      </c>
      <c r="K130" s="143"/>
      <c r="L130" s="28"/>
      <c r="M130" s="144" t="s">
        <v>1</v>
      </c>
      <c r="N130" s="145" t="s">
        <v>40</v>
      </c>
      <c r="P130" s="146">
        <f t="shared" si="1"/>
        <v>0</v>
      </c>
      <c r="Q130" s="146">
        <v>0</v>
      </c>
      <c r="R130" s="146">
        <f t="shared" si="2"/>
        <v>0</v>
      </c>
      <c r="S130" s="146">
        <v>0</v>
      </c>
      <c r="T130" s="147">
        <f t="shared" si="3"/>
        <v>0</v>
      </c>
      <c r="AR130" s="148" t="s">
        <v>129</v>
      </c>
      <c r="AT130" s="148" t="s">
        <v>125</v>
      </c>
      <c r="AU130" s="148" t="s">
        <v>130</v>
      </c>
      <c r="AY130" s="13" t="s">
        <v>123</v>
      </c>
      <c r="BE130" s="149">
        <f t="shared" si="4"/>
        <v>0</v>
      </c>
      <c r="BF130" s="149">
        <f t="shared" si="5"/>
        <v>0</v>
      </c>
      <c r="BG130" s="149">
        <f t="shared" si="6"/>
        <v>0</v>
      </c>
      <c r="BH130" s="149">
        <f t="shared" si="7"/>
        <v>0</v>
      </c>
      <c r="BI130" s="149">
        <f t="shared" si="8"/>
        <v>0</v>
      </c>
      <c r="BJ130" s="13" t="s">
        <v>130</v>
      </c>
      <c r="BK130" s="149">
        <f t="shared" si="9"/>
        <v>0</v>
      </c>
      <c r="BL130" s="13" t="s">
        <v>129</v>
      </c>
      <c r="BM130" s="148" t="s">
        <v>385</v>
      </c>
    </row>
    <row r="131" spans="2:65" s="1" customFormat="1" ht="16.5" customHeight="1">
      <c r="B131" s="135"/>
      <c r="C131" s="136" t="s">
        <v>148</v>
      </c>
      <c r="D131" s="136" t="s">
        <v>125</v>
      </c>
      <c r="E131" s="137" t="s">
        <v>149</v>
      </c>
      <c r="F131" s="138" t="s">
        <v>150</v>
      </c>
      <c r="G131" s="139" t="s">
        <v>142</v>
      </c>
      <c r="H131" s="140">
        <v>7.0590000000000002</v>
      </c>
      <c r="I131" s="141"/>
      <c r="J131" s="142">
        <f t="shared" si="0"/>
        <v>0</v>
      </c>
      <c r="K131" s="143"/>
      <c r="L131" s="28"/>
      <c r="M131" s="144" t="s">
        <v>1</v>
      </c>
      <c r="N131" s="145" t="s">
        <v>40</v>
      </c>
      <c r="P131" s="146">
        <f t="shared" si="1"/>
        <v>0</v>
      </c>
      <c r="Q131" s="146">
        <v>0</v>
      </c>
      <c r="R131" s="146">
        <f t="shared" si="2"/>
        <v>0</v>
      </c>
      <c r="S131" s="146">
        <v>0</v>
      </c>
      <c r="T131" s="147">
        <f t="shared" si="3"/>
        <v>0</v>
      </c>
      <c r="AR131" s="148" t="s">
        <v>129</v>
      </c>
      <c r="AT131" s="148" t="s">
        <v>125</v>
      </c>
      <c r="AU131" s="148" t="s">
        <v>130</v>
      </c>
      <c r="AY131" s="13" t="s">
        <v>123</v>
      </c>
      <c r="BE131" s="149">
        <f t="shared" si="4"/>
        <v>0</v>
      </c>
      <c r="BF131" s="149">
        <f t="shared" si="5"/>
        <v>0</v>
      </c>
      <c r="BG131" s="149">
        <f t="shared" si="6"/>
        <v>0</v>
      </c>
      <c r="BH131" s="149">
        <f t="shared" si="7"/>
        <v>0</v>
      </c>
      <c r="BI131" s="149">
        <f t="shared" si="8"/>
        <v>0</v>
      </c>
      <c r="BJ131" s="13" t="s">
        <v>130</v>
      </c>
      <c r="BK131" s="149">
        <f t="shared" si="9"/>
        <v>0</v>
      </c>
      <c r="BL131" s="13" t="s">
        <v>129</v>
      </c>
      <c r="BM131" s="148" t="s">
        <v>386</v>
      </c>
    </row>
    <row r="132" spans="2:65" s="1" customFormat="1" ht="21.75" customHeight="1">
      <c r="B132" s="135"/>
      <c r="C132" s="136" t="s">
        <v>152</v>
      </c>
      <c r="D132" s="136" t="s">
        <v>125</v>
      </c>
      <c r="E132" s="137" t="s">
        <v>157</v>
      </c>
      <c r="F132" s="138" t="s">
        <v>158</v>
      </c>
      <c r="G132" s="139" t="s">
        <v>128</v>
      </c>
      <c r="H132" s="140">
        <v>22.088000000000001</v>
      </c>
      <c r="I132" s="141"/>
      <c r="J132" s="142">
        <f t="shared" si="0"/>
        <v>0</v>
      </c>
      <c r="K132" s="143"/>
      <c r="L132" s="28"/>
      <c r="M132" s="144" t="s">
        <v>1</v>
      </c>
      <c r="N132" s="145" t="s">
        <v>40</v>
      </c>
      <c r="P132" s="146">
        <f t="shared" si="1"/>
        <v>0</v>
      </c>
      <c r="Q132" s="146">
        <v>0</v>
      </c>
      <c r="R132" s="146">
        <f t="shared" si="2"/>
        <v>0</v>
      </c>
      <c r="S132" s="146">
        <v>0</v>
      </c>
      <c r="T132" s="147">
        <f t="shared" si="3"/>
        <v>0</v>
      </c>
      <c r="AR132" s="148" t="s">
        <v>129</v>
      </c>
      <c r="AT132" s="148" t="s">
        <v>125</v>
      </c>
      <c r="AU132" s="148" t="s">
        <v>130</v>
      </c>
      <c r="AY132" s="13" t="s">
        <v>123</v>
      </c>
      <c r="BE132" s="149">
        <f t="shared" si="4"/>
        <v>0</v>
      </c>
      <c r="BF132" s="149">
        <f t="shared" si="5"/>
        <v>0</v>
      </c>
      <c r="BG132" s="149">
        <f t="shared" si="6"/>
        <v>0</v>
      </c>
      <c r="BH132" s="149">
        <f t="shared" si="7"/>
        <v>0</v>
      </c>
      <c r="BI132" s="149">
        <f t="shared" si="8"/>
        <v>0</v>
      </c>
      <c r="BJ132" s="13" t="s">
        <v>130</v>
      </c>
      <c r="BK132" s="149">
        <f t="shared" si="9"/>
        <v>0</v>
      </c>
      <c r="BL132" s="13" t="s">
        <v>129</v>
      </c>
      <c r="BM132" s="148" t="s">
        <v>387</v>
      </c>
    </row>
    <row r="133" spans="2:65" s="11" customFormat="1" ht="22.9" customHeight="1">
      <c r="B133" s="123"/>
      <c r="D133" s="124" t="s">
        <v>73</v>
      </c>
      <c r="E133" s="133" t="s">
        <v>130</v>
      </c>
      <c r="F133" s="133" t="s">
        <v>329</v>
      </c>
      <c r="I133" s="126"/>
      <c r="J133" s="134">
        <f>BK133</f>
        <v>0</v>
      </c>
      <c r="L133" s="123"/>
      <c r="M133" s="128"/>
      <c r="P133" s="129">
        <f>SUM(P134:P137)</f>
        <v>0</v>
      </c>
      <c r="R133" s="129">
        <f>SUM(R134:R137)</f>
        <v>18.38746214</v>
      </c>
      <c r="T133" s="130">
        <f>SUM(T134:T137)</f>
        <v>0</v>
      </c>
      <c r="AR133" s="124" t="s">
        <v>82</v>
      </c>
      <c r="AT133" s="131" t="s">
        <v>73</v>
      </c>
      <c r="AU133" s="131" t="s">
        <v>82</v>
      </c>
      <c r="AY133" s="124" t="s">
        <v>123</v>
      </c>
      <c r="BK133" s="132">
        <f>SUM(BK134:BK137)</f>
        <v>0</v>
      </c>
    </row>
    <row r="134" spans="2:65" s="1" customFormat="1" ht="24.25" customHeight="1">
      <c r="B134" s="135"/>
      <c r="C134" s="136" t="s">
        <v>156</v>
      </c>
      <c r="D134" s="136" t="s">
        <v>125</v>
      </c>
      <c r="E134" s="137" t="s">
        <v>330</v>
      </c>
      <c r="F134" s="138" t="s">
        <v>331</v>
      </c>
      <c r="G134" s="139" t="s">
        <v>142</v>
      </c>
      <c r="H134" s="140">
        <v>2.3860000000000001</v>
      </c>
      <c r="I134" s="141"/>
      <c r="J134" s="142">
        <f>ROUND(I134*H134,2)</f>
        <v>0</v>
      </c>
      <c r="K134" s="143"/>
      <c r="L134" s="28"/>
      <c r="M134" s="144" t="s">
        <v>1</v>
      </c>
      <c r="N134" s="145" t="s">
        <v>40</v>
      </c>
      <c r="P134" s="146">
        <f>O134*H134</f>
        <v>0</v>
      </c>
      <c r="Q134" s="146">
        <v>2.0699999999999998</v>
      </c>
      <c r="R134" s="146">
        <f>Q134*H134</f>
        <v>4.9390200000000002</v>
      </c>
      <c r="S134" s="146">
        <v>0</v>
      </c>
      <c r="T134" s="147">
        <f>S134*H134</f>
        <v>0</v>
      </c>
      <c r="AR134" s="148" t="s">
        <v>129</v>
      </c>
      <c r="AT134" s="148" t="s">
        <v>125</v>
      </c>
      <c r="AU134" s="148" t="s">
        <v>130</v>
      </c>
      <c r="AY134" s="13" t="s">
        <v>123</v>
      </c>
      <c r="BE134" s="149">
        <f>IF(N134="základná",J134,0)</f>
        <v>0</v>
      </c>
      <c r="BF134" s="149">
        <f>IF(N134="znížená",J134,0)</f>
        <v>0</v>
      </c>
      <c r="BG134" s="149">
        <f>IF(N134="zákl. prenesená",J134,0)</f>
        <v>0</v>
      </c>
      <c r="BH134" s="149">
        <f>IF(N134="zníž. prenesená",J134,0)</f>
        <v>0</v>
      </c>
      <c r="BI134" s="149">
        <f>IF(N134="nulová",J134,0)</f>
        <v>0</v>
      </c>
      <c r="BJ134" s="13" t="s">
        <v>130</v>
      </c>
      <c r="BK134" s="149">
        <f>ROUND(I134*H134,2)</f>
        <v>0</v>
      </c>
      <c r="BL134" s="13" t="s">
        <v>129</v>
      </c>
      <c r="BM134" s="148" t="s">
        <v>388</v>
      </c>
    </row>
    <row r="135" spans="2:65" s="1" customFormat="1" ht="24.25" customHeight="1">
      <c r="B135" s="135"/>
      <c r="C135" s="136" t="s">
        <v>160</v>
      </c>
      <c r="D135" s="136" t="s">
        <v>125</v>
      </c>
      <c r="E135" s="137" t="s">
        <v>333</v>
      </c>
      <c r="F135" s="138" t="s">
        <v>334</v>
      </c>
      <c r="G135" s="139" t="s">
        <v>142</v>
      </c>
      <c r="H135" s="140">
        <v>2.7429999999999999</v>
      </c>
      <c r="I135" s="141"/>
      <c r="J135" s="142">
        <f>ROUND(I135*H135,2)</f>
        <v>0</v>
      </c>
      <c r="K135" s="143"/>
      <c r="L135" s="28"/>
      <c r="M135" s="144" t="s">
        <v>1</v>
      </c>
      <c r="N135" s="145" t="s">
        <v>40</v>
      </c>
      <c r="P135" s="146">
        <f>O135*H135</f>
        <v>0</v>
      </c>
      <c r="Q135" s="146">
        <v>2.2151299999999998</v>
      </c>
      <c r="R135" s="146">
        <f>Q135*H135</f>
        <v>6.0761015899999995</v>
      </c>
      <c r="S135" s="146">
        <v>0</v>
      </c>
      <c r="T135" s="147">
        <f>S135*H135</f>
        <v>0</v>
      </c>
      <c r="AR135" s="148" t="s">
        <v>129</v>
      </c>
      <c r="AT135" s="148" t="s">
        <v>125</v>
      </c>
      <c r="AU135" s="148" t="s">
        <v>130</v>
      </c>
      <c r="AY135" s="13" t="s">
        <v>123</v>
      </c>
      <c r="BE135" s="149">
        <f>IF(N135="základná",J135,0)</f>
        <v>0</v>
      </c>
      <c r="BF135" s="149">
        <f>IF(N135="znížená",J135,0)</f>
        <v>0</v>
      </c>
      <c r="BG135" s="149">
        <f>IF(N135="zákl. prenesená",J135,0)</f>
        <v>0</v>
      </c>
      <c r="BH135" s="149">
        <f>IF(N135="zníž. prenesená",J135,0)</f>
        <v>0</v>
      </c>
      <c r="BI135" s="149">
        <f>IF(N135="nulová",J135,0)</f>
        <v>0</v>
      </c>
      <c r="BJ135" s="13" t="s">
        <v>130</v>
      </c>
      <c r="BK135" s="149">
        <f>ROUND(I135*H135,2)</f>
        <v>0</v>
      </c>
      <c r="BL135" s="13" t="s">
        <v>129</v>
      </c>
      <c r="BM135" s="148" t="s">
        <v>389</v>
      </c>
    </row>
    <row r="136" spans="2:65" s="1" customFormat="1" ht="33" customHeight="1">
      <c r="B136" s="135"/>
      <c r="C136" s="136" t="s">
        <v>164</v>
      </c>
      <c r="D136" s="136" t="s">
        <v>125</v>
      </c>
      <c r="E136" s="137" t="s">
        <v>336</v>
      </c>
      <c r="F136" s="138" t="s">
        <v>337</v>
      </c>
      <c r="G136" s="139" t="s">
        <v>128</v>
      </c>
      <c r="H136" s="140">
        <v>22.088000000000001</v>
      </c>
      <c r="I136" s="141"/>
      <c r="J136" s="142">
        <f>ROUND(I136*H136,2)</f>
        <v>0</v>
      </c>
      <c r="K136" s="143"/>
      <c r="L136" s="28"/>
      <c r="M136" s="144" t="s">
        <v>1</v>
      </c>
      <c r="N136" s="145" t="s">
        <v>40</v>
      </c>
      <c r="P136" s="146">
        <f>O136*H136</f>
        <v>0</v>
      </c>
      <c r="Q136" s="146">
        <v>6.2700000000000004E-3</v>
      </c>
      <c r="R136" s="146">
        <f>Q136*H136</f>
        <v>0.13849176000000002</v>
      </c>
      <c r="S136" s="146">
        <v>0</v>
      </c>
      <c r="T136" s="147">
        <f>S136*H136</f>
        <v>0</v>
      </c>
      <c r="AR136" s="148" t="s">
        <v>129</v>
      </c>
      <c r="AT136" s="148" t="s">
        <v>125</v>
      </c>
      <c r="AU136" s="148" t="s">
        <v>130</v>
      </c>
      <c r="AY136" s="13" t="s">
        <v>123</v>
      </c>
      <c r="BE136" s="149">
        <f>IF(N136="základná",J136,0)</f>
        <v>0</v>
      </c>
      <c r="BF136" s="149">
        <f>IF(N136="znížená",J136,0)</f>
        <v>0</v>
      </c>
      <c r="BG136" s="149">
        <f>IF(N136="zákl. prenesená",J136,0)</f>
        <v>0</v>
      </c>
      <c r="BH136" s="149">
        <f>IF(N136="zníž. prenesená",J136,0)</f>
        <v>0</v>
      </c>
      <c r="BI136" s="149">
        <f>IF(N136="nulová",J136,0)</f>
        <v>0</v>
      </c>
      <c r="BJ136" s="13" t="s">
        <v>130</v>
      </c>
      <c r="BK136" s="149">
        <f>ROUND(I136*H136,2)</f>
        <v>0</v>
      </c>
      <c r="BL136" s="13" t="s">
        <v>129</v>
      </c>
      <c r="BM136" s="148" t="s">
        <v>390</v>
      </c>
    </row>
    <row r="137" spans="2:65" s="1" customFormat="1" ht="16.5" customHeight="1">
      <c r="B137" s="135"/>
      <c r="C137" s="136" t="s">
        <v>169</v>
      </c>
      <c r="D137" s="136" t="s">
        <v>125</v>
      </c>
      <c r="E137" s="137" t="s">
        <v>342</v>
      </c>
      <c r="F137" s="138" t="s">
        <v>343</v>
      </c>
      <c r="G137" s="139" t="s">
        <v>142</v>
      </c>
      <c r="H137" s="140">
        <v>3.2970000000000002</v>
      </c>
      <c r="I137" s="141"/>
      <c r="J137" s="142">
        <f>ROUND(I137*H137,2)</f>
        <v>0</v>
      </c>
      <c r="K137" s="143"/>
      <c r="L137" s="28"/>
      <c r="M137" s="144" t="s">
        <v>1</v>
      </c>
      <c r="N137" s="145" t="s">
        <v>40</v>
      </c>
      <c r="P137" s="146">
        <f>O137*H137</f>
        <v>0</v>
      </c>
      <c r="Q137" s="146">
        <v>2.19407</v>
      </c>
      <c r="R137" s="146">
        <f>Q137*H137</f>
        <v>7.2338487900000006</v>
      </c>
      <c r="S137" s="146">
        <v>0</v>
      </c>
      <c r="T137" s="147">
        <f>S137*H137</f>
        <v>0</v>
      </c>
      <c r="AR137" s="148" t="s">
        <v>129</v>
      </c>
      <c r="AT137" s="148" t="s">
        <v>125</v>
      </c>
      <c r="AU137" s="148" t="s">
        <v>130</v>
      </c>
      <c r="AY137" s="13" t="s">
        <v>123</v>
      </c>
      <c r="BE137" s="149">
        <f>IF(N137="základná",J137,0)</f>
        <v>0</v>
      </c>
      <c r="BF137" s="149">
        <f>IF(N137="znížená",J137,0)</f>
        <v>0</v>
      </c>
      <c r="BG137" s="149">
        <f>IF(N137="zákl. prenesená",J137,0)</f>
        <v>0</v>
      </c>
      <c r="BH137" s="149">
        <f>IF(N137="zníž. prenesená",J137,0)</f>
        <v>0</v>
      </c>
      <c r="BI137" s="149">
        <f>IF(N137="nulová",J137,0)</f>
        <v>0</v>
      </c>
      <c r="BJ137" s="13" t="s">
        <v>130</v>
      </c>
      <c r="BK137" s="149">
        <f>ROUND(I137*H137,2)</f>
        <v>0</v>
      </c>
      <c r="BL137" s="13" t="s">
        <v>129</v>
      </c>
      <c r="BM137" s="148" t="s">
        <v>391</v>
      </c>
    </row>
    <row r="138" spans="2:65" s="11" customFormat="1" ht="22.9" customHeight="1">
      <c r="B138" s="123"/>
      <c r="D138" s="124" t="s">
        <v>73</v>
      </c>
      <c r="E138" s="133" t="s">
        <v>136</v>
      </c>
      <c r="F138" s="133" t="s">
        <v>348</v>
      </c>
      <c r="I138" s="126"/>
      <c r="J138" s="134">
        <f>BK138</f>
        <v>0</v>
      </c>
      <c r="L138" s="123"/>
      <c r="M138" s="128"/>
      <c r="P138" s="129">
        <f>SUM(P139:P142)</f>
        <v>0</v>
      </c>
      <c r="R138" s="129">
        <f>SUM(R139:R142)</f>
        <v>8.2407728000000002</v>
      </c>
      <c r="T138" s="130">
        <f>SUM(T139:T142)</f>
        <v>0</v>
      </c>
      <c r="AR138" s="124" t="s">
        <v>82</v>
      </c>
      <c r="AT138" s="131" t="s">
        <v>73</v>
      </c>
      <c r="AU138" s="131" t="s">
        <v>82</v>
      </c>
      <c r="AY138" s="124" t="s">
        <v>123</v>
      </c>
      <c r="BK138" s="132">
        <f>SUM(BK139:BK142)</f>
        <v>0</v>
      </c>
    </row>
    <row r="139" spans="2:65" s="1" customFormat="1" ht="37.9" customHeight="1">
      <c r="B139" s="135"/>
      <c r="C139" s="136" t="s">
        <v>173</v>
      </c>
      <c r="D139" s="136" t="s">
        <v>125</v>
      </c>
      <c r="E139" s="137" t="s">
        <v>349</v>
      </c>
      <c r="F139" s="138" t="s">
        <v>350</v>
      </c>
      <c r="G139" s="139" t="s">
        <v>142</v>
      </c>
      <c r="H139" s="140">
        <v>4.7789999999999999</v>
      </c>
      <c r="I139" s="141"/>
      <c r="J139" s="142">
        <f>ROUND(I139*H139,2)</f>
        <v>0</v>
      </c>
      <c r="K139" s="143"/>
      <c r="L139" s="28"/>
      <c r="M139" s="144" t="s">
        <v>1</v>
      </c>
      <c r="N139" s="145" t="s">
        <v>40</v>
      </c>
      <c r="P139" s="146">
        <f>O139*H139</f>
        <v>0</v>
      </c>
      <c r="Q139" s="146">
        <v>1.6892</v>
      </c>
      <c r="R139" s="146">
        <f>Q139*H139</f>
        <v>8.0726867999999996</v>
      </c>
      <c r="S139" s="146">
        <v>0</v>
      </c>
      <c r="T139" s="147">
        <f>S139*H139</f>
        <v>0</v>
      </c>
      <c r="AR139" s="148" t="s">
        <v>129</v>
      </c>
      <c r="AT139" s="148" t="s">
        <v>125</v>
      </c>
      <c r="AU139" s="148" t="s">
        <v>130</v>
      </c>
      <c r="AY139" s="13" t="s">
        <v>123</v>
      </c>
      <c r="BE139" s="149">
        <f>IF(N139="základná",J139,0)</f>
        <v>0</v>
      </c>
      <c r="BF139" s="149">
        <f>IF(N139="znížená",J139,0)</f>
        <v>0</v>
      </c>
      <c r="BG139" s="149">
        <f>IF(N139="zákl. prenesená",J139,0)</f>
        <v>0</v>
      </c>
      <c r="BH139" s="149">
        <f>IF(N139="zníž. prenesená",J139,0)</f>
        <v>0</v>
      </c>
      <c r="BI139" s="149">
        <f>IF(N139="nulová",J139,0)</f>
        <v>0</v>
      </c>
      <c r="BJ139" s="13" t="s">
        <v>130</v>
      </c>
      <c r="BK139" s="149">
        <f>ROUND(I139*H139,2)</f>
        <v>0</v>
      </c>
      <c r="BL139" s="13" t="s">
        <v>129</v>
      </c>
      <c r="BM139" s="148" t="s">
        <v>392</v>
      </c>
    </row>
    <row r="140" spans="2:65" s="1" customFormat="1" ht="33" customHeight="1">
      <c r="B140" s="135"/>
      <c r="C140" s="136" t="s">
        <v>178</v>
      </c>
      <c r="D140" s="136" t="s">
        <v>125</v>
      </c>
      <c r="E140" s="137" t="s">
        <v>352</v>
      </c>
      <c r="F140" s="138" t="s">
        <v>353</v>
      </c>
      <c r="G140" s="139" t="s">
        <v>225</v>
      </c>
      <c r="H140" s="140">
        <v>19</v>
      </c>
      <c r="I140" s="141"/>
      <c r="J140" s="142">
        <f>ROUND(I140*H140,2)</f>
        <v>0</v>
      </c>
      <c r="K140" s="143"/>
      <c r="L140" s="28"/>
      <c r="M140" s="144" t="s">
        <v>1</v>
      </c>
      <c r="N140" s="145" t="s">
        <v>40</v>
      </c>
      <c r="P140" s="146">
        <f>O140*H140</f>
        <v>0</v>
      </c>
      <c r="Q140" s="146">
        <v>2.14E-3</v>
      </c>
      <c r="R140" s="146">
        <f>Q140*H140</f>
        <v>4.0660000000000002E-2</v>
      </c>
      <c r="S140" s="146">
        <v>0</v>
      </c>
      <c r="T140" s="147">
        <f>S140*H140</f>
        <v>0</v>
      </c>
      <c r="AR140" s="148" t="s">
        <v>129</v>
      </c>
      <c r="AT140" s="148" t="s">
        <v>125</v>
      </c>
      <c r="AU140" s="148" t="s">
        <v>130</v>
      </c>
      <c r="AY140" s="13" t="s">
        <v>123</v>
      </c>
      <c r="BE140" s="149">
        <f>IF(N140="základná",J140,0)</f>
        <v>0</v>
      </c>
      <c r="BF140" s="149">
        <f>IF(N140="znížená",J140,0)</f>
        <v>0</v>
      </c>
      <c r="BG140" s="149">
        <f>IF(N140="zákl. prenesená",J140,0)</f>
        <v>0</v>
      </c>
      <c r="BH140" s="149">
        <f>IF(N140="zníž. prenesená",J140,0)</f>
        <v>0</v>
      </c>
      <c r="BI140" s="149">
        <f>IF(N140="nulová",J140,0)</f>
        <v>0</v>
      </c>
      <c r="BJ140" s="13" t="s">
        <v>130</v>
      </c>
      <c r="BK140" s="149">
        <f>ROUND(I140*H140,2)</f>
        <v>0</v>
      </c>
      <c r="BL140" s="13" t="s">
        <v>129</v>
      </c>
      <c r="BM140" s="148" t="s">
        <v>393</v>
      </c>
    </row>
    <row r="141" spans="2:65" s="1" customFormat="1" ht="24.25" customHeight="1">
      <c r="B141" s="135"/>
      <c r="C141" s="150" t="s">
        <v>182</v>
      </c>
      <c r="D141" s="150" t="s">
        <v>165</v>
      </c>
      <c r="E141" s="151" t="s">
        <v>355</v>
      </c>
      <c r="F141" s="152" t="s">
        <v>356</v>
      </c>
      <c r="G141" s="153" t="s">
        <v>134</v>
      </c>
      <c r="H141" s="154">
        <v>33.799999999999997</v>
      </c>
      <c r="I141" s="155"/>
      <c r="J141" s="156">
        <f>ROUND(I141*H141,2)</f>
        <v>0</v>
      </c>
      <c r="K141" s="157"/>
      <c r="L141" s="158"/>
      <c r="M141" s="159" t="s">
        <v>1</v>
      </c>
      <c r="N141" s="160" t="s">
        <v>40</v>
      </c>
      <c r="P141" s="146">
        <f>O141*H141</f>
        <v>0</v>
      </c>
      <c r="Q141" s="146">
        <v>3.7699999999999999E-3</v>
      </c>
      <c r="R141" s="146">
        <f>Q141*H141</f>
        <v>0.12742599999999998</v>
      </c>
      <c r="S141" s="146">
        <v>0</v>
      </c>
      <c r="T141" s="147">
        <f>S141*H141</f>
        <v>0</v>
      </c>
      <c r="AR141" s="148" t="s">
        <v>156</v>
      </c>
      <c r="AT141" s="148" t="s">
        <v>165</v>
      </c>
      <c r="AU141" s="148" t="s">
        <v>130</v>
      </c>
      <c r="AY141" s="13" t="s">
        <v>123</v>
      </c>
      <c r="BE141" s="149">
        <f>IF(N141="základná",J141,0)</f>
        <v>0</v>
      </c>
      <c r="BF141" s="149">
        <f>IF(N141="znížená",J141,0)</f>
        <v>0</v>
      </c>
      <c r="BG141" s="149">
        <f>IF(N141="zákl. prenesená",J141,0)</f>
        <v>0</v>
      </c>
      <c r="BH141" s="149">
        <f>IF(N141="zníž. prenesená",J141,0)</f>
        <v>0</v>
      </c>
      <c r="BI141" s="149">
        <f>IF(N141="nulová",J141,0)</f>
        <v>0</v>
      </c>
      <c r="BJ141" s="13" t="s">
        <v>130</v>
      </c>
      <c r="BK141" s="149">
        <f>ROUND(I141*H141,2)</f>
        <v>0</v>
      </c>
      <c r="BL141" s="13" t="s">
        <v>129</v>
      </c>
      <c r="BM141" s="148" t="s">
        <v>394</v>
      </c>
    </row>
    <row r="142" spans="2:65" s="1" customFormat="1" ht="16.5" customHeight="1">
      <c r="B142" s="135"/>
      <c r="C142" s="150" t="s">
        <v>186</v>
      </c>
      <c r="D142" s="150" t="s">
        <v>165</v>
      </c>
      <c r="E142" s="151" t="s">
        <v>358</v>
      </c>
      <c r="F142" s="152" t="s">
        <v>359</v>
      </c>
      <c r="G142" s="153" t="s">
        <v>225</v>
      </c>
      <c r="H142" s="154">
        <v>19</v>
      </c>
      <c r="I142" s="155"/>
      <c r="J142" s="156">
        <f>ROUND(I142*H142,2)</f>
        <v>0</v>
      </c>
      <c r="K142" s="157"/>
      <c r="L142" s="158"/>
      <c r="M142" s="159" t="s">
        <v>1</v>
      </c>
      <c r="N142" s="160" t="s">
        <v>40</v>
      </c>
      <c r="P142" s="146">
        <f>O142*H142</f>
        <v>0</v>
      </c>
      <c r="Q142" s="146">
        <v>0</v>
      </c>
      <c r="R142" s="146">
        <f>Q142*H142</f>
        <v>0</v>
      </c>
      <c r="S142" s="146">
        <v>0</v>
      </c>
      <c r="T142" s="147">
        <f>S142*H142</f>
        <v>0</v>
      </c>
      <c r="AR142" s="148" t="s">
        <v>156</v>
      </c>
      <c r="AT142" s="148" t="s">
        <v>165</v>
      </c>
      <c r="AU142" s="148" t="s">
        <v>130</v>
      </c>
      <c r="AY142" s="13" t="s">
        <v>123</v>
      </c>
      <c r="BE142" s="149">
        <f>IF(N142="základná",J142,0)</f>
        <v>0</v>
      </c>
      <c r="BF142" s="149">
        <f>IF(N142="znížená",J142,0)</f>
        <v>0</v>
      </c>
      <c r="BG142" s="149">
        <f>IF(N142="zákl. prenesená",J142,0)</f>
        <v>0</v>
      </c>
      <c r="BH142" s="149">
        <f>IF(N142="zníž. prenesená",J142,0)</f>
        <v>0</v>
      </c>
      <c r="BI142" s="149">
        <f>IF(N142="nulová",J142,0)</f>
        <v>0</v>
      </c>
      <c r="BJ142" s="13" t="s">
        <v>130</v>
      </c>
      <c r="BK142" s="149">
        <f>ROUND(I142*H142,2)</f>
        <v>0</v>
      </c>
      <c r="BL142" s="13" t="s">
        <v>129</v>
      </c>
      <c r="BM142" s="148" t="s">
        <v>395</v>
      </c>
    </row>
    <row r="143" spans="2:65" s="11" customFormat="1" ht="22.9" customHeight="1">
      <c r="B143" s="123"/>
      <c r="D143" s="124" t="s">
        <v>73</v>
      </c>
      <c r="E143" s="133" t="s">
        <v>144</v>
      </c>
      <c r="F143" s="133" t="s">
        <v>177</v>
      </c>
      <c r="I143" s="126"/>
      <c r="J143" s="134">
        <f>BK143</f>
        <v>0</v>
      </c>
      <c r="L143" s="123"/>
      <c r="M143" s="128"/>
      <c r="P143" s="129">
        <f>SUM(P144:P145)</f>
        <v>0</v>
      </c>
      <c r="R143" s="129">
        <f>SUM(R144:R145)</f>
        <v>3.69495</v>
      </c>
      <c r="T143" s="130">
        <f>SUM(T144:T145)</f>
        <v>0</v>
      </c>
      <c r="AR143" s="124" t="s">
        <v>82</v>
      </c>
      <c r="AT143" s="131" t="s">
        <v>73</v>
      </c>
      <c r="AU143" s="131" t="s">
        <v>82</v>
      </c>
      <c r="AY143" s="124" t="s">
        <v>123</v>
      </c>
      <c r="BK143" s="132">
        <f>SUM(BK144:BK145)</f>
        <v>0</v>
      </c>
    </row>
    <row r="144" spans="2:65" s="1" customFormat="1" ht="33" customHeight="1">
      <c r="B144" s="135"/>
      <c r="C144" s="136" t="s">
        <v>190</v>
      </c>
      <c r="D144" s="136" t="s">
        <v>125</v>
      </c>
      <c r="E144" s="137" t="s">
        <v>361</v>
      </c>
      <c r="F144" s="138" t="s">
        <v>362</v>
      </c>
      <c r="G144" s="139" t="s">
        <v>128</v>
      </c>
      <c r="H144" s="140">
        <v>17</v>
      </c>
      <c r="I144" s="141"/>
      <c r="J144" s="142">
        <f>ROUND(I144*H144,2)</f>
        <v>0</v>
      </c>
      <c r="K144" s="143"/>
      <c r="L144" s="28"/>
      <c r="M144" s="144" t="s">
        <v>1</v>
      </c>
      <c r="N144" s="145" t="s">
        <v>40</v>
      </c>
      <c r="P144" s="146">
        <f>O144*H144</f>
        <v>0</v>
      </c>
      <c r="Q144" s="146">
        <v>0.126</v>
      </c>
      <c r="R144" s="146">
        <f>Q144*H144</f>
        <v>2.1419999999999999</v>
      </c>
      <c r="S144" s="146">
        <v>0</v>
      </c>
      <c r="T144" s="147">
        <f>S144*H144</f>
        <v>0</v>
      </c>
      <c r="AR144" s="148" t="s">
        <v>129</v>
      </c>
      <c r="AT144" s="148" t="s">
        <v>125</v>
      </c>
      <c r="AU144" s="148" t="s">
        <v>130</v>
      </c>
      <c r="AY144" s="13" t="s">
        <v>123</v>
      </c>
      <c r="BE144" s="149">
        <f>IF(N144="základná",J144,0)</f>
        <v>0</v>
      </c>
      <c r="BF144" s="149">
        <f>IF(N144="znížená",J144,0)</f>
        <v>0</v>
      </c>
      <c r="BG144" s="149">
        <f>IF(N144="zákl. prenesená",J144,0)</f>
        <v>0</v>
      </c>
      <c r="BH144" s="149">
        <f>IF(N144="zníž. prenesená",J144,0)</f>
        <v>0</v>
      </c>
      <c r="BI144" s="149">
        <f>IF(N144="nulová",J144,0)</f>
        <v>0</v>
      </c>
      <c r="BJ144" s="13" t="s">
        <v>130</v>
      </c>
      <c r="BK144" s="149">
        <f>ROUND(I144*H144,2)</f>
        <v>0</v>
      </c>
      <c r="BL144" s="13" t="s">
        <v>129</v>
      </c>
      <c r="BM144" s="148" t="s">
        <v>396</v>
      </c>
    </row>
    <row r="145" spans="2:65" s="1" customFormat="1" ht="21.75" customHeight="1">
      <c r="B145" s="135"/>
      <c r="C145" s="150" t="s">
        <v>194</v>
      </c>
      <c r="D145" s="150" t="s">
        <v>165</v>
      </c>
      <c r="E145" s="151" t="s">
        <v>364</v>
      </c>
      <c r="F145" s="152" t="s">
        <v>365</v>
      </c>
      <c r="G145" s="153" t="s">
        <v>128</v>
      </c>
      <c r="H145" s="154">
        <v>17.850000000000001</v>
      </c>
      <c r="I145" s="155"/>
      <c r="J145" s="156">
        <f>ROUND(I145*H145,2)</f>
        <v>0</v>
      </c>
      <c r="K145" s="157"/>
      <c r="L145" s="158"/>
      <c r="M145" s="159" t="s">
        <v>1</v>
      </c>
      <c r="N145" s="160" t="s">
        <v>40</v>
      </c>
      <c r="P145" s="146">
        <f>O145*H145</f>
        <v>0</v>
      </c>
      <c r="Q145" s="146">
        <v>8.6999999999999994E-2</v>
      </c>
      <c r="R145" s="146">
        <f>Q145*H145</f>
        <v>1.5529500000000001</v>
      </c>
      <c r="S145" s="146">
        <v>0</v>
      </c>
      <c r="T145" s="147">
        <f>S145*H145</f>
        <v>0</v>
      </c>
      <c r="AR145" s="148" t="s">
        <v>156</v>
      </c>
      <c r="AT145" s="148" t="s">
        <v>165</v>
      </c>
      <c r="AU145" s="148" t="s">
        <v>130</v>
      </c>
      <c r="AY145" s="13" t="s">
        <v>123</v>
      </c>
      <c r="BE145" s="149">
        <f>IF(N145="základná",J145,0)</f>
        <v>0</v>
      </c>
      <c r="BF145" s="149">
        <f>IF(N145="znížená",J145,0)</f>
        <v>0</v>
      </c>
      <c r="BG145" s="149">
        <f>IF(N145="zákl. prenesená",J145,0)</f>
        <v>0</v>
      </c>
      <c r="BH145" s="149">
        <f>IF(N145="zníž. prenesená",J145,0)</f>
        <v>0</v>
      </c>
      <c r="BI145" s="149">
        <f>IF(N145="nulová",J145,0)</f>
        <v>0</v>
      </c>
      <c r="BJ145" s="13" t="s">
        <v>130</v>
      </c>
      <c r="BK145" s="149">
        <f>ROUND(I145*H145,2)</f>
        <v>0</v>
      </c>
      <c r="BL145" s="13" t="s">
        <v>129</v>
      </c>
      <c r="BM145" s="148" t="s">
        <v>397</v>
      </c>
    </row>
    <row r="146" spans="2:65" s="11" customFormat="1" ht="22.9" customHeight="1">
      <c r="B146" s="123"/>
      <c r="D146" s="124" t="s">
        <v>73</v>
      </c>
      <c r="E146" s="133" t="s">
        <v>160</v>
      </c>
      <c r="F146" s="133" t="s">
        <v>202</v>
      </c>
      <c r="I146" s="126"/>
      <c r="J146" s="134">
        <f>BK146</f>
        <v>0</v>
      </c>
      <c r="L146" s="123"/>
      <c r="M146" s="128"/>
      <c r="P146" s="129">
        <f>SUM(P147:P150)</f>
        <v>0</v>
      </c>
      <c r="R146" s="129">
        <f>SUM(R147:R150)</f>
        <v>0.14994000000000002</v>
      </c>
      <c r="T146" s="130">
        <f>SUM(T147:T150)</f>
        <v>0</v>
      </c>
      <c r="AR146" s="124" t="s">
        <v>82</v>
      </c>
      <c r="AT146" s="131" t="s">
        <v>73</v>
      </c>
      <c r="AU146" s="131" t="s">
        <v>82</v>
      </c>
      <c r="AY146" s="124" t="s">
        <v>123</v>
      </c>
      <c r="BK146" s="132">
        <f>SUM(BK147:BK150)</f>
        <v>0</v>
      </c>
    </row>
    <row r="147" spans="2:65" s="1" customFormat="1" ht="24.25" customHeight="1">
      <c r="B147" s="135"/>
      <c r="C147" s="136" t="s">
        <v>198</v>
      </c>
      <c r="D147" s="136" t="s">
        <v>125</v>
      </c>
      <c r="E147" s="137" t="s">
        <v>367</v>
      </c>
      <c r="F147" s="138" t="s">
        <v>368</v>
      </c>
      <c r="G147" s="139" t="s">
        <v>225</v>
      </c>
      <c r="H147" s="140">
        <v>3</v>
      </c>
      <c r="I147" s="141"/>
      <c r="J147" s="142">
        <f>ROUND(I147*H147,2)</f>
        <v>0</v>
      </c>
      <c r="K147" s="143"/>
      <c r="L147" s="28"/>
      <c r="M147" s="144" t="s">
        <v>1</v>
      </c>
      <c r="N147" s="145" t="s">
        <v>40</v>
      </c>
      <c r="P147" s="146">
        <f>O147*H147</f>
        <v>0</v>
      </c>
      <c r="Q147" s="146">
        <v>5.1000000000000004E-4</v>
      </c>
      <c r="R147" s="146">
        <f>Q147*H147</f>
        <v>1.5300000000000001E-3</v>
      </c>
      <c r="S147" s="146">
        <v>0</v>
      </c>
      <c r="T147" s="147">
        <f>S147*H147</f>
        <v>0</v>
      </c>
      <c r="AR147" s="148" t="s">
        <v>129</v>
      </c>
      <c r="AT147" s="148" t="s">
        <v>125</v>
      </c>
      <c r="AU147" s="148" t="s">
        <v>130</v>
      </c>
      <c r="AY147" s="13" t="s">
        <v>123</v>
      </c>
      <c r="BE147" s="149">
        <f>IF(N147="základná",J147,0)</f>
        <v>0</v>
      </c>
      <c r="BF147" s="149">
        <f>IF(N147="znížená",J147,0)</f>
        <v>0</v>
      </c>
      <c r="BG147" s="149">
        <f>IF(N147="zákl. prenesená",J147,0)</f>
        <v>0</v>
      </c>
      <c r="BH147" s="149">
        <f>IF(N147="zníž. prenesená",J147,0)</f>
        <v>0</v>
      </c>
      <c r="BI147" s="149">
        <f>IF(N147="nulová",J147,0)</f>
        <v>0</v>
      </c>
      <c r="BJ147" s="13" t="s">
        <v>130</v>
      </c>
      <c r="BK147" s="149">
        <f>ROUND(I147*H147,2)</f>
        <v>0</v>
      </c>
      <c r="BL147" s="13" t="s">
        <v>129</v>
      </c>
      <c r="BM147" s="148" t="s">
        <v>398</v>
      </c>
    </row>
    <row r="148" spans="2:65" s="1" customFormat="1" ht="16.5" customHeight="1">
      <c r="B148" s="135"/>
      <c r="C148" s="150" t="s">
        <v>203</v>
      </c>
      <c r="D148" s="150" t="s">
        <v>165</v>
      </c>
      <c r="E148" s="151" t="s">
        <v>370</v>
      </c>
      <c r="F148" s="152" t="s">
        <v>371</v>
      </c>
      <c r="G148" s="153" t="s">
        <v>225</v>
      </c>
      <c r="H148" s="154">
        <v>3</v>
      </c>
      <c r="I148" s="155"/>
      <c r="J148" s="156">
        <f>ROUND(I148*H148,2)</f>
        <v>0</v>
      </c>
      <c r="K148" s="157"/>
      <c r="L148" s="158"/>
      <c r="M148" s="159" t="s">
        <v>1</v>
      </c>
      <c r="N148" s="160" t="s">
        <v>40</v>
      </c>
      <c r="P148" s="146">
        <f>O148*H148</f>
        <v>0</v>
      </c>
      <c r="Q148" s="146">
        <v>2.7E-2</v>
      </c>
      <c r="R148" s="146">
        <f>Q148*H148</f>
        <v>8.1000000000000003E-2</v>
      </c>
      <c r="S148" s="146">
        <v>0</v>
      </c>
      <c r="T148" s="147">
        <f>S148*H148</f>
        <v>0</v>
      </c>
      <c r="AR148" s="148" t="s">
        <v>156</v>
      </c>
      <c r="AT148" s="148" t="s">
        <v>165</v>
      </c>
      <c r="AU148" s="148" t="s">
        <v>130</v>
      </c>
      <c r="AY148" s="13" t="s">
        <v>123</v>
      </c>
      <c r="BE148" s="149">
        <f>IF(N148="základná",J148,0)</f>
        <v>0</v>
      </c>
      <c r="BF148" s="149">
        <f>IF(N148="znížená",J148,0)</f>
        <v>0</v>
      </c>
      <c r="BG148" s="149">
        <f>IF(N148="zákl. prenesená",J148,0)</f>
        <v>0</v>
      </c>
      <c r="BH148" s="149">
        <f>IF(N148="zníž. prenesená",J148,0)</f>
        <v>0</v>
      </c>
      <c r="BI148" s="149">
        <f>IF(N148="nulová",J148,0)</f>
        <v>0</v>
      </c>
      <c r="BJ148" s="13" t="s">
        <v>130</v>
      </c>
      <c r="BK148" s="149">
        <f>ROUND(I148*H148,2)</f>
        <v>0</v>
      </c>
      <c r="BL148" s="13" t="s">
        <v>129</v>
      </c>
      <c r="BM148" s="148" t="s">
        <v>399</v>
      </c>
    </row>
    <row r="149" spans="2:65" s="1" customFormat="1" ht="24.25" customHeight="1">
      <c r="B149" s="135"/>
      <c r="C149" s="136" t="s">
        <v>7</v>
      </c>
      <c r="D149" s="136" t="s">
        <v>125</v>
      </c>
      <c r="E149" s="137" t="s">
        <v>373</v>
      </c>
      <c r="F149" s="138" t="s">
        <v>374</v>
      </c>
      <c r="G149" s="139" t="s">
        <v>225</v>
      </c>
      <c r="H149" s="140">
        <v>3</v>
      </c>
      <c r="I149" s="141"/>
      <c r="J149" s="142">
        <f>ROUND(I149*H149,2)</f>
        <v>0</v>
      </c>
      <c r="K149" s="143"/>
      <c r="L149" s="28"/>
      <c r="M149" s="144" t="s">
        <v>1</v>
      </c>
      <c r="N149" s="145" t="s">
        <v>40</v>
      </c>
      <c r="P149" s="146">
        <f>O149*H149</f>
        <v>0</v>
      </c>
      <c r="Q149" s="146">
        <v>4.6999999999999999E-4</v>
      </c>
      <c r="R149" s="146">
        <f>Q149*H149</f>
        <v>1.41E-3</v>
      </c>
      <c r="S149" s="146">
        <v>0</v>
      </c>
      <c r="T149" s="147">
        <f>S149*H149</f>
        <v>0</v>
      </c>
      <c r="AR149" s="148" t="s">
        <v>129</v>
      </c>
      <c r="AT149" s="148" t="s">
        <v>125</v>
      </c>
      <c r="AU149" s="148" t="s">
        <v>130</v>
      </c>
      <c r="AY149" s="13" t="s">
        <v>123</v>
      </c>
      <c r="BE149" s="149">
        <f>IF(N149="základná",J149,0)</f>
        <v>0</v>
      </c>
      <c r="BF149" s="149">
        <f>IF(N149="znížená",J149,0)</f>
        <v>0</v>
      </c>
      <c r="BG149" s="149">
        <f>IF(N149="zákl. prenesená",J149,0)</f>
        <v>0</v>
      </c>
      <c r="BH149" s="149">
        <f>IF(N149="zníž. prenesená",J149,0)</f>
        <v>0</v>
      </c>
      <c r="BI149" s="149">
        <f>IF(N149="nulová",J149,0)</f>
        <v>0</v>
      </c>
      <c r="BJ149" s="13" t="s">
        <v>130</v>
      </c>
      <c r="BK149" s="149">
        <f>ROUND(I149*H149,2)</f>
        <v>0</v>
      </c>
      <c r="BL149" s="13" t="s">
        <v>129</v>
      </c>
      <c r="BM149" s="148" t="s">
        <v>400</v>
      </c>
    </row>
    <row r="150" spans="2:65" s="1" customFormat="1" ht="16.5" customHeight="1">
      <c r="B150" s="135"/>
      <c r="C150" s="150" t="s">
        <v>210</v>
      </c>
      <c r="D150" s="150" t="s">
        <v>165</v>
      </c>
      <c r="E150" s="151" t="s">
        <v>376</v>
      </c>
      <c r="F150" s="152" t="s">
        <v>377</v>
      </c>
      <c r="G150" s="153" t="s">
        <v>225</v>
      </c>
      <c r="H150" s="154">
        <v>3</v>
      </c>
      <c r="I150" s="155"/>
      <c r="J150" s="156">
        <f>ROUND(I150*H150,2)</f>
        <v>0</v>
      </c>
      <c r="K150" s="157"/>
      <c r="L150" s="158"/>
      <c r="M150" s="159" t="s">
        <v>1</v>
      </c>
      <c r="N150" s="160" t="s">
        <v>40</v>
      </c>
      <c r="P150" s="146">
        <f>O150*H150</f>
        <v>0</v>
      </c>
      <c r="Q150" s="146">
        <v>2.1999999999999999E-2</v>
      </c>
      <c r="R150" s="146">
        <f>Q150*H150</f>
        <v>6.6000000000000003E-2</v>
      </c>
      <c r="S150" s="146">
        <v>0</v>
      </c>
      <c r="T150" s="147">
        <f>S150*H150</f>
        <v>0</v>
      </c>
      <c r="AR150" s="148" t="s">
        <v>156</v>
      </c>
      <c r="AT150" s="148" t="s">
        <v>165</v>
      </c>
      <c r="AU150" s="148" t="s">
        <v>130</v>
      </c>
      <c r="AY150" s="13" t="s">
        <v>123</v>
      </c>
      <c r="BE150" s="149">
        <f>IF(N150="základná",J150,0)</f>
        <v>0</v>
      </c>
      <c r="BF150" s="149">
        <f>IF(N150="znížená",J150,0)</f>
        <v>0</v>
      </c>
      <c r="BG150" s="149">
        <f>IF(N150="zákl. prenesená",J150,0)</f>
        <v>0</v>
      </c>
      <c r="BH150" s="149">
        <f>IF(N150="zníž. prenesená",J150,0)</f>
        <v>0</v>
      </c>
      <c r="BI150" s="149">
        <f>IF(N150="nulová",J150,0)</f>
        <v>0</v>
      </c>
      <c r="BJ150" s="13" t="s">
        <v>130</v>
      </c>
      <c r="BK150" s="149">
        <f>ROUND(I150*H150,2)</f>
        <v>0</v>
      </c>
      <c r="BL150" s="13" t="s">
        <v>129</v>
      </c>
      <c r="BM150" s="148" t="s">
        <v>401</v>
      </c>
    </row>
    <row r="151" spans="2:65" s="11" customFormat="1" ht="22.9" customHeight="1">
      <c r="B151" s="123"/>
      <c r="D151" s="124" t="s">
        <v>73</v>
      </c>
      <c r="E151" s="133" t="s">
        <v>248</v>
      </c>
      <c r="F151" s="133" t="s">
        <v>249</v>
      </c>
      <c r="I151" s="126"/>
      <c r="J151" s="134">
        <f>BK151</f>
        <v>0</v>
      </c>
      <c r="L151" s="123"/>
      <c r="M151" s="128"/>
      <c r="P151" s="129">
        <f>P152</f>
        <v>0</v>
      </c>
      <c r="R151" s="129">
        <f>R152</f>
        <v>0</v>
      </c>
      <c r="T151" s="130">
        <f>T152</f>
        <v>0</v>
      </c>
      <c r="AR151" s="124" t="s">
        <v>82</v>
      </c>
      <c r="AT151" s="131" t="s">
        <v>73</v>
      </c>
      <c r="AU151" s="131" t="s">
        <v>82</v>
      </c>
      <c r="AY151" s="124" t="s">
        <v>123</v>
      </c>
      <c r="BK151" s="132">
        <f>BK152</f>
        <v>0</v>
      </c>
    </row>
    <row r="152" spans="2:65" s="1" customFormat="1" ht="33" customHeight="1">
      <c r="B152" s="135"/>
      <c r="C152" s="136" t="s">
        <v>214</v>
      </c>
      <c r="D152" s="136" t="s">
        <v>125</v>
      </c>
      <c r="E152" s="137" t="s">
        <v>251</v>
      </c>
      <c r="F152" s="138" t="s">
        <v>252</v>
      </c>
      <c r="G152" s="139" t="s">
        <v>230</v>
      </c>
      <c r="H152" s="140">
        <v>30.472999999999999</v>
      </c>
      <c r="I152" s="141"/>
      <c r="J152" s="142">
        <f>ROUND(I152*H152,2)</f>
        <v>0</v>
      </c>
      <c r="K152" s="143"/>
      <c r="L152" s="28"/>
      <c r="M152" s="161" t="s">
        <v>1</v>
      </c>
      <c r="N152" s="162" t="s">
        <v>40</v>
      </c>
      <c r="O152" s="163"/>
      <c r="P152" s="164">
        <f>O152*H152</f>
        <v>0</v>
      </c>
      <c r="Q152" s="164">
        <v>0</v>
      </c>
      <c r="R152" s="164">
        <f>Q152*H152</f>
        <v>0</v>
      </c>
      <c r="S152" s="164">
        <v>0</v>
      </c>
      <c r="T152" s="165">
        <f>S152*H152</f>
        <v>0</v>
      </c>
      <c r="AR152" s="148" t="s">
        <v>129</v>
      </c>
      <c r="AT152" s="148" t="s">
        <v>125</v>
      </c>
      <c r="AU152" s="148" t="s">
        <v>130</v>
      </c>
      <c r="AY152" s="13" t="s">
        <v>123</v>
      </c>
      <c r="BE152" s="149">
        <f>IF(N152="základná",J152,0)</f>
        <v>0</v>
      </c>
      <c r="BF152" s="149">
        <f>IF(N152="znížená",J152,0)</f>
        <v>0</v>
      </c>
      <c r="BG152" s="149">
        <f>IF(N152="zákl. prenesená",J152,0)</f>
        <v>0</v>
      </c>
      <c r="BH152" s="149">
        <f>IF(N152="zníž. prenesená",J152,0)</f>
        <v>0</v>
      </c>
      <c r="BI152" s="149">
        <f>IF(N152="nulová",J152,0)</f>
        <v>0</v>
      </c>
      <c r="BJ152" s="13" t="s">
        <v>130</v>
      </c>
      <c r="BK152" s="149">
        <f>ROUND(I152*H152,2)</f>
        <v>0</v>
      </c>
      <c r="BL152" s="13" t="s">
        <v>129</v>
      </c>
      <c r="BM152" s="148" t="s">
        <v>402</v>
      </c>
    </row>
    <row r="153" spans="2:65" s="1" customFormat="1" ht="7" customHeight="1">
      <c r="B153" s="43"/>
      <c r="C153" s="44"/>
      <c r="D153" s="44"/>
      <c r="E153" s="44"/>
      <c r="F153" s="44"/>
      <c r="G153" s="44"/>
      <c r="H153" s="44"/>
      <c r="I153" s="44"/>
      <c r="J153" s="44"/>
      <c r="K153" s="44"/>
      <c r="L153" s="28"/>
    </row>
  </sheetData>
  <autoFilter ref="C122:K152" xr:uid="{00000000-0009-0000-0000-000004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76"/>
  <sheetViews>
    <sheetView showGridLines="0" workbookViewId="0"/>
  </sheetViews>
  <sheetFormatPr defaultRowHeight="10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195" t="s">
        <v>5</v>
      </c>
      <c r="M2" s="196"/>
      <c r="N2" s="196"/>
      <c r="O2" s="196"/>
      <c r="P2" s="196"/>
      <c r="Q2" s="196"/>
      <c r="R2" s="196"/>
      <c r="S2" s="196"/>
      <c r="T2" s="196"/>
      <c r="U2" s="196"/>
      <c r="V2" s="196"/>
      <c r="AT2" s="13" t="s">
        <v>95</v>
      </c>
    </row>
    <row r="3" spans="2:46" ht="7" hidden="1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5" hidden="1" customHeight="1">
      <c r="B4" s="16"/>
      <c r="D4" s="17" t="s">
        <v>96</v>
      </c>
      <c r="L4" s="16"/>
      <c r="M4" s="86" t="s">
        <v>9</v>
      </c>
      <c r="AT4" s="13" t="s">
        <v>3</v>
      </c>
    </row>
    <row r="5" spans="2:46" ht="7" hidden="1" customHeight="1">
      <c r="B5" s="16"/>
      <c r="L5" s="16"/>
    </row>
    <row r="6" spans="2:46" ht="12" hidden="1" customHeight="1">
      <c r="B6" s="16"/>
      <c r="D6" s="23" t="s">
        <v>15</v>
      </c>
      <c r="L6" s="16"/>
    </row>
    <row r="7" spans="2:46" ht="26.25" hidden="1" customHeight="1">
      <c r="B7" s="16"/>
      <c r="E7" s="211" t="str">
        <f>'Rekapitulácia stavby'!K6</f>
        <v>STAVEBNÉ ÚPRAVY OSTROVČEKOV MIESTNYCH KOMUNIKÁCIÍ NOVÁ KELČA</v>
      </c>
      <c r="F7" s="212"/>
      <c r="G7" s="212"/>
      <c r="H7" s="212"/>
      <c r="L7" s="16"/>
    </row>
    <row r="8" spans="2:46" s="1" customFormat="1" ht="12" hidden="1" customHeight="1">
      <c r="B8" s="28"/>
      <c r="D8" s="23" t="s">
        <v>97</v>
      </c>
      <c r="L8" s="28"/>
    </row>
    <row r="9" spans="2:46" s="1" customFormat="1" ht="16.5" hidden="1" customHeight="1">
      <c r="B9" s="28"/>
      <c r="E9" s="189" t="s">
        <v>403</v>
      </c>
      <c r="F9" s="210"/>
      <c r="G9" s="210"/>
      <c r="H9" s="210"/>
      <c r="L9" s="28"/>
    </row>
    <row r="10" spans="2:46" s="1" customFormat="1" hidden="1">
      <c r="B10" s="28"/>
      <c r="L10" s="28"/>
    </row>
    <row r="11" spans="2:46" s="1" customFormat="1" ht="12" hidden="1" customHeight="1">
      <c r="B11" s="28"/>
      <c r="D11" s="23" t="s">
        <v>17</v>
      </c>
      <c r="F11" s="21" t="s">
        <v>1</v>
      </c>
      <c r="I11" s="23" t="s">
        <v>18</v>
      </c>
      <c r="J11" s="21" t="s">
        <v>1</v>
      </c>
      <c r="L11" s="28"/>
    </row>
    <row r="12" spans="2:46" s="1" customFormat="1" ht="12" hidden="1" customHeight="1">
      <c r="B12" s="28"/>
      <c r="D12" s="23" t="s">
        <v>19</v>
      </c>
      <c r="F12" s="21" t="s">
        <v>20</v>
      </c>
      <c r="I12" s="23" t="s">
        <v>21</v>
      </c>
      <c r="J12" s="51">
        <f>'Rekapitulácia stavby'!AN8</f>
        <v>45157</v>
      </c>
      <c r="L12" s="28"/>
    </row>
    <row r="13" spans="2:46" s="1" customFormat="1" ht="10.9" hidden="1" customHeight="1">
      <c r="B13" s="28"/>
      <c r="L13" s="28"/>
    </row>
    <row r="14" spans="2:46" s="1" customFormat="1" ht="12" hidden="1" customHeight="1">
      <c r="B14" s="28"/>
      <c r="D14" s="23" t="s">
        <v>22</v>
      </c>
      <c r="I14" s="23" t="s">
        <v>23</v>
      </c>
      <c r="J14" s="21" t="s">
        <v>1</v>
      </c>
      <c r="L14" s="28"/>
    </row>
    <row r="15" spans="2:46" s="1" customFormat="1" ht="18" hidden="1" customHeight="1">
      <c r="B15" s="28"/>
      <c r="E15" s="21" t="s">
        <v>24</v>
      </c>
      <c r="I15" s="23" t="s">
        <v>25</v>
      </c>
      <c r="J15" s="21" t="s">
        <v>1</v>
      </c>
      <c r="L15" s="28"/>
    </row>
    <row r="16" spans="2:46" s="1" customFormat="1" ht="7" hidden="1" customHeight="1">
      <c r="B16" s="28"/>
      <c r="L16" s="28"/>
    </row>
    <row r="17" spans="2:12" s="1" customFormat="1" ht="12" hidden="1" customHeight="1">
      <c r="B17" s="28"/>
      <c r="D17" s="23" t="s">
        <v>26</v>
      </c>
      <c r="I17" s="23" t="s">
        <v>23</v>
      </c>
      <c r="J17" s="24" t="str">
        <f>'Rekapitulácia stavby'!AN13</f>
        <v>Vyplň údaj</v>
      </c>
      <c r="L17" s="28"/>
    </row>
    <row r="18" spans="2:12" s="1" customFormat="1" ht="18" hidden="1" customHeight="1">
      <c r="B18" s="28"/>
      <c r="E18" s="213" t="str">
        <f>'Rekapitulácia stavby'!E14</f>
        <v>Vyplň údaj</v>
      </c>
      <c r="F18" s="205"/>
      <c r="G18" s="205"/>
      <c r="H18" s="205"/>
      <c r="I18" s="23" t="s">
        <v>25</v>
      </c>
      <c r="J18" s="24" t="str">
        <f>'Rekapitulácia stavby'!AN14</f>
        <v>Vyplň údaj</v>
      </c>
      <c r="L18" s="28"/>
    </row>
    <row r="19" spans="2:12" s="1" customFormat="1" ht="7" hidden="1" customHeight="1">
      <c r="B19" s="28"/>
      <c r="L19" s="28"/>
    </row>
    <row r="20" spans="2:12" s="1" customFormat="1" ht="12" hidden="1" customHeight="1">
      <c r="B20" s="28"/>
      <c r="D20" s="23" t="s">
        <v>29</v>
      </c>
      <c r="I20" s="23" t="s">
        <v>23</v>
      </c>
      <c r="J20" s="21" t="s">
        <v>1</v>
      </c>
      <c r="L20" s="28"/>
    </row>
    <row r="21" spans="2:12" s="1" customFormat="1" ht="18" hidden="1" customHeight="1">
      <c r="B21" s="28"/>
      <c r="E21" s="21" t="s">
        <v>30</v>
      </c>
      <c r="I21" s="23" t="s">
        <v>25</v>
      </c>
      <c r="J21" s="21" t="s">
        <v>1</v>
      </c>
      <c r="L21" s="28"/>
    </row>
    <row r="22" spans="2:12" s="1" customFormat="1" ht="7" hidden="1" customHeight="1">
      <c r="B22" s="28"/>
      <c r="L22" s="28"/>
    </row>
    <row r="23" spans="2:12" s="1" customFormat="1" ht="12" hidden="1" customHeight="1">
      <c r="B23" s="28"/>
      <c r="D23" s="23" t="s">
        <v>31</v>
      </c>
      <c r="I23" s="23" t="s">
        <v>23</v>
      </c>
      <c r="J23" s="21" t="str">
        <f>IF('Rekapitulácia stavby'!AN19="","",'Rekapitulácia stavby'!AN19)</f>
        <v/>
      </c>
      <c r="L23" s="28"/>
    </row>
    <row r="24" spans="2:12" s="1" customFormat="1" ht="18" hidden="1" customHeight="1">
      <c r="B24" s="28"/>
      <c r="E24" s="21" t="str">
        <f>IF('Rekapitulácia stavby'!E20="","",'Rekapitulácia stavby'!E20)</f>
        <v xml:space="preserve"> </v>
      </c>
      <c r="I24" s="23" t="s">
        <v>25</v>
      </c>
      <c r="J24" s="21" t="str">
        <f>IF('Rekapitulácia stavby'!AN20="","",'Rekapitulácia stavby'!AN20)</f>
        <v/>
      </c>
      <c r="L24" s="28"/>
    </row>
    <row r="25" spans="2:12" s="1" customFormat="1" ht="7" hidden="1" customHeight="1">
      <c r="B25" s="28"/>
      <c r="L25" s="28"/>
    </row>
    <row r="26" spans="2:12" s="1" customFormat="1" ht="12" hidden="1" customHeight="1">
      <c r="B26" s="28"/>
      <c r="D26" s="23" t="s">
        <v>33</v>
      </c>
      <c r="L26" s="28"/>
    </row>
    <row r="27" spans="2:12" s="7" customFormat="1" ht="16.5" hidden="1" customHeight="1">
      <c r="B27" s="87"/>
      <c r="E27" s="209" t="s">
        <v>1</v>
      </c>
      <c r="F27" s="209"/>
      <c r="G27" s="209"/>
      <c r="H27" s="209"/>
      <c r="L27" s="87"/>
    </row>
    <row r="28" spans="2:12" s="1" customFormat="1" ht="7" hidden="1" customHeight="1">
      <c r="B28" s="28"/>
      <c r="L28" s="28"/>
    </row>
    <row r="29" spans="2:12" s="1" customFormat="1" ht="7" hidden="1" customHeight="1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4" hidden="1" customHeight="1">
      <c r="B30" s="28"/>
      <c r="D30" s="88" t="s">
        <v>34</v>
      </c>
      <c r="J30" s="64">
        <f>ROUND(J128, 2)</f>
        <v>0</v>
      </c>
      <c r="L30" s="28"/>
    </row>
    <row r="31" spans="2:12" s="1" customFormat="1" ht="7" hidden="1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5" hidden="1" customHeight="1">
      <c r="B32" s="28"/>
      <c r="F32" s="31" t="s">
        <v>36</v>
      </c>
      <c r="I32" s="31" t="s">
        <v>35</v>
      </c>
      <c r="J32" s="31" t="s">
        <v>37</v>
      </c>
      <c r="L32" s="28"/>
    </row>
    <row r="33" spans="2:12" s="1" customFormat="1" ht="14.5" hidden="1" customHeight="1">
      <c r="B33" s="28"/>
      <c r="D33" s="89" t="s">
        <v>38</v>
      </c>
      <c r="E33" s="33" t="s">
        <v>39</v>
      </c>
      <c r="F33" s="90">
        <f>ROUND((SUM(BE128:BE175)),  2)</f>
        <v>0</v>
      </c>
      <c r="G33" s="91"/>
      <c r="H33" s="91"/>
      <c r="I33" s="92">
        <v>0.2</v>
      </c>
      <c r="J33" s="90">
        <f>ROUND(((SUM(BE128:BE175))*I33),  2)</f>
        <v>0</v>
      </c>
      <c r="L33" s="28"/>
    </row>
    <row r="34" spans="2:12" s="1" customFormat="1" ht="14.5" hidden="1" customHeight="1">
      <c r="B34" s="28"/>
      <c r="E34" s="33" t="s">
        <v>40</v>
      </c>
      <c r="F34" s="90">
        <f>ROUND((SUM(BF128:BF175)),  2)</f>
        <v>0</v>
      </c>
      <c r="G34" s="91"/>
      <c r="H34" s="91"/>
      <c r="I34" s="92">
        <v>0.2</v>
      </c>
      <c r="J34" s="90">
        <f>ROUND(((SUM(BF128:BF175))*I34),  2)</f>
        <v>0</v>
      </c>
      <c r="L34" s="28"/>
    </row>
    <row r="35" spans="2:12" s="1" customFormat="1" ht="14.5" hidden="1" customHeight="1">
      <c r="B35" s="28"/>
      <c r="E35" s="23" t="s">
        <v>41</v>
      </c>
      <c r="F35" s="93">
        <f>ROUND((SUM(BG128:BG175)),  2)</f>
        <v>0</v>
      </c>
      <c r="I35" s="94">
        <v>0.2</v>
      </c>
      <c r="J35" s="93">
        <f>0</f>
        <v>0</v>
      </c>
      <c r="L35" s="28"/>
    </row>
    <row r="36" spans="2:12" s="1" customFormat="1" ht="14.5" hidden="1" customHeight="1">
      <c r="B36" s="28"/>
      <c r="E36" s="23" t="s">
        <v>42</v>
      </c>
      <c r="F36" s="93">
        <f>ROUND((SUM(BH128:BH175)),  2)</f>
        <v>0</v>
      </c>
      <c r="I36" s="94">
        <v>0.2</v>
      </c>
      <c r="J36" s="93">
        <f>0</f>
        <v>0</v>
      </c>
      <c r="L36" s="28"/>
    </row>
    <row r="37" spans="2:12" s="1" customFormat="1" ht="14.5" hidden="1" customHeight="1">
      <c r="B37" s="28"/>
      <c r="E37" s="33" t="s">
        <v>43</v>
      </c>
      <c r="F37" s="90">
        <f>ROUND((SUM(BI128:BI175)),  2)</f>
        <v>0</v>
      </c>
      <c r="G37" s="91"/>
      <c r="H37" s="91"/>
      <c r="I37" s="92">
        <v>0</v>
      </c>
      <c r="J37" s="90">
        <f>0</f>
        <v>0</v>
      </c>
      <c r="L37" s="28"/>
    </row>
    <row r="38" spans="2:12" s="1" customFormat="1" ht="7" hidden="1" customHeight="1">
      <c r="B38" s="28"/>
      <c r="L38" s="28"/>
    </row>
    <row r="39" spans="2:12" s="1" customFormat="1" ht="25.4" hidden="1" customHeight="1">
      <c r="B39" s="28"/>
      <c r="C39" s="95"/>
      <c r="D39" s="96" t="s">
        <v>44</v>
      </c>
      <c r="E39" s="55"/>
      <c r="F39" s="55"/>
      <c r="G39" s="97" t="s">
        <v>45</v>
      </c>
      <c r="H39" s="98" t="s">
        <v>46</v>
      </c>
      <c r="I39" s="55"/>
      <c r="J39" s="99">
        <f>SUM(J30:J37)</f>
        <v>0</v>
      </c>
      <c r="K39" s="100"/>
      <c r="L39" s="28"/>
    </row>
    <row r="40" spans="2:12" s="1" customFormat="1" ht="14.5" hidden="1" customHeight="1">
      <c r="B40" s="28"/>
      <c r="L40" s="28"/>
    </row>
    <row r="41" spans="2:12" ht="14.5" hidden="1" customHeight="1">
      <c r="B41" s="16"/>
      <c r="L41" s="16"/>
    </row>
    <row r="42" spans="2:12" ht="14.5" hidden="1" customHeight="1">
      <c r="B42" s="16"/>
      <c r="L42" s="16"/>
    </row>
    <row r="43" spans="2:12" ht="14.5" hidden="1" customHeight="1">
      <c r="B43" s="16"/>
      <c r="L43" s="16"/>
    </row>
    <row r="44" spans="2:12" ht="14.5" hidden="1" customHeight="1">
      <c r="B44" s="16"/>
      <c r="L44" s="16"/>
    </row>
    <row r="45" spans="2:12" ht="14.5" hidden="1" customHeight="1">
      <c r="B45" s="16"/>
      <c r="L45" s="16"/>
    </row>
    <row r="46" spans="2:12" ht="14.5" hidden="1" customHeight="1">
      <c r="B46" s="16"/>
      <c r="L46" s="16"/>
    </row>
    <row r="47" spans="2:12" ht="14.5" hidden="1" customHeight="1">
      <c r="B47" s="16"/>
      <c r="L47" s="16"/>
    </row>
    <row r="48" spans="2:12" ht="14.5" hidden="1" customHeight="1">
      <c r="B48" s="16"/>
      <c r="L48" s="16"/>
    </row>
    <row r="49" spans="2:12" ht="14.5" hidden="1" customHeight="1">
      <c r="B49" s="16"/>
      <c r="L49" s="16"/>
    </row>
    <row r="50" spans="2:12" s="1" customFormat="1" ht="14.5" hidden="1" customHeight="1">
      <c r="B50" s="28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28"/>
    </row>
    <row r="51" spans="2:12" hidden="1">
      <c r="B51" s="16"/>
      <c r="L51" s="16"/>
    </row>
    <row r="52" spans="2:12" hidden="1">
      <c r="B52" s="16"/>
      <c r="L52" s="16"/>
    </row>
    <row r="53" spans="2:12" hidden="1">
      <c r="B53" s="16"/>
      <c r="L53" s="16"/>
    </row>
    <row r="54" spans="2:12" hidden="1">
      <c r="B54" s="16"/>
      <c r="L54" s="16"/>
    </row>
    <row r="55" spans="2:12" hidden="1">
      <c r="B55" s="16"/>
      <c r="L55" s="16"/>
    </row>
    <row r="56" spans="2:12" hidden="1">
      <c r="B56" s="16"/>
      <c r="L56" s="16"/>
    </row>
    <row r="57" spans="2:12" hidden="1">
      <c r="B57" s="16"/>
      <c r="L57" s="16"/>
    </row>
    <row r="58" spans="2:12" hidden="1">
      <c r="B58" s="16"/>
      <c r="L58" s="16"/>
    </row>
    <row r="59" spans="2:12" hidden="1">
      <c r="B59" s="16"/>
      <c r="L59" s="16"/>
    </row>
    <row r="60" spans="2:12" hidden="1">
      <c r="B60" s="16"/>
      <c r="L60" s="16"/>
    </row>
    <row r="61" spans="2:12" s="1" customFormat="1" ht="12.5" hidden="1">
      <c r="B61" s="28"/>
      <c r="D61" s="42" t="s">
        <v>49</v>
      </c>
      <c r="E61" s="30"/>
      <c r="F61" s="101" t="s">
        <v>50</v>
      </c>
      <c r="G61" s="42" t="s">
        <v>49</v>
      </c>
      <c r="H61" s="30"/>
      <c r="I61" s="30"/>
      <c r="J61" s="102" t="s">
        <v>50</v>
      </c>
      <c r="K61" s="30"/>
      <c r="L61" s="28"/>
    </row>
    <row r="62" spans="2:12" hidden="1">
      <c r="B62" s="16"/>
      <c r="L62" s="16"/>
    </row>
    <row r="63" spans="2:12" hidden="1">
      <c r="B63" s="16"/>
      <c r="L63" s="16"/>
    </row>
    <row r="64" spans="2:12" hidden="1">
      <c r="B64" s="16"/>
      <c r="L64" s="16"/>
    </row>
    <row r="65" spans="2:12" s="1" customFormat="1" ht="13" hidden="1">
      <c r="B65" s="28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28"/>
    </row>
    <row r="66" spans="2:12" hidden="1">
      <c r="B66" s="16"/>
      <c r="L66" s="16"/>
    </row>
    <row r="67" spans="2:12" hidden="1">
      <c r="B67" s="16"/>
      <c r="L67" s="16"/>
    </row>
    <row r="68" spans="2:12" hidden="1">
      <c r="B68" s="16"/>
      <c r="L68" s="16"/>
    </row>
    <row r="69" spans="2:12" hidden="1">
      <c r="B69" s="16"/>
      <c r="L69" s="16"/>
    </row>
    <row r="70" spans="2:12" hidden="1">
      <c r="B70" s="16"/>
      <c r="L70" s="16"/>
    </row>
    <row r="71" spans="2:12" hidden="1">
      <c r="B71" s="16"/>
      <c r="L71" s="16"/>
    </row>
    <row r="72" spans="2:12" hidden="1">
      <c r="B72" s="16"/>
      <c r="L72" s="16"/>
    </row>
    <row r="73" spans="2:12" hidden="1">
      <c r="B73" s="16"/>
      <c r="L73" s="16"/>
    </row>
    <row r="74" spans="2:12" hidden="1">
      <c r="B74" s="16"/>
      <c r="L74" s="16"/>
    </row>
    <row r="75" spans="2:12" hidden="1">
      <c r="B75" s="16"/>
      <c r="L75" s="16"/>
    </row>
    <row r="76" spans="2:12" s="1" customFormat="1" ht="12.5" hidden="1">
      <c r="B76" s="28"/>
      <c r="D76" s="42" t="s">
        <v>49</v>
      </c>
      <c r="E76" s="30"/>
      <c r="F76" s="101" t="s">
        <v>50</v>
      </c>
      <c r="G76" s="42" t="s">
        <v>49</v>
      </c>
      <c r="H76" s="30"/>
      <c r="I76" s="30"/>
      <c r="J76" s="102" t="s">
        <v>50</v>
      </c>
      <c r="K76" s="30"/>
      <c r="L76" s="28"/>
    </row>
    <row r="77" spans="2:12" s="1" customFormat="1" ht="14.5" hidden="1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78" spans="2:12" hidden="1"/>
    <row r="79" spans="2:12" hidden="1"/>
    <row r="80" spans="2:12" hidden="1"/>
    <row r="81" spans="2:47" s="1" customFormat="1" ht="7" hidden="1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5" hidden="1" customHeight="1">
      <c r="B82" s="28"/>
      <c r="C82" s="17" t="s">
        <v>99</v>
      </c>
      <c r="L82" s="28"/>
    </row>
    <row r="83" spans="2:47" s="1" customFormat="1" ht="7" hidden="1" customHeight="1">
      <c r="B83" s="28"/>
      <c r="L83" s="28"/>
    </row>
    <row r="84" spans="2:47" s="1" customFormat="1" ht="12" hidden="1" customHeight="1">
      <c r="B84" s="28"/>
      <c r="C84" s="23" t="s">
        <v>15</v>
      </c>
      <c r="L84" s="28"/>
    </row>
    <row r="85" spans="2:47" s="1" customFormat="1" ht="26.25" hidden="1" customHeight="1">
      <c r="B85" s="28"/>
      <c r="E85" s="211" t="str">
        <f>E7</f>
        <v>STAVEBNÉ ÚPRAVY OSTROVČEKOV MIESTNYCH KOMUNIKÁCIÍ NOVÁ KELČA</v>
      </c>
      <c r="F85" s="212"/>
      <c r="G85" s="212"/>
      <c r="H85" s="212"/>
      <c r="L85" s="28"/>
    </row>
    <row r="86" spans="2:47" s="1" customFormat="1" ht="12" hidden="1" customHeight="1">
      <c r="B86" s="28"/>
      <c r="C86" s="23" t="s">
        <v>97</v>
      </c>
      <c r="L86" s="28"/>
    </row>
    <row r="87" spans="2:47" s="1" customFormat="1" ht="16.5" hidden="1" customHeight="1">
      <c r="B87" s="28"/>
      <c r="E87" s="189" t="str">
        <f>E9</f>
        <v>05 - SO-02 Lodička so sedením</v>
      </c>
      <c r="F87" s="210"/>
      <c r="G87" s="210"/>
      <c r="H87" s="210"/>
      <c r="L87" s="28"/>
    </row>
    <row r="88" spans="2:47" s="1" customFormat="1" ht="7" hidden="1" customHeight="1">
      <c r="B88" s="28"/>
      <c r="L88" s="28"/>
    </row>
    <row r="89" spans="2:47" s="1" customFormat="1" ht="12" hidden="1" customHeight="1">
      <c r="B89" s="28"/>
      <c r="C89" s="23" t="s">
        <v>19</v>
      </c>
      <c r="F89" s="21" t="str">
        <f>F12</f>
        <v>Nová Kelča</v>
      </c>
      <c r="I89" s="23" t="s">
        <v>21</v>
      </c>
      <c r="J89" s="51">
        <f>IF(J12="","",J12)</f>
        <v>45157</v>
      </c>
      <c r="L89" s="28"/>
    </row>
    <row r="90" spans="2:47" s="1" customFormat="1" ht="7" hidden="1" customHeight="1">
      <c r="B90" s="28"/>
      <c r="L90" s="28"/>
    </row>
    <row r="91" spans="2:47" s="1" customFormat="1" ht="25.75" hidden="1" customHeight="1">
      <c r="B91" s="28"/>
      <c r="C91" s="23" t="s">
        <v>22</v>
      </c>
      <c r="F91" s="21" t="str">
        <f>E15</f>
        <v>Obec Nová Kelča</v>
      </c>
      <c r="I91" s="23" t="s">
        <v>29</v>
      </c>
      <c r="J91" s="26" t="str">
        <f>E21</f>
        <v>Ing. arch. Ľubomír Naňák</v>
      </c>
      <c r="L91" s="28"/>
    </row>
    <row r="92" spans="2:47" s="1" customFormat="1" ht="15.25" hidden="1" customHeight="1">
      <c r="B92" s="28"/>
      <c r="C92" s="23" t="s">
        <v>26</v>
      </c>
      <c r="F92" s="21" t="str">
        <f>IF(E18="","",E18)</f>
        <v>Vyplň údaj</v>
      </c>
      <c r="I92" s="23" t="s">
        <v>31</v>
      </c>
      <c r="J92" s="26" t="str">
        <f>E24</f>
        <v xml:space="preserve"> </v>
      </c>
      <c r="L92" s="28"/>
    </row>
    <row r="93" spans="2:47" s="1" customFormat="1" ht="10.4" hidden="1" customHeight="1">
      <c r="B93" s="28"/>
      <c r="L93" s="28"/>
    </row>
    <row r="94" spans="2:47" s="1" customFormat="1" ht="29.25" hidden="1" customHeight="1">
      <c r="B94" s="28"/>
      <c r="C94" s="103" t="s">
        <v>100</v>
      </c>
      <c r="D94" s="95"/>
      <c r="E94" s="95"/>
      <c r="F94" s="95"/>
      <c r="G94" s="95"/>
      <c r="H94" s="95"/>
      <c r="I94" s="95"/>
      <c r="J94" s="104" t="s">
        <v>101</v>
      </c>
      <c r="K94" s="95"/>
      <c r="L94" s="28"/>
    </row>
    <row r="95" spans="2:47" s="1" customFormat="1" ht="10.4" hidden="1" customHeight="1">
      <c r="B95" s="28"/>
      <c r="L95" s="28"/>
    </row>
    <row r="96" spans="2:47" s="1" customFormat="1" ht="22.9" hidden="1" customHeight="1">
      <c r="B96" s="28"/>
      <c r="C96" s="105" t="s">
        <v>102</v>
      </c>
      <c r="J96" s="64">
        <f>J128</f>
        <v>0</v>
      </c>
      <c r="L96" s="28"/>
      <c r="AU96" s="13" t="s">
        <v>103</v>
      </c>
    </row>
    <row r="97" spans="2:12" s="8" customFormat="1" ht="25" hidden="1" customHeight="1">
      <c r="B97" s="106"/>
      <c r="D97" s="107" t="s">
        <v>104</v>
      </c>
      <c r="E97" s="108"/>
      <c r="F97" s="108"/>
      <c r="G97" s="108"/>
      <c r="H97" s="108"/>
      <c r="I97" s="108"/>
      <c r="J97" s="109">
        <f>J129</f>
        <v>0</v>
      </c>
      <c r="L97" s="106"/>
    </row>
    <row r="98" spans="2:12" s="9" customFormat="1" ht="19.899999999999999" hidden="1" customHeight="1">
      <c r="B98" s="110"/>
      <c r="D98" s="111" t="s">
        <v>105</v>
      </c>
      <c r="E98" s="112"/>
      <c r="F98" s="112"/>
      <c r="G98" s="112"/>
      <c r="H98" s="112"/>
      <c r="I98" s="112"/>
      <c r="J98" s="113">
        <f>J130</f>
        <v>0</v>
      </c>
      <c r="L98" s="110"/>
    </row>
    <row r="99" spans="2:12" s="9" customFormat="1" ht="19.899999999999999" hidden="1" customHeight="1">
      <c r="B99" s="110"/>
      <c r="D99" s="111" t="s">
        <v>312</v>
      </c>
      <c r="E99" s="112"/>
      <c r="F99" s="112"/>
      <c r="G99" s="112"/>
      <c r="H99" s="112"/>
      <c r="I99" s="112"/>
      <c r="J99" s="113">
        <f>J139</f>
        <v>0</v>
      </c>
      <c r="L99" s="110"/>
    </row>
    <row r="100" spans="2:12" s="9" customFormat="1" ht="19.899999999999999" hidden="1" customHeight="1">
      <c r="B100" s="110"/>
      <c r="D100" s="111" t="s">
        <v>313</v>
      </c>
      <c r="E100" s="112"/>
      <c r="F100" s="112"/>
      <c r="G100" s="112"/>
      <c r="H100" s="112"/>
      <c r="I100" s="112"/>
      <c r="J100" s="113">
        <f>J144</f>
        <v>0</v>
      </c>
      <c r="L100" s="110"/>
    </row>
    <row r="101" spans="2:12" s="9" customFormat="1" ht="19.899999999999999" hidden="1" customHeight="1">
      <c r="B101" s="110"/>
      <c r="D101" s="111" t="s">
        <v>106</v>
      </c>
      <c r="E101" s="112"/>
      <c r="F101" s="112"/>
      <c r="G101" s="112"/>
      <c r="H101" s="112"/>
      <c r="I101" s="112"/>
      <c r="J101" s="113">
        <f>J149</f>
        <v>0</v>
      </c>
      <c r="L101" s="110"/>
    </row>
    <row r="102" spans="2:12" s="9" customFormat="1" ht="19.899999999999999" hidden="1" customHeight="1">
      <c r="B102" s="110"/>
      <c r="D102" s="111" t="s">
        <v>404</v>
      </c>
      <c r="E102" s="112"/>
      <c r="F102" s="112"/>
      <c r="G102" s="112"/>
      <c r="H102" s="112"/>
      <c r="I102" s="112"/>
      <c r="J102" s="113">
        <f>J152</f>
        <v>0</v>
      </c>
      <c r="L102" s="110"/>
    </row>
    <row r="103" spans="2:12" s="9" customFormat="1" ht="19.899999999999999" hidden="1" customHeight="1">
      <c r="B103" s="110"/>
      <c r="D103" s="111" t="s">
        <v>107</v>
      </c>
      <c r="E103" s="112"/>
      <c r="F103" s="112"/>
      <c r="G103" s="112"/>
      <c r="H103" s="112"/>
      <c r="I103" s="112"/>
      <c r="J103" s="113">
        <f>J155</f>
        <v>0</v>
      </c>
      <c r="L103" s="110"/>
    </row>
    <row r="104" spans="2:12" s="9" customFormat="1" ht="19.899999999999999" hidden="1" customHeight="1">
      <c r="B104" s="110"/>
      <c r="D104" s="111" t="s">
        <v>108</v>
      </c>
      <c r="E104" s="112"/>
      <c r="F104" s="112"/>
      <c r="G104" s="112"/>
      <c r="H104" s="112"/>
      <c r="I104" s="112"/>
      <c r="J104" s="113">
        <f>J164</f>
        <v>0</v>
      </c>
      <c r="L104" s="110"/>
    </row>
    <row r="105" spans="2:12" s="8" customFormat="1" ht="25" hidden="1" customHeight="1">
      <c r="B105" s="106"/>
      <c r="D105" s="107" t="s">
        <v>405</v>
      </c>
      <c r="E105" s="108"/>
      <c r="F105" s="108"/>
      <c r="G105" s="108"/>
      <c r="H105" s="108"/>
      <c r="I105" s="108"/>
      <c r="J105" s="109">
        <f>J166</f>
        <v>0</v>
      </c>
      <c r="L105" s="106"/>
    </row>
    <row r="106" spans="2:12" s="9" customFormat="1" ht="19.899999999999999" hidden="1" customHeight="1">
      <c r="B106" s="110"/>
      <c r="D106" s="111" t="s">
        <v>406</v>
      </c>
      <c r="E106" s="112"/>
      <c r="F106" s="112"/>
      <c r="G106" s="112"/>
      <c r="H106" s="112"/>
      <c r="I106" s="112"/>
      <c r="J106" s="113">
        <f>J167</f>
        <v>0</v>
      </c>
      <c r="L106" s="110"/>
    </row>
    <row r="107" spans="2:12" s="8" customFormat="1" ht="25" hidden="1" customHeight="1">
      <c r="B107" s="106"/>
      <c r="D107" s="107" t="s">
        <v>407</v>
      </c>
      <c r="E107" s="108"/>
      <c r="F107" s="108"/>
      <c r="G107" s="108"/>
      <c r="H107" s="108"/>
      <c r="I107" s="108"/>
      <c r="J107" s="109">
        <f>J173</f>
        <v>0</v>
      </c>
      <c r="L107" s="106"/>
    </row>
    <row r="108" spans="2:12" s="9" customFormat="1" ht="19.899999999999999" hidden="1" customHeight="1">
      <c r="B108" s="110"/>
      <c r="D108" s="111" t="s">
        <v>408</v>
      </c>
      <c r="E108" s="112"/>
      <c r="F108" s="112"/>
      <c r="G108" s="112"/>
      <c r="H108" s="112"/>
      <c r="I108" s="112"/>
      <c r="J108" s="113">
        <f>J174</f>
        <v>0</v>
      </c>
      <c r="L108" s="110"/>
    </row>
    <row r="109" spans="2:12" s="1" customFormat="1" ht="21.75" hidden="1" customHeight="1">
      <c r="B109" s="28"/>
      <c r="L109" s="28"/>
    </row>
    <row r="110" spans="2:12" s="1" customFormat="1" ht="7" hidden="1" customHeight="1">
      <c r="B110" s="43"/>
      <c r="C110" s="44"/>
      <c r="D110" s="44"/>
      <c r="E110" s="44"/>
      <c r="F110" s="44"/>
      <c r="G110" s="44"/>
      <c r="H110" s="44"/>
      <c r="I110" s="44"/>
      <c r="J110" s="44"/>
      <c r="K110" s="44"/>
      <c r="L110" s="28"/>
    </row>
    <row r="111" spans="2:12" hidden="1"/>
    <row r="112" spans="2:12" hidden="1"/>
    <row r="113" spans="2:63" hidden="1"/>
    <row r="114" spans="2:63" s="1" customFormat="1" ht="7" customHeight="1">
      <c r="B114" s="45"/>
      <c r="C114" s="46"/>
      <c r="D114" s="46"/>
      <c r="E114" s="46"/>
      <c r="F114" s="46"/>
      <c r="G114" s="46"/>
      <c r="H114" s="46"/>
      <c r="I114" s="46"/>
      <c r="J114" s="46"/>
      <c r="K114" s="46"/>
      <c r="L114" s="28"/>
    </row>
    <row r="115" spans="2:63" s="1" customFormat="1" ht="25" customHeight="1">
      <c r="B115" s="28"/>
      <c r="C115" s="17" t="s">
        <v>109</v>
      </c>
      <c r="L115" s="28"/>
    </row>
    <row r="116" spans="2:63" s="1" customFormat="1" ht="7" customHeight="1">
      <c r="B116" s="28"/>
      <c r="L116" s="28"/>
    </row>
    <row r="117" spans="2:63" s="1" customFormat="1" ht="12" customHeight="1">
      <c r="B117" s="28"/>
      <c r="C117" s="23" t="s">
        <v>15</v>
      </c>
      <c r="L117" s="28"/>
    </row>
    <row r="118" spans="2:63" s="1" customFormat="1" ht="26.25" customHeight="1">
      <c r="B118" s="28"/>
      <c r="E118" s="211" t="str">
        <f>E7</f>
        <v>STAVEBNÉ ÚPRAVY OSTROVČEKOV MIESTNYCH KOMUNIKÁCIÍ NOVÁ KELČA</v>
      </c>
      <c r="F118" s="212"/>
      <c r="G118" s="212"/>
      <c r="H118" s="212"/>
      <c r="L118" s="28"/>
    </row>
    <row r="119" spans="2:63" s="1" customFormat="1" ht="12" customHeight="1">
      <c r="B119" s="28"/>
      <c r="C119" s="23" t="s">
        <v>97</v>
      </c>
      <c r="L119" s="28"/>
    </row>
    <row r="120" spans="2:63" s="1" customFormat="1" ht="16.5" customHeight="1">
      <c r="B120" s="28"/>
      <c r="E120" s="189" t="str">
        <f>E9</f>
        <v>05 - SO-02 Lodička so sedením</v>
      </c>
      <c r="F120" s="210"/>
      <c r="G120" s="210"/>
      <c r="H120" s="210"/>
      <c r="L120" s="28"/>
    </row>
    <row r="121" spans="2:63" s="1" customFormat="1" ht="7" customHeight="1">
      <c r="B121" s="28"/>
      <c r="L121" s="28"/>
    </row>
    <row r="122" spans="2:63" s="1" customFormat="1" ht="12" customHeight="1">
      <c r="B122" s="28"/>
      <c r="C122" s="23" t="s">
        <v>19</v>
      </c>
      <c r="F122" s="21" t="str">
        <f>F12</f>
        <v>Nová Kelča</v>
      </c>
      <c r="I122" s="23" t="s">
        <v>21</v>
      </c>
      <c r="J122" s="51">
        <f>IF(J12="","",J12)</f>
        <v>45157</v>
      </c>
      <c r="L122" s="28"/>
    </row>
    <row r="123" spans="2:63" s="1" customFormat="1" ht="7" customHeight="1">
      <c r="B123" s="28"/>
      <c r="L123" s="28"/>
    </row>
    <row r="124" spans="2:63" s="1" customFormat="1" ht="25.75" customHeight="1">
      <c r="B124" s="28"/>
      <c r="C124" s="23" t="s">
        <v>22</v>
      </c>
      <c r="F124" s="21" t="str">
        <f>E15</f>
        <v>Obec Nová Kelča</v>
      </c>
      <c r="I124" s="23" t="s">
        <v>29</v>
      </c>
      <c r="J124" s="26" t="str">
        <f>E21</f>
        <v>Ing. arch. Ľubomír Naňák</v>
      </c>
      <c r="L124" s="28"/>
    </row>
    <row r="125" spans="2:63" s="1" customFormat="1" ht="15.25" customHeight="1">
      <c r="B125" s="28"/>
      <c r="C125" s="23" t="s">
        <v>26</v>
      </c>
      <c r="F125" s="21" t="str">
        <f>IF(E18="","",E18)</f>
        <v>Vyplň údaj</v>
      </c>
      <c r="I125" s="23" t="s">
        <v>31</v>
      </c>
      <c r="J125" s="26" t="str">
        <f>E24</f>
        <v xml:space="preserve"> </v>
      </c>
      <c r="L125" s="28"/>
    </row>
    <row r="126" spans="2:63" s="1" customFormat="1" ht="10.4" customHeight="1">
      <c r="B126" s="28"/>
      <c r="L126" s="28"/>
    </row>
    <row r="127" spans="2:63" s="10" customFormat="1" ht="29.25" customHeight="1">
      <c r="B127" s="114"/>
      <c r="C127" s="115" t="s">
        <v>110</v>
      </c>
      <c r="D127" s="116" t="s">
        <v>59</v>
      </c>
      <c r="E127" s="116" t="s">
        <v>55</v>
      </c>
      <c r="F127" s="116" t="s">
        <v>56</v>
      </c>
      <c r="G127" s="116" t="s">
        <v>111</v>
      </c>
      <c r="H127" s="116" t="s">
        <v>112</v>
      </c>
      <c r="I127" s="116" t="s">
        <v>113</v>
      </c>
      <c r="J127" s="117" t="s">
        <v>101</v>
      </c>
      <c r="K127" s="118" t="s">
        <v>114</v>
      </c>
      <c r="L127" s="114"/>
      <c r="M127" s="57" t="s">
        <v>1</v>
      </c>
      <c r="N127" s="58" t="s">
        <v>38</v>
      </c>
      <c r="O127" s="58" t="s">
        <v>115</v>
      </c>
      <c r="P127" s="58" t="s">
        <v>116</v>
      </c>
      <c r="Q127" s="58" t="s">
        <v>117</v>
      </c>
      <c r="R127" s="58" t="s">
        <v>118</v>
      </c>
      <c r="S127" s="58" t="s">
        <v>119</v>
      </c>
      <c r="T127" s="59" t="s">
        <v>120</v>
      </c>
    </row>
    <row r="128" spans="2:63" s="1" customFormat="1" ht="22.9" customHeight="1">
      <c r="B128" s="28"/>
      <c r="C128" s="62" t="s">
        <v>102</v>
      </c>
      <c r="J128" s="119">
        <f>BK128</f>
        <v>0</v>
      </c>
      <c r="L128" s="28"/>
      <c r="M128" s="60"/>
      <c r="N128" s="52"/>
      <c r="O128" s="52"/>
      <c r="P128" s="120">
        <f>P129+P166+P173</f>
        <v>0</v>
      </c>
      <c r="Q128" s="52"/>
      <c r="R128" s="120">
        <f>R129+R166+R173</f>
        <v>65.124732629999997</v>
      </c>
      <c r="S128" s="52"/>
      <c r="T128" s="121">
        <f>T129+T166+T173</f>
        <v>0</v>
      </c>
      <c r="AT128" s="13" t="s">
        <v>73</v>
      </c>
      <c r="AU128" s="13" t="s">
        <v>103</v>
      </c>
      <c r="BK128" s="122">
        <f>BK129+BK166+BK173</f>
        <v>0</v>
      </c>
    </row>
    <row r="129" spans="2:65" s="11" customFormat="1" ht="25.9" customHeight="1">
      <c r="B129" s="123"/>
      <c r="D129" s="124" t="s">
        <v>73</v>
      </c>
      <c r="E129" s="125" t="s">
        <v>121</v>
      </c>
      <c r="F129" s="125" t="s">
        <v>122</v>
      </c>
      <c r="I129" s="126"/>
      <c r="J129" s="127">
        <f>BK129</f>
        <v>0</v>
      </c>
      <c r="L129" s="123"/>
      <c r="M129" s="128"/>
      <c r="P129" s="129">
        <f>P130+P139+P144+P149+P152+P155+P164</f>
        <v>0</v>
      </c>
      <c r="R129" s="129">
        <f>R130+R139+R144+R149+R152+R155+R164</f>
        <v>64.734012629999995</v>
      </c>
      <c r="T129" s="130">
        <f>T130+T139+T144+T149+T152+T155+T164</f>
        <v>0</v>
      </c>
      <c r="AR129" s="124" t="s">
        <v>82</v>
      </c>
      <c r="AT129" s="131" t="s">
        <v>73</v>
      </c>
      <c r="AU129" s="131" t="s">
        <v>74</v>
      </c>
      <c r="AY129" s="124" t="s">
        <v>123</v>
      </c>
      <c r="BK129" s="132">
        <f>BK130+BK139+BK144+BK149+BK152+BK155+BK164</f>
        <v>0</v>
      </c>
    </row>
    <row r="130" spans="2:65" s="11" customFormat="1" ht="22.9" customHeight="1">
      <c r="B130" s="123"/>
      <c r="D130" s="124" t="s">
        <v>73</v>
      </c>
      <c r="E130" s="133" t="s">
        <v>82</v>
      </c>
      <c r="F130" s="133" t="s">
        <v>124</v>
      </c>
      <c r="I130" s="126"/>
      <c r="J130" s="134">
        <f>BK130</f>
        <v>0</v>
      </c>
      <c r="L130" s="123"/>
      <c r="M130" s="128"/>
      <c r="P130" s="129">
        <f>SUM(P131:P138)</f>
        <v>0</v>
      </c>
      <c r="R130" s="129">
        <f>SUM(R131:R138)</f>
        <v>23.071000000000002</v>
      </c>
      <c r="T130" s="130">
        <f>SUM(T131:T138)</f>
        <v>0</v>
      </c>
      <c r="AR130" s="124" t="s">
        <v>82</v>
      </c>
      <c r="AT130" s="131" t="s">
        <v>73</v>
      </c>
      <c r="AU130" s="131" t="s">
        <v>82</v>
      </c>
      <c r="AY130" s="124" t="s">
        <v>123</v>
      </c>
      <c r="BK130" s="132">
        <f>SUM(BK131:BK138)</f>
        <v>0</v>
      </c>
    </row>
    <row r="131" spans="2:65" s="1" customFormat="1" ht="21.75" customHeight="1">
      <c r="B131" s="135"/>
      <c r="C131" s="136" t="s">
        <v>82</v>
      </c>
      <c r="D131" s="136" t="s">
        <v>125</v>
      </c>
      <c r="E131" s="137" t="s">
        <v>320</v>
      </c>
      <c r="F131" s="138" t="s">
        <v>321</v>
      </c>
      <c r="G131" s="139" t="s">
        <v>142</v>
      </c>
      <c r="H131" s="140">
        <v>9.3789999999999996</v>
      </c>
      <c r="I131" s="141"/>
      <c r="J131" s="142">
        <f t="shared" ref="J131:J138" si="0">ROUND(I131*H131,2)</f>
        <v>0</v>
      </c>
      <c r="K131" s="143"/>
      <c r="L131" s="28"/>
      <c r="M131" s="144" t="s">
        <v>1</v>
      </c>
      <c r="N131" s="145" t="s">
        <v>40</v>
      </c>
      <c r="P131" s="146">
        <f t="shared" ref="P131:P138" si="1">O131*H131</f>
        <v>0</v>
      </c>
      <c r="Q131" s="146">
        <v>0</v>
      </c>
      <c r="R131" s="146">
        <f t="shared" ref="R131:R138" si="2">Q131*H131</f>
        <v>0</v>
      </c>
      <c r="S131" s="146">
        <v>0</v>
      </c>
      <c r="T131" s="147">
        <f t="shared" ref="T131:T138" si="3">S131*H131</f>
        <v>0</v>
      </c>
      <c r="AR131" s="148" t="s">
        <v>129</v>
      </c>
      <c r="AT131" s="148" t="s">
        <v>125</v>
      </c>
      <c r="AU131" s="148" t="s">
        <v>130</v>
      </c>
      <c r="AY131" s="13" t="s">
        <v>123</v>
      </c>
      <c r="BE131" s="149">
        <f t="shared" ref="BE131:BE138" si="4">IF(N131="základná",J131,0)</f>
        <v>0</v>
      </c>
      <c r="BF131" s="149">
        <f t="shared" ref="BF131:BF138" si="5">IF(N131="znížená",J131,0)</f>
        <v>0</v>
      </c>
      <c r="BG131" s="149">
        <f t="shared" ref="BG131:BG138" si="6">IF(N131="zákl. prenesená",J131,0)</f>
        <v>0</v>
      </c>
      <c r="BH131" s="149">
        <f t="shared" ref="BH131:BH138" si="7">IF(N131="zníž. prenesená",J131,0)</f>
        <v>0</v>
      </c>
      <c r="BI131" s="149">
        <f t="shared" ref="BI131:BI138" si="8">IF(N131="nulová",J131,0)</f>
        <v>0</v>
      </c>
      <c r="BJ131" s="13" t="s">
        <v>130</v>
      </c>
      <c r="BK131" s="149">
        <f t="shared" ref="BK131:BK138" si="9">ROUND(I131*H131,2)</f>
        <v>0</v>
      </c>
      <c r="BL131" s="13" t="s">
        <v>129</v>
      </c>
      <c r="BM131" s="148" t="s">
        <v>409</v>
      </c>
    </row>
    <row r="132" spans="2:65" s="1" customFormat="1" ht="37.9" customHeight="1">
      <c r="B132" s="135"/>
      <c r="C132" s="136" t="s">
        <v>130</v>
      </c>
      <c r="D132" s="136" t="s">
        <v>125</v>
      </c>
      <c r="E132" s="137" t="s">
        <v>323</v>
      </c>
      <c r="F132" s="138" t="s">
        <v>324</v>
      </c>
      <c r="G132" s="139" t="s">
        <v>142</v>
      </c>
      <c r="H132" s="140">
        <v>2.8140000000000001</v>
      </c>
      <c r="I132" s="141"/>
      <c r="J132" s="142">
        <f t="shared" si="0"/>
        <v>0</v>
      </c>
      <c r="K132" s="143"/>
      <c r="L132" s="28"/>
      <c r="M132" s="144" t="s">
        <v>1</v>
      </c>
      <c r="N132" s="145" t="s">
        <v>40</v>
      </c>
      <c r="P132" s="146">
        <f t="shared" si="1"/>
        <v>0</v>
      </c>
      <c r="Q132" s="146">
        <v>0</v>
      </c>
      <c r="R132" s="146">
        <f t="shared" si="2"/>
        <v>0</v>
      </c>
      <c r="S132" s="146">
        <v>0</v>
      </c>
      <c r="T132" s="147">
        <f t="shared" si="3"/>
        <v>0</v>
      </c>
      <c r="AR132" s="148" t="s">
        <v>129</v>
      </c>
      <c r="AT132" s="148" t="s">
        <v>125</v>
      </c>
      <c r="AU132" s="148" t="s">
        <v>130</v>
      </c>
      <c r="AY132" s="13" t="s">
        <v>123</v>
      </c>
      <c r="BE132" s="149">
        <f t="shared" si="4"/>
        <v>0</v>
      </c>
      <c r="BF132" s="149">
        <f t="shared" si="5"/>
        <v>0</v>
      </c>
      <c r="BG132" s="149">
        <f t="shared" si="6"/>
        <v>0</v>
      </c>
      <c r="BH132" s="149">
        <f t="shared" si="7"/>
        <v>0</v>
      </c>
      <c r="BI132" s="149">
        <f t="shared" si="8"/>
        <v>0</v>
      </c>
      <c r="BJ132" s="13" t="s">
        <v>130</v>
      </c>
      <c r="BK132" s="149">
        <f t="shared" si="9"/>
        <v>0</v>
      </c>
      <c r="BL132" s="13" t="s">
        <v>129</v>
      </c>
      <c r="BM132" s="148" t="s">
        <v>410</v>
      </c>
    </row>
    <row r="133" spans="2:65" s="1" customFormat="1" ht="24.25" customHeight="1">
      <c r="B133" s="135"/>
      <c r="C133" s="136" t="s">
        <v>136</v>
      </c>
      <c r="D133" s="136" t="s">
        <v>125</v>
      </c>
      <c r="E133" s="137" t="s">
        <v>411</v>
      </c>
      <c r="F133" s="138" t="s">
        <v>412</v>
      </c>
      <c r="G133" s="139" t="s">
        <v>142</v>
      </c>
      <c r="H133" s="140">
        <v>9.3789999999999996</v>
      </c>
      <c r="I133" s="141"/>
      <c r="J133" s="142">
        <f t="shared" si="0"/>
        <v>0</v>
      </c>
      <c r="K133" s="143"/>
      <c r="L133" s="28"/>
      <c r="M133" s="144" t="s">
        <v>1</v>
      </c>
      <c r="N133" s="145" t="s">
        <v>40</v>
      </c>
      <c r="P133" s="146">
        <f t="shared" si="1"/>
        <v>0</v>
      </c>
      <c r="Q133" s="146">
        <v>0</v>
      </c>
      <c r="R133" s="146">
        <f t="shared" si="2"/>
        <v>0</v>
      </c>
      <c r="S133" s="146">
        <v>0</v>
      </c>
      <c r="T133" s="147">
        <f t="shared" si="3"/>
        <v>0</v>
      </c>
      <c r="AR133" s="148" t="s">
        <v>129</v>
      </c>
      <c r="AT133" s="148" t="s">
        <v>125</v>
      </c>
      <c r="AU133" s="148" t="s">
        <v>130</v>
      </c>
      <c r="AY133" s="13" t="s">
        <v>123</v>
      </c>
      <c r="BE133" s="149">
        <f t="shared" si="4"/>
        <v>0</v>
      </c>
      <c r="BF133" s="149">
        <f t="shared" si="5"/>
        <v>0</v>
      </c>
      <c r="BG133" s="149">
        <f t="shared" si="6"/>
        <v>0</v>
      </c>
      <c r="BH133" s="149">
        <f t="shared" si="7"/>
        <v>0</v>
      </c>
      <c r="BI133" s="149">
        <f t="shared" si="8"/>
        <v>0</v>
      </c>
      <c r="BJ133" s="13" t="s">
        <v>130</v>
      </c>
      <c r="BK133" s="149">
        <f t="shared" si="9"/>
        <v>0</v>
      </c>
      <c r="BL133" s="13" t="s">
        <v>129</v>
      </c>
      <c r="BM133" s="148" t="s">
        <v>413</v>
      </c>
    </row>
    <row r="134" spans="2:65" s="1" customFormat="1" ht="33" customHeight="1">
      <c r="B134" s="135"/>
      <c r="C134" s="136" t="s">
        <v>129</v>
      </c>
      <c r="D134" s="136" t="s">
        <v>125</v>
      </c>
      <c r="E134" s="137" t="s">
        <v>145</v>
      </c>
      <c r="F134" s="138" t="s">
        <v>146</v>
      </c>
      <c r="G134" s="139" t="s">
        <v>142</v>
      </c>
      <c r="H134" s="140">
        <v>9.3789999999999996</v>
      </c>
      <c r="I134" s="141"/>
      <c r="J134" s="142">
        <f t="shared" si="0"/>
        <v>0</v>
      </c>
      <c r="K134" s="143"/>
      <c r="L134" s="28"/>
      <c r="M134" s="144" t="s">
        <v>1</v>
      </c>
      <c r="N134" s="145" t="s">
        <v>40</v>
      </c>
      <c r="P134" s="146">
        <f t="shared" si="1"/>
        <v>0</v>
      </c>
      <c r="Q134" s="146">
        <v>0</v>
      </c>
      <c r="R134" s="146">
        <f t="shared" si="2"/>
        <v>0</v>
      </c>
      <c r="S134" s="146">
        <v>0</v>
      </c>
      <c r="T134" s="147">
        <f t="shared" si="3"/>
        <v>0</v>
      </c>
      <c r="AR134" s="148" t="s">
        <v>129</v>
      </c>
      <c r="AT134" s="148" t="s">
        <v>125</v>
      </c>
      <c r="AU134" s="148" t="s">
        <v>130</v>
      </c>
      <c r="AY134" s="13" t="s">
        <v>123</v>
      </c>
      <c r="BE134" s="149">
        <f t="shared" si="4"/>
        <v>0</v>
      </c>
      <c r="BF134" s="149">
        <f t="shared" si="5"/>
        <v>0</v>
      </c>
      <c r="BG134" s="149">
        <f t="shared" si="6"/>
        <v>0</v>
      </c>
      <c r="BH134" s="149">
        <f t="shared" si="7"/>
        <v>0</v>
      </c>
      <c r="BI134" s="149">
        <f t="shared" si="8"/>
        <v>0</v>
      </c>
      <c r="BJ134" s="13" t="s">
        <v>130</v>
      </c>
      <c r="BK134" s="149">
        <f t="shared" si="9"/>
        <v>0</v>
      </c>
      <c r="BL134" s="13" t="s">
        <v>129</v>
      </c>
      <c r="BM134" s="148" t="s">
        <v>414</v>
      </c>
    </row>
    <row r="135" spans="2:65" s="1" customFormat="1" ht="16.5" customHeight="1">
      <c r="B135" s="135"/>
      <c r="C135" s="136" t="s">
        <v>144</v>
      </c>
      <c r="D135" s="136" t="s">
        <v>125</v>
      </c>
      <c r="E135" s="137" t="s">
        <v>149</v>
      </c>
      <c r="F135" s="138" t="s">
        <v>150</v>
      </c>
      <c r="G135" s="139" t="s">
        <v>142</v>
      </c>
      <c r="H135" s="140">
        <v>9.3789999999999996</v>
      </c>
      <c r="I135" s="141"/>
      <c r="J135" s="142">
        <f t="shared" si="0"/>
        <v>0</v>
      </c>
      <c r="K135" s="143"/>
      <c r="L135" s="28"/>
      <c r="M135" s="144" t="s">
        <v>1</v>
      </c>
      <c r="N135" s="145" t="s">
        <v>40</v>
      </c>
      <c r="P135" s="146">
        <f t="shared" si="1"/>
        <v>0</v>
      </c>
      <c r="Q135" s="146">
        <v>0</v>
      </c>
      <c r="R135" s="146">
        <f t="shared" si="2"/>
        <v>0</v>
      </c>
      <c r="S135" s="146">
        <v>0</v>
      </c>
      <c r="T135" s="147">
        <f t="shared" si="3"/>
        <v>0</v>
      </c>
      <c r="AR135" s="148" t="s">
        <v>129</v>
      </c>
      <c r="AT135" s="148" t="s">
        <v>125</v>
      </c>
      <c r="AU135" s="148" t="s">
        <v>130</v>
      </c>
      <c r="AY135" s="13" t="s">
        <v>123</v>
      </c>
      <c r="BE135" s="149">
        <f t="shared" si="4"/>
        <v>0</v>
      </c>
      <c r="BF135" s="149">
        <f t="shared" si="5"/>
        <v>0</v>
      </c>
      <c r="BG135" s="149">
        <f t="shared" si="6"/>
        <v>0</v>
      </c>
      <c r="BH135" s="149">
        <f t="shared" si="7"/>
        <v>0</v>
      </c>
      <c r="BI135" s="149">
        <f t="shared" si="8"/>
        <v>0</v>
      </c>
      <c r="BJ135" s="13" t="s">
        <v>130</v>
      </c>
      <c r="BK135" s="149">
        <f t="shared" si="9"/>
        <v>0</v>
      </c>
      <c r="BL135" s="13" t="s">
        <v>129</v>
      </c>
      <c r="BM135" s="148" t="s">
        <v>415</v>
      </c>
    </row>
    <row r="136" spans="2:65" s="1" customFormat="1" ht="24.25" customHeight="1">
      <c r="B136" s="135"/>
      <c r="C136" s="136" t="s">
        <v>148</v>
      </c>
      <c r="D136" s="136" t="s">
        <v>125</v>
      </c>
      <c r="E136" s="137" t="s">
        <v>416</v>
      </c>
      <c r="F136" s="138" t="s">
        <v>417</v>
      </c>
      <c r="G136" s="139" t="s">
        <v>142</v>
      </c>
      <c r="H136" s="140">
        <v>12.207000000000001</v>
      </c>
      <c r="I136" s="141"/>
      <c r="J136" s="142">
        <f t="shared" si="0"/>
        <v>0</v>
      </c>
      <c r="K136" s="143"/>
      <c r="L136" s="28"/>
      <c r="M136" s="144" t="s">
        <v>1</v>
      </c>
      <c r="N136" s="145" t="s">
        <v>40</v>
      </c>
      <c r="P136" s="146">
        <f t="shared" si="1"/>
        <v>0</v>
      </c>
      <c r="Q136" s="146">
        <v>0</v>
      </c>
      <c r="R136" s="146">
        <f t="shared" si="2"/>
        <v>0</v>
      </c>
      <c r="S136" s="146">
        <v>0</v>
      </c>
      <c r="T136" s="147">
        <f t="shared" si="3"/>
        <v>0</v>
      </c>
      <c r="AR136" s="148" t="s">
        <v>129</v>
      </c>
      <c r="AT136" s="148" t="s">
        <v>125</v>
      </c>
      <c r="AU136" s="148" t="s">
        <v>130</v>
      </c>
      <c r="AY136" s="13" t="s">
        <v>123</v>
      </c>
      <c r="BE136" s="149">
        <f t="shared" si="4"/>
        <v>0</v>
      </c>
      <c r="BF136" s="149">
        <f t="shared" si="5"/>
        <v>0</v>
      </c>
      <c r="BG136" s="149">
        <f t="shared" si="6"/>
        <v>0</v>
      </c>
      <c r="BH136" s="149">
        <f t="shared" si="7"/>
        <v>0</v>
      </c>
      <c r="BI136" s="149">
        <f t="shared" si="8"/>
        <v>0</v>
      </c>
      <c r="BJ136" s="13" t="s">
        <v>130</v>
      </c>
      <c r="BK136" s="149">
        <f t="shared" si="9"/>
        <v>0</v>
      </c>
      <c r="BL136" s="13" t="s">
        <v>129</v>
      </c>
      <c r="BM136" s="148" t="s">
        <v>418</v>
      </c>
    </row>
    <row r="137" spans="2:65" s="1" customFormat="1" ht="16.5" customHeight="1">
      <c r="B137" s="135"/>
      <c r="C137" s="150" t="s">
        <v>152</v>
      </c>
      <c r="D137" s="150" t="s">
        <v>165</v>
      </c>
      <c r="E137" s="151" t="s">
        <v>419</v>
      </c>
      <c r="F137" s="152" t="s">
        <v>420</v>
      </c>
      <c r="G137" s="153" t="s">
        <v>230</v>
      </c>
      <c r="H137" s="154">
        <v>23.071000000000002</v>
      </c>
      <c r="I137" s="155"/>
      <c r="J137" s="156">
        <f t="shared" si="0"/>
        <v>0</v>
      </c>
      <c r="K137" s="157"/>
      <c r="L137" s="158"/>
      <c r="M137" s="159" t="s">
        <v>1</v>
      </c>
      <c r="N137" s="160" t="s">
        <v>40</v>
      </c>
      <c r="P137" s="146">
        <f t="shared" si="1"/>
        <v>0</v>
      </c>
      <c r="Q137" s="146">
        <v>1</v>
      </c>
      <c r="R137" s="146">
        <f t="shared" si="2"/>
        <v>23.071000000000002</v>
      </c>
      <c r="S137" s="146">
        <v>0</v>
      </c>
      <c r="T137" s="147">
        <f t="shared" si="3"/>
        <v>0</v>
      </c>
      <c r="AR137" s="148" t="s">
        <v>156</v>
      </c>
      <c r="AT137" s="148" t="s">
        <v>165</v>
      </c>
      <c r="AU137" s="148" t="s">
        <v>130</v>
      </c>
      <c r="AY137" s="13" t="s">
        <v>123</v>
      </c>
      <c r="BE137" s="149">
        <f t="shared" si="4"/>
        <v>0</v>
      </c>
      <c r="BF137" s="149">
        <f t="shared" si="5"/>
        <v>0</v>
      </c>
      <c r="BG137" s="149">
        <f t="shared" si="6"/>
        <v>0</v>
      </c>
      <c r="BH137" s="149">
        <f t="shared" si="7"/>
        <v>0</v>
      </c>
      <c r="BI137" s="149">
        <f t="shared" si="8"/>
        <v>0</v>
      </c>
      <c r="BJ137" s="13" t="s">
        <v>130</v>
      </c>
      <c r="BK137" s="149">
        <f t="shared" si="9"/>
        <v>0</v>
      </c>
      <c r="BL137" s="13" t="s">
        <v>129</v>
      </c>
      <c r="BM137" s="148" t="s">
        <v>421</v>
      </c>
    </row>
    <row r="138" spans="2:65" s="1" customFormat="1" ht="21.75" customHeight="1">
      <c r="B138" s="135"/>
      <c r="C138" s="136" t="s">
        <v>156</v>
      </c>
      <c r="D138" s="136" t="s">
        <v>125</v>
      </c>
      <c r="E138" s="137" t="s">
        <v>157</v>
      </c>
      <c r="F138" s="138" t="s">
        <v>158</v>
      </c>
      <c r="G138" s="139" t="s">
        <v>128</v>
      </c>
      <c r="H138" s="140">
        <v>11.724</v>
      </c>
      <c r="I138" s="141"/>
      <c r="J138" s="142">
        <f t="shared" si="0"/>
        <v>0</v>
      </c>
      <c r="K138" s="143"/>
      <c r="L138" s="28"/>
      <c r="M138" s="144" t="s">
        <v>1</v>
      </c>
      <c r="N138" s="145" t="s">
        <v>40</v>
      </c>
      <c r="P138" s="146">
        <f t="shared" si="1"/>
        <v>0</v>
      </c>
      <c r="Q138" s="146">
        <v>0</v>
      </c>
      <c r="R138" s="146">
        <f t="shared" si="2"/>
        <v>0</v>
      </c>
      <c r="S138" s="146">
        <v>0</v>
      </c>
      <c r="T138" s="147">
        <f t="shared" si="3"/>
        <v>0</v>
      </c>
      <c r="AR138" s="148" t="s">
        <v>129</v>
      </c>
      <c r="AT138" s="148" t="s">
        <v>125</v>
      </c>
      <c r="AU138" s="148" t="s">
        <v>130</v>
      </c>
      <c r="AY138" s="13" t="s">
        <v>123</v>
      </c>
      <c r="BE138" s="149">
        <f t="shared" si="4"/>
        <v>0</v>
      </c>
      <c r="BF138" s="149">
        <f t="shared" si="5"/>
        <v>0</v>
      </c>
      <c r="BG138" s="149">
        <f t="shared" si="6"/>
        <v>0</v>
      </c>
      <c r="BH138" s="149">
        <f t="shared" si="7"/>
        <v>0</v>
      </c>
      <c r="BI138" s="149">
        <f t="shared" si="8"/>
        <v>0</v>
      </c>
      <c r="BJ138" s="13" t="s">
        <v>130</v>
      </c>
      <c r="BK138" s="149">
        <f t="shared" si="9"/>
        <v>0</v>
      </c>
      <c r="BL138" s="13" t="s">
        <v>129</v>
      </c>
      <c r="BM138" s="148" t="s">
        <v>422</v>
      </c>
    </row>
    <row r="139" spans="2:65" s="11" customFormat="1" ht="22.9" customHeight="1">
      <c r="B139" s="123"/>
      <c r="D139" s="124" t="s">
        <v>73</v>
      </c>
      <c r="E139" s="133" t="s">
        <v>130</v>
      </c>
      <c r="F139" s="133" t="s">
        <v>329</v>
      </c>
      <c r="I139" s="126"/>
      <c r="J139" s="134">
        <f>BK139</f>
        <v>0</v>
      </c>
      <c r="L139" s="123"/>
      <c r="M139" s="128"/>
      <c r="P139" s="129">
        <f>SUM(P140:P143)</f>
        <v>0</v>
      </c>
      <c r="R139" s="129">
        <f>SUM(R140:R143)</f>
        <v>33.632822930000003</v>
      </c>
      <c r="T139" s="130">
        <f>SUM(T140:T143)</f>
        <v>0</v>
      </c>
      <c r="AR139" s="124" t="s">
        <v>82</v>
      </c>
      <c r="AT139" s="131" t="s">
        <v>73</v>
      </c>
      <c r="AU139" s="131" t="s">
        <v>82</v>
      </c>
      <c r="AY139" s="124" t="s">
        <v>123</v>
      </c>
      <c r="BK139" s="132">
        <f>SUM(BK140:BK143)</f>
        <v>0</v>
      </c>
    </row>
    <row r="140" spans="2:65" s="1" customFormat="1" ht="24.25" customHeight="1">
      <c r="B140" s="135"/>
      <c r="C140" s="136" t="s">
        <v>160</v>
      </c>
      <c r="D140" s="136" t="s">
        <v>125</v>
      </c>
      <c r="E140" s="137" t="s">
        <v>330</v>
      </c>
      <c r="F140" s="138" t="s">
        <v>331</v>
      </c>
      <c r="G140" s="139" t="s">
        <v>142</v>
      </c>
      <c r="H140" s="140">
        <v>1.266</v>
      </c>
      <c r="I140" s="141"/>
      <c r="J140" s="142">
        <f>ROUND(I140*H140,2)</f>
        <v>0</v>
      </c>
      <c r="K140" s="143"/>
      <c r="L140" s="28"/>
      <c r="M140" s="144" t="s">
        <v>1</v>
      </c>
      <c r="N140" s="145" t="s">
        <v>40</v>
      </c>
      <c r="P140" s="146">
        <f>O140*H140</f>
        <v>0</v>
      </c>
      <c r="Q140" s="146">
        <v>2.0699999999999998</v>
      </c>
      <c r="R140" s="146">
        <f>Q140*H140</f>
        <v>2.6206199999999997</v>
      </c>
      <c r="S140" s="146">
        <v>0</v>
      </c>
      <c r="T140" s="147">
        <f>S140*H140</f>
        <v>0</v>
      </c>
      <c r="AR140" s="148" t="s">
        <v>129</v>
      </c>
      <c r="AT140" s="148" t="s">
        <v>125</v>
      </c>
      <c r="AU140" s="148" t="s">
        <v>130</v>
      </c>
      <c r="AY140" s="13" t="s">
        <v>123</v>
      </c>
      <c r="BE140" s="149">
        <f>IF(N140="základná",J140,0)</f>
        <v>0</v>
      </c>
      <c r="BF140" s="149">
        <f>IF(N140="znížená",J140,0)</f>
        <v>0</v>
      </c>
      <c r="BG140" s="149">
        <f>IF(N140="zákl. prenesená",J140,0)</f>
        <v>0</v>
      </c>
      <c r="BH140" s="149">
        <f>IF(N140="zníž. prenesená",J140,0)</f>
        <v>0</v>
      </c>
      <c r="BI140" s="149">
        <f>IF(N140="nulová",J140,0)</f>
        <v>0</v>
      </c>
      <c r="BJ140" s="13" t="s">
        <v>130</v>
      </c>
      <c r="BK140" s="149">
        <f>ROUND(I140*H140,2)</f>
        <v>0</v>
      </c>
      <c r="BL140" s="13" t="s">
        <v>129</v>
      </c>
      <c r="BM140" s="148" t="s">
        <v>423</v>
      </c>
    </row>
    <row r="141" spans="2:65" s="1" customFormat="1" ht="24.25" customHeight="1">
      <c r="B141" s="135"/>
      <c r="C141" s="136" t="s">
        <v>164</v>
      </c>
      <c r="D141" s="136" t="s">
        <v>125</v>
      </c>
      <c r="E141" s="137" t="s">
        <v>333</v>
      </c>
      <c r="F141" s="138" t="s">
        <v>334</v>
      </c>
      <c r="G141" s="139" t="s">
        <v>142</v>
      </c>
      <c r="H141" s="140">
        <v>4.5359999999999996</v>
      </c>
      <c r="I141" s="141"/>
      <c r="J141" s="142">
        <f>ROUND(I141*H141,2)</f>
        <v>0</v>
      </c>
      <c r="K141" s="143"/>
      <c r="L141" s="28"/>
      <c r="M141" s="144" t="s">
        <v>1</v>
      </c>
      <c r="N141" s="145" t="s">
        <v>40</v>
      </c>
      <c r="P141" s="146">
        <f>O141*H141</f>
        <v>0</v>
      </c>
      <c r="Q141" s="146">
        <v>2.2151299999999998</v>
      </c>
      <c r="R141" s="146">
        <f>Q141*H141</f>
        <v>10.047829679999998</v>
      </c>
      <c r="S141" s="146">
        <v>0</v>
      </c>
      <c r="T141" s="147">
        <f>S141*H141</f>
        <v>0</v>
      </c>
      <c r="AR141" s="148" t="s">
        <v>129</v>
      </c>
      <c r="AT141" s="148" t="s">
        <v>125</v>
      </c>
      <c r="AU141" s="148" t="s">
        <v>130</v>
      </c>
      <c r="AY141" s="13" t="s">
        <v>123</v>
      </c>
      <c r="BE141" s="149">
        <f>IF(N141="základná",J141,0)</f>
        <v>0</v>
      </c>
      <c r="BF141" s="149">
        <f>IF(N141="znížená",J141,0)</f>
        <v>0</v>
      </c>
      <c r="BG141" s="149">
        <f>IF(N141="zákl. prenesená",J141,0)</f>
        <v>0</v>
      </c>
      <c r="BH141" s="149">
        <f>IF(N141="zníž. prenesená",J141,0)</f>
        <v>0</v>
      </c>
      <c r="BI141" s="149">
        <f>IF(N141="nulová",J141,0)</f>
        <v>0</v>
      </c>
      <c r="BJ141" s="13" t="s">
        <v>130</v>
      </c>
      <c r="BK141" s="149">
        <f>ROUND(I141*H141,2)</f>
        <v>0</v>
      </c>
      <c r="BL141" s="13" t="s">
        <v>129</v>
      </c>
      <c r="BM141" s="148" t="s">
        <v>424</v>
      </c>
    </row>
    <row r="142" spans="2:65" s="1" customFormat="1" ht="33" customHeight="1">
      <c r="B142" s="135"/>
      <c r="C142" s="136" t="s">
        <v>169</v>
      </c>
      <c r="D142" s="136" t="s">
        <v>125</v>
      </c>
      <c r="E142" s="137" t="s">
        <v>336</v>
      </c>
      <c r="F142" s="138" t="s">
        <v>337</v>
      </c>
      <c r="G142" s="139" t="s">
        <v>128</v>
      </c>
      <c r="H142" s="140">
        <v>28</v>
      </c>
      <c r="I142" s="141"/>
      <c r="J142" s="142">
        <f>ROUND(I142*H142,2)</f>
        <v>0</v>
      </c>
      <c r="K142" s="143"/>
      <c r="L142" s="28"/>
      <c r="M142" s="144" t="s">
        <v>1</v>
      </c>
      <c r="N142" s="145" t="s">
        <v>40</v>
      </c>
      <c r="P142" s="146">
        <f>O142*H142</f>
        <v>0</v>
      </c>
      <c r="Q142" s="146">
        <v>6.2700000000000004E-3</v>
      </c>
      <c r="R142" s="146">
        <f>Q142*H142</f>
        <v>0.17556000000000002</v>
      </c>
      <c r="S142" s="146">
        <v>0</v>
      </c>
      <c r="T142" s="147">
        <f>S142*H142</f>
        <v>0</v>
      </c>
      <c r="AR142" s="148" t="s">
        <v>129</v>
      </c>
      <c r="AT142" s="148" t="s">
        <v>125</v>
      </c>
      <c r="AU142" s="148" t="s">
        <v>130</v>
      </c>
      <c r="AY142" s="13" t="s">
        <v>123</v>
      </c>
      <c r="BE142" s="149">
        <f>IF(N142="základná",J142,0)</f>
        <v>0</v>
      </c>
      <c r="BF142" s="149">
        <f>IF(N142="znížená",J142,0)</f>
        <v>0</v>
      </c>
      <c r="BG142" s="149">
        <f>IF(N142="zákl. prenesená",J142,0)</f>
        <v>0</v>
      </c>
      <c r="BH142" s="149">
        <f>IF(N142="zníž. prenesená",J142,0)</f>
        <v>0</v>
      </c>
      <c r="BI142" s="149">
        <f>IF(N142="nulová",J142,0)</f>
        <v>0</v>
      </c>
      <c r="BJ142" s="13" t="s">
        <v>130</v>
      </c>
      <c r="BK142" s="149">
        <f>ROUND(I142*H142,2)</f>
        <v>0</v>
      </c>
      <c r="BL142" s="13" t="s">
        <v>129</v>
      </c>
      <c r="BM142" s="148" t="s">
        <v>425</v>
      </c>
    </row>
    <row r="143" spans="2:65" s="1" customFormat="1" ht="16.5" customHeight="1">
      <c r="B143" s="135"/>
      <c r="C143" s="136" t="s">
        <v>173</v>
      </c>
      <c r="D143" s="136" t="s">
        <v>125</v>
      </c>
      <c r="E143" s="137" t="s">
        <v>342</v>
      </c>
      <c r="F143" s="138" t="s">
        <v>343</v>
      </c>
      <c r="G143" s="139" t="s">
        <v>142</v>
      </c>
      <c r="H143" s="140">
        <v>9.4749999999999996</v>
      </c>
      <c r="I143" s="141"/>
      <c r="J143" s="142">
        <f>ROUND(I143*H143,2)</f>
        <v>0</v>
      </c>
      <c r="K143" s="143"/>
      <c r="L143" s="28"/>
      <c r="M143" s="144" t="s">
        <v>1</v>
      </c>
      <c r="N143" s="145" t="s">
        <v>40</v>
      </c>
      <c r="P143" s="146">
        <f>O143*H143</f>
        <v>0</v>
      </c>
      <c r="Q143" s="146">
        <v>2.19407</v>
      </c>
      <c r="R143" s="146">
        <f>Q143*H143</f>
        <v>20.78881325</v>
      </c>
      <c r="S143" s="146">
        <v>0</v>
      </c>
      <c r="T143" s="147">
        <f>S143*H143</f>
        <v>0</v>
      </c>
      <c r="AR143" s="148" t="s">
        <v>129</v>
      </c>
      <c r="AT143" s="148" t="s">
        <v>125</v>
      </c>
      <c r="AU143" s="148" t="s">
        <v>130</v>
      </c>
      <c r="AY143" s="13" t="s">
        <v>123</v>
      </c>
      <c r="BE143" s="149">
        <f>IF(N143="základná",J143,0)</f>
        <v>0</v>
      </c>
      <c r="BF143" s="149">
        <f>IF(N143="znížená",J143,0)</f>
        <v>0</v>
      </c>
      <c r="BG143" s="149">
        <f>IF(N143="zákl. prenesená",J143,0)</f>
        <v>0</v>
      </c>
      <c r="BH143" s="149">
        <f>IF(N143="zníž. prenesená",J143,0)</f>
        <v>0</v>
      </c>
      <c r="BI143" s="149">
        <f>IF(N143="nulová",J143,0)</f>
        <v>0</v>
      </c>
      <c r="BJ143" s="13" t="s">
        <v>130</v>
      </c>
      <c r="BK143" s="149">
        <f>ROUND(I143*H143,2)</f>
        <v>0</v>
      </c>
      <c r="BL143" s="13" t="s">
        <v>129</v>
      </c>
      <c r="BM143" s="148" t="s">
        <v>426</v>
      </c>
    </row>
    <row r="144" spans="2:65" s="11" customFormat="1" ht="22.9" customHeight="1">
      <c r="B144" s="123"/>
      <c r="D144" s="124" t="s">
        <v>73</v>
      </c>
      <c r="E144" s="133" t="s">
        <v>136</v>
      </c>
      <c r="F144" s="133" t="s">
        <v>348</v>
      </c>
      <c r="I144" s="126"/>
      <c r="J144" s="134">
        <f>BK144</f>
        <v>0</v>
      </c>
      <c r="L144" s="123"/>
      <c r="M144" s="128"/>
      <c r="P144" s="129">
        <f>SUM(P145:P148)</f>
        <v>0</v>
      </c>
      <c r="R144" s="129">
        <f>SUM(R145:R148)</f>
        <v>0.70039470000000004</v>
      </c>
      <c r="T144" s="130">
        <f>SUM(T145:T148)</f>
        <v>0</v>
      </c>
      <c r="AR144" s="124" t="s">
        <v>82</v>
      </c>
      <c r="AT144" s="131" t="s">
        <v>73</v>
      </c>
      <c r="AU144" s="131" t="s">
        <v>82</v>
      </c>
      <c r="AY144" s="124" t="s">
        <v>123</v>
      </c>
      <c r="BK144" s="132">
        <f>SUM(BK145:BK148)</f>
        <v>0</v>
      </c>
    </row>
    <row r="145" spans="2:65" s="1" customFormat="1" ht="37.9" customHeight="1">
      <c r="B145" s="135"/>
      <c r="C145" s="136" t="s">
        <v>178</v>
      </c>
      <c r="D145" s="136" t="s">
        <v>125</v>
      </c>
      <c r="E145" s="137" t="s">
        <v>349</v>
      </c>
      <c r="F145" s="138" t="s">
        <v>350</v>
      </c>
      <c r="G145" s="139" t="s">
        <v>142</v>
      </c>
      <c r="H145" s="140">
        <v>0.39100000000000001</v>
      </c>
      <c r="I145" s="141"/>
      <c r="J145" s="142">
        <f>ROUND(I145*H145,2)</f>
        <v>0</v>
      </c>
      <c r="K145" s="143"/>
      <c r="L145" s="28"/>
      <c r="M145" s="144" t="s">
        <v>1</v>
      </c>
      <c r="N145" s="145" t="s">
        <v>40</v>
      </c>
      <c r="P145" s="146">
        <f>O145*H145</f>
        <v>0</v>
      </c>
      <c r="Q145" s="146">
        <v>1.6892</v>
      </c>
      <c r="R145" s="146">
        <f>Q145*H145</f>
        <v>0.66047719999999999</v>
      </c>
      <c r="S145" s="146">
        <v>0</v>
      </c>
      <c r="T145" s="147">
        <f>S145*H145</f>
        <v>0</v>
      </c>
      <c r="AR145" s="148" t="s">
        <v>129</v>
      </c>
      <c r="AT145" s="148" t="s">
        <v>125</v>
      </c>
      <c r="AU145" s="148" t="s">
        <v>130</v>
      </c>
      <c r="AY145" s="13" t="s">
        <v>123</v>
      </c>
      <c r="BE145" s="149">
        <f>IF(N145="základná",J145,0)</f>
        <v>0</v>
      </c>
      <c r="BF145" s="149">
        <f>IF(N145="znížená",J145,0)</f>
        <v>0</v>
      </c>
      <c r="BG145" s="149">
        <f>IF(N145="zákl. prenesená",J145,0)</f>
        <v>0</v>
      </c>
      <c r="BH145" s="149">
        <f>IF(N145="zníž. prenesená",J145,0)</f>
        <v>0</v>
      </c>
      <c r="BI145" s="149">
        <f>IF(N145="nulová",J145,0)</f>
        <v>0</v>
      </c>
      <c r="BJ145" s="13" t="s">
        <v>130</v>
      </c>
      <c r="BK145" s="149">
        <f>ROUND(I145*H145,2)</f>
        <v>0</v>
      </c>
      <c r="BL145" s="13" t="s">
        <v>129</v>
      </c>
      <c r="BM145" s="148" t="s">
        <v>427</v>
      </c>
    </row>
    <row r="146" spans="2:65" s="1" customFormat="1" ht="33" customHeight="1">
      <c r="B146" s="135"/>
      <c r="C146" s="136" t="s">
        <v>182</v>
      </c>
      <c r="D146" s="136" t="s">
        <v>125</v>
      </c>
      <c r="E146" s="137" t="s">
        <v>352</v>
      </c>
      <c r="F146" s="138" t="s">
        <v>353</v>
      </c>
      <c r="G146" s="139" t="s">
        <v>225</v>
      </c>
      <c r="H146" s="140">
        <v>5</v>
      </c>
      <c r="I146" s="141"/>
      <c r="J146" s="142">
        <f>ROUND(I146*H146,2)</f>
        <v>0</v>
      </c>
      <c r="K146" s="143"/>
      <c r="L146" s="28"/>
      <c r="M146" s="144" t="s">
        <v>1</v>
      </c>
      <c r="N146" s="145" t="s">
        <v>40</v>
      </c>
      <c r="P146" s="146">
        <f>O146*H146</f>
        <v>0</v>
      </c>
      <c r="Q146" s="146">
        <v>2.14E-3</v>
      </c>
      <c r="R146" s="146">
        <f>Q146*H146</f>
        <v>1.0699999999999999E-2</v>
      </c>
      <c r="S146" s="146">
        <v>0</v>
      </c>
      <c r="T146" s="147">
        <f>S146*H146</f>
        <v>0</v>
      </c>
      <c r="AR146" s="148" t="s">
        <v>129</v>
      </c>
      <c r="AT146" s="148" t="s">
        <v>125</v>
      </c>
      <c r="AU146" s="148" t="s">
        <v>130</v>
      </c>
      <c r="AY146" s="13" t="s">
        <v>123</v>
      </c>
      <c r="BE146" s="149">
        <f>IF(N146="základná",J146,0)</f>
        <v>0</v>
      </c>
      <c r="BF146" s="149">
        <f>IF(N146="znížená",J146,0)</f>
        <v>0</v>
      </c>
      <c r="BG146" s="149">
        <f>IF(N146="zákl. prenesená",J146,0)</f>
        <v>0</v>
      </c>
      <c r="BH146" s="149">
        <f>IF(N146="zníž. prenesená",J146,0)</f>
        <v>0</v>
      </c>
      <c r="BI146" s="149">
        <f>IF(N146="nulová",J146,0)</f>
        <v>0</v>
      </c>
      <c r="BJ146" s="13" t="s">
        <v>130</v>
      </c>
      <c r="BK146" s="149">
        <f>ROUND(I146*H146,2)</f>
        <v>0</v>
      </c>
      <c r="BL146" s="13" t="s">
        <v>129</v>
      </c>
      <c r="BM146" s="148" t="s">
        <v>428</v>
      </c>
    </row>
    <row r="147" spans="2:65" s="1" customFormat="1" ht="24.25" customHeight="1">
      <c r="B147" s="135"/>
      <c r="C147" s="150" t="s">
        <v>186</v>
      </c>
      <c r="D147" s="150" t="s">
        <v>165</v>
      </c>
      <c r="E147" s="151" t="s">
        <v>355</v>
      </c>
      <c r="F147" s="152" t="s">
        <v>356</v>
      </c>
      <c r="G147" s="153" t="s">
        <v>134</v>
      </c>
      <c r="H147" s="154">
        <v>7.75</v>
      </c>
      <c r="I147" s="155"/>
      <c r="J147" s="156">
        <f>ROUND(I147*H147,2)</f>
        <v>0</v>
      </c>
      <c r="K147" s="157"/>
      <c r="L147" s="158"/>
      <c r="M147" s="159" t="s">
        <v>1</v>
      </c>
      <c r="N147" s="160" t="s">
        <v>40</v>
      </c>
      <c r="P147" s="146">
        <f>O147*H147</f>
        <v>0</v>
      </c>
      <c r="Q147" s="146">
        <v>3.7699999999999999E-3</v>
      </c>
      <c r="R147" s="146">
        <f>Q147*H147</f>
        <v>2.92175E-2</v>
      </c>
      <c r="S147" s="146">
        <v>0</v>
      </c>
      <c r="T147" s="147">
        <f>S147*H147</f>
        <v>0</v>
      </c>
      <c r="AR147" s="148" t="s">
        <v>156</v>
      </c>
      <c r="AT147" s="148" t="s">
        <v>165</v>
      </c>
      <c r="AU147" s="148" t="s">
        <v>130</v>
      </c>
      <c r="AY147" s="13" t="s">
        <v>123</v>
      </c>
      <c r="BE147" s="149">
        <f>IF(N147="základná",J147,0)</f>
        <v>0</v>
      </c>
      <c r="BF147" s="149">
        <f>IF(N147="znížená",J147,0)</f>
        <v>0</v>
      </c>
      <c r="BG147" s="149">
        <f>IF(N147="zákl. prenesená",J147,0)</f>
        <v>0</v>
      </c>
      <c r="BH147" s="149">
        <f>IF(N147="zníž. prenesená",J147,0)</f>
        <v>0</v>
      </c>
      <c r="BI147" s="149">
        <f>IF(N147="nulová",J147,0)</f>
        <v>0</v>
      </c>
      <c r="BJ147" s="13" t="s">
        <v>130</v>
      </c>
      <c r="BK147" s="149">
        <f>ROUND(I147*H147,2)</f>
        <v>0</v>
      </c>
      <c r="BL147" s="13" t="s">
        <v>129</v>
      </c>
      <c r="BM147" s="148" t="s">
        <v>429</v>
      </c>
    </row>
    <row r="148" spans="2:65" s="1" customFormat="1" ht="16.5" customHeight="1">
      <c r="B148" s="135"/>
      <c r="C148" s="150" t="s">
        <v>190</v>
      </c>
      <c r="D148" s="150" t="s">
        <v>165</v>
      </c>
      <c r="E148" s="151" t="s">
        <v>358</v>
      </c>
      <c r="F148" s="152" t="s">
        <v>359</v>
      </c>
      <c r="G148" s="153" t="s">
        <v>225</v>
      </c>
      <c r="H148" s="154">
        <v>5</v>
      </c>
      <c r="I148" s="155"/>
      <c r="J148" s="156">
        <f>ROUND(I148*H148,2)</f>
        <v>0</v>
      </c>
      <c r="K148" s="157"/>
      <c r="L148" s="158"/>
      <c r="M148" s="159" t="s">
        <v>1</v>
      </c>
      <c r="N148" s="160" t="s">
        <v>40</v>
      </c>
      <c r="P148" s="146">
        <f>O148*H148</f>
        <v>0</v>
      </c>
      <c r="Q148" s="146">
        <v>0</v>
      </c>
      <c r="R148" s="146">
        <f>Q148*H148</f>
        <v>0</v>
      </c>
      <c r="S148" s="146">
        <v>0</v>
      </c>
      <c r="T148" s="147">
        <f>S148*H148</f>
        <v>0</v>
      </c>
      <c r="AR148" s="148" t="s">
        <v>156</v>
      </c>
      <c r="AT148" s="148" t="s">
        <v>165</v>
      </c>
      <c r="AU148" s="148" t="s">
        <v>130</v>
      </c>
      <c r="AY148" s="13" t="s">
        <v>123</v>
      </c>
      <c r="BE148" s="149">
        <f>IF(N148="základná",J148,0)</f>
        <v>0</v>
      </c>
      <c r="BF148" s="149">
        <f>IF(N148="znížená",J148,0)</f>
        <v>0</v>
      </c>
      <c r="BG148" s="149">
        <f>IF(N148="zákl. prenesená",J148,0)</f>
        <v>0</v>
      </c>
      <c r="BH148" s="149">
        <f>IF(N148="zníž. prenesená",J148,0)</f>
        <v>0</v>
      </c>
      <c r="BI148" s="149">
        <f>IF(N148="nulová",J148,0)</f>
        <v>0</v>
      </c>
      <c r="BJ148" s="13" t="s">
        <v>130</v>
      </c>
      <c r="BK148" s="149">
        <f>ROUND(I148*H148,2)</f>
        <v>0</v>
      </c>
      <c r="BL148" s="13" t="s">
        <v>129</v>
      </c>
      <c r="BM148" s="148" t="s">
        <v>430</v>
      </c>
    </row>
    <row r="149" spans="2:65" s="11" customFormat="1" ht="22.9" customHeight="1">
      <c r="B149" s="123"/>
      <c r="D149" s="124" t="s">
        <v>73</v>
      </c>
      <c r="E149" s="133" t="s">
        <v>144</v>
      </c>
      <c r="F149" s="133" t="s">
        <v>177</v>
      </c>
      <c r="I149" s="126"/>
      <c r="J149" s="134">
        <f>BK149</f>
        <v>0</v>
      </c>
      <c r="L149" s="123"/>
      <c r="M149" s="128"/>
      <c r="P149" s="129">
        <f>SUM(P150:P151)</f>
        <v>0</v>
      </c>
      <c r="R149" s="129">
        <f>SUM(R150:R151)</f>
        <v>6.0857999999999999</v>
      </c>
      <c r="T149" s="130">
        <f>SUM(T150:T151)</f>
        <v>0</v>
      </c>
      <c r="AR149" s="124" t="s">
        <v>82</v>
      </c>
      <c r="AT149" s="131" t="s">
        <v>73</v>
      </c>
      <c r="AU149" s="131" t="s">
        <v>82</v>
      </c>
      <c r="AY149" s="124" t="s">
        <v>123</v>
      </c>
      <c r="BK149" s="132">
        <f>SUM(BK150:BK151)</f>
        <v>0</v>
      </c>
    </row>
    <row r="150" spans="2:65" s="1" customFormat="1" ht="33" customHeight="1">
      <c r="B150" s="135"/>
      <c r="C150" s="136" t="s">
        <v>194</v>
      </c>
      <c r="D150" s="136" t="s">
        <v>125</v>
      </c>
      <c r="E150" s="137" t="s">
        <v>361</v>
      </c>
      <c r="F150" s="138" t="s">
        <v>362</v>
      </c>
      <c r="G150" s="139" t="s">
        <v>128</v>
      </c>
      <c r="H150" s="140">
        <v>28</v>
      </c>
      <c r="I150" s="141"/>
      <c r="J150" s="142">
        <f>ROUND(I150*H150,2)</f>
        <v>0</v>
      </c>
      <c r="K150" s="143"/>
      <c r="L150" s="28"/>
      <c r="M150" s="144" t="s">
        <v>1</v>
      </c>
      <c r="N150" s="145" t="s">
        <v>40</v>
      </c>
      <c r="P150" s="146">
        <f>O150*H150</f>
        <v>0</v>
      </c>
      <c r="Q150" s="146">
        <v>0.126</v>
      </c>
      <c r="R150" s="146">
        <f>Q150*H150</f>
        <v>3.528</v>
      </c>
      <c r="S150" s="146">
        <v>0</v>
      </c>
      <c r="T150" s="147">
        <f>S150*H150</f>
        <v>0</v>
      </c>
      <c r="AR150" s="148" t="s">
        <v>129</v>
      </c>
      <c r="AT150" s="148" t="s">
        <v>125</v>
      </c>
      <c r="AU150" s="148" t="s">
        <v>130</v>
      </c>
      <c r="AY150" s="13" t="s">
        <v>123</v>
      </c>
      <c r="BE150" s="149">
        <f>IF(N150="základná",J150,0)</f>
        <v>0</v>
      </c>
      <c r="BF150" s="149">
        <f>IF(N150="znížená",J150,0)</f>
        <v>0</v>
      </c>
      <c r="BG150" s="149">
        <f>IF(N150="zákl. prenesená",J150,0)</f>
        <v>0</v>
      </c>
      <c r="BH150" s="149">
        <f>IF(N150="zníž. prenesená",J150,0)</f>
        <v>0</v>
      </c>
      <c r="BI150" s="149">
        <f>IF(N150="nulová",J150,0)</f>
        <v>0</v>
      </c>
      <c r="BJ150" s="13" t="s">
        <v>130</v>
      </c>
      <c r="BK150" s="149">
        <f>ROUND(I150*H150,2)</f>
        <v>0</v>
      </c>
      <c r="BL150" s="13" t="s">
        <v>129</v>
      </c>
      <c r="BM150" s="148" t="s">
        <v>431</v>
      </c>
    </row>
    <row r="151" spans="2:65" s="1" customFormat="1" ht="21.75" customHeight="1">
      <c r="B151" s="135"/>
      <c r="C151" s="150" t="s">
        <v>198</v>
      </c>
      <c r="D151" s="150" t="s">
        <v>165</v>
      </c>
      <c r="E151" s="151" t="s">
        <v>364</v>
      </c>
      <c r="F151" s="152" t="s">
        <v>365</v>
      </c>
      <c r="G151" s="153" t="s">
        <v>128</v>
      </c>
      <c r="H151" s="154">
        <v>29.4</v>
      </c>
      <c r="I151" s="155"/>
      <c r="J151" s="156">
        <f>ROUND(I151*H151,2)</f>
        <v>0</v>
      </c>
      <c r="K151" s="157"/>
      <c r="L151" s="158"/>
      <c r="M151" s="159" t="s">
        <v>1</v>
      </c>
      <c r="N151" s="160" t="s">
        <v>40</v>
      </c>
      <c r="P151" s="146">
        <f>O151*H151</f>
        <v>0</v>
      </c>
      <c r="Q151" s="146">
        <v>8.6999999999999994E-2</v>
      </c>
      <c r="R151" s="146">
        <f>Q151*H151</f>
        <v>2.5577999999999999</v>
      </c>
      <c r="S151" s="146">
        <v>0</v>
      </c>
      <c r="T151" s="147">
        <f>S151*H151</f>
        <v>0</v>
      </c>
      <c r="AR151" s="148" t="s">
        <v>156</v>
      </c>
      <c r="AT151" s="148" t="s">
        <v>165</v>
      </c>
      <c r="AU151" s="148" t="s">
        <v>130</v>
      </c>
      <c r="AY151" s="13" t="s">
        <v>123</v>
      </c>
      <c r="BE151" s="149">
        <f>IF(N151="základná",J151,0)</f>
        <v>0</v>
      </c>
      <c r="BF151" s="149">
        <f>IF(N151="znížená",J151,0)</f>
        <v>0</v>
      </c>
      <c r="BG151" s="149">
        <f>IF(N151="zákl. prenesená",J151,0)</f>
        <v>0</v>
      </c>
      <c r="BH151" s="149">
        <f>IF(N151="zníž. prenesená",J151,0)</f>
        <v>0</v>
      </c>
      <c r="BI151" s="149">
        <f>IF(N151="nulová",J151,0)</f>
        <v>0</v>
      </c>
      <c r="BJ151" s="13" t="s">
        <v>130</v>
      </c>
      <c r="BK151" s="149">
        <f>ROUND(I151*H151,2)</f>
        <v>0</v>
      </c>
      <c r="BL151" s="13" t="s">
        <v>129</v>
      </c>
      <c r="BM151" s="148" t="s">
        <v>432</v>
      </c>
    </row>
    <row r="152" spans="2:65" s="11" customFormat="1" ht="22.9" customHeight="1">
      <c r="B152" s="123"/>
      <c r="D152" s="124" t="s">
        <v>73</v>
      </c>
      <c r="E152" s="133" t="s">
        <v>148</v>
      </c>
      <c r="F152" s="133" t="s">
        <v>433</v>
      </c>
      <c r="I152" s="126"/>
      <c r="J152" s="134">
        <f>BK152</f>
        <v>0</v>
      </c>
      <c r="L152" s="123"/>
      <c r="M152" s="128"/>
      <c r="P152" s="129">
        <f>SUM(P153:P154)</f>
        <v>0</v>
      </c>
      <c r="R152" s="129">
        <f>SUM(R153:R154)</f>
        <v>0.148395</v>
      </c>
      <c r="T152" s="130">
        <f>SUM(T153:T154)</f>
        <v>0</v>
      </c>
      <c r="AR152" s="124" t="s">
        <v>82</v>
      </c>
      <c r="AT152" s="131" t="s">
        <v>73</v>
      </c>
      <c r="AU152" s="131" t="s">
        <v>82</v>
      </c>
      <c r="AY152" s="124" t="s">
        <v>123</v>
      </c>
      <c r="BK152" s="132">
        <f>SUM(BK153:BK154)</f>
        <v>0</v>
      </c>
    </row>
    <row r="153" spans="2:65" s="1" customFormat="1" ht="24.25" customHeight="1">
      <c r="B153" s="135"/>
      <c r="C153" s="136" t="s">
        <v>203</v>
      </c>
      <c r="D153" s="136" t="s">
        <v>125</v>
      </c>
      <c r="E153" s="137" t="s">
        <v>434</v>
      </c>
      <c r="F153" s="138" t="s">
        <v>435</v>
      </c>
      <c r="G153" s="139" t="s">
        <v>128</v>
      </c>
      <c r="H153" s="140">
        <v>19.5</v>
      </c>
      <c r="I153" s="141"/>
      <c r="J153" s="142">
        <f>ROUND(I153*H153,2)</f>
        <v>0</v>
      </c>
      <c r="K153" s="143"/>
      <c r="L153" s="28"/>
      <c r="M153" s="144" t="s">
        <v>1</v>
      </c>
      <c r="N153" s="145" t="s">
        <v>40</v>
      </c>
      <c r="P153" s="146">
        <f>O153*H153</f>
        <v>0</v>
      </c>
      <c r="Q153" s="146">
        <v>4.9300000000000004E-3</v>
      </c>
      <c r="R153" s="146">
        <f>Q153*H153</f>
        <v>9.6135000000000012E-2</v>
      </c>
      <c r="S153" s="146">
        <v>0</v>
      </c>
      <c r="T153" s="147">
        <f>S153*H153</f>
        <v>0</v>
      </c>
      <c r="AR153" s="148" t="s">
        <v>129</v>
      </c>
      <c r="AT153" s="148" t="s">
        <v>125</v>
      </c>
      <c r="AU153" s="148" t="s">
        <v>130</v>
      </c>
      <c r="AY153" s="13" t="s">
        <v>123</v>
      </c>
      <c r="BE153" s="149">
        <f>IF(N153="základná",J153,0)</f>
        <v>0</v>
      </c>
      <c r="BF153" s="149">
        <f>IF(N153="znížená",J153,0)</f>
        <v>0</v>
      </c>
      <c r="BG153" s="149">
        <f>IF(N153="zákl. prenesená",J153,0)</f>
        <v>0</v>
      </c>
      <c r="BH153" s="149">
        <f>IF(N153="zníž. prenesená",J153,0)</f>
        <v>0</v>
      </c>
      <c r="BI153" s="149">
        <f>IF(N153="nulová",J153,0)</f>
        <v>0</v>
      </c>
      <c r="BJ153" s="13" t="s">
        <v>130</v>
      </c>
      <c r="BK153" s="149">
        <f>ROUND(I153*H153,2)</f>
        <v>0</v>
      </c>
      <c r="BL153" s="13" t="s">
        <v>129</v>
      </c>
      <c r="BM153" s="148" t="s">
        <v>436</v>
      </c>
    </row>
    <row r="154" spans="2:65" s="1" customFormat="1" ht="24.25" customHeight="1">
      <c r="B154" s="135"/>
      <c r="C154" s="136" t="s">
        <v>7</v>
      </c>
      <c r="D154" s="136" t="s">
        <v>125</v>
      </c>
      <c r="E154" s="137" t="s">
        <v>437</v>
      </c>
      <c r="F154" s="138" t="s">
        <v>438</v>
      </c>
      <c r="G154" s="139" t="s">
        <v>128</v>
      </c>
      <c r="H154" s="140">
        <v>19.5</v>
      </c>
      <c r="I154" s="141"/>
      <c r="J154" s="142">
        <f>ROUND(I154*H154,2)</f>
        <v>0</v>
      </c>
      <c r="K154" s="143"/>
      <c r="L154" s="28"/>
      <c r="M154" s="144" t="s">
        <v>1</v>
      </c>
      <c r="N154" s="145" t="s">
        <v>40</v>
      </c>
      <c r="P154" s="146">
        <f>O154*H154</f>
        <v>0</v>
      </c>
      <c r="Q154" s="146">
        <v>2.6800000000000001E-3</v>
      </c>
      <c r="R154" s="146">
        <f>Q154*H154</f>
        <v>5.2260000000000001E-2</v>
      </c>
      <c r="S154" s="146">
        <v>0</v>
      </c>
      <c r="T154" s="147">
        <f>S154*H154</f>
        <v>0</v>
      </c>
      <c r="AR154" s="148" t="s">
        <v>129</v>
      </c>
      <c r="AT154" s="148" t="s">
        <v>125</v>
      </c>
      <c r="AU154" s="148" t="s">
        <v>130</v>
      </c>
      <c r="AY154" s="13" t="s">
        <v>123</v>
      </c>
      <c r="BE154" s="149">
        <f>IF(N154="základná",J154,0)</f>
        <v>0</v>
      </c>
      <c r="BF154" s="149">
        <f>IF(N154="znížená",J154,0)</f>
        <v>0</v>
      </c>
      <c r="BG154" s="149">
        <f>IF(N154="zákl. prenesená",J154,0)</f>
        <v>0</v>
      </c>
      <c r="BH154" s="149">
        <f>IF(N154="zníž. prenesená",J154,0)</f>
        <v>0</v>
      </c>
      <c r="BI154" s="149">
        <f>IF(N154="nulová",J154,0)</f>
        <v>0</v>
      </c>
      <c r="BJ154" s="13" t="s">
        <v>130</v>
      </c>
      <c r="BK154" s="149">
        <f>ROUND(I154*H154,2)</f>
        <v>0</v>
      </c>
      <c r="BL154" s="13" t="s">
        <v>129</v>
      </c>
      <c r="BM154" s="148" t="s">
        <v>439</v>
      </c>
    </row>
    <row r="155" spans="2:65" s="11" customFormat="1" ht="22.9" customHeight="1">
      <c r="B155" s="123"/>
      <c r="D155" s="124" t="s">
        <v>73</v>
      </c>
      <c r="E155" s="133" t="s">
        <v>160</v>
      </c>
      <c r="F155" s="133" t="s">
        <v>202</v>
      </c>
      <c r="I155" s="126"/>
      <c r="J155" s="134">
        <f>BK155</f>
        <v>0</v>
      </c>
      <c r="L155" s="123"/>
      <c r="M155" s="128"/>
      <c r="P155" s="129">
        <f>SUM(P156:P163)</f>
        <v>0</v>
      </c>
      <c r="R155" s="129">
        <f>SUM(R156:R163)</f>
        <v>1.0955999999999999</v>
      </c>
      <c r="T155" s="130">
        <f>SUM(T156:T163)</f>
        <v>0</v>
      </c>
      <c r="AR155" s="124" t="s">
        <v>82</v>
      </c>
      <c r="AT155" s="131" t="s">
        <v>73</v>
      </c>
      <c r="AU155" s="131" t="s">
        <v>82</v>
      </c>
      <c r="AY155" s="124" t="s">
        <v>123</v>
      </c>
      <c r="BK155" s="132">
        <f>SUM(BK156:BK163)</f>
        <v>0</v>
      </c>
    </row>
    <row r="156" spans="2:65" s="1" customFormat="1" ht="21.75" customHeight="1">
      <c r="B156" s="135"/>
      <c r="C156" s="136" t="s">
        <v>210</v>
      </c>
      <c r="D156" s="136" t="s">
        <v>125</v>
      </c>
      <c r="E156" s="137" t="s">
        <v>440</v>
      </c>
      <c r="F156" s="138" t="s">
        <v>441</v>
      </c>
      <c r="G156" s="139" t="s">
        <v>225</v>
      </c>
      <c r="H156" s="140">
        <v>1</v>
      </c>
      <c r="I156" s="141"/>
      <c r="J156" s="142">
        <f t="shared" ref="J156:J163" si="10">ROUND(I156*H156,2)</f>
        <v>0</v>
      </c>
      <c r="K156" s="143"/>
      <c r="L156" s="28"/>
      <c r="M156" s="144" t="s">
        <v>1</v>
      </c>
      <c r="N156" s="145" t="s">
        <v>40</v>
      </c>
      <c r="P156" s="146">
        <f t="shared" ref="P156:P163" si="11">O156*H156</f>
        <v>0</v>
      </c>
      <c r="Q156" s="146">
        <v>2.2100000000000002E-3</v>
      </c>
      <c r="R156" s="146">
        <f t="shared" ref="R156:R163" si="12">Q156*H156</f>
        <v>2.2100000000000002E-3</v>
      </c>
      <c r="S156" s="146">
        <v>0</v>
      </c>
      <c r="T156" s="147">
        <f t="shared" ref="T156:T163" si="13">S156*H156</f>
        <v>0</v>
      </c>
      <c r="AR156" s="148" t="s">
        <v>129</v>
      </c>
      <c r="AT156" s="148" t="s">
        <v>125</v>
      </c>
      <c r="AU156" s="148" t="s">
        <v>130</v>
      </c>
      <c r="AY156" s="13" t="s">
        <v>123</v>
      </c>
      <c r="BE156" s="149">
        <f t="shared" ref="BE156:BE163" si="14">IF(N156="základná",J156,0)</f>
        <v>0</v>
      </c>
      <c r="BF156" s="149">
        <f t="shared" ref="BF156:BF163" si="15">IF(N156="znížená",J156,0)</f>
        <v>0</v>
      </c>
      <c r="BG156" s="149">
        <f t="shared" ref="BG156:BG163" si="16">IF(N156="zákl. prenesená",J156,0)</f>
        <v>0</v>
      </c>
      <c r="BH156" s="149">
        <f t="shared" ref="BH156:BH163" si="17">IF(N156="zníž. prenesená",J156,0)</f>
        <v>0</v>
      </c>
      <c r="BI156" s="149">
        <f t="shared" ref="BI156:BI163" si="18">IF(N156="nulová",J156,0)</f>
        <v>0</v>
      </c>
      <c r="BJ156" s="13" t="s">
        <v>130</v>
      </c>
      <c r="BK156" s="149">
        <f t="shared" ref="BK156:BK163" si="19">ROUND(I156*H156,2)</f>
        <v>0</v>
      </c>
      <c r="BL156" s="13" t="s">
        <v>129</v>
      </c>
      <c r="BM156" s="148" t="s">
        <v>442</v>
      </c>
    </row>
    <row r="157" spans="2:65" s="1" customFormat="1" ht="16.5" customHeight="1">
      <c r="B157" s="135"/>
      <c r="C157" s="150" t="s">
        <v>214</v>
      </c>
      <c r="D157" s="150" t="s">
        <v>165</v>
      </c>
      <c r="E157" s="151" t="s">
        <v>443</v>
      </c>
      <c r="F157" s="152" t="s">
        <v>444</v>
      </c>
      <c r="G157" s="153" t="s">
        <v>225</v>
      </c>
      <c r="H157" s="154">
        <v>1</v>
      </c>
      <c r="I157" s="155"/>
      <c r="J157" s="156">
        <f t="shared" si="10"/>
        <v>0</v>
      </c>
      <c r="K157" s="157"/>
      <c r="L157" s="158"/>
      <c r="M157" s="159" t="s">
        <v>1</v>
      </c>
      <c r="N157" s="160" t="s">
        <v>40</v>
      </c>
      <c r="P157" s="146">
        <f t="shared" si="11"/>
        <v>0</v>
      </c>
      <c r="Q157" s="146">
        <v>9.1999999999999998E-2</v>
      </c>
      <c r="R157" s="146">
        <f t="shared" si="12"/>
        <v>9.1999999999999998E-2</v>
      </c>
      <c r="S157" s="146">
        <v>0</v>
      </c>
      <c r="T157" s="147">
        <f t="shared" si="13"/>
        <v>0</v>
      </c>
      <c r="AR157" s="148" t="s">
        <v>156</v>
      </c>
      <c r="AT157" s="148" t="s">
        <v>165</v>
      </c>
      <c r="AU157" s="148" t="s">
        <v>130</v>
      </c>
      <c r="AY157" s="13" t="s">
        <v>123</v>
      </c>
      <c r="BE157" s="149">
        <f t="shared" si="14"/>
        <v>0</v>
      </c>
      <c r="BF157" s="149">
        <f t="shared" si="15"/>
        <v>0</v>
      </c>
      <c r="BG157" s="149">
        <f t="shared" si="16"/>
        <v>0</v>
      </c>
      <c r="BH157" s="149">
        <f t="shared" si="17"/>
        <v>0</v>
      </c>
      <c r="BI157" s="149">
        <f t="shared" si="18"/>
        <v>0</v>
      </c>
      <c r="BJ157" s="13" t="s">
        <v>130</v>
      </c>
      <c r="BK157" s="149">
        <f t="shared" si="19"/>
        <v>0</v>
      </c>
      <c r="BL157" s="13" t="s">
        <v>129</v>
      </c>
      <c r="BM157" s="148" t="s">
        <v>445</v>
      </c>
    </row>
    <row r="158" spans="2:65" s="1" customFormat="1" ht="24.25" customHeight="1">
      <c r="B158" s="135"/>
      <c r="C158" s="136" t="s">
        <v>218</v>
      </c>
      <c r="D158" s="136" t="s">
        <v>125</v>
      </c>
      <c r="E158" s="137" t="s">
        <v>367</v>
      </c>
      <c r="F158" s="138" t="s">
        <v>368</v>
      </c>
      <c r="G158" s="139" t="s">
        <v>225</v>
      </c>
      <c r="H158" s="140">
        <v>2</v>
      </c>
      <c r="I158" s="141"/>
      <c r="J158" s="142">
        <f t="shared" si="10"/>
        <v>0</v>
      </c>
      <c r="K158" s="143"/>
      <c r="L158" s="28"/>
      <c r="M158" s="144" t="s">
        <v>1</v>
      </c>
      <c r="N158" s="145" t="s">
        <v>40</v>
      </c>
      <c r="P158" s="146">
        <f t="shared" si="11"/>
        <v>0</v>
      </c>
      <c r="Q158" s="146">
        <v>5.1000000000000004E-4</v>
      </c>
      <c r="R158" s="146">
        <f t="shared" si="12"/>
        <v>1.0200000000000001E-3</v>
      </c>
      <c r="S158" s="146">
        <v>0</v>
      </c>
      <c r="T158" s="147">
        <f t="shared" si="13"/>
        <v>0</v>
      </c>
      <c r="AR158" s="148" t="s">
        <v>129</v>
      </c>
      <c r="AT158" s="148" t="s">
        <v>125</v>
      </c>
      <c r="AU158" s="148" t="s">
        <v>130</v>
      </c>
      <c r="AY158" s="13" t="s">
        <v>123</v>
      </c>
      <c r="BE158" s="149">
        <f t="shared" si="14"/>
        <v>0</v>
      </c>
      <c r="BF158" s="149">
        <f t="shared" si="15"/>
        <v>0</v>
      </c>
      <c r="BG158" s="149">
        <f t="shared" si="16"/>
        <v>0</v>
      </c>
      <c r="BH158" s="149">
        <f t="shared" si="17"/>
        <v>0</v>
      </c>
      <c r="BI158" s="149">
        <f t="shared" si="18"/>
        <v>0</v>
      </c>
      <c r="BJ158" s="13" t="s">
        <v>130</v>
      </c>
      <c r="BK158" s="149">
        <f t="shared" si="19"/>
        <v>0</v>
      </c>
      <c r="BL158" s="13" t="s">
        <v>129</v>
      </c>
      <c r="BM158" s="148" t="s">
        <v>446</v>
      </c>
    </row>
    <row r="159" spans="2:65" s="1" customFormat="1" ht="16.5" customHeight="1">
      <c r="B159" s="135"/>
      <c r="C159" s="150" t="s">
        <v>222</v>
      </c>
      <c r="D159" s="150" t="s">
        <v>165</v>
      </c>
      <c r="E159" s="151" t="s">
        <v>370</v>
      </c>
      <c r="F159" s="152" t="s">
        <v>371</v>
      </c>
      <c r="G159" s="153" t="s">
        <v>225</v>
      </c>
      <c r="H159" s="154">
        <v>2</v>
      </c>
      <c r="I159" s="155"/>
      <c r="J159" s="156">
        <f t="shared" si="10"/>
        <v>0</v>
      </c>
      <c r="K159" s="157"/>
      <c r="L159" s="158"/>
      <c r="M159" s="159" t="s">
        <v>1</v>
      </c>
      <c r="N159" s="160" t="s">
        <v>40</v>
      </c>
      <c r="P159" s="146">
        <f t="shared" si="11"/>
        <v>0</v>
      </c>
      <c r="Q159" s="146">
        <v>2.7E-2</v>
      </c>
      <c r="R159" s="146">
        <f t="shared" si="12"/>
        <v>5.3999999999999999E-2</v>
      </c>
      <c r="S159" s="146">
        <v>0</v>
      </c>
      <c r="T159" s="147">
        <f t="shared" si="13"/>
        <v>0</v>
      </c>
      <c r="AR159" s="148" t="s">
        <v>156</v>
      </c>
      <c r="AT159" s="148" t="s">
        <v>165</v>
      </c>
      <c r="AU159" s="148" t="s">
        <v>130</v>
      </c>
      <c r="AY159" s="13" t="s">
        <v>123</v>
      </c>
      <c r="BE159" s="149">
        <f t="shared" si="14"/>
        <v>0</v>
      </c>
      <c r="BF159" s="149">
        <f t="shared" si="15"/>
        <v>0</v>
      </c>
      <c r="BG159" s="149">
        <f t="shared" si="16"/>
        <v>0</v>
      </c>
      <c r="BH159" s="149">
        <f t="shared" si="17"/>
        <v>0</v>
      </c>
      <c r="BI159" s="149">
        <f t="shared" si="18"/>
        <v>0</v>
      </c>
      <c r="BJ159" s="13" t="s">
        <v>130</v>
      </c>
      <c r="BK159" s="149">
        <f t="shared" si="19"/>
        <v>0</v>
      </c>
      <c r="BL159" s="13" t="s">
        <v>129</v>
      </c>
      <c r="BM159" s="148" t="s">
        <v>447</v>
      </c>
    </row>
    <row r="160" spans="2:65" s="1" customFormat="1" ht="24.25" customHeight="1">
      <c r="B160" s="135"/>
      <c r="C160" s="136" t="s">
        <v>227</v>
      </c>
      <c r="D160" s="136" t="s">
        <v>125</v>
      </c>
      <c r="E160" s="137" t="s">
        <v>373</v>
      </c>
      <c r="F160" s="138" t="s">
        <v>374</v>
      </c>
      <c r="G160" s="139" t="s">
        <v>225</v>
      </c>
      <c r="H160" s="140">
        <v>4</v>
      </c>
      <c r="I160" s="141"/>
      <c r="J160" s="142">
        <f t="shared" si="10"/>
        <v>0</v>
      </c>
      <c r="K160" s="143"/>
      <c r="L160" s="28"/>
      <c r="M160" s="144" t="s">
        <v>1</v>
      </c>
      <c r="N160" s="145" t="s">
        <v>40</v>
      </c>
      <c r="P160" s="146">
        <f t="shared" si="11"/>
        <v>0</v>
      </c>
      <c r="Q160" s="146">
        <v>4.6999999999999999E-4</v>
      </c>
      <c r="R160" s="146">
        <f t="shared" si="12"/>
        <v>1.8799999999999999E-3</v>
      </c>
      <c r="S160" s="146">
        <v>0</v>
      </c>
      <c r="T160" s="147">
        <f t="shared" si="13"/>
        <v>0</v>
      </c>
      <c r="AR160" s="148" t="s">
        <v>129</v>
      </c>
      <c r="AT160" s="148" t="s">
        <v>125</v>
      </c>
      <c r="AU160" s="148" t="s">
        <v>130</v>
      </c>
      <c r="AY160" s="13" t="s">
        <v>123</v>
      </c>
      <c r="BE160" s="149">
        <f t="shared" si="14"/>
        <v>0</v>
      </c>
      <c r="BF160" s="149">
        <f t="shared" si="15"/>
        <v>0</v>
      </c>
      <c r="BG160" s="149">
        <f t="shared" si="16"/>
        <v>0</v>
      </c>
      <c r="BH160" s="149">
        <f t="shared" si="17"/>
        <v>0</v>
      </c>
      <c r="BI160" s="149">
        <f t="shared" si="18"/>
        <v>0</v>
      </c>
      <c r="BJ160" s="13" t="s">
        <v>130</v>
      </c>
      <c r="BK160" s="149">
        <f t="shared" si="19"/>
        <v>0</v>
      </c>
      <c r="BL160" s="13" t="s">
        <v>129</v>
      </c>
      <c r="BM160" s="148" t="s">
        <v>448</v>
      </c>
    </row>
    <row r="161" spans="2:65" s="1" customFormat="1" ht="16.5" customHeight="1">
      <c r="B161" s="135"/>
      <c r="C161" s="150" t="s">
        <v>232</v>
      </c>
      <c r="D161" s="150" t="s">
        <v>165</v>
      </c>
      <c r="E161" s="151" t="s">
        <v>376</v>
      </c>
      <c r="F161" s="152" t="s">
        <v>449</v>
      </c>
      <c r="G161" s="153" t="s">
        <v>225</v>
      </c>
      <c r="H161" s="154">
        <v>4</v>
      </c>
      <c r="I161" s="155"/>
      <c r="J161" s="156">
        <f t="shared" si="10"/>
        <v>0</v>
      </c>
      <c r="K161" s="157"/>
      <c r="L161" s="158"/>
      <c r="M161" s="159" t="s">
        <v>1</v>
      </c>
      <c r="N161" s="160" t="s">
        <v>40</v>
      </c>
      <c r="P161" s="146">
        <f t="shared" si="11"/>
        <v>0</v>
      </c>
      <c r="Q161" s="146">
        <v>2.1999999999999999E-2</v>
      </c>
      <c r="R161" s="146">
        <f t="shared" si="12"/>
        <v>8.7999999999999995E-2</v>
      </c>
      <c r="S161" s="146">
        <v>0</v>
      </c>
      <c r="T161" s="147">
        <f t="shared" si="13"/>
        <v>0</v>
      </c>
      <c r="AR161" s="148" t="s">
        <v>156</v>
      </c>
      <c r="AT161" s="148" t="s">
        <v>165</v>
      </c>
      <c r="AU161" s="148" t="s">
        <v>130</v>
      </c>
      <c r="AY161" s="13" t="s">
        <v>123</v>
      </c>
      <c r="BE161" s="149">
        <f t="shared" si="14"/>
        <v>0</v>
      </c>
      <c r="BF161" s="149">
        <f t="shared" si="15"/>
        <v>0</v>
      </c>
      <c r="BG161" s="149">
        <f t="shared" si="16"/>
        <v>0</v>
      </c>
      <c r="BH161" s="149">
        <f t="shared" si="17"/>
        <v>0</v>
      </c>
      <c r="BI161" s="149">
        <f t="shared" si="18"/>
        <v>0</v>
      </c>
      <c r="BJ161" s="13" t="s">
        <v>130</v>
      </c>
      <c r="BK161" s="149">
        <f t="shared" si="19"/>
        <v>0</v>
      </c>
      <c r="BL161" s="13" t="s">
        <v>129</v>
      </c>
      <c r="BM161" s="148" t="s">
        <v>450</v>
      </c>
    </row>
    <row r="162" spans="2:65" s="1" customFormat="1" ht="24.25" customHeight="1">
      <c r="B162" s="135"/>
      <c r="C162" s="136" t="s">
        <v>236</v>
      </c>
      <c r="D162" s="136" t="s">
        <v>125</v>
      </c>
      <c r="E162" s="137" t="s">
        <v>451</v>
      </c>
      <c r="F162" s="138" t="s">
        <v>452</v>
      </c>
      <c r="G162" s="139" t="s">
        <v>453</v>
      </c>
      <c r="H162" s="140">
        <v>1</v>
      </c>
      <c r="I162" s="141"/>
      <c r="J162" s="142">
        <f t="shared" si="10"/>
        <v>0</v>
      </c>
      <c r="K162" s="143"/>
      <c r="L162" s="28"/>
      <c r="M162" s="144" t="s">
        <v>1</v>
      </c>
      <c r="N162" s="145" t="s">
        <v>40</v>
      </c>
      <c r="P162" s="146">
        <f t="shared" si="11"/>
        <v>0</v>
      </c>
      <c r="Q162" s="146">
        <v>0.68649000000000004</v>
      </c>
      <c r="R162" s="146">
        <f t="shared" si="12"/>
        <v>0.68649000000000004</v>
      </c>
      <c r="S162" s="146">
        <v>0</v>
      </c>
      <c r="T162" s="147">
        <f t="shared" si="13"/>
        <v>0</v>
      </c>
      <c r="AR162" s="148" t="s">
        <v>129</v>
      </c>
      <c r="AT162" s="148" t="s">
        <v>125</v>
      </c>
      <c r="AU162" s="148" t="s">
        <v>130</v>
      </c>
      <c r="AY162" s="13" t="s">
        <v>123</v>
      </c>
      <c r="BE162" s="149">
        <f t="shared" si="14"/>
        <v>0</v>
      </c>
      <c r="BF162" s="149">
        <f t="shared" si="15"/>
        <v>0</v>
      </c>
      <c r="BG162" s="149">
        <f t="shared" si="16"/>
        <v>0</v>
      </c>
      <c r="BH162" s="149">
        <f t="shared" si="17"/>
        <v>0</v>
      </c>
      <c r="BI162" s="149">
        <f t="shared" si="18"/>
        <v>0</v>
      </c>
      <c r="BJ162" s="13" t="s">
        <v>130</v>
      </c>
      <c r="BK162" s="149">
        <f t="shared" si="19"/>
        <v>0</v>
      </c>
      <c r="BL162" s="13" t="s">
        <v>129</v>
      </c>
      <c r="BM162" s="148" t="s">
        <v>454</v>
      </c>
    </row>
    <row r="163" spans="2:65" s="1" customFormat="1" ht="16.5" customHeight="1">
      <c r="B163" s="135"/>
      <c r="C163" s="150" t="s">
        <v>240</v>
      </c>
      <c r="D163" s="150" t="s">
        <v>165</v>
      </c>
      <c r="E163" s="151" t="s">
        <v>455</v>
      </c>
      <c r="F163" s="152" t="s">
        <v>456</v>
      </c>
      <c r="G163" s="153" t="s">
        <v>225</v>
      </c>
      <c r="H163" s="154">
        <v>1</v>
      </c>
      <c r="I163" s="155"/>
      <c r="J163" s="156">
        <f t="shared" si="10"/>
        <v>0</v>
      </c>
      <c r="K163" s="157"/>
      <c r="L163" s="158"/>
      <c r="M163" s="159" t="s">
        <v>1</v>
      </c>
      <c r="N163" s="160" t="s">
        <v>40</v>
      </c>
      <c r="P163" s="146">
        <f t="shared" si="11"/>
        <v>0</v>
      </c>
      <c r="Q163" s="146">
        <v>0.17</v>
      </c>
      <c r="R163" s="146">
        <f t="shared" si="12"/>
        <v>0.17</v>
      </c>
      <c r="S163" s="146">
        <v>0</v>
      </c>
      <c r="T163" s="147">
        <f t="shared" si="13"/>
        <v>0</v>
      </c>
      <c r="AR163" s="148" t="s">
        <v>156</v>
      </c>
      <c r="AT163" s="148" t="s">
        <v>165</v>
      </c>
      <c r="AU163" s="148" t="s">
        <v>130</v>
      </c>
      <c r="AY163" s="13" t="s">
        <v>123</v>
      </c>
      <c r="BE163" s="149">
        <f t="shared" si="14"/>
        <v>0</v>
      </c>
      <c r="BF163" s="149">
        <f t="shared" si="15"/>
        <v>0</v>
      </c>
      <c r="BG163" s="149">
        <f t="shared" si="16"/>
        <v>0</v>
      </c>
      <c r="BH163" s="149">
        <f t="shared" si="17"/>
        <v>0</v>
      </c>
      <c r="BI163" s="149">
        <f t="shared" si="18"/>
        <v>0</v>
      </c>
      <c r="BJ163" s="13" t="s">
        <v>130</v>
      </c>
      <c r="BK163" s="149">
        <f t="shared" si="19"/>
        <v>0</v>
      </c>
      <c r="BL163" s="13" t="s">
        <v>129</v>
      </c>
      <c r="BM163" s="148" t="s">
        <v>457</v>
      </c>
    </row>
    <row r="164" spans="2:65" s="11" customFormat="1" ht="22.9" customHeight="1">
      <c r="B164" s="123"/>
      <c r="D164" s="124" t="s">
        <v>73</v>
      </c>
      <c r="E164" s="133" t="s">
        <v>248</v>
      </c>
      <c r="F164" s="133" t="s">
        <v>249</v>
      </c>
      <c r="I164" s="126"/>
      <c r="J164" s="134">
        <f>BK164</f>
        <v>0</v>
      </c>
      <c r="L164" s="123"/>
      <c r="M164" s="128"/>
      <c r="P164" s="129">
        <f>P165</f>
        <v>0</v>
      </c>
      <c r="R164" s="129">
        <f>R165</f>
        <v>0</v>
      </c>
      <c r="T164" s="130">
        <f>T165</f>
        <v>0</v>
      </c>
      <c r="AR164" s="124" t="s">
        <v>82</v>
      </c>
      <c r="AT164" s="131" t="s">
        <v>73</v>
      </c>
      <c r="AU164" s="131" t="s">
        <v>82</v>
      </c>
      <c r="AY164" s="124" t="s">
        <v>123</v>
      </c>
      <c r="BK164" s="132">
        <f>BK165</f>
        <v>0</v>
      </c>
    </row>
    <row r="165" spans="2:65" s="1" customFormat="1" ht="33" customHeight="1">
      <c r="B165" s="135"/>
      <c r="C165" s="136" t="s">
        <v>244</v>
      </c>
      <c r="D165" s="136" t="s">
        <v>125</v>
      </c>
      <c r="E165" s="137" t="s">
        <v>251</v>
      </c>
      <c r="F165" s="138" t="s">
        <v>252</v>
      </c>
      <c r="G165" s="139" t="s">
        <v>230</v>
      </c>
      <c r="H165" s="140">
        <v>64.733999999999995</v>
      </c>
      <c r="I165" s="141"/>
      <c r="J165" s="142">
        <f>ROUND(I165*H165,2)</f>
        <v>0</v>
      </c>
      <c r="K165" s="143"/>
      <c r="L165" s="28"/>
      <c r="M165" s="144" t="s">
        <v>1</v>
      </c>
      <c r="N165" s="145" t="s">
        <v>40</v>
      </c>
      <c r="P165" s="146">
        <f>O165*H165</f>
        <v>0</v>
      </c>
      <c r="Q165" s="146">
        <v>0</v>
      </c>
      <c r="R165" s="146">
        <f>Q165*H165</f>
        <v>0</v>
      </c>
      <c r="S165" s="146">
        <v>0</v>
      </c>
      <c r="T165" s="147">
        <f>S165*H165</f>
        <v>0</v>
      </c>
      <c r="AR165" s="148" t="s">
        <v>129</v>
      </c>
      <c r="AT165" s="148" t="s">
        <v>125</v>
      </c>
      <c r="AU165" s="148" t="s">
        <v>130</v>
      </c>
      <c r="AY165" s="13" t="s">
        <v>123</v>
      </c>
      <c r="BE165" s="149">
        <f>IF(N165="základná",J165,0)</f>
        <v>0</v>
      </c>
      <c r="BF165" s="149">
        <f>IF(N165="znížená",J165,0)</f>
        <v>0</v>
      </c>
      <c r="BG165" s="149">
        <f>IF(N165="zákl. prenesená",J165,0)</f>
        <v>0</v>
      </c>
      <c r="BH165" s="149">
        <f>IF(N165="zníž. prenesená",J165,0)</f>
        <v>0</v>
      </c>
      <c r="BI165" s="149">
        <f>IF(N165="nulová",J165,0)</f>
        <v>0</v>
      </c>
      <c r="BJ165" s="13" t="s">
        <v>130</v>
      </c>
      <c r="BK165" s="149">
        <f>ROUND(I165*H165,2)</f>
        <v>0</v>
      </c>
      <c r="BL165" s="13" t="s">
        <v>129</v>
      </c>
      <c r="BM165" s="148" t="s">
        <v>458</v>
      </c>
    </row>
    <row r="166" spans="2:65" s="11" customFormat="1" ht="25.9" customHeight="1">
      <c r="B166" s="123"/>
      <c r="D166" s="124" t="s">
        <v>73</v>
      </c>
      <c r="E166" s="125" t="s">
        <v>459</v>
      </c>
      <c r="F166" s="125" t="s">
        <v>460</v>
      </c>
      <c r="I166" s="126"/>
      <c r="J166" s="127">
        <f>BK166</f>
        <v>0</v>
      </c>
      <c r="L166" s="123"/>
      <c r="M166" s="128"/>
      <c r="P166" s="129">
        <f>P167</f>
        <v>0</v>
      </c>
      <c r="R166" s="129">
        <f>R167</f>
        <v>0.39071999999999996</v>
      </c>
      <c r="T166" s="130">
        <f>T167</f>
        <v>0</v>
      </c>
      <c r="AR166" s="124" t="s">
        <v>130</v>
      </c>
      <c r="AT166" s="131" t="s">
        <v>73</v>
      </c>
      <c r="AU166" s="131" t="s">
        <v>74</v>
      </c>
      <c r="AY166" s="124" t="s">
        <v>123</v>
      </c>
      <c r="BK166" s="132">
        <f>BK167</f>
        <v>0</v>
      </c>
    </row>
    <row r="167" spans="2:65" s="11" customFormat="1" ht="22.9" customHeight="1">
      <c r="B167" s="123"/>
      <c r="D167" s="124" t="s">
        <v>73</v>
      </c>
      <c r="E167" s="133" t="s">
        <v>461</v>
      </c>
      <c r="F167" s="133" t="s">
        <v>462</v>
      </c>
      <c r="I167" s="126"/>
      <c r="J167" s="134">
        <f>BK167</f>
        <v>0</v>
      </c>
      <c r="L167" s="123"/>
      <c r="M167" s="128"/>
      <c r="P167" s="129">
        <f>SUM(P168:P172)</f>
        <v>0</v>
      </c>
      <c r="R167" s="129">
        <f>SUM(R168:R172)</f>
        <v>0.39071999999999996</v>
      </c>
      <c r="T167" s="130">
        <f>SUM(T168:T172)</f>
        <v>0</v>
      </c>
      <c r="AR167" s="124" t="s">
        <v>130</v>
      </c>
      <c r="AT167" s="131" t="s">
        <v>73</v>
      </c>
      <c r="AU167" s="131" t="s">
        <v>82</v>
      </c>
      <c r="AY167" s="124" t="s">
        <v>123</v>
      </c>
      <c r="BK167" s="132">
        <f>SUM(BK168:BK172)</f>
        <v>0</v>
      </c>
    </row>
    <row r="168" spans="2:65" s="1" customFormat="1" ht="24.25" customHeight="1">
      <c r="B168" s="135"/>
      <c r="C168" s="136" t="s">
        <v>250</v>
      </c>
      <c r="D168" s="136" t="s">
        <v>125</v>
      </c>
      <c r="E168" s="137" t="s">
        <v>463</v>
      </c>
      <c r="F168" s="138" t="s">
        <v>464</v>
      </c>
      <c r="G168" s="139" t="s">
        <v>134</v>
      </c>
      <c r="H168" s="140">
        <v>26</v>
      </c>
      <c r="I168" s="141"/>
      <c r="J168" s="142">
        <f>ROUND(I168*H168,2)</f>
        <v>0</v>
      </c>
      <c r="K168" s="143"/>
      <c r="L168" s="28"/>
      <c r="M168" s="144" t="s">
        <v>1</v>
      </c>
      <c r="N168" s="145" t="s">
        <v>40</v>
      </c>
      <c r="P168" s="146">
        <f>O168*H168</f>
        <v>0</v>
      </c>
      <c r="Q168" s="146">
        <v>1.72E-3</v>
      </c>
      <c r="R168" s="146">
        <f>Q168*H168</f>
        <v>4.4719999999999996E-2</v>
      </c>
      <c r="S168" s="146">
        <v>0</v>
      </c>
      <c r="T168" s="147">
        <f>S168*H168</f>
        <v>0</v>
      </c>
      <c r="AR168" s="148" t="s">
        <v>190</v>
      </c>
      <c r="AT168" s="148" t="s">
        <v>125</v>
      </c>
      <c r="AU168" s="148" t="s">
        <v>130</v>
      </c>
      <c r="AY168" s="13" t="s">
        <v>123</v>
      </c>
      <c r="BE168" s="149">
        <f>IF(N168="základná",J168,0)</f>
        <v>0</v>
      </c>
      <c r="BF168" s="149">
        <f>IF(N168="znížená",J168,0)</f>
        <v>0</v>
      </c>
      <c r="BG168" s="149">
        <f>IF(N168="zákl. prenesená",J168,0)</f>
        <v>0</v>
      </c>
      <c r="BH168" s="149">
        <f>IF(N168="zníž. prenesená",J168,0)</f>
        <v>0</v>
      </c>
      <c r="BI168" s="149">
        <f>IF(N168="nulová",J168,0)</f>
        <v>0</v>
      </c>
      <c r="BJ168" s="13" t="s">
        <v>130</v>
      </c>
      <c r="BK168" s="149">
        <f>ROUND(I168*H168,2)</f>
        <v>0</v>
      </c>
      <c r="BL168" s="13" t="s">
        <v>190</v>
      </c>
      <c r="BM168" s="148" t="s">
        <v>465</v>
      </c>
    </row>
    <row r="169" spans="2:65" s="1" customFormat="1" ht="33" customHeight="1">
      <c r="B169" s="135"/>
      <c r="C169" s="150" t="s">
        <v>297</v>
      </c>
      <c r="D169" s="150" t="s">
        <v>165</v>
      </c>
      <c r="E169" s="151" t="s">
        <v>466</v>
      </c>
      <c r="F169" s="152" t="s">
        <v>467</v>
      </c>
      <c r="G169" s="153" t="s">
        <v>134</v>
      </c>
      <c r="H169" s="154">
        <v>26</v>
      </c>
      <c r="I169" s="155"/>
      <c r="J169" s="156">
        <f>ROUND(I169*H169,2)</f>
        <v>0</v>
      </c>
      <c r="K169" s="157"/>
      <c r="L169" s="158"/>
      <c r="M169" s="159" t="s">
        <v>1</v>
      </c>
      <c r="N169" s="160" t="s">
        <v>40</v>
      </c>
      <c r="P169" s="146">
        <f>O169*H169</f>
        <v>0</v>
      </c>
      <c r="Q169" s="146">
        <v>1.2E-2</v>
      </c>
      <c r="R169" s="146">
        <f>Q169*H169</f>
        <v>0.312</v>
      </c>
      <c r="S169" s="146">
        <v>0</v>
      </c>
      <c r="T169" s="147">
        <f>S169*H169</f>
        <v>0</v>
      </c>
      <c r="AR169" s="148" t="s">
        <v>299</v>
      </c>
      <c r="AT169" s="148" t="s">
        <v>165</v>
      </c>
      <c r="AU169" s="148" t="s">
        <v>130</v>
      </c>
      <c r="AY169" s="13" t="s">
        <v>123</v>
      </c>
      <c r="BE169" s="149">
        <f>IF(N169="základná",J169,0)</f>
        <v>0</v>
      </c>
      <c r="BF169" s="149">
        <f>IF(N169="znížená",J169,0)</f>
        <v>0</v>
      </c>
      <c r="BG169" s="149">
        <f>IF(N169="zákl. prenesená",J169,0)</f>
        <v>0</v>
      </c>
      <c r="BH169" s="149">
        <f>IF(N169="zníž. prenesená",J169,0)</f>
        <v>0</v>
      </c>
      <c r="BI169" s="149">
        <f>IF(N169="nulová",J169,0)</f>
        <v>0</v>
      </c>
      <c r="BJ169" s="13" t="s">
        <v>130</v>
      </c>
      <c r="BK169" s="149">
        <f>ROUND(I169*H169,2)</f>
        <v>0</v>
      </c>
      <c r="BL169" s="13" t="s">
        <v>190</v>
      </c>
      <c r="BM169" s="148" t="s">
        <v>468</v>
      </c>
    </row>
    <row r="170" spans="2:65" s="1" customFormat="1" ht="21.75" customHeight="1">
      <c r="B170" s="135"/>
      <c r="C170" s="136" t="s">
        <v>299</v>
      </c>
      <c r="D170" s="136" t="s">
        <v>125</v>
      </c>
      <c r="E170" s="137" t="s">
        <v>469</v>
      </c>
      <c r="F170" s="138" t="s">
        <v>470</v>
      </c>
      <c r="G170" s="139" t="s">
        <v>225</v>
      </c>
      <c r="H170" s="140">
        <v>1</v>
      </c>
      <c r="I170" s="141"/>
      <c r="J170" s="142">
        <f>ROUND(I170*H170,2)</f>
        <v>0</v>
      </c>
      <c r="K170" s="143"/>
      <c r="L170" s="28"/>
      <c r="M170" s="144" t="s">
        <v>1</v>
      </c>
      <c r="N170" s="145" t="s">
        <v>40</v>
      </c>
      <c r="P170" s="146">
        <f>O170*H170</f>
        <v>0</v>
      </c>
      <c r="Q170" s="146">
        <v>0</v>
      </c>
      <c r="R170" s="146">
        <f>Q170*H170</f>
        <v>0</v>
      </c>
      <c r="S170" s="146">
        <v>0</v>
      </c>
      <c r="T170" s="147">
        <f>S170*H170</f>
        <v>0</v>
      </c>
      <c r="AR170" s="148" t="s">
        <v>471</v>
      </c>
      <c r="AT170" s="148" t="s">
        <v>125</v>
      </c>
      <c r="AU170" s="148" t="s">
        <v>130</v>
      </c>
      <c r="AY170" s="13" t="s">
        <v>123</v>
      </c>
      <c r="BE170" s="149">
        <f>IF(N170="základná",J170,0)</f>
        <v>0</v>
      </c>
      <c r="BF170" s="149">
        <f>IF(N170="znížená",J170,0)</f>
        <v>0</v>
      </c>
      <c r="BG170" s="149">
        <f>IF(N170="zákl. prenesená",J170,0)</f>
        <v>0</v>
      </c>
      <c r="BH170" s="149">
        <f>IF(N170="zníž. prenesená",J170,0)</f>
        <v>0</v>
      </c>
      <c r="BI170" s="149">
        <f>IF(N170="nulová",J170,0)</f>
        <v>0</v>
      </c>
      <c r="BJ170" s="13" t="s">
        <v>130</v>
      </c>
      <c r="BK170" s="149">
        <f>ROUND(I170*H170,2)</f>
        <v>0</v>
      </c>
      <c r="BL170" s="13" t="s">
        <v>471</v>
      </c>
      <c r="BM170" s="148" t="s">
        <v>472</v>
      </c>
    </row>
    <row r="171" spans="2:65" s="1" customFormat="1" ht="55.5" customHeight="1">
      <c r="B171" s="135"/>
      <c r="C171" s="150" t="s">
        <v>301</v>
      </c>
      <c r="D171" s="150" t="s">
        <v>165</v>
      </c>
      <c r="E171" s="151" t="s">
        <v>473</v>
      </c>
      <c r="F171" s="152" t="s">
        <v>474</v>
      </c>
      <c r="G171" s="153" t="s">
        <v>225</v>
      </c>
      <c r="H171" s="154">
        <v>1</v>
      </c>
      <c r="I171" s="155"/>
      <c r="J171" s="156">
        <f>ROUND(I171*H171,2)</f>
        <v>0</v>
      </c>
      <c r="K171" s="157"/>
      <c r="L171" s="158"/>
      <c r="M171" s="159" t="s">
        <v>1</v>
      </c>
      <c r="N171" s="160" t="s">
        <v>40</v>
      </c>
      <c r="P171" s="146">
        <f>O171*H171</f>
        <v>0</v>
      </c>
      <c r="Q171" s="146">
        <v>3.4000000000000002E-2</v>
      </c>
      <c r="R171" s="146">
        <f>Q171*H171</f>
        <v>3.4000000000000002E-2</v>
      </c>
      <c r="S171" s="146">
        <v>0</v>
      </c>
      <c r="T171" s="147">
        <f>S171*H171</f>
        <v>0</v>
      </c>
      <c r="AR171" s="148" t="s">
        <v>475</v>
      </c>
      <c r="AT171" s="148" t="s">
        <v>165</v>
      </c>
      <c r="AU171" s="148" t="s">
        <v>130</v>
      </c>
      <c r="AY171" s="13" t="s">
        <v>123</v>
      </c>
      <c r="BE171" s="149">
        <f>IF(N171="základná",J171,0)</f>
        <v>0</v>
      </c>
      <c r="BF171" s="149">
        <f>IF(N171="znížená",J171,0)</f>
        <v>0</v>
      </c>
      <c r="BG171" s="149">
        <f>IF(N171="zákl. prenesená",J171,0)</f>
        <v>0</v>
      </c>
      <c r="BH171" s="149">
        <f>IF(N171="zníž. prenesená",J171,0)</f>
        <v>0</v>
      </c>
      <c r="BI171" s="149">
        <f>IF(N171="nulová",J171,0)</f>
        <v>0</v>
      </c>
      <c r="BJ171" s="13" t="s">
        <v>130</v>
      </c>
      <c r="BK171" s="149">
        <f>ROUND(I171*H171,2)</f>
        <v>0</v>
      </c>
      <c r="BL171" s="13" t="s">
        <v>475</v>
      </c>
      <c r="BM171" s="148" t="s">
        <v>476</v>
      </c>
    </row>
    <row r="172" spans="2:65" s="1" customFormat="1" ht="24.25" customHeight="1">
      <c r="B172" s="135"/>
      <c r="C172" s="136" t="s">
        <v>303</v>
      </c>
      <c r="D172" s="136" t="s">
        <v>125</v>
      </c>
      <c r="E172" s="137" t="s">
        <v>477</v>
      </c>
      <c r="F172" s="138" t="s">
        <v>478</v>
      </c>
      <c r="G172" s="139" t="s">
        <v>479</v>
      </c>
      <c r="H172" s="166"/>
      <c r="I172" s="141"/>
      <c r="J172" s="142">
        <f>ROUND(I172*H172,2)</f>
        <v>0</v>
      </c>
      <c r="K172" s="143"/>
      <c r="L172" s="28"/>
      <c r="M172" s="144" t="s">
        <v>1</v>
      </c>
      <c r="N172" s="145" t="s">
        <v>40</v>
      </c>
      <c r="P172" s="146">
        <f>O172*H172</f>
        <v>0</v>
      </c>
      <c r="Q172" s="146">
        <v>0</v>
      </c>
      <c r="R172" s="146">
        <f>Q172*H172</f>
        <v>0</v>
      </c>
      <c r="S172" s="146">
        <v>0</v>
      </c>
      <c r="T172" s="147">
        <f>S172*H172</f>
        <v>0</v>
      </c>
      <c r="AR172" s="148" t="s">
        <v>190</v>
      </c>
      <c r="AT172" s="148" t="s">
        <v>125</v>
      </c>
      <c r="AU172" s="148" t="s">
        <v>130</v>
      </c>
      <c r="AY172" s="13" t="s">
        <v>123</v>
      </c>
      <c r="BE172" s="149">
        <f>IF(N172="základná",J172,0)</f>
        <v>0</v>
      </c>
      <c r="BF172" s="149">
        <f>IF(N172="znížená",J172,0)</f>
        <v>0</v>
      </c>
      <c r="BG172" s="149">
        <f>IF(N172="zákl. prenesená",J172,0)</f>
        <v>0</v>
      </c>
      <c r="BH172" s="149">
        <f>IF(N172="zníž. prenesená",J172,0)</f>
        <v>0</v>
      </c>
      <c r="BI172" s="149">
        <f>IF(N172="nulová",J172,0)</f>
        <v>0</v>
      </c>
      <c r="BJ172" s="13" t="s">
        <v>130</v>
      </c>
      <c r="BK172" s="149">
        <f>ROUND(I172*H172,2)</f>
        <v>0</v>
      </c>
      <c r="BL172" s="13" t="s">
        <v>190</v>
      </c>
      <c r="BM172" s="148" t="s">
        <v>480</v>
      </c>
    </row>
    <row r="173" spans="2:65" s="11" customFormat="1" ht="25.9" customHeight="1">
      <c r="B173" s="123"/>
      <c r="D173" s="124" t="s">
        <v>73</v>
      </c>
      <c r="E173" s="125" t="s">
        <v>165</v>
      </c>
      <c r="F173" s="125" t="s">
        <v>481</v>
      </c>
      <c r="I173" s="126"/>
      <c r="J173" s="127">
        <f>BK173</f>
        <v>0</v>
      </c>
      <c r="L173" s="123"/>
      <c r="M173" s="128"/>
      <c r="P173" s="129">
        <f>P174</f>
        <v>0</v>
      </c>
      <c r="R173" s="129">
        <f>R174</f>
        <v>0</v>
      </c>
      <c r="T173" s="130">
        <f>T174</f>
        <v>0</v>
      </c>
      <c r="AR173" s="124" t="s">
        <v>136</v>
      </c>
      <c r="AT173" s="131" t="s">
        <v>73</v>
      </c>
      <c r="AU173" s="131" t="s">
        <v>74</v>
      </c>
      <c r="AY173" s="124" t="s">
        <v>123</v>
      </c>
      <c r="BK173" s="132">
        <f>BK174</f>
        <v>0</v>
      </c>
    </row>
    <row r="174" spans="2:65" s="11" customFormat="1" ht="22.9" customHeight="1">
      <c r="B174" s="123"/>
      <c r="D174" s="124" t="s">
        <v>73</v>
      </c>
      <c r="E174" s="133" t="s">
        <v>482</v>
      </c>
      <c r="F174" s="133" t="s">
        <v>483</v>
      </c>
      <c r="I174" s="126"/>
      <c r="J174" s="134">
        <f>BK174</f>
        <v>0</v>
      </c>
      <c r="L174" s="123"/>
      <c r="M174" s="128"/>
      <c r="P174" s="129">
        <f>P175</f>
        <v>0</v>
      </c>
      <c r="R174" s="129">
        <f>R175</f>
        <v>0</v>
      </c>
      <c r="T174" s="130">
        <f>T175</f>
        <v>0</v>
      </c>
      <c r="AR174" s="124" t="s">
        <v>136</v>
      </c>
      <c r="AT174" s="131" t="s">
        <v>73</v>
      </c>
      <c r="AU174" s="131" t="s">
        <v>82</v>
      </c>
      <c r="AY174" s="124" t="s">
        <v>123</v>
      </c>
      <c r="BK174" s="132">
        <f>BK175</f>
        <v>0</v>
      </c>
    </row>
    <row r="175" spans="2:65" s="1" customFormat="1" ht="16.5" customHeight="1">
      <c r="B175" s="135"/>
      <c r="C175" s="136" t="s">
        <v>305</v>
      </c>
      <c r="D175" s="136" t="s">
        <v>125</v>
      </c>
      <c r="E175" s="137" t="s">
        <v>484</v>
      </c>
      <c r="F175" s="138" t="s">
        <v>485</v>
      </c>
      <c r="G175" s="139" t="s">
        <v>225</v>
      </c>
      <c r="H175" s="140">
        <v>1</v>
      </c>
      <c r="I175" s="141"/>
      <c r="J175" s="142">
        <f>ROUND(I175*H175,2)</f>
        <v>0</v>
      </c>
      <c r="K175" s="143"/>
      <c r="L175" s="28"/>
      <c r="M175" s="161" t="s">
        <v>1</v>
      </c>
      <c r="N175" s="162" t="s">
        <v>40</v>
      </c>
      <c r="O175" s="163"/>
      <c r="P175" s="164">
        <f>O175*H175</f>
        <v>0</v>
      </c>
      <c r="Q175" s="164">
        <v>0</v>
      </c>
      <c r="R175" s="164">
        <f>Q175*H175</f>
        <v>0</v>
      </c>
      <c r="S175" s="164">
        <v>0</v>
      </c>
      <c r="T175" s="165">
        <f>S175*H175</f>
        <v>0</v>
      </c>
      <c r="AR175" s="148" t="s">
        <v>471</v>
      </c>
      <c r="AT175" s="148" t="s">
        <v>125</v>
      </c>
      <c r="AU175" s="148" t="s">
        <v>130</v>
      </c>
      <c r="AY175" s="13" t="s">
        <v>123</v>
      </c>
      <c r="BE175" s="149">
        <f>IF(N175="základná",J175,0)</f>
        <v>0</v>
      </c>
      <c r="BF175" s="149">
        <f>IF(N175="znížená",J175,0)</f>
        <v>0</v>
      </c>
      <c r="BG175" s="149">
        <f>IF(N175="zákl. prenesená",J175,0)</f>
        <v>0</v>
      </c>
      <c r="BH175" s="149">
        <f>IF(N175="zníž. prenesená",J175,0)</f>
        <v>0</v>
      </c>
      <c r="BI175" s="149">
        <f>IF(N175="nulová",J175,0)</f>
        <v>0</v>
      </c>
      <c r="BJ175" s="13" t="s">
        <v>130</v>
      </c>
      <c r="BK175" s="149">
        <f>ROUND(I175*H175,2)</f>
        <v>0</v>
      </c>
      <c r="BL175" s="13" t="s">
        <v>471</v>
      </c>
      <c r="BM175" s="148" t="s">
        <v>486</v>
      </c>
    </row>
    <row r="176" spans="2:65" s="1" customFormat="1" ht="7" customHeight="1">
      <c r="B176" s="43"/>
      <c r="C176" s="44"/>
      <c r="D176" s="44"/>
      <c r="E176" s="44"/>
      <c r="F176" s="44"/>
      <c r="G176" s="44"/>
      <c r="H176" s="44"/>
      <c r="I176" s="44"/>
      <c r="J176" s="44"/>
      <c r="K176" s="44"/>
      <c r="L176" s="28"/>
    </row>
  </sheetData>
  <autoFilter ref="C127:K175" xr:uid="{00000000-0009-0000-0000-000005000000}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12</vt:i4>
      </vt:variant>
    </vt:vector>
  </HeadingPairs>
  <TitlesOfParts>
    <vt:vector size="18" baseType="lpstr">
      <vt:lpstr>Rekapitulácia stavby</vt:lpstr>
      <vt:lpstr>01 - Ostrovček s trafosta...</vt:lpstr>
      <vt:lpstr>02 - Ostrovček pri jednote</vt:lpstr>
      <vt:lpstr>03 - SO-01 Erb obce Nová ...</vt:lpstr>
      <vt:lpstr>04 - SO-01 Lavičky 3 ks</vt:lpstr>
      <vt:lpstr>05 - SO-02 Lodička so sed...</vt:lpstr>
      <vt:lpstr>'01 - Ostrovček s trafosta...'!Názvy_tlače</vt:lpstr>
      <vt:lpstr>'02 - Ostrovček pri jednote'!Názvy_tlače</vt:lpstr>
      <vt:lpstr>'03 - SO-01 Erb obce Nová ...'!Názvy_tlače</vt:lpstr>
      <vt:lpstr>'04 - SO-01 Lavičky 3 ks'!Názvy_tlače</vt:lpstr>
      <vt:lpstr>'05 - SO-02 Lodička so sed...'!Názvy_tlače</vt:lpstr>
      <vt:lpstr>'Rekapitulácia stavby'!Názvy_tlače</vt:lpstr>
      <vt:lpstr>'01 - Ostrovček s trafosta...'!Oblasť_tlače</vt:lpstr>
      <vt:lpstr>'02 - Ostrovček pri jednote'!Oblasť_tlače</vt:lpstr>
      <vt:lpstr>'03 - SO-01 Erb obce Nová ...'!Oblasť_tlače</vt:lpstr>
      <vt:lpstr>'04 - SO-01 Lavičky 3 ks'!Oblasť_tlače</vt:lpstr>
      <vt:lpstr>'05 - SO-02 Lodička so sed...'!Oblasť_tlače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CENKROS1\Atelier</dc:creator>
  <cp:lastModifiedBy>Michal Dvorjak</cp:lastModifiedBy>
  <dcterms:created xsi:type="dcterms:W3CDTF">2022-07-19T11:01:07Z</dcterms:created>
  <dcterms:modified xsi:type="dcterms:W3CDTF">2023-08-29T07:08:54Z</dcterms:modified>
</cp:coreProperties>
</file>