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SUPCON1001\PRV\Stara-lehota\PD\"/>
    </mc:Choice>
  </mc:AlternateContent>
  <xr:revisionPtr revIDLastSave="0" documentId="8_{27B00C18-C55C-4D6F-ACEB-EBA7FE6AE329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Rekapitulácia stavby" sheetId="1" r:id="rId1"/>
    <sheet name="01 - Rekonštrukcia verejn..." sheetId="2" r:id="rId2"/>
    <sheet name="02 - Prepojenie verejných..." sheetId="3" r:id="rId3"/>
  </sheets>
  <definedNames>
    <definedName name="_xlnm._FilterDatabase" localSheetId="1" hidden="1">'01 - Rekonštrukcia verejn...'!$C$130:$K$211</definedName>
    <definedName name="_xlnm._FilterDatabase" localSheetId="2" hidden="1">'02 - Prepojenie verejných...'!$C$130:$K$211</definedName>
    <definedName name="_xlnm.Print_Titles" localSheetId="1">'01 - Rekonštrukcia verejn...'!$130:$130</definedName>
    <definedName name="_xlnm.Print_Titles" localSheetId="2">'02 - Prepojenie verejných...'!$130:$130</definedName>
    <definedName name="_xlnm.Print_Titles" localSheetId="0">'Rekapitulácia stavby'!$92:$92</definedName>
    <definedName name="_xlnm.Print_Area" localSheetId="1">'01 - Rekonštrukcia verejn...'!$C$4:$J$76,'01 - Rekonštrukcia verejn...'!$C$118:$J$211</definedName>
    <definedName name="_xlnm.Print_Area" localSheetId="2">'02 - Prepojenie verejných...'!$C$4:$J$76,'02 - Prepojenie verejných...'!$C$118:$J$211</definedName>
    <definedName name="_xlnm.Print_Area" localSheetId="0">'Rekapitulácia stavby'!$D$4:$AO$76,'Rekapitulácia stavby'!$C$82:$AQ$97</definedName>
  </definedNames>
  <calcPr calcId="191029"/>
</workbook>
</file>

<file path=xl/calcChain.xml><?xml version="1.0" encoding="utf-8"?>
<calcChain xmlns="http://schemas.openxmlformats.org/spreadsheetml/2006/main">
  <c r="J39" i="3" l="1"/>
  <c r="J38" i="3"/>
  <c r="AY96" i="1"/>
  <c r="J37" i="3"/>
  <c r="AX96" i="1" s="1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T201" i="3" s="1"/>
  <c r="R202" i="3"/>
  <c r="R201" i="3"/>
  <c r="P202" i="3"/>
  <c r="P201" i="3" s="1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F37" i="3" s="1"/>
  <c r="BB96" i="1" s="1"/>
  <c r="BE136" i="3"/>
  <c r="T136" i="3"/>
  <c r="R136" i="3"/>
  <c r="P136" i="3"/>
  <c r="BI135" i="3"/>
  <c r="BH135" i="3"/>
  <c r="BG135" i="3"/>
  <c r="BE135" i="3"/>
  <c r="J35" i="3" s="1"/>
  <c r="AV96" i="1" s="1"/>
  <c r="T135" i="3"/>
  <c r="R135" i="3"/>
  <c r="P135" i="3"/>
  <c r="BI134" i="3"/>
  <c r="F39" i="3" s="1"/>
  <c r="BD96" i="1" s="1"/>
  <c r="BH134" i="3"/>
  <c r="BG134" i="3"/>
  <c r="BE134" i="3"/>
  <c r="T134" i="3"/>
  <c r="R134" i="3"/>
  <c r="P134" i="3"/>
  <c r="J127" i="3"/>
  <c r="F127" i="3"/>
  <c r="F125" i="3"/>
  <c r="E123" i="3"/>
  <c r="BI110" i="3"/>
  <c r="BH110" i="3"/>
  <c r="F38" i="3" s="1"/>
  <c r="BC96" i="1" s="1"/>
  <c r="BG110" i="3"/>
  <c r="BF110" i="3"/>
  <c r="BE110" i="3"/>
  <c r="J91" i="3"/>
  <c r="F91" i="3"/>
  <c r="F89" i="3"/>
  <c r="E87" i="3"/>
  <c r="J24" i="3"/>
  <c r="E24" i="3"/>
  <c r="J128" i="3"/>
  <c r="J23" i="3"/>
  <c r="J18" i="3"/>
  <c r="E18" i="3"/>
  <c r="F128" i="3"/>
  <c r="J17" i="3"/>
  <c r="J12" i="3"/>
  <c r="J125" i="3" s="1"/>
  <c r="E7" i="3"/>
  <c r="E121" i="3"/>
  <c r="J39" i="2"/>
  <c r="J38" i="2"/>
  <c r="AY95" i="1"/>
  <c r="J37" i="2"/>
  <c r="AX95" i="1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2" i="2"/>
  <c r="BH202" i="2"/>
  <c r="BG202" i="2"/>
  <c r="BE202" i="2"/>
  <c r="T202" i="2"/>
  <c r="T201" i="2"/>
  <c r="R202" i="2"/>
  <c r="R201" i="2"/>
  <c r="P202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4" i="2"/>
  <c r="BH154" i="2"/>
  <c r="BG154" i="2"/>
  <c r="BE154" i="2"/>
  <c r="T154" i="2"/>
  <c r="T153" i="2"/>
  <c r="R154" i="2"/>
  <c r="R153" i="2"/>
  <c r="P154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F35" i="2" s="1"/>
  <c r="AZ95" i="1" s="1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J127" i="2"/>
  <c r="F127" i="2"/>
  <c r="F125" i="2"/>
  <c r="E123" i="2"/>
  <c r="BI110" i="2"/>
  <c r="BH110" i="2"/>
  <c r="BG110" i="2"/>
  <c r="BF110" i="2"/>
  <c r="BE110" i="2"/>
  <c r="J91" i="2"/>
  <c r="F91" i="2"/>
  <c r="F89" i="2"/>
  <c r="E87" i="2"/>
  <c r="J24" i="2"/>
  <c r="E24" i="2"/>
  <c r="J128" i="2"/>
  <c r="J23" i="2"/>
  <c r="J18" i="2"/>
  <c r="E18" i="2"/>
  <c r="F128" i="2"/>
  <c r="J17" i="2"/>
  <c r="J12" i="2"/>
  <c r="J125" i="2"/>
  <c r="E7" i="2"/>
  <c r="E85" i="2" s="1"/>
  <c r="L90" i="1"/>
  <c r="AM90" i="1"/>
  <c r="AM89" i="1"/>
  <c r="L89" i="1"/>
  <c r="AM87" i="1"/>
  <c r="L87" i="1"/>
  <c r="L85" i="1"/>
  <c r="L84" i="1"/>
  <c r="BK205" i="2"/>
  <c r="BK199" i="2"/>
  <c r="BK194" i="2"/>
  <c r="BK188" i="2"/>
  <c r="J183" i="2"/>
  <c r="J179" i="2"/>
  <c r="J170" i="2"/>
  <c r="J166" i="2"/>
  <c r="J162" i="2"/>
  <c r="BK158" i="2"/>
  <c r="BK150" i="2"/>
  <c r="BK139" i="2"/>
  <c r="BK211" i="2"/>
  <c r="J205" i="2"/>
  <c r="BK200" i="2"/>
  <c r="BK197" i="2"/>
  <c r="BK190" i="2"/>
  <c r="BK187" i="2"/>
  <c r="BK177" i="2"/>
  <c r="BK171" i="2"/>
  <c r="BK162" i="2"/>
  <c r="BK151" i="2"/>
  <c r="J140" i="2"/>
  <c r="J210" i="2"/>
  <c r="BK206" i="2"/>
  <c r="BK202" i="2"/>
  <c r="J194" i="2"/>
  <c r="J187" i="2"/>
  <c r="BK181" i="2"/>
  <c r="J176" i="2"/>
  <c r="BK169" i="2"/>
  <c r="BK154" i="2"/>
  <c r="BK145" i="2"/>
  <c r="BK140" i="2"/>
  <c r="J135" i="2"/>
  <c r="BK176" i="2"/>
  <c r="J174" i="2"/>
  <c r="BK168" i="2"/>
  <c r="BK163" i="2"/>
  <c r="BK160" i="2"/>
  <c r="J211" i="2"/>
  <c r="J198" i="2"/>
  <c r="BK189" i="2"/>
  <c r="BK186" i="2"/>
  <c r="J181" i="2"/>
  <c r="J171" i="2"/>
  <c r="BK167" i="2"/>
  <c r="J164" i="2"/>
  <c r="BK161" i="2"/>
  <c r="J157" i="2"/>
  <c r="J148" i="2"/>
  <c r="BK143" i="2"/>
  <c r="J109" i="2"/>
  <c r="BK210" i="2"/>
  <c r="BK204" i="2"/>
  <c r="BK198" i="2"/>
  <c r="J192" i="2"/>
  <c r="J189" i="2"/>
  <c r="J186" i="2"/>
  <c r="BK179" i="2"/>
  <c r="BK172" i="2"/>
  <c r="BK164" i="2"/>
  <c r="BK157" i="2"/>
  <c r="BK144" i="2"/>
  <c r="BK136" i="2"/>
  <c r="J209" i="2"/>
  <c r="J204" i="2"/>
  <c r="J196" i="2"/>
  <c r="BK192" i="2"/>
  <c r="J184" i="2"/>
  <c r="BK180" i="2"/>
  <c r="BK173" i="2"/>
  <c r="J165" i="2"/>
  <c r="J147" i="2"/>
  <c r="BK142" i="2"/>
  <c r="BK138" i="2"/>
  <c r="BK184" i="2"/>
  <c r="BK182" i="2"/>
  <c r="J173" i="2"/>
  <c r="J167" i="2"/>
  <c r="BK156" i="2"/>
  <c r="J154" i="2"/>
  <c r="J151" i="2"/>
  <c r="J145" i="2"/>
  <c r="BK141" i="2"/>
  <c r="BK137" i="2"/>
  <c r="F37" i="2"/>
  <c r="BB95" i="1" s="1"/>
  <c r="J205" i="3"/>
  <c r="J202" i="3"/>
  <c r="J197" i="3"/>
  <c r="J196" i="3"/>
  <c r="BK193" i="3"/>
  <c r="BK190" i="3"/>
  <c r="BK187" i="3"/>
  <c r="BK177" i="3"/>
  <c r="BK175" i="3"/>
  <c r="J171" i="3"/>
  <c r="J169" i="3"/>
  <c r="BK167" i="3"/>
  <c r="J161" i="3"/>
  <c r="BK159" i="3"/>
  <c r="BK144" i="3"/>
  <c r="J139" i="3"/>
  <c r="BK209" i="3"/>
  <c r="J199" i="3"/>
  <c r="BK194" i="3"/>
  <c r="J185" i="3"/>
  <c r="BK182" i="3"/>
  <c r="J178" i="3"/>
  <c r="J174" i="3"/>
  <c r="BK168" i="3"/>
  <c r="BK160" i="3"/>
  <c r="BK151" i="3"/>
  <c r="J145" i="3"/>
  <c r="J136" i="3"/>
  <c r="BK210" i="3"/>
  <c r="J204" i="3"/>
  <c r="J193" i="3"/>
  <c r="J187" i="3"/>
  <c r="BK180" i="3"/>
  <c r="BK174" i="3"/>
  <c r="BK169" i="3"/>
  <c r="J163" i="3"/>
  <c r="J160" i="3"/>
  <c r="J156" i="3"/>
  <c r="BK141" i="3"/>
  <c r="BK137" i="3"/>
  <c r="J192" i="3"/>
  <c r="BK188" i="3"/>
  <c r="J183" i="3"/>
  <c r="BK172" i="3"/>
  <c r="BK164" i="3"/>
  <c r="BK156" i="3"/>
  <c r="J154" i="3"/>
  <c r="J147" i="3"/>
  <c r="J144" i="3"/>
  <c r="BK139" i="3"/>
  <c r="J135" i="3"/>
  <c r="BK209" i="2"/>
  <c r="J200" i="2"/>
  <c r="BK196" i="2"/>
  <c r="J190" i="2"/>
  <c r="BK185" i="2"/>
  <c r="J182" i="2"/>
  <c r="BK175" i="2"/>
  <c r="J168" i="2"/>
  <c r="J163" i="2"/>
  <c r="J160" i="2"/>
  <c r="J156" i="2"/>
  <c r="BK147" i="2"/>
  <c r="BK135" i="2"/>
  <c r="J206" i="2"/>
  <c r="J202" i="2"/>
  <c r="J199" i="2"/>
  <c r="BK193" i="2"/>
  <c r="BK191" i="2"/>
  <c r="J188" i="2"/>
  <c r="J180" i="2"/>
  <c r="J178" i="2"/>
  <c r="BK174" i="2"/>
  <c r="BK170" i="2"/>
  <c r="J161" i="2"/>
  <c r="J150" i="2"/>
  <c r="J142" i="2"/>
  <c r="AS94" i="1"/>
  <c r="J197" i="2"/>
  <c r="J193" i="2"/>
  <c r="J191" i="2"/>
  <c r="J185" i="2"/>
  <c r="BK183" i="2"/>
  <c r="BK178" i="2"/>
  <c r="J172" i="2"/>
  <c r="J159" i="2"/>
  <c r="BK152" i="2"/>
  <c r="BK146" i="2"/>
  <c r="J141" i="2"/>
  <c r="J137" i="2"/>
  <c r="J134" i="2"/>
  <c r="J177" i="2"/>
  <c r="J175" i="2"/>
  <c r="J169" i="2"/>
  <c r="BK166" i="2"/>
  <c r="BK165" i="2"/>
  <c r="BK159" i="2"/>
  <c r="J152" i="2"/>
  <c r="J146" i="2"/>
  <c r="J143" i="2"/>
  <c r="J138" i="2"/>
  <c r="BK134" i="2"/>
  <c r="F39" i="2"/>
  <c r="BD95" i="1" s="1"/>
  <c r="BK154" i="3"/>
  <c r="J151" i="3"/>
  <c r="BK142" i="3"/>
  <c r="BK134" i="3"/>
  <c r="BK202" i="3"/>
  <c r="J198" i="3"/>
  <c r="J190" i="3"/>
  <c r="BK183" i="3"/>
  <c r="J179" i="3"/>
  <c r="J175" i="3"/>
  <c r="J172" i="3"/>
  <c r="BK163" i="3"/>
  <c r="BK158" i="3"/>
  <c r="BK147" i="3"/>
  <c r="J143" i="3"/>
  <c r="J134" i="3"/>
  <c r="BK206" i="3"/>
  <c r="BK198" i="3"/>
  <c r="BK192" i="3"/>
  <c r="BK181" i="3"/>
  <c r="J177" i="3"/>
  <c r="BK171" i="3"/>
  <c r="J164" i="3"/>
  <c r="BK161" i="3"/>
  <c r="BK155" i="3"/>
  <c r="BK152" i="3"/>
  <c r="J140" i="3"/>
  <c r="BK135" i="3"/>
  <c r="J210" i="3"/>
  <c r="J200" i="3"/>
  <c r="BK196" i="3"/>
  <c r="BK191" i="3"/>
  <c r="BK186" i="3"/>
  <c r="J182" i="3"/>
  <c r="BK179" i="3"/>
  <c r="BK165" i="3"/>
  <c r="J159" i="3"/>
  <c r="BK150" i="3"/>
  <c r="BK146" i="3"/>
  <c r="J142" i="3"/>
  <c r="BK136" i="3"/>
  <c r="J158" i="2"/>
  <c r="BK148" i="2"/>
  <c r="J144" i="2"/>
  <c r="J139" i="2"/>
  <c r="J136" i="2"/>
  <c r="F38" i="2"/>
  <c r="BC95" i="1" s="1"/>
  <c r="J209" i="3"/>
  <c r="BK204" i="3"/>
  <c r="BK200" i="3"/>
  <c r="J194" i="3"/>
  <c r="J191" i="3"/>
  <c r="J189" i="3"/>
  <c r="BK184" i="3"/>
  <c r="BK176" i="3"/>
  <c r="J173" i="3"/>
  <c r="BK170" i="3"/>
  <c r="J168" i="3"/>
  <c r="J165" i="3"/>
  <c r="J152" i="3"/>
  <c r="J150" i="3"/>
  <c r="BK140" i="3"/>
  <c r="J211" i="3"/>
  <c r="J188" i="3"/>
  <c r="J184" i="3"/>
  <c r="J181" i="3"/>
  <c r="J176" i="3"/>
  <c r="J170" i="3"/>
  <c r="J166" i="3"/>
  <c r="BK148" i="3"/>
  <c r="J146" i="3"/>
  <c r="J137" i="3"/>
  <c r="BK211" i="3"/>
  <c r="BK205" i="3"/>
  <c r="BK197" i="3"/>
  <c r="J186" i="3"/>
  <c r="BK178" i="3"/>
  <c r="BK173" i="3"/>
  <c r="BK166" i="3"/>
  <c r="J162" i="3"/>
  <c r="J158" i="3"/>
  <c r="BK143" i="3"/>
  <c r="BK138" i="3"/>
  <c r="J109" i="3"/>
  <c r="J206" i="3"/>
  <c r="BK199" i="3"/>
  <c r="BK189" i="3"/>
  <c r="BK185" i="3"/>
  <c r="J180" i="3"/>
  <c r="J167" i="3"/>
  <c r="BK162" i="3"/>
  <c r="J155" i="3"/>
  <c r="J148" i="3"/>
  <c r="BK145" i="3"/>
  <c r="J141" i="3"/>
  <c r="J138" i="3"/>
  <c r="BK133" i="2" l="1"/>
  <c r="J133" i="2"/>
  <c r="J98" i="2"/>
  <c r="R133" i="2"/>
  <c r="BK149" i="2"/>
  <c r="J149" i="2"/>
  <c r="J99" i="2"/>
  <c r="R149" i="2"/>
  <c r="R155" i="2"/>
  <c r="P195" i="2"/>
  <c r="BK203" i="2"/>
  <c r="J203" i="2"/>
  <c r="J104" i="2" s="1"/>
  <c r="T203" i="2"/>
  <c r="T208" i="2"/>
  <c r="T207" i="2"/>
  <c r="T133" i="3"/>
  <c r="BK157" i="3"/>
  <c r="J157" i="3"/>
  <c r="J101" i="3"/>
  <c r="P133" i="2"/>
  <c r="BK155" i="2"/>
  <c r="J155" i="2" s="1"/>
  <c r="J101" i="2" s="1"/>
  <c r="T155" i="2"/>
  <c r="R195" i="2"/>
  <c r="R203" i="2"/>
  <c r="R208" i="2"/>
  <c r="R207" i="2" s="1"/>
  <c r="P133" i="3"/>
  <c r="BK149" i="3"/>
  <c r="J149" i="3"/>
  <c r="J99" i="3" s="1"/>
  <c r="R149" i="3"/>
  <c r="BK153" i="3"/>
  <c r="J153" i="3"/>
  <c r="J100" i="3" s="1"/>
  <c r="P153" i="3"/>
  <c r="R153" i="3"/>
  <c r="T153" i="3"/>
  <c r="T157" i="3"/>
  <c r="R195" i="3"/>
  <c r="BK203" i="3"/>
  <c r="J203" i="3"/>
  <c r="J104" i="3" s="1"/>
  <c r="P203" i="3"/>
  <c r="R203" i="3"/>
  <c r="T203" i="3"/>
  <c r="BK208" i="3"/>
  <c r="J208" i="3"/>
  <c r="J106" i="3" s="1"/>
  <c r="P208" i="3"/>
  <c r="P207" i="3" s="1"/>
  <c r="R208" i="3"/>
  <c r="R207" i="3" s="1"/>
  <c r="T133" i="2"/>
  <c r="P149" i="2"/>
  <c r="T149" i="2"/>
  <c r="P155" i="2"/>
  <c r="BK195" i="2"/>
  <c r="J195" i="2" s="1"/>
  <c r="J102" i="2" s="1"/>
  <c r="T195" i="2"/>
  <c r="P203" i="2"/>
  <c r="BK208" i="2"/>
  <c r="J208" i="2"/>
  <c r="J106" i="2" s="1"/>
  <c r="P208" i="2"/>
  <c r="P207" i="2" s="1"/>
  <c r="BK133" i="3"/>
  <c r="J133" i="3" s="1"/>
  <c r="J98" i="3" s="1"/>
  <c r="R133" i="3"/>
  <c r="P149" i="3"/>
  <c r="T149" i="3"/>
  <c r="P157" i="3"/>
  <c r="R157" i="3"/>
  <c r="BK195" i="3"/>
  <c r="J195" i="3" s="1"/>
  <c r="J102" i="3" s="1"/>
  <c r="P195" i="3"/>
  <c r="T195" i="3"/>
  <c r="T208" i="3"/>
  <c r="T207" i="3"/>
  <c r="BK153" i="2"/>
  <c r="J153" i="2" s="1"/>
  <c r="J100" i="2" s="1"/>
  <c r="BK201" i="2"/>
  <c r="J201" i="2" s="1"/>
  <c r="J103" i="2" s="1"/>
  <c r="BK201" i="3"/>
  <c r="J201" i="3"/>
  <c r="J103" i="3" s="1"/>
  <c r="F92" i="3"/>
  <c r="BF137" i="3"/>
  <c r="BF143" i="3"/>
  <c r="BF146" i="3"/>
  <c r="BF147" i="3"/>
  <c r="BF154" i="3"/>
  <c r="BF160" i="3"/>
  <c r="BF164" i="3"/>
  <c r="BF166" i="3"/>
  <c r="BF179" i="3"/>
  <c r="BF181" i="3"/>
  <c r="BF182" i="3"/>
  <c r="BF188" i="3"/>
  <c r="BF191" i="3"/>
  <c r="BF193" i="3"/>
  <c r="BF197" i="3"/>
  <c r="BF205" i="3"/>
  <c r="J92" i="3"/>
  <c r="J31" i="3"/>
  <c r="BF141" i="3"/>
  <c r="BF144" i="3"/>
  <c r="BF148" i="3"/>
  <c r="BF158" i="3"/>
  <c r="BF159" i="3"/>
  <c r="BF161" i="3"/>
  <c r="BF163" i="3"/>
  <c r="BF168" i="3"/>
  <c r="BF171" i="3"/>
  <c r="BF176" i="3"/>
  <c r="BF180" i="3"/>
  <c r="BF185" i="3"/>
  <c r="BF186" i="3"/>
  <c r="BF192" i="3"/>
  <c r="BF199" i="3"/>
  <c r="BF202" i="3"/>
  <c r="BF211" i="3"/>
  <c r="E85" i="3"/>
  <c r="BF134" i="3"/>
  <c r="BF135" i="3"/>
  <c r="BF136" i="3"/>
  <c r="BF142" i="3"/>
  <c r="BF145" i="3"/>
  <c r="BF152" i="3"/>
  <c r="BF155" i="3"/>
  <c r="BF162" i="3"/>
  <c r="BF165" i="3"/>
  <c r="BF169" i="3"/>
  <c r="BF173" i="3"/>
  <c r="BF175" i="3"/>
  <c r="BF177" i="3"/>
  <c r="BF178" i="3"/>
  <c r="BF183" i="3"/>
  <c r="BF187" i="3"/>
  <c r="BF189" i="3"/>
  <c r="BF190" i="3"/>
  <c r="BF194" i="3"/>
  <c r="BF198" i="3"/>
  <c r="BF209" i="3"/>
  <c r="J89" i="3"/>
  <c r="BF138" i="3"/>
  <c r="BF139" i="3"/>
  <c r="BF140" i="3"/>
  <c r="BF150" i="3"/>
  <c r="BF151" i="3"/>
  <c r="BF156" i="3"/>
  <c r="BF167" i="3"/>
  <c r="BF170" i="3"/>
  <c r="BF172" i="3"/>
  <c r="BF174" i="3"/>
  <c r="BF184" i="3"/>
  <c r="BF196" i="3"/>
  <c r="BF200" i="3"/>
  <c r="BF204" i="3"/>
  <c r="BF206" i="3"/>
  <c r="BF210" i="3"/>
  <c r="BF135" i="2"/>
  <c r="BF137" i="2"/>
  <c r="BF142" i="2"/>
  <c r="BF143" i="2"/>
  <c r="BF144" i="2"/>
  <c r="BF150" i="2"/>
  <c r="BF151" i="2"/>
  <c r="BF152" i="2"/>
  <c r="BF154" i="2"/>
  <c r="BF157" i="2"/>
  <c r="BF166" i="2"/>
  <c r="BF168" i="2"/>
  <c r="BF172" i="2"/>
  <c r="BF173" i="2"/>
  <c r="BF175" i="2"/>
  <c r="BF176" i="2"/>
  <c r="BF183" i="2"/>
  <c r="BF134" i="2"/>
  <c r="BF136" i="2"/>
  <c r="BF138" i="2"/>
  <c r="BF140" i="2"/>
  <c r="BF146" i="2"/>
  <c r="BF148" i="2"/>
  <c r="BF160" i="2"/>
  <c r="BF162" i="2"/>
  <c r="BF165" i="2"/>
  <c r="BF171" i="2"/>
  <c r="BF177" i="2"/>
  <c r="BF185" i="2"/>
  <c r="BF188" i="2"/>
  <c r="BF189" i="2"/>
  <c r="BF192" i="2"/>
  <c r="BF197" i="2"/>
  <c r="BF198" i="2"/>
  <c r="BF199" i="2"/>
  <c r="BF204" i="2"/>
  <c r="BF206" i="2"/>
  <c r="BF211" i="2"/>
  <c r="J89" i="2"/>
  <c r="F92" i="2"/>
  <c r="J31" i="2"/>
  <c r="E121" i="2"/>
  <c r="BF139" i="2"/>
  <c r="BF141" i="2"/>
  <c r="BF170" i="2"/>
  <c r="BF174" i="2"/>
  <c r="BF178" i="2"/>
  <c r="BF179" i="2"/>
  <c r="BF180" i="2"/>
  <c r="BF182" i="2"/>
  <c r="BF187" i="2"/>
  <c r="BF193" i="2"/>
  <c r="BF194" i="2"/>
  <c r="J92" i="2"/>
  <c r="BF145" i="2"/>
  <c r="BF147" i="2"/>
  <c r="BF156" i="2"/>
  <c r="BF158" i="2"/>
  <c r="BF159" i="2"/>
  <c r="BF161" i="2"/>
  <c r="BF163" i="2"/>
  <c r="BF164" i="2"/>
  <c r="BF167" i="2"/>
  <c r="BF169" i="2"/>
  <c r="BF181" i="2"/>
  <c r="BF184" i="2"/>
  <c r="BF186" i="2"/>
  <c r="BF190" i="2"/>
  <c r="BF191" i="2"/>
  <c r="BF196" i="2"/>
  <c r="BF200" i="2"/>
  <c r="BF202" i="2"/>
  <c r="BF205" i="2"/>
  <c r="BF209" i="2"/>
  <c r="BF210" i="2"/>
  <c r="J35" i="2"/>
  <c r="AV95" i="1" s="1"/>
  <c r="BD94" i="1"/>
  <c r="W33" i="1"/>
  <c r="BB94" i="1"/>
  <c r="W31" i="1" s="1"/>
  <c r="BC94" i="1"/>
  <c r="AY94" i="1"/>
  <c r="F35" i="3"/>
  <c r="AZ96" i="1" s="1"/>
  <c r="AZ94" i="1" s="1"/>
  <c r="AV94" i="1" s="1"/>
  <c r="AK29" i="1" s="1"/>
  <c r="R132" i="3" l="1"/>
  <c r="R131" i="3"/>
  <c r="T132" i="2"/>
  <c r="T131" i="2"/>
  <c r="P132" i="3"/>
  <c r="P131" i="3"/>
  <c r="AU96" i="1"/>
  <c r="T132" i="3"/>
  <c r="T131" i="3" s="1"/>
  <c r="P132" i="2"/>
  <c r="P131" i="2"/>
  <c r="AU95" i="1"/>
  <c r="R132" i="2"/>
  <c r="R131" i="2"/>
  <c r="BK132" i="3"/>
  <c r="J132" i="3"/>
  <c r="J97" i="3" s="1"/>
  <c r="BK207" i="2"/>
  <c r="J207" i="2"/>
  <c r="J105" i="2"/>
  <c r="BK207" i="3"/>
  <c r="J207" i="3"/>
  <c r="J105" i="3"/>
  <c r="BK132" i="2"/>
  <c r="BK131" i="2" s="1"/>
  <c r="J131" i="2" s="1"/>
  <c r="J96" i="2" s="1"/>
  <c r="J30" i="2" s="1"/>
  <c r="J32" i="2" s="1"/>
  <c r="AG95" i="1" s="1"/>
  <c r="AN95" i="1" s="1"/>
  <c r="J36" i="3"/>
  <c r="AW96" i="1"/>
  <c r="AT96" i="1" s="1"/>
  <c r="J36" i="2"/>
  <c r="AW95" i="1"/>
  <c r="AT95" i="1"/>
  <c r="W32" i="1"/>
  <c r="W29" i="1"/>
  <c r="F36" i="2"/>
  <c r="BA95" i="1" s="1"/>
  <c r="AX94" i="1"/>
  <c r="F36" i="3"/>
  <c r="BA96" i="1"/>
  <c r="BK131" i="3" l="1"/>
  <c r="J131" i="3"/>
  <c r="J96" i="3"/>
  <c r="J30" i="3"/>
  <c r="J132" i="2"/>
  <c r="J97" i="2"/>
  <c r="J41" i="2"/>
  <c r="AU94" i="1"/>
  <c r="J112" i="2"/>
  <c r="BA94" i="1"/>
  <c r="W30" i="1"/>
  <c r="J32" i="3"/>
  <c r="AG96" i="1" s="1"/>
  <c r="AG94" i="1" s="1"/>
  <c r="AK26" i="1" s="1"/>
  <c r="AN96" i="1" l="1"/>
  <c r="J41" i="3"/>
  <c r="AW94" i="1"/>
  <c r="AK30" i="1"/>
  <c r="AK35" i="1" s="1"/>
  <c r="J112" i="3"/>
  <c r="AT94" i="1" l="1"/>
  <c r="AN94" i="1" l="1"/>
</calcChain>
</file>

<file path=xl/sharedStrings.xml><?xml version="1.0" encoding="utf-8"?>
<sst xmlns="http://schemas.openxmlformats.org/spreadsheetml/2006/main" count="2494" uniqueCount="514">
  <si>
    <t>Export Komplet</t>
  </si>
  <si>
    <t/>
  </si>
  <si>
    <t>2.0</t>
  </si>
  <si>
    <t>False</t>
  </si>
  <si>
    <t>{3d28fe81-032e-47dc-be55-7f8af593a975}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</si>
  <si>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</si>
  <si>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</si>
  <si>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</si>
  <si>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</si>
  <si>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</si>
  <si>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</si>
  <si>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00051</t>
  </si>
  <si>
    <t>Stavba:</t>
  </si>
  <si>
    <t>Stará Lehota - Rekonštrukcia verejného vodovodu</t>
  </si>
  <si>
    <t>JKSO:</t>
  </si>
  <si>
    <t>KS:</t>
  </si>
  <si>
    <t>Miesto:</t>
  </si>
  <si>
    <t xml:space="preserve"> </t>
  </si>
  <si>
    <t>Dátum:</t>
  </si>
  <si>
    <t>20. 6. 2023</t>
  </si>
  <si>
    <t>Objednávateľ:</t>
  </si>
  <si>
    <t>IČO:</t>
  </si>
  <si>
    <t>Obec STARÁ LEHOTA</t>
  </si>
  <si>
    <t>IČ DPH:</t>
  </si>
  <si>
    <t>Zhotoviteľ:</t>
  </si>
  <si>
    <t>Projektant:</t>
  </si>
  <si>
    <t>Ing.Lukáš Antal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</si>
  <si>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</si>
  <si>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</si>
  <si>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</si>
  <si>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</si>
  <si>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</si>
  <si>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</si>
  <si>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</si>
  <si>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</si>
  <si>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</si>
  <si>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</si>
  <si>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</si>
  <si>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</si>
  <si>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</si>
  <si>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</si>
  <si>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</si>
  <si>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</si>
  <si>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</si>
  <si>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</si>
  <si>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</si>
  <si>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</si>
  <si>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</si>
  <si>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</si>
  <si>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</si>
  <si>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</si>
  <si>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</si>
  <si>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</si>
  <si>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</si>
  <si>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</si>
  <si>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</si>
  <si>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</si>
  <si>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</si>
  <si>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</si>
  <si>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</si>
  <si>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</si>
  <si>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</si>
  <si>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</si>
  <si>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</si>
  <si>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</si>
  <si>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</si>
  <si>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</si>
  <si>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</si>
  <si>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</si>
  <si>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</si>
  <si>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</si>
  <si>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</si>
  <si>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</si>
  <si>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</si>
  <si>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</si>
  <si>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</si>
  <si>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</si>
  <si>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Rekonštrukcia verejného vodovodu vetva 4, vetva 4-1, vetva 4-4</t>
  </si>
  <si>
    <t>STA</t>
  </si>
  <si>
    <t>1</t>
  </si>
  <si>
    <t>{e00b8337-1220-42c9-8560-4be2bdf9256d}</t>
  </si>
  <si>
    <t>02</t>
  </si>
  <si>
    <t>Prepojenie verejných vodovodov vetva 4-1</t>
  </si>
  <si>
    <t>{86d1b25c-4481-4c33-8289-22ac1a4ba006}</t>
  </si>
  <si>
    <t>KRYCÍ LIST ROZPOČTU</t>
  </si>
  <si>
    <t>Objekt:</t>
  </si>
  <si>
    <t>01 - Rekonštrukcia verejného vodovodu vetva 4, vetva 4-1, vetva 4-4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</si>
  <si>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</si>
  <si>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</si>
  <si>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</si>
  <si>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</si>
  <si>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</si>
  <si>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</si>
  <si>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 Práce a dodávky HSV</t>
  </si>
  <si>
    <t xml:space="preserve">    1 - Zemné práce</t>
  </si>
  <si>
    <t xml:space="preserve">    4 - Vodorovné konštrukcie</t>
  </si>
  <si>
    <t xml:space="preserve">    5 -  Komunikácie</t>
  </si>
  <si>
    <t xml:space="preserve">    8 - Rúrové vedenie</t>
  </si>
  <si>
    <t xml:space="preserve">    9 - Ostatné konštrukcie a práce-búranie</t>
  </si>
  <si>
    <t xml:space="preserve">    99 - Presun hmôt HSV</t>
  </si>
  <si>
    <t xml:space="preserve">    99/1 - Inžinierska činnosť</t>
  </si>
  <si>
    <t>PSV - Práce a dodávky PSV</t>
  </si>
  <si>
    <t xml:space="preserve">    722 - Zdravotechnika - vnútorný vodovod</t>
  </si>
  <si>
    <t>2) Ostatné náklady</t>
  </si>
  <si>
    <t>GZS</t>
  </si>
  <si>
    <t>VRN</t>
  </si>
  <si>
    <t>2</t>
  </si>
  <si>
    <t>Celkové náklady za stavbu 1) + 2)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</si>
  <si>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</si>
  <si>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</si>
  <si>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</si>
  <si>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</si>
  <si>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</si>
  <si>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</si>
  <si>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</si>
  <si>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</si>
  <si>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</si>
  <si>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</si>
  <si>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</si>
  <si>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</si>
  <si>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</si>
  <si>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 xml:space="preserve"> Práce a dodávky HSV</t>
  </si>
  <si>
    <t>ROZPOCET</t>
  </si>
  <si>
    <t>Zemné práce</t>
  </si>
  <si>
    <t>K</t>
  </si>
  <si>
    <t>113107221</t>
  </si>
  <si>
    <t>Odstránenie krytu v ploche nad 200 m2 z kameniva hrubého drveného, hr. do 100 mm,  -0,13000t</t>
  </si>
  <si>
    <t>m2</t>
  </si>
  <si>
    <t>4</t>
  </si>
  <si>
    <t>-546003248</t>
  </si>
  <si>
    <t>113107231</t>
  </si>
  <si>
    <t>Odstránenie krytu v ploche nad 200 m2 z betónu prostého, hr. vrstvy do 150 mm,  -0,22500t</t>
  </si>
  <si>
    <t>-1241526546</t>
  </si>
  <si>
    <t>3</t>
  </si>
  <si>
    <t>113107243</t>
  </si>
  <si>
    <t>Odstránenie krytu asfaltového v ploche nad 200 m2, hr. nad 100 do 150 mm,  -0,31600t</t>
  </si>
  <si>
    <t>892853337</t>
  </si>
  <si>
    <t>130201001</t>
  </si>
  <si>
    <t>Výkop jamy a ryhy v obmedzenom priestore horn. tr.3 ručne</t>
  </si>
  <si>
    <t>m3</t>
  </si>
  <si>
    <t>-674123717</t>
  </si>
  <si>
    <t>5</t>
  </si>
  <si>
    <t>132201202</t>
  </si>
  <si>
    <t>Výkop ryhy šírky 600-2000mm horn.3 od 100 do 1000 m3</t>
  </si>
  <si>
    <t>1998882675</t>
  </si>
  <si>
    <t>6</t>
  </si>
  <si>
    <t>132201209</t>
  </si>
  <si>
    <t>Príplatok k cenám za lepivosť pri hĺbení rýh š. nad 600 do 2 000 mm zapaž. i nezapažených, s urovnaním dna v hornine 3</t>
  </si>
  <si>
    <t>837304762</t>
  </si>
  <si>
    <t>7</t>
  </si>
  <si>
    <t>151101101</t>
  </si>
  <si>
    <t>Paženie a rozopretie stien rýh pre podzemné vedenie, príložné do 2 m</t>
  </si>
  <si>
    <t>-1920866034</t>
  </si>
  <si>
    <t>8</t>
  </si>
  <si>
    <t>151101111</t>
  </si>
  <si>
    <t>Odstránenie paženia rýh pre podzemné vedenie, príložné hĺbky do 2 m</t>
  </si>
  <si>
    <t>-1620572387</t>
  </si>
  <si>
    <t>9</t>
  </si>
  <si>
    <t>162501102</t>
  </si>
  <si>
    <t>Vodorovné premiestnenie výkopku po spevnenej ceste z horniny tr.1-4, do 100 m3 na vzdialenosť do 3000 m</t>
  </si>
  <si>
    <t>1996588825</t>
  </si>
  <si>
    <t>10</t>
  </si>
  <si>
    <t>162501113</t>
  </si>
  <si>
    <t>Vodorovné premiestnenie výkopku po nespevnenej ceste z horniny tr.1-4, do 100 m3, príplatok k cene za každých ďalšich a začatých 1000 m</t>
  </si>
  <si>
    <t>-2065328153</t>
  </si>
  <si>
    <t>11</t>
  </si>
  <si>
    <t>171201203</t>
  </si>
  <si>
    <t>Uloženie sypaniny na skládky nad 1000 do 10000 m3</t>
  </si>
  <si>
    <t>-149455087</t>
  </si>
  <si>
    <t>12</t>
  </si>
  <si>
    <t>171209002</t>
  </si>
  <si>
    <t>Poplatok za skladovanie - zemina a kamenivo (17 05) ostatné</t>
  </si>
  <si>
    <t>-857287268</t>
  </si>
  <si>
    <t>13</t>
  </si>
  <si>
    <t>174101001</t>
  </si>
  <si>
    <t>Zásyp sypaninou so zhutnením jám, šachiet, rýh, zárezov alebo okolo objektov do 100 m3</t>
  </si>
  <si>
    <t>-1752171333</t>
  </si>
  <si>
    <t>14</t>
  </si>
  <si>
    <t>175101201</t>
  </si>
  <si>
    <t>Obsyp objektov sypaninou z vhodných hornín 1 až 4 bez prehodenia sypaniny</t>
  </si>
  <si>
    <t>212442445</t>
  </si>
  <si>
    <t>15</t>
  </si>
  <si>
    <t>M</t>
  </si>
  <si>
    <t>5833134000</t>
  </si>
  <si>
    <t>Kamenivo  - piesok na zásyp a obsyp</t>
  </si>
  <si>
    <t>t</t>
  </si>
  <si>
    <t>-840873355</t>
  </si>
  <si>
    <t>Vodorovné konštrukcie</t>
  </si>
  <si>
    <t>16</t>
  </si>
  <si>
    <t>451573111</t>
  </si>
  <si>
    <t>Lôžko pod potrubie, stoky a drobné objekty, v otvorenom výkope z piesku a štrkopiesku do 63 mm</t>
  </si>
  <si>
    <t>1571557024</t>
  </si>
  <si>
    <t>17</t>
  </si>
  <si>
    <t>452311141</t>
  </si>
  <si>
    <t xml:space="preserve">Dosky, bloky, sedlá z betónu v otvorenom výkope tr.C 16/20 </t>
  </si>
  <si>
    <t>405792828</t>
  </si>
  <si>
    <t>18</t>
  </si>
  <si>
    <t>452351101</t>
  </si>
  <si>
    <t>Debnenie v otvorenom výkope dosiek, sedlových lôžok a blokov pod potrubie,stoky a drobné objekty</t>
  </si>
  <si>
    <t>-1163765291</t>
  </si>
  <si>
    <t xml:space="preserve"> Komunikácie</t>
  </si>
  <si>
    <t>19</t>
  </si>
  <si>
    <t>566905111</t>
  </si>
  <si>
    <t>Upravenie podkladu po prekopoch pre inžinierske siete so zhutnením podkladovým betónom</t>
  </si>
  <si>
    <t>-918646675</t>
  </si>
  <si>
    <t>Rúrové vedenie</t>
  </si>
  <si>
    <t>857242121</t>
  </si>
  <si>
    <t>Montáž liatin. tvarovky jednoosovej na potrubí z rúr prírubových DN 80</t>
  </si>
  <si>
    <t>ks</t>
  </si>
  <si>
    <t>1092949578</t>
  </si>
  <si>
    <t>21</t>
  </si>
  <si>
    <t>3199101120.R</t>
  </si>
  <si>
    <t>Tvarovka prírubová TP liatinová FF kus, DN 80/200, PN 16 na vodu</t>
  </si>
  <si>
    <t>-1790120026</t>
  </si>
  <si>
    <t>22</t>
  </si>
  <si>
    <t>5525572000</t>
  </si>
  <si>
    <t>Koleno liatinové prírubové s pätkou D 80mm</t>
  </si>
  <si>
    <t>-1388359159</t>
  </si>
  <si>
    <t>23</t>
  </si>
  <si>
    <t>552520090700</t>
  </si>
  <si>
    <t>Príruba liatinová zaslepovacia DN 80</t>
  </si>
  <si>
    <t>-699035837</t>
  </si>
  <si>
    <t>24</t>
  </si>
  <si>
    <t>857262121</t>
  </si>
  <si>
    <t>Montáž liatin. tvarovky jednoosovej na potrubí z rúr prírubových DN 100</t>
  </si>
  <si>
    <t>1434845740</t>
  </si>
  <si>
    <t>25</t>
  </si>
  <si>
    <t>552520052700</t>
  </si>
  <si>
    <t>Prechod prírubový liatinový FFR, DN 100/80, PN 16 s epoxidovou ochrannou vrstvou, na vodu</t>
  </si>
  <si>
    <t>1234898769</t>
  </si>
  <si>
    <t>26</t>
  </si>
  <si>
    <t>857264121</t>
  </si>
  <si>
    <t>Montážl iatinovej tvarovky odbočnej na potrubí z rúr prírubových DN 100</t>
  </si>
  <si>
    <t>-1307526723</t>
  </si>
  <si>
    <t>27</t>
  </si>
  <si>
    <t>552520060100</t>
  </si>
  <si>
    <t>T-kus prírubový liatinový, DN 100/80, PN 16 s epoxidovou ochrannou vrstvou, na vodu</t>
  </si>
  <si>
    <t>698576761</t>
  </si>
  <si>
    <t>28</t>
  </si>
  <si>
    <t>552520060200</t>
  </si>
  <si>
    <t>T-kus prírubový liatinový, DN 100/100, PN 16 s epoxidovou ochrannou vrstvou, na vodu</t>
  </si>
  <si>
    <t>1252190238</t>
  </si>
  <si>
    <t>29</t>
  </si>
  <si>
    <t>871271012</t>
  </si>
  <si>
    <t>Montáž vodovodného potrubia PE 100 SDR11/PN16 zváraných natupo D 110x6,60 mm</t>
  </si>
  <si>
    <t>m</t>
  </si>
  <si>
    <t>-1714711152</t>
  </si>
  <si>
    <t>30</t>
  </si>
  <si>
    <t>2861302600</t>
  </si>
  <si>
    <t>Rúra HDPE na vodu PE 100, PN10, SDR 17, d 110x6,6 mm</t>
  </si>
  <si>
    <t>1993643125</t>
  </si>
  <si>
    <t>31</t>
  </si>
  <si>
    <t>2861621703</t>
  </si>
  <si>
    <t>T-kus 90° redukovaný  PE 100 SDR 11 DN 110/80 prírubový</t>
  </si>
  <si>
    <t>-917168337</t>
  </si>
  <si>
    <t>32</t>
  </si>
  <si>
    <t>2861602501</t>
  </si>
  <si>
    <t xml:space="preserve">Presuvná objímka AM PE 100 SDR 17 DN 110 </t>
  </si>
  <si>
    <t>-789710874</t>
  </si>
  <si>
    <t>33</t>
  </si>
  <si>
    <t>286530185000</t>
  </si>
  <si>
    <t>Koleno 30° elektrotvarovkové W 30° PE 100 SDR 11 D 110 mm</t>
  </si>
  <si>
    <t>1713443935</t>
  </si>
  <si>
    <t>34</t>
  </si>
  <si>
    <t>286530186200</t>
  </si>
  <si>
    <t xml:space="preserve">Koleno 45° elektrotvarovkové W 45° PE 100 SDR 11 D 110 mm, </t>
  </si>
  <si>
    <t>564392997</t>
  </si>
  <si>
    <t>35</t>
  </si>
  <si>
    <t>2861671200</t>
  </si>
  <si>
    <t xml:space="preserve">Lemový nákružok E PE 100 SDR 17 DN 110 </t>
  </si>
  <si>
    <t>546474714</t>
  </si>
  <si>
    <t>36</t>
  </si>
  <si>
    <t>2861671200.R</t>
  </si>
  <si>
    <t xml:space="preserve">PP príruba s oc. jadrom E DN 110 </t>
  </si>
  <si>
    <t>491454241</t>
  </si>
  <si>
    <t>37</t>
  </si>
  <si>
    <t>891241111</t>
  </si>
  <si>
    <t>Montáž vodovodného posúvača s osadením zemnej súpravy (bez poklopov) DN 80</t>
  </si>
  <si>
    <t>259562176</t>
  </si>
  <si>
    <t>38</t>
  </si>
  <si>
    <t>422</t>
  </si>
  <si>
    <t>Vodovodný uzáver do zeme DN 80 PN 16</t>
  </si>
  <si>
    <t>390766958</t>
  </si>
  <si>
    <t>39</t>
  </si>
  <si>
    <t>422.4</t>
  </si>
  <si>
    <t>Zemná súprava teleskopická 1.2- 1.8 m DN 80</t>
  </si>
  <si>
    <t>1052551276</t>
  </si>
  <si>
    <t>40</t>
  </si>
  <si>
    <t>891247111</t>
  </si>
  <si>
    <t>Montáž vodovodnej armatúry na potrubí, hydrant podzemný (bez osadenia poklopov) DN 80</t>
  </si>
  <si>
    <t>1661693584</t>
  </si>
  <si>
    <t>41</t>
  </si>
  <si>
    <t>3199107001.R</t>
  </si>
  <si>
    <t>Hydrant podzemný   DN 80/1,25 m, PN 16</t>
  </si>
  <si>
    <t>1390662032</t>
  </si>
  <si>
    <t>42</t>
  </si>
  <si>
    <t>891261111</t>
  </si>
  <si>
    <t>Montáž posúvača s osadením zemnej súpravy (bez poklopov) DN 100</t>
  </si>
  <si>
    <t>1845981266</t>
  </si>
  <si>
    <t>43</t>
  </si>
  <si>
    <t>422.1</t>
  </si>
  <si>
    <t>Vodovodný uzáver do zeme DN 100 PN 16.</t>
  </si>
  <si>
    <t>1886430592</t>
  </si>
  <si>
    <t>44</t>
  </si>
  <si>
    <t>422.6</t>
  </si>
  <si>
    <t>Zemná súprava teleskopická 1.2- 1.8 m DN 100</t>
  </si>
  <si>
    <t>-1044081576</t>
  </si>
  <si>
    <t>45</t>
  </si>
  <si>
    <t>899401112</t>
  </si>
  <si>
    <t>Osadenie poklopu liatinového posúvačového</t>
  </si>
  <si>
    <t>-911201733</t>
  </si>
  <si>
    <t>46</t>
  </si>
  <si>
    <t>4229135200</t>
  </si>
  <si>
    <t>Poklop Y 504 - posúvačový</t>
  </si>
  <si>
    <t>-5888795</t>
  </si>
  <si>
    <t>47</t>
  </si>
  <si>
    <t>4229135200.P</t>
  </si>
  <si>
    <t>Poklop Y 504 - vyhľadávacieho vodiča s izolačnou doskou</t>
  </si>
  <si>
    <t>1136786312</t>
  </si>
  <si>
    <t>48</t>
  </si>
  <si>
    <t>899401113</t>
  </si>
  <si>
    <t>Osadenie poklopu liatinového hydrantového</t>
  </si>
  <si>
    <t>58024567</t>
  </si>
  <si>
    <t>49</t>
  </si>
  <si>
    <t>4229150018.R</t>
  </si>
  <si>
    <t xml:space="preserve">Poklop uličny hydrantový DN80 </t>
  </si>
  <si>
    <t>-1312187833</t>
  </si>
  <si>
    <t>50</t>
  </si>
  <si>
    <t>899713111</t>
  </si>
  <si>
    <t>Orientačná tabuľka na vodovodných a kanalizačných radoch na stĺpiku oceľovom alebo betónovom</t>
  </si>
  <si>
    <t>-2093346530</t>
  </si>
  <si>
    <t>51</t>
  </si>
  <si>
    <t>4044777002.R</t>
  </si>
  <si>
    <t>Stĺpik orientačný</t>
  </si>
  <si>
    <t>31321134</t>
  </si>
  <si>
    <t>52</t>
  </si>
  <si>
    <t>286530165300</t>
  </si>
  <si>
    <t>Prípojkový ventil s predĺženou odbočkou, elektrotvarovka DAV (Kit) PE 100 SDR 11 D 110/32 mm6</t>
  </si>
  <si>
    <t>1393970836</t>
  </si>
  <si>
    <t>53</t>
  </si>
  <si>
    <t>422710000300</t>
  </si>
  <si>
    <t xml:space="preserve">Teleskopická zemná súprava  tyč z pozinkovanej ocele, výška 1,2-1,8 m, </t>
  </si>
  <si>
    <t>1704423384</t>
  </si>
  <si>
    <t>54</t>
  </si>
  <si>
    <t>899401111</t>
  </si>
  <si>
    <t>Osadenie poklopu liatinového ventilového</t>
  </si>
  <si>
    <t>1349818774</t>
  </si>
  <si>
    <t>55</t>
  </si>
  <si>
    <t>552410000300</t>
  </si>
  <si>
    <t>Poklop ventilový - prípojky</t>
  </si>
  <si>
    <t>-1517842905</t>
  </si>
  <si>
    <t>56</t>
  </si>
  <si>
    <t>899721121</t>
  </si>
  <si>
    <t>Signalizačný vodič na potrubí PVC DN do 150 mm</t>
  </si>
  <si>
    <t>438319094</t>
  </si>
  <si>
    <t>57</t>
  </si>
  <si>
    <t>899721131</t>
  </si>
  <si>
    <t>Označenie vodovodného potrubia bielou výstražnou fóliou</t>
  </si>
  <si>
    <t>-258062799</t>
  </si>
  <si>
    <t>58</t>
  </si>
  <si>
    <t>914001111.R</t>
  </si>
  <si>
    <t>Osadenie orientačného stĺpika</t>
  </si>
  <si>
    <t>-1167783429</t>
  </si>
  <si>
    <t>Ostatné konštrukcie a práce-búranie</t>
  </si>
  <si>
    <t>59</t>
  </si>
  <si>
    <t>919735116</t>
  </si>
  <si>
    <t>Rezanie existujúceho asfaltového krytu alebo podkladu hĺbky nad 250 do 300 mm</t>
  </si>
  <si>
    <t>-389818483</t>
  </si>
  <si>
    <t>60</t>
  </si>
  <si>
    <t>979082213</t>
  </si>
  <si>
    <t>Vodorovná doprava sutiny so zložením a hrubým urovnaním na vzdialenosť do 1 km</t>
  </si>
  <si>
    <t>132547809</t>
  </si>
  <si>
    <t>61</t>
  </si>
  <si>
    <t>979082219</t>
  </si>
  <si>
    <t>Príplatok k cene za každý ďalší aj začatý 1 km nad 1 km pre vodorovnú dopravu sutiny</t>
  </si>
  <si>
    <t>-841805072</t>
  </si>
  <si>
    <t>62</t>
  </si>
  <si>
    <t>171209001</t>
  </si>
  <si>
    <t>Poplatok za skladovanie -  (17 05) nebezpečné - asfalt</t>
  </si>
  <si>
    <t>699649297</t>
  </si>
  <si>
    <t>63</t>
  </si>
  <si>
    <t>171209002.1</t>
  </si>
  <si>
    <t>Poplatok za skladovanie -  kamenivo a suť(17 05) ostatné</t>
  </si>
  <si>
    <t>1602331828</t>
  </si>
  <si>
    <t>99</t>
  </si>
  <si>
    <t>Presun hmôt HSV</t>
  </si>
  <si>
    <t>64</t>
  </si>
  <si>
    <t>998276101</t>
  </si>
  <si>
    <t>Presun hmôt pre rúrové vedenie hĺbené z rúr z plast., hmôt alebo sklolamin. v otvorenom výkope</t>
  </si>
  <si>
    <t>250506927</t>
  </si>
  <si>
    <t>99/1</t>
  </si>
  <si>
    <t>Inžinierska činnosť</t>
  </si>
  <si>
    <t>65</t>
  </si>
  <si>
    <t>9991</t>
  </si>
  <si>
    <t>Porealizačné zameranie stavby</t>
  </si>
  <si>
    <t>kpl</t>
  </si>
  <si>
    <t>-372465555</t>
  </si>
  <si>
    <t>66</t>
  </si>
  <si>
    <t>9992</t>
  </si>
  <si>
    <t>Prevádzkový poriadok</t>
  </si>
  <si>
    <t>768263321</t>
  </si>
  <si>
    <t>67</t>
  </si>
  <si>
    <t>9993</t>
  </si>
  <si>
    <t>Predrealizačné vytýčenie podzemných sietí</t>
  </si>
  <si>
    <t>1179243436</t>
  </si>
  <si>
    <t>PSV</t>
  </si>
  <si>
    <t>Práce a dodávky PSV</t>
  </si>
  <si>
    <t>722</t>
  </si>
  <si>
    <t>Zdravotechnika - vnútorný vodovod</t>
  </si>
  <si>
    <t>68</t>
  </si>
  <si>
    <t>722262151</t>
  </si>
  <si>
    <t>Montáž vodomeru pre vodu do 30°C prírubového  3/4 "</t>
  </si>
  <si>
    <t>-1149425459</t>
  </si>
  <si>
    <t>69</t>
  </si>
  <si>
    <t>388240002100</t>
  </si>
  <si>
    <t>Vodomer viacvtokový VM 3-5 3/4</t>
  </si>
  <si>
    <t>1029214808</t>
  </si>
  <si>
    <t>70</t>
  </si>
  <si>
    <t>998722201</t>
  </si>
  <si>
    <t>Presun hmôt pre  vodovod v objektoch výšky do 6 m</t>
  </si>
  <si>
    <t>%</t>
  </si>
  <si>
    <t>41331045</t>
  </si>
  <si>
    <t>02 - Prepojenie verejných vodovodov vetva 4-1</t>
  </si>
  <si>
    <t>HSV - Práce a dodávky HSV</t>
  </si>
  <si>
    <t>Práce a dodávky HSV</t>
  </si>
  <si>
    <t>417821517</t>
  </si>
  <si>
    <t>65615102</t>
  </si>
  <si>
    <t>-1336485928</t>
  </si>
  <si>
    <t>1123560951</t>
  </si>
  <si>
    <t>673536474</t>
  </si>
  <si>
    <t>-283712059</t>
  </si>
  <si>
    <t>-996090404</t>
  </si>
  <si>
    <t>2015168585</t>
  </si>
  <si>
    <t>-1514426217</t>
  </si>
  <si>
    <t>1000615570</t>
  </si>
  <si>
    <t>-2079843632</t>
  </si>
  <si>
    <t>334313435</t>
  </si>
  <si>
    <t>300448734</t>
  </si>
  <si>
    <t>1169284192</t>
  </si>
  <si>
    <t>-142868519</t>
  </si>
  <si>
    <t>1991601553</t>
  </si>
  <si>
    <t>Dosky, bloky, sedlá z betónu v otvorenom výkope tr. C 16/20</t>
  </si>
  <si>
    <t>-1656902468</t>
  </si>
  <si>
    <t>-1407745835</t>
  </si>
  <si>
    <t>566902152</t>
  </si>
  <si>
    <t>Vyspravenie podkladu po prekopoch inžinierskych sietí plochy do 15 m2 asfaltovým betónom ACP, po zhutnení hr. 150 mm</t>
  </si>
  <si>
    <t>-998225723</t>
  </si>
  <si>
    <t>566902221</t>
  </si>
  <si>
    <t>Vyspravenie podkladu po prekopoch inžinierskych sietí plochy nad 15 m2 štrkodrvou, po zhutnení hr. 100 mm</t>
  </si>
  <si>
    <t>-1003534750</t>
  </si>
  <si>
    <t>566902262</t>
  </si>
  <si>
    <t>Vyspravenie podkladu po prekopoch inžinierskych sietí plochy nad 15 m2 podkladovým betónom PB I tr. C 20/25 hr. 150 mm</t>
  </si>
  <si>
    <t>1944389688</t>
  </si>
  <si>
    <t>-37012182</t>
  </si>
  <si>
    <t>-1091306393</t>
  </si>
  <si>
    <t>-126538672</t>
  </si>
  <si>
    <t>5525572000.R</t>
  </si>
  <si>
    <t>Prírubový adaptér E FLEX  D 80mm</t>
  </si>
  <si>
    <t>-807714865</t>
  </si>
  <si>
    <t>-1285357270</t>
  </si>
  <si>
    <t>-1997293286</t>
  </si>
  <si>
    <t>552520052700.r</t>
  </si>
  <si>
    <t>Prírubový adaptér E FLEX 100</t>
  </si>
  <si>
    <t>1317549621</t>
  </si>
  <si>
    <t>-228823616</t>
  </si>
  <si>
    <t>1664488281</t>
  </si>
  <si>
    <t>1758325441</t>
  </si>
  <si>
    <t>1963542801</t>
  </si>
  <si>
    <t>-2059284399</t>
  </si>
  <si>
    <t>402866628</t>
  </si>
  <si>
    <t>-1230409582</t>
  </si>
  <si>
    <t xml:space="preserve">PP príruba s oc. jadrom FL DN 110 </t>
  </si>
  <si>
    <t>11380797</t>
  </si>
  <si>
    <t>107323254</t>
  </si>
  <si>
    <t>-1021632519</t>
  </si>
  <si>
    <t>22533477</t>
  </si>
  <si>
    <t>-1311729980</t>
  </si>
  <si>
    <t>Hydrant podzemný   DN 80/1,5 m, PN 16</t>
  </si>
  <si>
    <t>-1754341503</t>
  </si>
  <si>
    <t>392479757</t>
  </si>
  <si>
    <t>Vodovodný uzáver do zeme EKO PLUS , typ 002, DN 100 PN 16</t>
  </si>
  <si>
    <t>825498069</t>
  </si>
  <si>
    <t>Zemná súprava teleskopická 1.3- 1.8 m , Patent typ AT DN 100</t>
  </si>
  <si>
    <t>-1784371933</t>
  </si>
  <si>
    <t>-1309324603</t>
  </si>
  <si>
    <t>511492586</t>
  </si>
  <si>
    <t>-1044710977</t>
  </si>
  <si>
    <t>Poklop  - posúvačový</t>
  </si>
  <si>
    <t>-1921897560</t>
  </si>
  <si>
    <t>-1071260033</t>
  </si>
  <si>
    <t>1710436453</t>
  </si>
  <si>
    <t>Poklop uličny hydrantový</t>
  </si>
  <si>
    <t>222355206</t>
  </si>
  <si>
    <t>2061509875</t>
  </si>
  <si>
    <t>988115321</t>
  </si>
  <si>
    <t>128928111</t>
  </si>
  <si>
    <t>820241693</t>
  </si>
  <si>
    <t>-2008580692</t>
  </si>
  <si>
    <t>-1563065288</t>
  </si>
  <si>
    <t>895059478</t>
  </si>
  <si>
    <t>-316707838</t>
  </si>
  <si>
    <t>-1889506696</t>
  </si>
  <si>
    <t>-1907122603</t>
  </si>
  <si>
    <t>-1574451443</t>
  </si>
  <si>
    <t>530040132</t>
  </si>
  <si>
    <t>-801707160</t>
  </si>
  <si>
    <t>671221095</t>
  </si>
  <si>
    <t>459319839</t>
  </si>
  <si>
    <t>489469905</t>
  </si>
  <si>
    <t>76092912</t>
  </si>
  <si>
    <t>1375607421</t>
  </si>
  <si>
    <t>416357830</t>
  </si>
  <si>
    <t xml:space="preserve">Ostatné náklady  GZS </t>
  </si>
  <si>
    <t>Ostatné náklady GZS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</si>
</sst>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sz val="10"/>
      <color rgb="FF464646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4" fontId="2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0" fontId="20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21" fillId="4" borderId="0" xfId="0" applyFont="1" applyFill="1" applyAlignment="1">
      <alignment horizontal="left" vertical="center"/>
    </xf>
    <xf numFmtId="4" fontId="21" fillId="4" borderId="0" xfId="0" applyNumberFormat="1" applyFont="1" applyFill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167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8"/>
  <sheetViews>
    <sheetView showGridLines="0" topLeftCell="A79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68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99" t="s">
        <v>11</v>
      </c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6"/>
      <c r="BS5" s="13" t="s">
        <v>6</v>
      </c>
    </row>
    <row r="6" spans="1:74" ht="36.950000000000003" customHeight="1">
      <c r="B6" s="16"/>
      <c r="D6" s="21" t="s">
        <v>12</v>
      </c>
      <c r="K6" s="200" t="s">
        <v>13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17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26</v>
      </c>
      <c r="AK17" s="22" t="s">
        <v>23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28</v>
      </c>
    </row>
    <row r="19" spans="2:71" ht="12" customHeight="1">
      <c r="B19" s="16"/>
      <c r="D19" s="22" t="s">
        <v>29</v>
      </c>
      <c r="AK19" s="22" t="s">
        <v>21</v>
      </c>
      <c r="AN19" s="20" t="s">
        <v>1</v>
      </c>
      <c r="AR19" s="16"/>
      <c r="BS19" s="13" t="s">
        <v>28</v>
      </c>
    </row>
    <row r="20" spans="2:71" ht="18.399999999999999" customHeight="1">
      <c r="B20" s="16"/>
      <c r="E20" s="20" t="s">
        <v>17</v>
      </c>
      <c r="AK20" s="22" t="s">
        <v>23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30</v>
      </c>
      <c r="AR22" s="16"/>
    </row>
    <row r="23" spans="2:71" ht="16.5" customHeight="1">
      <c r="B23" s="16"/>
      <c r="E23" s="201" t="s">
        <v>1</v>
      </c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31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02">
        <f>ROUND(AG94,2)</f>
        <v>202867.94</v>
      </c>
      <c r="AL26" s="203"/>
      <c r="AM26" s="203"/>
      <c r="AN26" s="203"/>
      <c r="AO26" s="203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04" t="s">
        <v>32</v>
      </c>
      <c r="M28" s="204"/>
      <c r="N28" s="204"/>
      <c r="O28" s="204"/>
      <c r="P28" s="204"/>
      <c r="W28" s="204" t="s">
        <v>33</v>
      </c>
      <c r="X28" s="204"/>
      <c r="Y28" s="204"/>
      <c r="Z28" s="204"/>
      <c r="AA28" s="204"/>
      <c r="AB28" s="204"/>
      <c r="AC28" s="204"/>
      <c r="AD28" s="204"/>
      <c r="AE28" s="204"/>
      <c r="AK28" s="204" t="s">
        <v>34</v>
      </c>
      <c r="AL28" s="204"/>
      <c r="AM28" s="204"/>
      <c r="AN28" s="204"/>
      <c r="AO28" s="204"/>
      <c r="AR28" s="25"/>
    </row>
    <row r="29" spans="2:71" s="2" customFormat="1" ht="14.45" customHeight="1">
      <c r="B29" s="29"/>
      <c r="D29" s="22" t="s">
        <v>35</v>
      </c>
      <c r="F29" s="30" t="s">
        <v>36</v>
      </c>
      <c r="L29" s="191">
        <v>0.2</v>
      </c>
      <c r="M29" s="190"/>
      <c r="N29" s="190"/>
      <c r="O29" s="190"/>
      <c r="P29" s="190"/>
      <c r="Q29" s="31"/>
      <c r="R29" s="31"/>
      <c r="S29" s="31"/>
      <c r="T29" s="31"/>
      <c r="U29" s="31"/>
      <c r="V29" s="31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F29" s="31"/>
      <c r="AG29" s="31"/>
      <c r="AH29" s="31"/>
      <c r="AI29" s="31"/>
      <c r="AJ29" s="31"/>
      <c r="AK29" s="189">
        <f>ROUND(AV94, 2)</f>
        <v>0</v>
      </c>
      <c r="AL29" s="190"/>
      <c r="AM29" s="190"/>
      <c r="AN29" s="190"/>
      <c r="AO29" s="190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>
      <c r="B30" s="29"/>
      <c r="F30" s="30" t="s">
        <v>37</v>
      </c>
      <c r="L30" s="198">
        <v>0.2</v>
      </c>
      <c r="M30" s="197"/>
      <c r="N30" s="197"/>
      <c r="O30" s="197"/>
      <c r="P30" s="197"/>
      <c r="W30" s="196">
        <f>ROUND(BA94, 2)</f>
        <v>202867.94</v>
      </c>
      <c r="X30" s="197"/>
      <c r="Y30" s="197"/>
      <c r="Z30" s="197"/>
      <c r="AA30" s="197"/>
      <c r="AB30" s="197"/>
      <c r="AC30" s="197"/>
      <c r="AD30" s="197"/>
      <c r="AE30" s="197"/>
      <c r="AK30" s="196">
        <f>ROUND(AW94, 2)</f>
        <v>40573.589999999997</v>
      </c>
      <c r="AL30" s="197"/>
      <c r="AM30" s="197"/>
      <c r="AN30" s="197"/>
      <c r="AO30" s="197"/>
      <c r="AR30" s="29"/>
    </row>
    <row r="31" spans="2:71" s="2" customFormat="1" ht="14.45" hidden="1" customHeight="1">
      <c r="B31" s="29"/>
      <c r="F31" s="22" t="s">
        <v>38</v>
      </c>
      <c r="L31" s="198">
        <v>0.2</v>
      </c>
      <c r="M31" s="197"/>
      <c r="N31" s="197"/>
      <c r="O31" s="197"/>
      <c r="P31" s="197"/>
      <c r="W31" s="196">
        <f>ROUND(BB94, 2)</f>
        <v>0</v>
      </c>
      <c r="X31" s="197"/>
      <c r="Y31" s="197"/>
      <c r="Z31" s="197"/>
      <c r="AA31" s="197"/>
      <c r="AB31" s="197"/>
      <c r="AC31" s="197"/>
      <c r="AD31" s="197"/>
      <c r="AE31" s="197"/>
      <c r="AK31" s="196">
        <v>0</v>
      </c>
      <c r="AL31" s="197"/>
      <c r="AM31" s="197"/>
      <c r="AN31" s="197"/>
      <c r="AO31" s="197"/>
      <c r="AR31" s="29"/>
    </row>
    <row r="32" spans="2:71" s="2" customFormat="1" ht="14.45" hidden="1" customHeight="1">
      <c r="B32" s="29"/>
      <c r="F32" s="22" t="s">
        <v>39</v>
      </c>
      <c r="L32" s="198">
        <v>0.2</v>
      </c>
      <c r="M32" s="197"/>
      <c r="N32" s="197"/>
      <c r="O32" s="197"/>
      <c r="P32" s="197"/>
      <c r="W32" s="196">
        <f>ROUND(BC94, 2)</f>
        <v>0</v>
      </c>
      <c r="X32" s="197"/>
      <c r="Y32" s="197"/>
      <c r="Z32" s="197"/>
      <c r="AA32" s="197"/>
      <c r="AB32" s="197"/>
      <c r="AC32" s="197"/>
      <c r="AD32" s="197"/>
      <c r="AE32" s="197"/>
      <c r="AK32" s="196">
        <v>0</v>
      </c>
      <c r="AL32" s="197"/>
      <c r="AM32" s="197"/>
      <c r="AN32" s="197"/>
      <c r="AO32" s="197"/>
      <c r="AR32" s="29"/>
    </row>
    <row r="33" spans="2:52" s="2" customFormat="1" ht="14.45" hidden="1" customHeight="1">
      <c r="B33" s="29"/>
      <c r="F33" s="30" t="s">
        <v>40</v>
      </c>
      <c r="L33" s="191">
        <v>0</v>
      </c>
      <c r="M33" s="190"/>
      <c r="N33" s="190"/>
      <c r="O33" s="190"/>
      <c r="P33" s="190"/>
      <c r="Q33" s="31"/>
      <c r="R33" s="31"/>
      <c r="S33" s="31"/>
      <c r="T33" s="31"/>
      <c r="U33" s="31"/>
      <c r="V33" s="31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F33" s="31"/>
      <c r="AG33" s="31"/>
      <c r="AH33" s="31"/>
      <c r="AI33" s="31"/>
      <c r="AJ33" s="31"/>
      <c r="AK33" s="189">
        <v>0</v>
      </c>
      <c r="AL33" s="190"/>
      <c r="AM33" s="190"/>
      <c r="AN33" s="190"/>
      <c r="AO33" s="190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>
      <c r="B34" s="25"/>
      <c r="AR34" s="25"/>
    </row>
    <row r="35" spans="2:52" s="1" customFormat="1" ht="25.9" customHeight="1">
      <c r="B35" s="25"/>
      <c r="C35" s="33"/>
      <c r="D35" s="34" t="s">
        <v>41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42</v>
      </c>
      <c r="U35" s="35"/>
      <c r="V35" s="35"/>
      <c r="W35" s="35"/>
      <c r="X35" s="192" t="s">
        <v>43</v>
      </c>
      <c r="Y35" s="193"/>
      <c r="Z35" s="193"/>
      <c r="AA35" s="193"/>
      <c r="AB35" s="193"/>
      <c r="AC35" s="35"/>
      <c r="AD35" s="35"/>
      <c r="AE35" s="35"/>
      <c r="AF35" s="35"/>
      <c r="AG35" s="35"/>
      <c r="AH35" s="35"/>
      <c r="AI35" s="35"/>
      <c r="AJ35" s="35"/>
      <c r="AK35" s="194">
        <f>SUM(AK26:AK33)</f>
        <v>243441.53</v>
      </c>
      <c r="AL35" s="193"/>
      <c r="AM35" s="193"/>
      <c r="AN35" s="193"/>
      <c r="AO35" s="195"/>
      <c r="AP35" s="33"/>
      <c r="AQ35" s="33"/>
      <c r="AR35" s="25"/>
    </row>
    <row r="36" spans="2:52" s="1" customFormat="1" ht="6.95" customHeight="1">
      <c r="B36" s="25"/>
      <c r="AR36" s="25"/>
    </row>
    <row r="37" spans="2:52" s="1" customFormat="1" ht="14.45" customHeight="1">
      <c r="B37" s="25"/>
      <c r="AR37" s="25"/>
    </row>
    <row r="38" spans="2:52" ht="14.45" customHeight="1">
      <c r="B38" s="16"/>
      <c r="AR38" s="16"/>
    </row>
    <row r="39" spans="2:52" ht="14.45" customHeight="1">
      <c r="B39" s="16"/>
      <c r="AR39" s="16"/>
    </row>
    <row r="40" spans="2:52" ht="14.45" customHeight="1">
      <c r="B40" s="16"/>
      <c r="AR40" s="16"/>
    </row>
    <row r="41" spans="2:52" ht="14.45" customHeight="1">
      <c r="B41" s="16"/>
      <c r="AR41" s="16"/>
    </row>
    <row r="42" spans="2:52" ht="14.45" customHeight="1">
      <c r="B42" s="16"/>
      <c r="AR42" s="16"/>
    </row>
    <row r="43" spans="2:52" ht="14.45" customHeight="1">
      <c r="B43" s="16"/>
      <c r="AR43" s="16"/>
    </row>
    <row r="44" spans="2:52" ht="14.45" customHeight="1">
      <c r="B44" s="16"/>
      <c r="AR44" s="16"/>
    </row>
    <row r="45" spans="2:52" ht="14.45" customHeight="1">
      <c r="B45" s="16"/>
      <c r="AR45" s="16"/>
    </row>
    <row r="46" spans="2:52" ht="14.45" customHeight="1">
      <c r="B46" s="16"/>
      <c r="AR46" s="16"/>
    </row>
    <row r="47" spans="2:52" ht="14.45" customHeight="1">
      <c r="B47" s="16"/>
      <c r="AR47" s="16"/>
    </row>
    <row r="48" spans="2:52" ht="14.45" customHeight="1">
      <c r="B48" s="16"/>
      <c r="AR48" s="16"/>
    </row>
    <row r="49" spans="2:44" s="1" customFormat="1" ht="14.45" customHeight="1">
      <c r="B49" s="25"/>
      <c r="D49" s="37" t="s">
        <v>44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45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9" t="s">
        <v>46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47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46</v>
      </c>
      <c r="AI60" s="27"/>
      <c r="AJ60" s="27"/>
      <c r="AK60" s="27"/>
      <c r="AL60" s="27"/>
      <c r="AM60" s="39" t="s">
        <v>47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7" t="s">
        <v>48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49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9" t="s">
        <v>46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47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46</v>
      </c>
      <c r="AI75" s="27"/>
      <c r="AJ75" s="27"/>
      <c r="AK75" s="27"/>
      <c r="AL75" s="27"/>
      <c r="AM75" s="39" t="s">
        <v>47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>
      <c r="B82" s="25"/>
      <c r="C82" s="17" t="s">
        <v>50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00051</v>
      </c>
      <c r="AR84" s="44"/>
    </row>
    <row r="85" spans="1:91" s="4" customFormat="1" ht="36.950000000000003" customHeight="1">
      <c r="B85" s="45"/>
      <c r="C85" s="46" t="s">
        <v>12</v>
      </c>
      <c r="L85" s="180" t="str">
        <f>K6</f>
        <v>Stará Lehota - Rekonštrukcia verejného vodovodu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R85" s="45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 xml:space="preserve"> </v>
      </c>
      <c r="AI87" s="22" t="s">
        <v>18</v>
      </c>
      <c r="AM87" s="182" t="str">
        <f>IF(AN8= "","",AN8)</f>
        <v>20. 6. 2023</v>
      </c>
      <c r="AN87" s="182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20</v>
      </c>
      <c r="L89" s="3" t="str">
        <f>IF(E11= "","",E11)</f>
        <v>Obec STARÁ LEHOTA</v>
      </c>
      <c r="AI89" s="22" t="s">
        <v>25</v>
      </c>
      <c r="AM89" s="183" t="str">
        <f>IF(E17="","",E17)</f>
        <v>Ing.Lukáš Antal</v>
      </c>
      <c r="AN89" s="184"/>
      <c r="AO89" s="184"/>
      <c r="AP89" s="184"/>
      <c r="AR89" s="25"/>
      <c r="AS89" s="185" t="s">
        <v>51</v>
      </c>
      <c r="AT89" s="186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>
      <c r="B90" s="25"/>
      <c r="C90" s="22" t="s">
        <v>24</v>
      </c>
      <c r="L90" s="3" t="str">
        <f>IF(E14="","",E14)</f>
        <v xml:space="preserve"> </v>
      </c>
      <c r="AI90" s="22" t="s">
        <v>29</v>
      </c>
      <c r="AM90" s="183" t="str">
        <f>IF(E20="","",E20)</f>
        <v xml:space="preserve"> </v>
      </c>
      <c r="AN90" s="184"/>
      <c r="AO90" s="184"/>
      <c r="AP90" s="184"/>
      <c r="AR90" s="25"/>
      <c r="AS90" s="187"/>
      <c r="AT90" s="188"/>
      <c r="BD90" s="52"/>
    </row>
    <row r="91" spans="1:91" s="1" customFormat="1" ht="10.9" customHeight="1">
      <c r="B91" s="25"/>
      <c r="AR91" s="25"/>
      <c r="AS91" s="187"/>
      <c r="AT91" s="188"/>
      <c r="BD91" s="52"/>
    </row>
    <row r="92" spans="1:91" s="1" customFormat="1" ht="29.25" customHeight="1">
      <c r="B92" s="25"/>
      <c r="C92" s="175" t="s">
        <v>52</v>
      </c>
      <c r="D92" s="176"/>
      <c r="E92" s="176"/>
      <c r="F92" s="176"/>
      <c r="G92" s="176"/>
      <c r="H92" s="53"/>
      <c r="I92" s="177" t="s">
        <v>53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54</v>
      </c>
      <c r="AH92" s="176"/>
      <c r="AI92" s="176"/>
      <c r="AJ92" s="176"/>
      <c r="AK92" s="176"/>
      <c r="AL92" s="176"/>
      <c r="AM92" s="176"/>
      <c r="AN92" s="177" t="s">
        <v>55</v>
      </c>
      <c r="AO92" s="176"/>
      <c r="AP92" s="179"/>
      <c r="AQ92" s="54" t="s">
        <v>56</v>
      </c>
      <c r="AR92" s="25"/>
      <c r="AS92" s="55" t="s">
        <v>57</v>
      </c>
      <c r="AT92" s="56" t="s">
        <v>58</v>
      </c>
      <c r="AU92" s="56" t="s">
        <v>59</v>
      </c>
      <c r="AV92" s="56" t="s">
        <v>60</v>
      </c>
      <c r="AW92" s="56" t="s">
        <v>61</v>
      </c>
      <c r="AX92" s="56" t="s">
        <v>62</v>
      </c>
      <c r="AY92" s="56" t="s">
        <v>63</v>
      </c>
      <c r="AZ92" s="56" t="s">
        <v>64</v>
      </c>
      <c r="BA92" s="56" t="s">
        <v>65</v>
      </c>
      <c r="BB92" s="56" t="s">
        <v>66</v>
      </c>
      <c r="BC92" s="56" t="s">
        <v>67</v>
      </c>
      <c r="BD92" s="57" t="s">
        <v>68</v>
      </c>
    </row>
    <row r="93" spans="1:91" s="1" customFormat="1" ht="10.9" customHeight="1">
      <c r="B93" s="25"/>
      <c r="AR93" s="25"/>
      <c r="AS93" s="58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>
      <c r="B94" s="59"/>
      <c r="C94" s="60" t="s">
        <v>69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1"/>
      <c r="AD94" s="61"/>
      <c r="AE94" s="61"/>
      <c r="AF94" s="61"/>
      <c r="AG94" s="173">
        <f>ROUND(SUM(AG95:AG96),2)</f>
        <v>202867.94</v>
      </c>
      <c r="AH94" s="173"/>
      <c r="AI94" s="173"/>
      <c r="AJ94" s="173"/>
      <c r="AK94" s="173"/>
      <c r="AL94" s="173"/>
      <c r="AM94" s="173"/>
      <c r="AN94" s="174">
        <f>SUM(AG94,AT94)</f>
        <v>243441.53</v>
      </c>
      <c r="AO94" s="174"/>
      <c r="AP94" s="174"/>
      <c r="AQ94" s="63" t="s">
        <v>1</v>
      </c>
      <c r="AR94" s="59"/>
      <c r="AS94" s="64">
        <f>ROUND(SUM(AS95:AS96),2)</f>
        <v>0</v>
      </c>
      <c r="AT94" s="65">
        <f>ROUND(SUM(AV94:AW94),2)</f>
        <v>40573.589999999997</v>
      </c>
      <c r="AU94" s="66">
        <f>ROUND(SUM(AU95:AU96),5)</f>
        <v>4487.6791300000004</v>
      </c>
      <c r="AV94" s="65">
        <f>ROUND(AZ94*L29,2)</f>
        <v>0</v>
      </c>
      <c r="AW94" s="65">
        <f>ROUND(BA94*L30,2)</f>
        <v>40573.589999999997</v>
      </c>
      <c r="AX94" s="65">
        <f>ROUND(BB94*L29,2)</f>
        <v>0</v>
      </c>
      <c r="AY94" s="65">
        <f>ROUND(BC94*L30,2)</f>
        <v>0</v>
      </c>
      <c r="AZ94" s="65">
        <f>ROUND(SUM(AZ95:AZ96),2)</f>
        <v>0</v>
      </c>
      <c r="BA94" s="65">
        <f>ROUND(SUM(BA95:BA96),2)</f>
        <v>202867.94</v>
      </c>
      <c r="BB94" s="65">
        <f>ROUND(SUM(BB95:BB96),2)</f>
        <v>0</v>
      </c>
      <c r="BC94" s="65">
        <f>ROUND(SUM(BC95:BC96),2)</f>
        <v>0</v>
      </c>
      <c r="BD94" s="67">
        <f>ROUND(SUM(BD95:BD96),2)</f>
        <v>0</v>
      </c>
      <c r="BS94" s="68" t="s">
        <v>70</v>
      </c>
      <c r="BT94" s="68" t="s">
        <v>71</v>
      </c>
      <c r="BU94" s="69" t="s">
        <v>72</v>
      </c>
      <c r="BV94" s="68" t="s">
        <v>73</v>
      </c>
      <c r="BW94" s="68" t="s">
        <v>4</v>
      </c>
      <c r="BX94" s="68" t="s">
        <v>74</v>
      </c>
      <c r="CL94" s="68" t="s">
        <v>1</v>
      </c>
    </row>
    <row r="95" spans="1:91" s="6" customFormat="1" ht="24.75" customHeight="1">
      <c r="A95" s="70" t="s">
        <v>75</v>
      </c>
      <c r="B95" s="71"/>
      <c r="C95" s="72"/>
      <c r="D95" s="172" t="s">
        <v>76</v>
      </c>
      <c r="E95" s="172"/>
      <c r="F95" s="172"/>
      <c r="G95" s="172"/>
      <c r="H95" s="172"/>
      <c r="I95" s="73"/>
      <c r="J95" s="172" t="s">
        <v>77</v>
      </c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0">
        <f>'01 - Rekonštrukcia verejn...'!J32</f>
        <v>131895.57999999999</v>
      </c>
      <c r="AH95" s="171"/>
      <c r="AI95" s="171"/>
      <c r="AJ95" s="171"/>
      <c r="AK95" s="171"/>
      <c r="AL95" s="171"/>
      <c r="AM95" s="171"/>
      <c r="AN95" s="170">
        <f>SUM(AG95,AT95)</f>
        <v>158274.69999999998</v>
      </c>
      <c r="AO95" s="171"/>
      <c r="AP95" s="171"/>
      <c r="AQ95" s="74" t="s">
        <v>78</v>
      </c>
      <c r="AR95" s="71"/>
      <c r="AS95" s="75">
        <v>0</v>
      </c>
      <c r="AT95" s="76">
        <f>ROUND(SUM(AV95:AW95),2)</f>
        <v>26379.119999999999</v>
      </c>
      <c r="AU95" s="77">
        <f>'01 - Rekonštrukcia verejn...'!P131</f>
        <v>2865.2212222000003</v>
      </c>
      <c r="AV95" s="76">
        <f>'01 - Rekonštrukcia verejn...'!J35</f>
        <v>0</v>
      </c>
      <c r="AW95" s="76">
        <f>'01 - Rekonštrukcia verejn...'!J36</f>
        <v>26379.119999999999</v>
      </c>
      <c r="AX95" s="76">
        <f>'01 - Rekonštrukcia verejn...'!J37</f>
        <v>0</v>
      </c>
      <c r="AY95" s="76">
        <f>'01 - Rekonštrukcia verejn...'!J38</f>
        <v>0</v>
      </c>
      <c r="AZ95" s="76">
        <f>'01 - Rekonštrukcia verejn...'!F35</f>
        <v>0</v>
      </c>
      <c r="BA95" s="76">
        <f>'01 - Rekonštrukcia verejn...'!F36</f>
        <v>131895.57999999999</v>
      </c>
      <c r="BB95" s="76">
        <f>'01 - Rekonštrukcia verejn...'!F37</f>
        <v>0</v>
      </c>
      <c r="BC95" s="76">
        <f>'01 - Rekonštrukcia verejn...'!F38</f>
        <v>0</v>
      </c>
      <c r="BD95" s="78">
        <f>'01 - Rekonštrukcia verejn...'!F39</f>
        <v>0</v>
      </c>
      <c r="BT95" s="79" t="s">
        <v>79</v>
      </c>
      <c r="BV95" s="79" t="s">
        <v>73</v>
      </c>
      <c r="BW95" s="79" t="s">
        <v>80</v>
      </c>
      <c r="BX95" s="79" t="s">
        <v>4</v>
      </c>
      <c r="CL95" s="79" t="s">
        <v>1</v>
      </c>
      <c r="CM95" s="79" t="s">
        <v>71</v>
      </c>
    </row>
    <row r="96" spans="1:91" s="6" customFormat="1" ht="24.75" customHeight="1">
      <c r="A96" s="70" t="s">
        <v>75</v>
      </c>
      <c r="B96" s="71"/>
      <c r="C96" s="72"/>
      <c r="D96" s="172" t="s">
        <v>81</v>
      </c>
      <c r="E96" s="172"/>
      <c r="F96" s="172"/>
      <c r="G96" s="172"/>
      <c r="H96" s="172"/>
      <c r="I96" s="73"/>
      <c r="J96" s="172" t="s">
        <v>82</v>
      </c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0">
        <f>'02 - Prepojenie verejných...'!J32</f>
        <v>70972.36</v>
      </c>
      <c r="AH96" s="171"/>
      <c r="AI96" s="171"/>
      <c r="AJ96" s="171"/>
      <c r="AK96" s="171"/>
      <c r="AL96" s="171"/>
      <c r="AM96" s="171"/>
      <c r="AN96" s="170">
        <f>SUM(AG96,AT96)</f>
        <v>85166.83</v>
      </c>
      <c r="AO96" s="171"/>
      <c r="AP96" s="171"/>
      <c r="AQ96" s="74" t="s">
        <v>78</v>
      </c>
      <c r="AR96" s="71"/>
      <c r="AS96" s="80">
        <v>0</v>
      </c>
      <c r="AT96" s="81">
        <f>ROUND(SUM(AV96:AW96),2)</f>
        <v>14194.47</v>
      </c>
      <c r="AU96" s="82">
        <f>'02 - Prepojenie verejných...'!P131</f>
        <v>1622.4579074000001</v>
      </c>
      <c r="AV96" s="81">
        <f>'02 - Prepojenie verejných...'!J35</f>
        <v>0</v>
      </c>
      <c r="AW96" s="81">
        <f>'02 - Prepojenie verejných...'!J36</f>
        <v>14194.47</v>
      </c>
      <c r="AX96" s="81">
        <f>'02 - Prepojenie verejných...'!J37</f>
        <v>0</v>
      </c>
      <c r="AY96" s="81">
        <f>'02 - Prepojenie verejných...'!J38</f>
        <v>0</v>
      </c>
      <c r="AZ96" s="81">
        <f>'02 - Prepojenie verejných...'!F35</f>
        <v>0</v>
      </c>
      <c r="BA96" s="81">
        <f>'02 - Prepojenie verejných...'!F36</f>
        <v>70972.36</v>
      </c>
      <c r="BB96" s="81">
        <f>'02 - Prepojenie verejných...'!F37</f>
        <v>0</v>
      </c>
      <c r="BC96" s="81">
        <f>'02 - Prepojenie verejných...'!F38</f>
        <v>0</v>
      </c>
      <c r="BD96" s="83">
        <f>'02 - Prepojenie verejných...'!F39</f>
        <v>0</v>
      </c>
      <c r="BT96" s="79" t="s">
        <v>79</v>
      </c>
      <c r="BV96" s="79" t="s">
        <v>73</v>
      </c>
      <c r="BW96" s="79" t="s">
        <v>83</v>
      </c>
      <c r="BX96" s="79" t="s">
        <v>4</v>
      </c>
      <c r="CL96" s="79" t="s">
        <v>1</v>
      </c>
      <c r="CM96" s="79" t="s">
        <v>71</v>
      </c>
    </row>
    <row r="97" spans="2:44" s="1" customFormat="1" ht="30" customHeight="1">
      <c r="B97" s="25"/>
      <c r="AR97" s="25"/>
    </row>
    <row r="98" spans="2:44" s="1" customFormat="1" ht="6.95" customHeight="1"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41"/>
      <c r="AM98" s="41"/>
      <c r="AN98" s="41"/>
      <c r="AO98" s="41"/>
      <c r="AP98" s="41"/>
      <c r="AQ98" s="41"/>
      <c r="AR98" s="25"/>
    </row>
  </sheetData>
  <mergeCells count="44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AM87:AN87"/>
    <mergeCell ref="AM89:AP89"/>
    <mergeCell ref="AS89:AT91"/>
    <mergeCell ref="AM90:AP90"/>
    <mergeCell ref="W33:AE33"/>
    <mergeCell ref="AK33:AO33"/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</mergeCells>
  <hyperlinks>
    <hyperlink ref="A95" location="'01 - Rekonštrukcia verejn...'!C2" display="/" xr:uid="{00000000-0004-0000-0000-000000000000}"/>
    <hyperlink ref="A96" location="'02 - Prepojenie verejných...'!C2" display="/" xr:uid="{00000000-0004-0000-0000-00000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12"/>
  <sheetViews>
    <sheetView showGridLines="0" workbookViewId="0">
      <selection activeCell="D32" sqref="D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80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84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07" t="str">
        <f>'Rekapitulácia stavby'!K6</f>
        <v>Stará Lehota - Rekonštrukcia verejného vodovodu</v>
      </c>
      <c r="F7" s="208"/>
      <c r="G7" s="208"/>
      <c r="H7" s="208"/>
      <c r="L7" s="16"/>
    </row>
    <row r="8" spans="2:46" s="1" customFormat="1" ht="12" customHeight="1">
      <c r="B8" s="25"/>
      <c r="D8" s="22" t="s">
        <v>85</v>
      </c>
      <c r="L8" s="25"/>
    </row>
    <row r="9" spans="2:46" s="1" customFormat="1" ht="30" customHeight="1">
      <c r="B9" s="25"/>
      <c r="E9" s="180" t="s">
        <v>86</v>
      </c>
      <c r="F9" s="205"/>
      <c r="G9" s="205"/>
      <c r="H9" s="20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20. 6. 2023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99" t="str">
        <f>'Rekapitulácia stavby'!E14</f>
        <v xml:space="preserve"> </v>
      </c>
      <c r="F18" s="199"/>
      <c r="G18" s="199"/>
      <c r="H18" s="199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5"/>
      <c r="E27" s="201" t="s">
        <v>1</v>
      </c>
      <c r="F27" s="201"/>
      <c r="G27" s="201"/>
      <c r="H27" s="20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14.45" customHeight="1">
      <c r="B30" s="25"/>
      <c r="D30" s="20" t="s">
        <v>87</v>
      </c>
      <c r="J30" s="86">
        <f>J96</f>
        <v>127743.90299999999</v>
      </c>
      <c r="L30" s="25"/>
    </row>
    <row r="31" spans="2:12" s="1" customFormat="1" ht="14.45" customHeight="1">
      <c r="B31" s="25"/>
      <c r="D31" s="87" t="s">
        <v>512</v>
      </c>
      <c r="J31" s="86">
        <f>J109</f>
        <v>4151.68</v>
      </c>
      <c r="L31" s="25"/>
    </row>
    <row r="32" spans="2:12" s="1" customFormat="1" ht="25.35" customHeight="1">
      <c r="B32" s="25"/>
      <c r="D32" s="88" t="s">
        <v>31</v>
      </c>
      <c r="J32" s="62">
        <f>ROUND(J30 + J31, 2)</f>
        <v>131895.57999999999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33</v>
      </c>
      <c r="I34" s="28" t="s">
        <v>32</v>
      </c>
      <c r="J34" s="28" t="s">
        <v>34</v>
      </c>
      <c r="L34" s="25"/>
    </row>
    <row r="35" spans="2:12" s="1" customFormat="1" ht="14.45" customHeight="1">
      <c r="B35" s="25"/>
      <c r="D35" s="51" t="s">
        <v>35</v>
      </c>
      <c r="E35" s="30" t="s">
        <v>36</v>
      </c>
      <c r="F35" s="89">
        <f>ROUND((SUM(BE109:BE111) + SUM(BE131:BE211)),  2)</f>
        <v>0</v>
      </c>
      <c r="G35" s="90"/>
      <c r="H35" s="90"/>
      <c r="I35" s="91">
        <v>0.2</v>
      </c>
      <c r="J35" s="89">
        <f>ROUND(((SUM(BE109:BE111) + SUM(BE131:BE211))*I35),  2)</f>
        <v>0</v>
      </c>
      <c r="L35" s="25"/>
    </row>
    <row r="36" spans="2:12" s="1" customFormat="1" ht="14.45" customHeight="1">
      <c r="B36" s="25"/>
      <c r="E36" s="30" t="s">
        <v>37</v>
      </c>
      <c r="F36" s="92">
        <f>ROUND((SUM(BF109:BF111) + SUM(BF131:BF211)),  2)</f>
        <v>131895.57999999999</v>
      </c>
      <c r="I36" s="93">
        <v>0.2</v>
      </c>
      <c r="J36" s="92">
        <f>ROUND(((SUM(BF109:BF111) + SUM(BF131:BF211))*I36),  2)</f>
        <v>26379.119999999999</v>
      </c>
      <c r="L36" s="25"/>
    </row>
    <row r="37" spans="2:12" s="1" customFormat="1" ht="14.45" hidden="1" customHeight="1">
      <c r="B37" s="25"/>
      <c r="E37" s="22" t="s">
        <v>38</v>
      </c>
      <c r="F37" s="92">
        <f>ROUND((SUM(BG109:BG111) + SUM(BG131:BG211)),  2)</f>
        <v>0</v>
      </c>
      <c r="I37" s="93">
        <v>0.2</v>
      </c>
      <c r="J37" s="92">
        <f>0</f>
        <v>0</v>
      </c>
      <c r="L37" s="25"/>
    </row>
    <row r="38" spans="2:12" s="1" customFormat="1" ht="14.45" hidden="1" customHeight="1">
      <c r="B38" s="25"/>
      <c r="E38" s="22" t="s">
        <v>39</v>
      </c>
      <c r="F38" s="92">
        <f>ROUND((SUM(BH109:BH111) + SUM(BH131:BH211)),  2)</f>
        <v>0</v>
      </c>
      <c r="I38" s="93">
        <v>0.2</v>
      </c>
      <c r="J38" s="92">
        <f>0</f>
        <v>0</v>
      </c>
      <c r="L38" s="25"/>
    </row>
    <row r="39" spans="2:12" s="1" customFormat="1" ht="14.45" hidden="1" customHeight="1">
      <c r="B39" s="25"/>
      <c r="E39" s="30" t="s">
        <v>40</v>
      </c>
      <c r="F39" s="89">
        <f>ROUND((SUM(BI109:BI111) + SUM(BI131:BI211)),  2)</f>
        <v>0</v>
      </c>
      <c r="G39" s="90"/>
      <c r="H39" s="90"/>
      <c r="I39" s="91">
        <v>0</v>
      </c>
      <c r="J39" s="89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4"/>
      <c r="D41" s="95" t="s">
        <v>41</v>
      </c>
      <c r="E41" s="53"/>
      <c r="F41" s="53"/>
      <c r="G41" s="96" t="s">
        <v>42</v>
      </c>
      <c r="H41" s="97" t="s">
        <v>43</v>
      </c>
      <c r="I41" s="53"/>
      <c r="J41" s="98">
        <f>SUM(J32:J39)</f>
        <v>158274.69999999998</v>
      </c>
      <c r="K41" s="99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46</v>
      </c>
      <c r="E61" s="27"/>
      <c r="F61" s="100" t="s">
        <v>47</v>
      </c>
      <c r="G61" s="39" t="s">
        <v>46</v>
      </c>
      <c r="H61" s="27"/>
      <c r="I61" s="27"/>
      <c r="J61" s="101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46</v>
      </c>
      <c r="E76" s="27"/>
      <c r="F76" s="100" t="s">
        <v>47</v>
      </c>
      <c r="G76" s="39" t="s">
        <v>46</v>
      </c>
      <c r="H76" s="27"/>
      <c r="I76" s="27"/>
      <c r="J76" s="101" t="s">
        <v>47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88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16.5" hidden="1" customHeight="1">
      <c r="B85" s="25"/>
      <c r="E85" s="207" t="str">
        <f>E7</f>
        <v>Stará Lehota - Rekonštrukcia verejného vodovodu</v>
      </c>
      <c r="F85" s="208"/>
      <c r="G85" s="208"/>
      <c r="H85" s="208"/>
      <c r="L85" s="25"/>
    </row>
    <row r="86" spans="2:47" s="1" customFormat="1" ht="12" hidden="1" customHeight="1">
      <c r="B86" s="25"/>
      <c r="C86" s="22" t="s">
        <v>85</v>
      </c>
      <c r="L86" s="25"/>
    </row>
    <row r="87" spans="2:47" s="1" customFormat="1" ht="30" hidden="1" customHeight="1">
      <c r="B87" s="25"/>
      <c r="E87" s="180" t="str">
        <f>E9</f>
        <v>01 - Rekonštrukcia verejného vodovodu vetva 4, vetva 4-1, vetva 4-4</v>
      </c>
      <c r="F87" s="205"/>
      <c r="G87" s="205"/>
      <c r="H87" s="20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20. 6. 2023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Obec STARÁ LEHOTA</v>
      </c>
      <c r="I91" s="22" t="s">
        <v>25</v>
      </c>
      <c r="J91" s="23" t="str">
        <f>E21</f>
        <v>Ing.Lukáš Antal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4" t="s">
        <v>91</v>
      </c>
      <c r="J96" s="62">
        <f>J131</f>
        <v>127743.90299999999</v>
      </c>
      <c r="L96" s="25"/>
      <c r="AU96" s="13" t="s">
        <v>92</v>
      </c>
    </row>
    <row r="97" spans="2:65" s="8" customFormat="1" ht="24.95" hidden="1" customHeight="1">
      <c r="B97" s="105"/>
      <c r="D97" s="106" t="s">
        <v>93</v>
      </c>
      <c r="E97" s="107"/>
      <c r="F97" s="107"/>
      <c r="G97" s="107"/>
      <c r="H97" s="107"/>
      <c r="I97" s="107"/>
      <c r="J97" s="108">
        <f>J132</f>
        <v>124647.47899999999</v>
      </c>
      <c r="L97" s="105"/>
    </row>
    <row r="98" spans="2:65" s="9" customFormat="1" ht="19.899999999999999" hidden="1" customHeight="1">
      <c r="B98" s="109"/>
      <c r="D98" s="110" t="s">
        <v>94</v>
      </c>
      <c r="E98" s="111"/>
      <c r="F98" s="111"/>
      <c r="G98" s="111"/>
      <c r="H98" s="111"/>
      <c r="I98" s="111"/>
      <c r="J98" s="112">
        <f>J133</f>
        <v>46382.316000000006</v>
      </c>
      <c r="L98" s="109"/>
    </row>
    <row r="99" spans="2:65" s="9" customFormat="1" ht="19.899999999999999" hidden="1" customHeight="1">
      <c r="B99" s="109"/>
      <c r="D99" s="110" t="s">
        <v>95</v>
      </c>
      <c r="E99" s="111"/>
      <c r="F99" s="111"/>
      <c r="G99" s="111"/>
      <c r="H99" s="111"/>
      <c r="I99" s="111"/>
      <c r="J99" s="112">
        <f>J149</f>
        <v>2214.5039999999999</v>
      </c>
      <c r="L99" s="109"/>
    </row>
    <row r="100" spans="2:65" s="9" customFormat="1" ht="19.899999999999999" hidden="1" customHeight="1">
      <c r="B100" s="109"/>
      <c r="D100" s="110" t="s">
        <v>96</v>
      </c>
      <c r="E100" s="111"/>
      <c r="F100" s="111"/>
      <c r="G100" s="111"/>
      <c r="H100" s="111"/>
      <c r="I100" s="111"/>
      <c r="J100" s="112">
        <f>J153</f>
        <v>1086.4880000000001</v>
      </c>
      <c r="L100" s="109"/>
    </row>
    <row r="101" spans="2:65" s="9" customFormat="1" ht="19.899999999999999" hidden="1" customHeight="1">
      <c r="B101" s="109"/>
      <c r="D101" s="110" t="s">
        <v>97</v>
      </c>
      <c r="E101" s="111"/>
      <c r="F101" s="111"/>
      <c r="G101" s="111"/>
      <c r="H101" s="111"/>
      <c r="I101" s="111"/>
      <c r="J101" s="112">
        <f>J155</f>
        <v>22374.387999999999</v>
      </c>
      <c r="L101" s="109"/>
    </row>
    <row r="102" spans="2:65" s="9" customFormat="1" ht="19.899999999999999" hidden="1" customHeight="1">
      <c r="B102" s="109"/>
      <c r="D102" s="110" t="s">
        <v>98</v>
      </c>
      <c r="E102" s="111"/>
      <c r="F102" s="111"/>
      <c r="G102" s="111"/>
      <c r="H102" s="111"/>
      <c r="I102" s="111"/>
      <c r="J102" s="112">
        <f>J195</f>
        <v>20941.164000000001</v>
      </c>
      <c r="L102" s="109"/>
    </row>
    <row r="103" spans="2:65" s="9" customFormat="1" ht="19.899999999999999" hidden="1" customHeight="1">
      <c r="B103" s="109"/>
      <c r="D103" s="110" t="s">
        <v>99</v>
      </c>
      <c r="E103" s="111"/>
      <c r="F103" s="111"/>
      <c r="G103" s="111"/>
      <c r="H103" s="111"/>
      <c r="I103" s="111"/>
      <c r="J103" s="112">
        <f>J201</f>
        <v>29961.118999999999</v>
      </c>
      <c r="L103" s="109"/>
    </row>
    <row r="104" spans="2:65" s="9" customFormat="1" ht="19.899999999999999" hidden="1" customHeight="1">
      <c r="B104" s="109"/>
      <c r="D104" s="110" t="s">
        <v>100</v>
      </c>
      <c r="E104" s="111"/>
      <c r="F104" s="111"/>
      <c r="G104" s="111"/>
      <c r="H104" s="111"/>
      <c r="I104" s="111"/>
      <c r="J104" s="112">
        <f>J203</f>
        <v>1687.5</v>
      </c>
      <c r="L104" s="109"/>
    </row>
    <row r="105" spans="2:65" s="8" customFormat="1" ht="24.95" hidden="1" customHeight="1">
      <c r="B105" s="105"/>
      <c r="D105" s="106" t="s">
        <v>101</v>
      </c>
      <c r="E105" s="107"/>
      <c r="F105" s="107"/>
      <c r="G105" s="107"/>
      <c r="H105" s="107"/>
      <c r="I105" s="107"/>
      <c r="J105" s="108">
        <f>J207</f>
        <v>3096.4239999999995</v>
      </c>
      <c r="L105" s="105"/>
    </row>
    <row r="106" spans="2:65" s="9" customFormat="1" ht="19.899999999999999" hidden="1" customHeight="1">
      <c r="B106" s="109"/>
      <c r="D106" s="110" t="s">
        <v>102</v>
      </c>
      <c r="E106" s="111"/>
      <c r="F106" s="111"/>
      <c r="G106" s="111"/>
      <c r="H106" s="111"/>
      <c r="I106" s="111"/>
      <c r="J106" s="112">
        <f>J208</f>
        <v>3096.4239999999995</v>
      </c>
      <c r="L106" s="109"/>
    </row>
    <row r="107" spans="2:65" s="1" customFormat="1" ht="21.75" hidden="1" customHeight="1">
      <c r="B107" s="25"/>
      <c r="L107" s="25"/>
    </row>
    <row r="108" spans="2:65" s="1" customFormat="1" ht="6.95" hidden="1" customHeight="1">
      <c r="B108" s="25"/>
      <c r="L108" s="25"/>
    </row>
    <row r="109" spans="2:65" s="1" customFormat="1" ht="29.25" hidden="1" customHeight="1">
      <c r="B109" s="25"/>
      <c r="C109" s="104" t="s">
        <v>103</v>
      </c>
      <c r="J109" s="113">
        <f>ROUND(J110,2)</f>
        <v>4151.68</v>
      </c>
      <c r="L109" s="25"/>
      <c r="N109" s="114" t="s">
        <v>35</v>
      </c>
    </row>
    <row r="110" spans="2:65" s="1" customFormat="1" ht="18" hidden="1" customHeight="1">
      <c r="B110" s="115"/>
      <c r="C110" s="116"/>
      <c r="D110" s="206" t="s">
        <v>104</v>
      </c>
      <c r="E110" s="206"/>
      <c r="F110" s="206"/>
      <c r="G110" s="116"/>
      <c r="H110" s="116"/>
      <c r="I110" s="116"/>
      <c r="J110" s="117">
        <v>4151.68</v>
      </c>
      <c r="K110" s="116"/>
      <c r="L110" s="115"/>
      <c r="M110" s="116"/>
      <c r="N110" s="118" t="s">
        <v>37</v>
      </c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9" t="s">
        <v>105</v>
      </c>
      <c r="AZ110" s="116"/>
      <c r="BA110" s="116"/>
      <c r="BB110" s="116"/>
      <c r="BC110" s="116"/>
      <c r="BD110" s="116"/>
      <c r="BE110" s="120">
        <f>IF(N110="základná",J110,0)</f>
        <v>0</v>
      </c>
      <c r="BF110" s="120">
        <f>IF(N110="znížená",J110,0)</f>
        <v>4151.68</v>
      </c>
      <c r="BG110" s="120">
        <f>IF(N110="zákl. prenesená",J110,0)</f>
        <v>0</v>
      </c>
      <c r="BH110" s="120">
        <f>IF(N110="zníž. prenesená",J110,0)</f>
        <v>0</v>
      </c>
      <c r="BI110" s="120">
        <f>IF(N110="nulová",J110,0)</f>
        <v>0</v>
      </c>
      <c r="BJ110" s="119" t="s">
        <v>106</v>
      </c>
      <c r="BK110" s="116"/>
      <c r="BL110" s="116"/>
      <c r="BM110" s="116"/>
    </row>
    <row r="111" spans="2:65" s="1" customFormat="1" ht="18" hidden="1" customHeight="1">
      <c r="B111" s="25"/>
      <c r="L111" s="25"/>
    </row>
    <row r="112" spans="2:65" s="1" customFormat="1" ht="29.25" hidden="1" customHeight="1">
      <c r="B112" s="25"/>
      <c r="C112" s="121" t="s">
        <v>107</v>
      </c>
      <c r="D112" s="94"/>
      <c r="E112" s="94"/>
      <c r="F112" s="94"/>
      <c r="G112" s="94"/>
      <c r="H112" s="94"/>
      <c r="I112" s="94"/>
      <c r="J112" s="122">
        <f>ROUND(J96+J109,2)</f>
        <v>131895.57999999999</v>
      </c>
      <c r="K112" s="94"/>
      <c r="L112" s="25"/>
    </row>
    <row r="113" spans="2:12" s="1" customFormat="1" ht="6.95" hidden="1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4" spans="2:12" hidden="1"/>
    <row r="115" spans="2:12" hidden="1"/>
    <row r="116" spans="2:12" hidden="1"/>
    <row r="117" spans="2:12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>
      <c r="B118" s="25"/>
      <c r="C118" s="17" t="s">
        <v>108</v>
      </c>
      <c r="L118" s="25"/>
    </row>
    <row r="119" spans="2:12" s="1" customFormat="1" ht="6.95" customHeight="1">
      <c r="B119" s="25"/>
      <c r="L119" s="25"/>
    </row>
    <row r="120" spans="2:12" s="1" customFormat="1" ht="12" customHeight="1">
      <c r="B120" s="25"/>
      <c r="C120" s="22" t="s">
        <v>12</v>
      </c>
      <c r="L120" s="25"/>
    </row>
    <row r="121" spans="2:12" s="1" customFormat="1" ht="16.5" customHeight="1">
      <c r="B121" s="25"/>
      <c r="E121" s="207" t="str">
        <f>E7</f>
        <v>Stará Lehota - Rekonštrukcia verejného vodovodu</v>
      </c>
      <c r="F121" s="208"/>
      <c r="G121" s="208"/>
      <c r="H121" s="208"/>
      <c r="L121" s="25"/>
    </row>
    <row r="122" spans="2:12" s="1" customFormat="1" ht="12" customHeight="1">
      <c r="B122" s="25"/>
      <c r="C122" s="22" t="s">
        <v>85</v>
      </c>
      <c r="L122" s="25"/>
    </row>
    <row r="123" spans="2:12" s="1" customFormat="1" ht="30" customHeight="1">
      <c r="B123" s="25"/>
      <c r="E123" s="180" t="str">
        <f>E9</f>
        <v>01 - Rekonštrukcia verejného vodovodu vetva 4, vetva 4-1, vetva 4-4</v>
      </c>
      <c r="F123" s="205"/>
      <c r="G123" s="205"/>
      <c r="H123" s="205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16</v>
      </c>
      <c r="F125" s="20" t="str">
        <f>F12</f>
        <v xml:space="preserve"> </v>
      </c>
      <c r="I125" s="22" t="s">
        <v>18</v>
      </c>
      <c r="J125" s="48" t="str">
        <f>IF(J12="","",J12)</f>
        <v>20. 6. 2023</v>
      </c>
      <c r="L125" s="25"/>
    </row>
    <row r="126" spans="2:12" s="1" customFormat="1" ht="6.95" customHeight="1">
      <c r="B126" s="25"/>
      <c r="L126" s="25"/>
    </row>
    <row r="127" spans="2:12" s="1" customFormat="1" ht="15.2" customHeight="1">
      <c r="B127" s="25"/>
      <c r="C127" s="22" t="s">
        <v>20</v>
      </c>
      <c r="F127" s="20" t="str">
        <f>E15</f>
        <v>Obec STARÁ LEHOTA</v>
      </c>
      <c r="I127" s="22" t="s">
        <v>25</v>
      </c>
      <c r="J127" s="23" t="str">
        <f>E21</f>
        <v>Ing.Lukáš Antal</v>
      </c>
      <c r="L127" s="25"/>
    </row>
    <row r="128" spans="2:12" s="1" customFormat="1" ht="15.2" customHeight="1">
      <c r="B128" s="25"/>
      <c r="C128" s="22" t="s">
        <v>24</v>
      </c>
      <c r="F128" s="20" t="str">
        <f>IF(E18="","",E18)</f>
        <v xml:space="preserve"> </v>
      </c>
      <c r="I128" s="22" t="s">
        <v>29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23"/>
      <c r="C130" s="124" t="s">
        <v>109</v>
      </c>
      <c r="D130" s="125" t="s">
        <v>56</v>
      </c>
      <c r="E130" s="125" t="s">
        <v>52</v>
      </c>
      <c r="F130" s="125" t="s">
        <v>53</v>
      </c>
      <c r="G130" s="125" t="s">
        <v>110</v>
      </c>
      <c r="H130" s="125" t="s">
        <v>111</v>
      </c>
      <c r="I130" s="125" t="s">
        <v>112</v>
      </c>
      <c r="J130" s="126" t="s">
        <v>90</v>
      </c>
      <c r="K130" s="127" t="s">
        <v>113</v>
      </c>
      <c r="L130" s="123"/>
      <c r="M130" s="55" t="s">
        <v>1</v>
      </c>
      <c r="N130" s="56" t="s">
        <v>35</v>
      </c>
      <c r="O130" s="56" t="s">
        <v>114</v>
      </c>
      <c r="P130" s="56" t="s">
        <v>115</v>
      </c>
      <c r="Q130" s="56" t="s">
        <v>116</v>
      </c>
      <c r="R130" s="56" t="s">
        <v>117</v>
      </c>
      <c r="S130" s="56" t="s">
        <v>118</v>
      </c>
      <c r="T130" s="57" t="s">
        <v>119</v>
      </c>
    </row>
    <row r="131" spans="2:65" s="1" customFormat="1" ht="22.9" customHeight="1">
      <c r="B131" s="25"/>
      <c r="C131" s="60" t="s">
        <v>87</v>
      </c>
      <c r="J131" s="128">
        <f>BK131</f>
        <v>127743.90299999999</v>
      </c>
      <c r="L131" s="25"/>
      <c r="M131" s="58"/>
      <c r="N131" s="49"/>
      <c r="O131" s="49"/>
      <c r="P131" s="129">
        <f>P132+P207</f>
        <v>2865.2212222000003</v>
      </c>
      <c r="Q131" s="49"/>
      <c r="R131" s="129">
        <f>R132+R207</f>
        <v>668.28422015104013</v>
      </c>
      <c r="S131" s="49"/>
      <c r="T131" s="130">
        <f>T132+T207</f>
        <v>217.52500000000001</v>
      </c>
      <c r="AT131" s="13" t="s">
        <v>70</v>
      </c>
      <c r="AU131" s="13" t="s">
        <v>92</v>
      </c>
      <c r="BK131" s="131">
        <f>BK132+BK207</f>
        <v>127743.90299999999</v>
      </c>
    </row>
    <row r="132" spans="2:65" s="11" customFormat="1" ht="25.9" customHeight="1">
      <c r="B132" s="132"/>
      <c r="D132" s="133" t="s">
        <v>70</v>
      </c>
      <c r="E132" s="134" t="s">
        <v>120</v>
      </c>
      <c r="F132" s="134" t="s">
        <v>121</v>
      </c>
      <c r="J132" s="135">
        <f>BK132</f>
        <v>124647.47899999999</v>
      </c>
      <c r="L132" s="132"/>
      <c r="M132" s="136"/>
      <c r="P132" s="137">
        <f>P133+P149+P153+P155+P195+P201+P203</f>
        <v>2832.2989722000002</v>
      </c>
      <c r="R132" s="137">
        <f>R133+R149+R153+R155+R195+R201+R203</f>
        <v>668.09667530104014</v>
      </c>
      <c r="T132" s="138">
        <f>T133+T149+T153+T155+T195+T201+T203</f>
        <v>217.52500000000001</v>
      </c>
      <c r="AR132" s="133" t="s">
        <v>79</v>
      </c>
      <c r="AT132" s="139" t="s">
        <v>70</v>
      </c>
      <c r="AU132" s="139" t="s">
        <v>71</v>
      </c>
      <c r="AY132" s="133" t="s">
        <v>122</v>
      </c>
      <c r="BK132" s="140">
        <f>BK133+BK149+BK153+BK155+BK195+BK201+BK203</f>
        <v>124647.47899999999</v>
      </c>
    </row>
    <row r="133" spans="2:65" s="11" customFormat="1" ht="22.9" customHeight="1">
      <c r="B133" s="132"/>
      <c r="D133" s="133" t="s">
        <v>70</v>
      </c>
      <c r="E133" s="141" t="s">
        <v>79</v>
      </c>
      <c r="F133" s="141" t="s">
        <v>123</v>
      </c>
      <c r="J133" s="142">
        <f>BK133</f>
        <v>46382.316000000006</v>
      </c>
      <c r="L133" s="132"/>
      <c r="M133" s="136"/>
      <c r="P133" s="137">
        <f>SUM(P134:P148)</f>
        <v>1388.5830000000001</v>
      </c>
      <c r="R133" s="137">
        <f>SUM(R134:R148)</f>
        <v>592.67523000000006</v>
      </c>
      <c r="T133" s="138">
        <f>SUM(T134:T148)</f>
        <v>217.52500000000001</v>
      </c>
      <c r="AR133" s="133" t="s">
        <v>79</v>
      </c>
      <c r="AT133" s="139" t="s">
        <v>70</v>
      </c>
      <c r="AU133" s="139" t="s">
        <v>79</v>
      </c>
      <c r="AY133" s="133" t="s">
        <v>122</v>
      </c>
      <c r="BK133" s="140">
        <f>SUM(BK134:BK148)</f>
        <v>46382.316000000006</v>
      </c>
    </row>
    <row r="134" spans="2:65" s="1" customFormat="1" ht="33" customHeight="1">
      <c r="B134" s="115"/>
      <c r="C134" s="143" t="s">
        <v>79</v>
      </c>
      <c r="D134" s="143" t="s">
        <v>124</v>
      </c>
      <c r="E134" s="144" t="s">
        <v>125</v>
      </c>
      <c r="F134" s="145" t="s">
        <v>126</v>
      </c>
      <c r="G134" s="146" t="s">
        <v>127</v>
      </c>
      <c r="H134" s="147">
        <v>280</v>
      </c>
      <c r="I134" s="147">
        <v>1.115</v>
      </c>
      <c r="J134" s="147">
        <f t="shared" ref="J134:J148" si="0">ROUND(I134*H134,3)</f>
        <v>312.2</v>
      </c>
      <c r="K134" s="148"/>
      <c r="L134" s="25"/>
      <c r="M134" s="149" t="s">
        <v>1</v>
      </c>
      <c r="N134" s="114" t="s">
        <v>37</v>
      </c>
      <c r="O134" s="150">
        <v>4.8000000000000001E-2</v>
      </c>
      <c r="P134" s="150">
        <f t="shared" ref="P134:P148" si="1">O134*H134</f>
        <v>13.44</v>
      </c>
      <c r="Q134" s="150">
        <v>0</v>
      </c>
      <c r="R134" s="150">
        <f t="shared" ref="R134:R148" si="2">Q134*H134</f>
        <v>0</v>
      </c>
      <c r="S134" s="150">
        <v>0.13</v>
      </c>
      <c r="T134" s="151">
        <f t="shared" ref="T134:T148" si="3">S134*H134</f>
        <v>36.4</v>
      </c>
      <c r="AR134" s="152" t="s">
        <v>128</v>
      </c>
      <c r="AT134" s="152" t="s">
        <v>124</v>
      </c>
      <c r="AU134" s="152" t="s">
        <v>106</v>
      </c>
      <c r="AY134" s="13" t="s">
        <v>122</v>
      </c>
      <c r="BE134" s="153">
        <f t="shared" ref="BE134:BE148" si="4">IF(N134="základná",J134,0)</f>
        <v>0</v>
      </c>
      <c r="BF134" s="153">
        <f t="shared" ref="BF134:BF148" si="5">IF(N134="znížená",J134,0)</f>
        <v>312.2</v>
      </c>
      <c r="BG134" s="153">
        <f t="shared" ref="BG134:BG148" si="6">IF(N134="zákl. prenesená",J134,0)</f>
        <v>0</v>
      </c>
      <c r="BH134" s="153">
        <f t="shared" ref="BH134:BH148" si="7">IF(N134="zníž. prenesená",J134,0)</f>
        <v>0</v>
      </c>
      <c r="BI134" s="153">
        <f t="shared" ref="BI134:BI148" si="8">IF(N134="nulová",J134,0)</f>
        <v>0</v>
      </c>
      <c r="BJ134" s="13" t="s">
        <v>106</v>
      </c>
      <c r="BK134" s="154">
        <f t="shared" ref="BK134:BK148" si="9">ROUND(I134*H134,3)</f>
        <v>312.2</v>
      </c>
      <c r="BL134" s="13" t="s">
        <v>128</v>
      </c>
      <c r="BM134" s="152" t="s">
        <v>129</v>
      </c>
    </row>
    <row r="135" spans="2:65" s="1" customFormat="1" ht="33" customHeight="1">
      <c r="B135" s="115"/>
      <c r="C135" s="143" t="s">
        <v>106</v>
      </c>
      <c r="D135" s="143" t="s">
        <v>124</v>
      </c>
      <c r="E135" s="144" t="s">
        <v>130</v>
      </c>
      <c r="F135" s="145" t="s">
        <v>131</v>
      </c>
      <c r="G135" s="146" t="s">
        <v>127</v>
      </c>
      <c r="H135" s="147">
        <v>280</v>
      </c>
      <c r="I135" s="147">
        <v>5.5540000000000003</v>
      </c>
      <c r="J135" s="147">
        <f t="shared" si="0"/>
        <v>1555.12</v>
      </c>
      <c r="K135" s="148"/>
      <c r="L135" s="25"/>
      <c r="M135" s="149" t="s">
        <v>1</v>
      </c>
      <c r="N135" s="114" t="s">
        <v>37</v>
      </c>
      <c r="O135" s="150">
        <v>0.187</v>
      </c>
      <c r="P135" s="150">
        <f t="shared" si="1"/>
        <v>52.36</v>
      </c>
      <c r="Q135" s="150">
        <v>0</v>
      </c>
      <c r="R135" s="150">
        <f t="shared" si="2"/>
        <v>0</v>
      </c>
      <c r="S135" s="150">
        <v>0.22500000000000001</v>
      </c>
      <c r="T135" s="151">
        <f t="shared" si="3"/>
        <v>63</v>
      </c>
      <c r="AR135" s="152" t="s">
        <v>128</v>
      </c>
      <c r="AT135" s="152" t="s">
        <v>124</v>
      </c>
      <c r="AU135" s="152" t="s">
        <v>106</v>
      </c>
      <c r="AY135" s="13" t="s">
        <v>122</v>
      </c>
      <c r="BE135" s="153">
        <f t="shared" si="4"/>
        <v>0</v>
      </c>
      <c r="BF135" s="153">
        <f t="shared" si="5"/>
        <v>1555.12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106</v>
      </c>
      <c r="BK135" s="154">
        <f t="shared" si="9"/>
        <v>1555.12</v>
      </c>
      <c r="BL135" s="13" t="s">
        <v>128</v>
      </c>
      <c r="BM135" s="152" t="s">
        <v>132</v>
      </c>
    </row>
    <row r="136" spans="2:65" s="1" customFormat="1" ht="24.2" customHeight="1">
      <c r="B136" s="115"/>
      <c r="C136" s="143" t="s">
        <v>133</v>
      </c>
      <c r="D136" s="143" t="s">
        <v>124</v>
      </c>
      <c r="E136" s="144" t="s">
        <v>134</v>
      </c>
      <c r="F136" s="145" t="s">
        <v>135</v>
      </c>
      <c r="G136" s="146" t="s">
        <v>127</v>
      </c>
      <c r="H136" s="147">
        <v>315</v>
      </c>
      <c r="I136" s="147">
        <v>2.8879999999999999</v>
      </c>
      <c r="J136" s="147">
        <f t="shared" si="0"/>
        <v>909.72</v>
      </c>
      <c r="K136" s="148"/>
      <c r="L136" s="25"/>
      <c r="M136" s="149" t="s">
        <v>1</v>
      </c>
      <c r="N136" s="114" t="s">
        <v>37</v>
      </c>
      <c r="O136" s="150">
        <v>0.125</v>
      </c>
      <c r="P136" s="150">
        <f t="shared" si="1"/>
        <v>39.375</v>
      </c>
      <c r="Q136" s="150">
        <v>0</v>
      </c>
      <c r="R136" s="150">
        <f t="shared" si="2"/>
        <v>0</v>
      </c>
      <c r="S136" s="150">
        <v>0.375</v>
      </c>
      <c r="T136" s="151">
        <f t="shared" si="3"/>
        <v>118.125</v>
      </c>
      <c r="AR136" s="152" t="s">
        <v>128</v>
      </c>
      <c r="AT136" s="152" t="s">
        <v>124</v>
      </c>
      <c r="AU136" s="152" t="s">
        <v>106</v>
      </c>
      <c r="AY136" s="13" t="s">
        <v>122</v>
      </c>
      <c r="BE136" s="153">
        <f t="shared" si="4"/>
        <v>0</v>
      </c>
      <c r="BF136" s="153">
        <f t="shared" si="5"/>
        <v>909.72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106</v>
      </c>
      <c r="BK136" s="154">
        <f t="shared" si="9"/>
        <v>909.72</v>
      </c>
      <c r="BL136" s="13" t="s">
        <v>128</v>
      </c>
      <c r="BM136" s="152" t="s">
        <v>136</v>
      </c>
    </row>
    <row r="137" spans="2:65" s="1" customFormat="1" ht="24.2" customHeight="1">
      <c r="B137" s="115"/>
      <c r="C137" s="143" t="s">
        <v>128</v>
      </c>
      <c r="D137" s="143" t="s">
        <v>124</v>
      </c>
      <c r="E137" s="144" t="s">
        <v>137</v>
      </c>
      <c r="F137" s="145" t="s">
        <v>138</v>
      </c>
      <c r="G137" s="146" t="s">
        <v>139</v>
      </c>
      <c r="H137" s="147">
        <v>36.4</v>
      </c>
      <c r="I137" s="147">
        <v>51.311999999999998</v>
      </c>
      <c r="J137" s="147">
        <f t="shared" si="0"/>
        <v>1867.7570000000001</v>
      </c>
      <c r="K137" s="148"/>
      <c r="L137" s="25"/>
      <c r="M137" s="149" t="s">
        <v>1</v>
      </c>
      <c r="N137" s="114" t="s">
        <v>37</v>
      </c>
      <c r="O137" s="150">
        <v>3.1739999999999999</v>
      </c>
      <c r="P137" s="150">
        <f t="shared" si="1"/>
        <v>115.53359999999999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128</v>
      </c>
      <c r="AT137" s="152" t="s">
        <v>124</v>
      </c>
      <c r="AU137" s="152" t="s">
        <v>106</v>
      </c>
      <c r="AY137" s="13" t="s">
        <v>122</v>
      </c>
      <c r="BE137" s="153">
        <f t="shared" si="4"/>
        <v>0</v>
      </c>
      <c r="BF137" s="153">
        <f t="shared" si="5"/>
        <v>1867.7570000000001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106</v>
      </c>
      <c r="BK137" s="154">
        <f t="shared" si="9"/>
        <v>1867.7570000000001</v>
      </c>
      <c r="BL137" s="13" t="s">
        <v>128</v>
      </c>
      <c r="BM137" s="152" t="s">
        <v>140</v>
      </c>
    </row>
    <row r="138" spans="2:65" s="1" customFormat="1" ht="24.2" customHeight="1">
      <c r="B138" s="115"/>
      <c r="C138" s="143" t="s">
        <v>141</v>
      </c>
      <c r="D138" s="143" t="s">
        <v>124</v>
      </c>
      <c r="E138" s="144" t="s">
        <v>142</v>
      </c>
      <c r="F138" s="145" t="s">
        <v>143</v>
      </c>
      <c r="G138" s="146" t="s">
        <v>139</v>
      </c>
      <c r="H138" s="147">
        <v>327.60000000000002</v>
      </c>
      <c r="I138" s="147">
        <v>13.215</v>
      </c>
      <c r="J138" s="147">
        <f t="shared" si="0"/>
        <v>4329.2340000000004</v>
      </c>
      <c r="K138" s="148"/>
      <c r="L138" s="25"/>
      <c r="M138" s="149" t="s">
        <v>1</v>
      </c>
      <c r="N138" s="114" t="s">
        <v>37</v>
      </c>
      <c r="O138" s="150">
        <v>0.81100000000000005</v>
      </c>
      <c r="P138" s="150">
        <f t="shared" si="1"/>
        <v>265.68360000000001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128</v>
      </c>
      <c r="AT138" s="152" t="s">
        <v>124</v>
      </c>
      <c r="AU138" s="152" t="s">
        <v>106</v>
      </c>
      <c r="AY138" s="13" t="s">
        <v>122</v>
      </c>
      <c r="BE138" s="153">
        <f t="shared" si="4"/>
        <v>0</v>
      </c>
      <c r="BF138" s="153">
        <f t="shared" si="5"/>
        <v>4329.2340000000004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106</v>
      </c>
      <c r="BK138" s="154">
        <f t="shared" si="9"/>
        <v>4329.2340000000004</v>
      </c>
      <c r="BL138" s="13" t="s">
        <v>128</v>
      </c>
      <c r="BM138" s="152" t="s">
        <v>144</v>
      </c>
    </row>
    <row r="139" spans="2:65" s="1" customFormat="1" ht="37.9" customHeight="1">
      <c r="B139" s="115"/>
      <c r="C139" s="143" t="s">
        <v>145</v>
      </c>
      <c r="D139" s="143" t="s">
        <v>124</v>
      </c>
      <c r="E139" s="144" t="s">
        <v>146</v>
      </c>
      <c r="F139" s="145" t="s">
        <v>147</v>
      </c>
      <c r="G139" s="146" t="s">
        <v>139</v>
      </c>
      <c r="H139" s="147">
        <v>327.60000000000002</v>
      </c>
      <c r="I139" s="147">
        <v>1.304</v>
      </c>
      <c r="J139" s="147">
        <f t="shared" si="0"/>
        <v>427.19</v>
      </c>
      <c r="K139" s="148"/>
      <c r="L139" s="25"/>
      <c r="M139" s="149" t="s">
        <v>1</v>
      </c>
      <c r="N139" s="114" t="s">
        <v>37</v>
      </c>
      <c r="O139" s="150">
        <v>0.08</v>
      </c>
      <c r="P139" s="150">
        <f t="shared" si="1"/>
        <v>26.208000000000002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128</v>
      </c>
      <c r="AT139" s="152" t="s">
        <v>124</v>
      </c>
      <c r="AU139" s="152" t="s">
        <v>106</v>
      </c>
      <c r="AY139" s="13" t="s">
        <v>122</v>
      </c>
      <c r="BE139" s="153">
        <f t="shared" si="4"/>
        <v>0</v>
      </c>
      <c r="BF139" s="153">
        <f t="shared" si="5"/>
        <v>427.19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106</v>
      </c>
      <c r="BK139" s="154">
        <f t="shared" si="9"/>
        <v>427.19</v>
      </c>
      <c r="BL139" s="13" t="s">
        <v>128</v>
      </c>
      <c r="BM139" s="152" t="s">
        <v>148</v>
      </c>
    </row>
    <row r="140" spans="2:65" s="1" customFormat="1" ht="24.2" customHeight="1">
      <c r="B140" s="115"/>
      <c r="C140" s="143" t="s">
        <v>149</v>
      </c>
      <c r="D140" s="143" t="s">
        <v>124</v>
      </c>
      <c r="E140" s="144" t="s">
        <v>150</v>
      </c>
      <c r="F140" s="145" t="s">
        <v>151</v>
      </c>
      <c r="G140" s="146" t="s">
        <v>127</v>
      </c>
      <c r="H140" s="147">
        <v>1190</v>
      </c>
      <c r="I140" s="147">
        <v>5.0529999999999999</v>
      </c>
      <c r="J140" s="147">
        <f t="shared" si="0"/>
        <v>6013.07</v>
      </c>
      <c r="K140" s="148"/>
      <c r="L140" s="25"/>
      <c r="M140" s="149" t="s">
        <v>1</v>
      </c>
      <c r="N140" s="114" t="s">
        <v>37</v>
      </c>
      <c r="O140" s="150">
        <v>0.249</v>
      </c>
      <c r="P140" s="150">
        <f t="shared" si="1"/>
        <v>296.31</v>
      </c>
      <c r="Q140" s="150">
        <v>2.6516999999999999E-2</v>
      </c>
      <c r="R140" s="150">
        <f t="shared" si="2"/>
        <v>31.555229999999998</v>
      </c>
      <c r="S140" s="150">
        <v>0</v>
      </c>
      <c r="T140" s="151">
        <f t="shared" si="3"/>
        <v>0</v>
      </c>
      <c r="AR140" s="152" t="s">
        <v>128</v>
      </c>
      <c r="AT140" s="152" t="s">
        <v>124</v>
      </c>
      <c r="AU140" s="152" t="s">
        <v>106</v>
      </c>
      <c r="AY140" s="13" t="s">
        <v>122</v>
      </c>
      <c r="BE140" s="153">
        <f t="shared" si="4"/>
        <v>0</v>
      </c>
      <c r="BF140" s="153">
        <f t="shared" si="5"/>
        <v>6013.07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106</v>
      </c>
      <c r="BK140" s="154">
        <f t="shared" si="9"/>
        <v>6013.07</v>
      </c>
      <c r="BL140" s="13" t="s">
        <v>128</v>
      </c>
      <c r="BM140" s="152" t="s">
        <v>152</v>
      </c>
    </row>
    <row r="141" spans="2:65" s="1" customFormat="1" ht="24.2" customHeight="1">
      <c r="B141" s="115"/>
      <c r="C141" s="143" t="s">
        <v>153</v>
      </c>
      <c r="D141" s="143" t="s">
        <v>124</v>
      </c>
      <c r="E141" s="144" t="s">
        <v>154</v>
      </c>
      <c r="F141" s="145" t="s">
        <v>155</v>
      </c>
      <c r="G141" s="146" t="s">
        <v>127</v>
      </c>
      <c r="H141" s="147">
        <v>1190</v>
      </c>
      <c r="I141" s="147">
        <v>3.0390000000000001</v>
      </c>
      <c r="J141" s="147">
        <f t="shared" si="0"/>
        <v>3616.41</v>
      </c>
      <c r="K141" s="148"/>
      <c r="L141" s="25"/>
      <c r="M141" s="149" t="s">
        <v>1</v>
      </c>
      <c r="N141" s="114" t="s">
        <v>37</v>
      </c>
      <c r="O141" s="150">
        <v>0.188</v>
      </c>
      <c r="P141" s="150">
        <f t="shared" si="1"/>
        <v>223.72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128</v>
      </c>
      <c r="AT141" s="152" t="s">
        <v>124</v>
      </c>
      <c r="AU141" s="152" t="s">
        <v>106</v>
      </c>
      <c r="AY141" s="13" t="s">
        <v>122</v>
      </c>
      <c r="BE141" s="153">
        <f t="shared" si="4"/>
        <v>0</v>
      </c>
      <c r="BF141" s="153">
        <f t="shared" si="5"/>
        <v>3616.41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106</v>
      </c>
      <c r="BK141" s="154">
        <f t="shared" si="9"/>
        <v>3616.41</v>
      </c>
      <c r="BL141" s="13" t="s">
        <v>128</v>
      </c>
      <c r="BM141" s="152" t="s">
        <v>156</v>
      </c>
    </row>
    <row r="142" spans="2:65" s="1" customFormat="1" ht="33" customHeight="1">
      <c r="B142" s="115"/>
      <c r="C142" s="143" t="s">
        <v>157</v>
      </c>
      <c r="D142" s="143" t="s">
        <v>124</v>
      </c>
      <c r="E142" s="144" t="s">
        <v>158</v>
      </c>
      <c r="F142" s="145" t="s">
        <v>159</v>
      </c>
      <c r="G142" s="146" t="s">
        <v>139</v>
      </c>
      <c r="H142" s="147">
        <v>364</v>
      </c>
      <c r="I142" s="147">
        <v>5.1680000000000001</v>
      </c>
      <c r="J142" s="147">
        <f t="shared" si="0"/>
        <v>1881.152</v>
      </c>
      <c r="K142" s="148"/>
      <c r="L142" s="25"/>
      <c r="M142" s="149" t="s">
        <v>1</v>
      </c>
      <c r="N142" s="114" t="s">
        <v>37</v>
      </c>
      <c r="O142" s="150">
        <v>7.0999999999999994E-2</v>
      </c>
      <c r="P142" s="150">
        <f t="shared" si="1"/>
        <v>25.843999999999998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128</v>
      </c>
      <c r="AT142" s="152" t="s">
        <v>124</v>
      </c>
      <c r="AU142" s="152" t="s">
        <v>106</v>
      </c>
      <c r="AY142" s="13" t="s">
        <v>122</v>
      </c>
      <c r="BE142" s="153">
        <f t="shared" si="4"/>
        <v>0</v>
      </c>
      <c r="BF142" s="153">
        <f t="shared" si="5"/>
        <v>1881.152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106</v>
      </c>
      <c r="BK142" s="154">
        <f t="shared" si="9"/>
        <v>1881.152</v>
      </c>
      <c r="BL142" s="13" t="s">
        <v>128</v>
      </c>
      <c r="BM142" s="152" t="s">
        <v>160</v>
      </c>
    </row>
    <row r="143" spans="2:65" s="1" customFormat="1" ht="44.25" customHeight="1">
      <c r="B143" s="115"/>
      <c r="C143" s="143" t="s">
        <v>161</v>
      </c>
      <c r="D143" s="143" t="s">
        <v>124</v>
      </c>
      <c r="E143" s="144" t="s">
        <v>162</v>
      </c>
      <c r="F143" s="145" t="s">
        <v>163</v>
      </c>
      <c r="G143" s="146" t="s">
        <v>139</v>
      </c>
      <c r="H143" s="147">
        <v>4368</v>
      </c>
      <c r="I143" s="147">
        <v>0.66</v>
      </c>
      <c r="J143" s="147">
        <f t="shared" si="0"/>
        <v>2882.88</v>
      </c>
      <c r="K143" s="148"/>
      <c r="L143" s="25"/>
      <c r="M143" s="149" t="s">
        <v>1</v>
      </c>
      <c r="N143" s="114" t="s">
        <v>37</v>
      </c>
      <c r="O143" s="150">
        <v>9.3500000000000007E-3</v>
      </c>
      <c r="P143" s="150">
        <f t="shared" si="1"/>
        <v>40.840800000000002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128</v>
      </c>
      <c r="AT143" s="152" t="s">
        <v>124</v>
      </c>
      <c r="AU143" s="152" t="s">
        <v>106</v>
      </c>
      <c r="AY143" s="13" t="s">
        <v>122</v>
      </c>
      <c r="BE143" s="153">
        <f t="shared" si="4"/>
        <v>0</v>
      </c>
      <c r="BF143" s="153">
        <f t="shared" si="5"/>
        <v>2882.88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106</v>
      </c>
      <c r="BK143" s="154">
        <f t="shared" si="9"/>
        <v>2882.88</v>
      </c>
      <c r="BL143" s="13" t="s">
        <v>128</v>
      </c>
      <c r="BM143" s="152" t="s">
        <v>164</v>
      </c>
    </row>
    <row r="144" spans="2:65" s="1" customFormat="1" ht="21.75" customHeight="1">
      <c r="B144" s="115"/>
      <c r="C144" s="143" t="s">
        <v>165</v>
      </c>
      <c r="D144" s="143" t="s">
        <v>124</v>
      </c>
      <c r="E144" s="144" t="s">
        <v>166</v>
      </c>
      <c r="F144" s="145" t="s">
        <v>167</v>
      </c>
      <c r="G144" s="146" t="s">
        <v>139</v>
      </c>
      <c r="H144" s="147">
        <v>364</v>
      </c>
      <c r="I144" s="147">
        <v>0.71399999999999997</v>
      </c>
      <c r="J144" s="147">
        <f t="shared" si="0"/>
        <v>259.89600000000002</v>
      </c>
      <c r="K144" s="148"/>
      <c r="L144" s="25"/>
      <c r="M144" s="149" t="s">
        <v>1</v>
      </c>
      <c r="N144" s="114" t="s">
        <v>37</v>
      </c>
      <c r="O144" s="150">
        <v>7.0000000000000001E-3</v>
      </c>
      <c r="P144" s="150">
        <f t="shared" si="1"/>
        <v>2.548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128</v>
      </c>
      <c r="AT144" s="152" t="s">
        <v>124</v>
      </c>
      <c r="AU144" s="152" t="s">
        <v>106</v>
      </c>
      <c r="AY144" s="13" t="s">
        <v>122</v>
      </c>
      <c r="BE144" s="153">
        <f t="shared" si="4"/>
        <v>0</v>
      </c>
      <c r="BF144" s="153">
        <f t="shared" si="5"/>
        <v>259.89600000000002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106</v>
      </c>
      <c r="BK144" s="154">
        <f t="shared" si="9"/>
        <v>259.89600000000002</v>
      </c>
      <c r="BL144" s="13" t="s">
        <v>128</v>
      </c>
      <c r="BM144" s="152" t="s">
        <v>168</v>
      </c>
    </row>
    <row r="145" spans="2:65" s="1" customFormat="1" ht="24.2" customHeight="1">
      <c r="B145" s="115"/>
      <c r="C145" s="143" t="s">
        <v>169</v>
      </c>
      <c r="D145" s="143" t="s">
        <v>124</v>
      </c>
      <c r="E145" s="144" t="s">
        <v>170</v>
      </c>
      <c r="F145" s="145" t="s">
        <v>171</v>
      </c>
      <c r="G145" s="146" t="s">
        <v>139</v>
      </c>
      <c r="H145" s="147">
        <v>364</v>
      </c>
      <c r="I145" s="147">
        <v>19.5</v>
      </c>
      <c r="J145" s="147">
        <f t="shared" si="0"/>
        <v>7098</v>
      </c>
      <c r="K145" s="148"/>
      <c r="L145" s="25"/>
      <c r="M145" s="149" t="s">
        <v>1</v>
      </c>
      <c r="N145" s="114" t="s">
        <v>37</v>
      </c>
      <c r="O145" s="150">
        <v>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128</v>
      </c>
      <c r="AT145" s="152" t="s">
        <v>124</v>
      </c>
      <c r="AU145" s="152" t="s">
        <v>106</v>
      </c>
      <c r="AY145" s="13" t="s">
        <v>122</v>
      </c>
      <c r="BE145" s="153">
        <f t="shared" si="4"/>
        <v>0</v>
      </c>
      <c r="BF145" s="153">
        <f t="shared" si="5"/>
        <v>7098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106</v>
      </c>
      <c r="BK145" s="154">
        <f t="shared" si="9"/>
        <v>7098</v>
      </c>
      <c r="BL145" s="13" t="s">
        <v>128</v>
      </c>
      <c r="BM145" s="152" t="s">
        <v>172</v>
      </c>
    </row>
    <row r="146" spans="2:65" s="1" customFormat="1" ht="24.2" customHeight="1">
      <c r="B146" s="115"/>
      <c r="C146" s="143" t="s">
        <v>173</v>
      </c>
      <c r="D146" s="143" t="s">
        <v>124</v>
      </c>
      <c r="E146" s="144" t="s">
        <v>174</v>
      </c>
      <c r="F146" s="145" t="s">
        <v>175</v>
      </c>
      <c r="G146" s="146" t="s">
        <v>139</v>
      </c>
      <c r="H146" s="147">
        <v>224</v>
      </c>
      <c r="I146" s="147">
        <v>4.4530000000000003</v>
      </c>
      <c r="J146" s="147">
        <f t="shared" si="0"/>
        <v>997.47199999999998</v>
      </c>
      <c r="K146" s="148"/>
      <c r="L146" s="25"/>
      <c r="M146" s="149" t="s">
        <v>1</v>
      </c>
      <c r="N146" s="114" t="s">
        <v>37</v>
      </c>
      <c r="O146" s="150">
        <v>0.24199999999999999</v>
      </c>
      <c r="P146" s="150">
        <f t="shared" si="1"/>
        <v>54.207999999999998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128</v>
      </c>
      <c r="AT146" s="152" t="s">
        <v>124</v>
      </c>
      <c r="AU146" s="152" t="s">
        <v>106</v>
      </c>
      <c r="AY146" s="13" t="s">
        <v>122</v>
      </c>
      <c r="BE146" s="153">
        <f t="shared" si="4"/>
        <v>0</v>
      </c>
      <c r="BF146" s="153">
        <f t="shared" si="5"/>
        <v>997.47199999999998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106</v>
      </c>
      <c r="BK146" s="154">
        <f t="shared" si="9"/>
        <v>997.47199999999998</v>
      </c>
      <c r="BL146" s="13" t="s">
        <v>128</v>
      </c>
      <c r="BM146" s="152" t="s">
        <v>176</v>
      </c>
    </row>
    <row r="147" spans="2:65" s="1" customFormat="1" ht="24.2" customHeight="1">
      <c r="B147" s="115"/>
      <c r="C147" s="143" t="s">
        <v>177</v>
      </c>
      <c r="D147" s="143" t="s">
        <v>124</v>
      </c>
      <c r="E147" s="144" t="s">
        <v>178</v>
      </c>
      <c r="F147" s="145" t="s">
        <v>179</v>
      </c>
      <c r="G147" s="146" t="s">
        <v>139</v>
      </c>
      <c r="H147" s="147">
        <v>112</v>
      </c>
      <c r="I147" s="147">
        <v>30.204999999999998</v>
      </c>
      <c r="J147" s="147">
        <f t="shared" si="0"/>
        <v>3382.96</v>
      </c>
      <c r="K147" s="148"/>
      <c r="L147" s="25"/>
      <c r="M147" s="149" t="s">
        <v>1</v>
      </c>
      <c r="N147" s="114" t="s">
        <v>37</v>
      </c>
      <c r="O147" s="150">
        <v>2.0760000000000001</v>
      </c>
      <c r="P147" s="150">
        <f t="shared" si="1"/>
        <v>232.512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128</v>
      </c>
      <c r="AT147" s="152" t="s">
        <v>124</v>
      </c>
      <c r="AU147" s="152" t="s">
        <v>106</v>
      </c>
      <c r="AY147" s="13" t="s">
        <v>122</v>
      </c>
      <c r="BE147" s="153">
        <f t="shared" si="4"/>
        <v>0</v>
      </c>
      <c r="BF147" s="153">
        <f t="shared" si="5"/>
        <v>3382.96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106</v>
      </c>
      <c r="BK147" s="154">
        <f t="shared" si="9"/>
        <v>3382.96</v>
      </c>
      <c r="BL147" s="13" t="s">
        <v>128</v>
      </c>
      <c r="BM147" s="152" t="s">
        <v>180</v>
      </c>
    </row>
    <row r="148" spans="2:65" s="1" customFormat="1" ht="16.5" customHeight="1">
      <c r="B148" s="115"/>
      <c r="C148" s="155" t="s">
        <v>181</v>
      </c>
      <c r="D148" s="155" t="s">
        <v>182</v>
      </c>
      <c r="E148" s="156" t="s">
        <v>183</v>
      </c>
      <c r="F148" s="157" t="s">
        <v>184</v>
      </c>
      <c r="G148" s="158" t="s">
        <v>185</v>
      </c>
      <c r="H148" s="159">
        <v>561.12</v>
      </c>
      <c r="I148" s="159">
        <v>19.335000000000001</v>
      </c>
      <c r="J148" s="159">
        <f t="shared" si="0"/>
        <v>10849.254999999999</v>
      </c>
      <c r="K148" s="160"/>
      <c r="L148" s="161"/>
      <c r="M148" s="162" t="s">
        <v>1</v>
      </c>
      <c r="N148" s="163" t="s">
        <v>37</v>
      </c>
      <c r="O148" s="150">
        <v>0</v>
      </c>
      <c r="P148" s="150">
        <f t="shared" si="1"/>
        <v>0</v>
      </c>
      <c r="Q148" s="150">
        <v>1</v>
      </c>
      <c r="R148" s="150">
        <f t="shared" si="2"/>
        <v>561.12</v>
      </c>
      <c r="S148" s="150">
        <v>0</v>
      </c>
      <c r="T148" s="151">
        <f t="shared" si="3"/>
        <v>0</v>
      </c>
      <c r="AR148" s="152" t="s">
        <v>153</v>
      </c>
      <c r="AT148" s="152" t="s">
        <v>182</v>
      </c>
      <c r="AU148" s="152" t="s">
        <v>106</v>
      </c>
      <c r="AY148" s="13" t="s">
        <v>122</v>
      </c>
      <c r="BE148" s="153">
        <f t="shared" si="4"/>
        <v>0</v>
      </c>
      <c r="BF148" s="153">
        <f t="shared" si="5"/>
        <v>10849.254999999999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106</v>
      </c>
      <c r="BK148" s="154">
        <f t="shared" si="9"/>
        <v>10849.254999999999</v>
      </c>
      <c r="BL148" s="13" t="s">
        <v>128</v>
      </c>
      <c r="BM148" s="152" t="s">
        <v>186</v>
      </c>
    </row>
    <row r="149" spans="2:65" s="11" customFormat="1" ht="22.9" customHeight="1">
      <c r="B149" s="132"/>
      <c r="D149" s="133" t="s">
        <v>70</v>
      </c>
      <c r="E149" s="141" t="s">
        <v>128</v>
      </c>
      <c r="F149" s="141" t="s">
        <v>187</v>
      </c>
      <c r="J149" s="142">
        <f>BK149</f>
        <v>2214.5039999999999</v>
      </c>
      <c r="L149" s="132"/>
      <c r="M149" s="136"/>
      <c r="P149" s="137">
        <f>SUM(P150:P152)</f>
        <v>61.165143200000003</v>
      </c>
      <c r="R149" s="137">
        <f>SUM(R150:R152)</f>
        <v>57.26893419604</v>
      </c>
      <c r="T149" s="138">
        <f>SUM(T150:T152)</f>
        <v>0</v>
      </c>
      <c r="AR149" s="133" t="s">
        <v>79</v>
      </c>
      <c r="AT149" s="139" t="s">
        <v>70</v>
      </c>
      <c r="AU149" s="139" t="s">
        <v>79</v>
      </c>
      <c r="AY149" s="133" t="s">
        <v>122</v>
      </c>
      <c r="BK149" s="140">
        <f>SUM(BK150:BK152)</f>
        <v>2214.5039999999999</v>
      </c>
    </row>
    <row r="150" spans="2:65" s="1" customFormat="1" ht="33" customHeight="1">
      <c r="B150" s="115"/>
      <c r="C150" s="143" t="s">
        <v>188</v>
      </c>
      <c r="D150" s="143" t="s">
        <v>124</v>
      </c>
      <c r="E150" s="144" t="s">
        <v>189</v>
      </c>
      <c r="F150" s="145" t="s">
        <v>190</v>
      </c>
      <c r="G150" s="146" t="s">
        <v>139</v>
      </c>
      <c r="H150" s="147">
        <v>28</v>
      </c>
      <c r="I150" s="147">
        <v>51.603999999999999</v>
      </c>
      <c r="J150" s="147">
        <f>ROUND(I150*H150,3)</f>
        <v>1444.912</v>
      </c>
      <c r="K150" s="148"/>
      <c r="L150" s="25"/>
      <c r="M150" s="149" t="s">
        <v>1</v>
      </c>
      <c r="N150" s="114" t="s">
        <v>37</v>
      </c>
      <c r="O150" s="150">
        <v>1.246</v>
      </c>
      <c r="P150" s="150">
        <f>O150*H150</f>
        <v>34.887999999999998</v>
      </c>
      <c r="Q150" s="150">
        <v>1.8907799999999999</v>
      </c>
      <c r="R150" s="150">
        <f>Q150*H150</f>
        <v>52.941839999999999</v>
      </c>
      <c r="S150" s="150">
        <v>0</v>
      </c>
      <c r="T150" s="151">
        <f>S150*H150</f>
        <v>0</v>
      </c>
      <c r="AR150" s="152" t="s">
        <v>128</v>
      </c>
      <c r="AT150" s="152" t="s">
        <v>124</v>
      </c>
      <c r="AU150" s="152" t="s">
        <v>106</v>
      </c>
      <c r="AY150" s="13" t="s">
        <v>122</v>
      </c>
      <c r="BE150" s="153">
        <f>IF(N150="základná",J150,0)</f>
        <v>0</v>
      </c>
      <c r="BF150" s="153">
        <f>IF(N150="znížená",J150,0)</f>
        <v>1444.912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106</v>
      </c>
      <c r="BK150" s="154">
        <f>ROUND(I150*H150,3)</f>
        <v>1444.912</v>
      </c>
      <c r="BL150" s="13" t="s">
        <v>128</v>
      </c>
      <c r="BM150" s="152" t="s">
        <v>191</v>
      </c>
    </row>
    <row r="151" spans="2:65" s="1" customFormat="1" ht="24.2" customHeight="1">
      <c r="B151" s="115"/>
      <c r="C151" s="143" t="s">
        <v>192</v>
      </c>
      <c r="D151" s="143" t="s">
        <v>124</v>
      </c>
      <c r="E151" s="144" t="s">
        <v>193</v>
      </c>
      <c r="F151" s="145" t="s">
        <v>194</v>
      </c>
      <c r="G151" s="146" t="s">
        <v>139</v>
      </c>
      <c r="H151" s="147">
        <v>1.54</v>
      </c>
      <c r="I151" s="147">
        <v>126.795</v>
      </c>
      <c r="J151" s="147">
        <f>ROUND(I151*H151,3)</f>
        <v>195.26400000000001</v>
      </c>
      <c r="K151" s="148"/>
      <c r="L151" s="25"/>
      <c r="M151" s="149" t="s">
        <v>1</v>
      </c>
      <c r="N151" s="114" t="s">
        <v>37</v>
      </c>
      <c r="O151" s="150">
        <v>1.45608</v>
      </c>
      <c r="P151" s="150">
        <f>O151*H151</f>
        <v>2.2423632000000002</v>
      </c>
      <c r="Q151" s="150">
        <v>2.1922752000000001</v>
      </c>
      <c r="R151" s="150">
        <f>Q151*H151</f>
        <v>3.3761038080000003</v>
      </c>
      <c r="S151" s="150">
        <v>0</v>
      </c>
      <c r="T151" s="151">
        <f>S151*H151</f>
        <v>0</v>
      </c>
      <c r="AR151" s="152" t="s">
        <v>128</v>
      </c>
      <c r="AT151" s="152" t="s">
        <v>124</v>
      </c>
      <c r="AU151" s="152" t="s">
        <v>106</v>
      </c>
      <c r="AY151" s="13" t="s">
        <v>122</v>
      </c>
      <c r="BE151" s="153">
        <f>IF(N151="základná",J151,0)</f>
        <v>0</v>
      </c>
      <c r="BF151" s="153">
        <f>IF(N151="znížená",J151,0)</f>
        <v>195.26400000000001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106</v>
      </c>
      <c r="BK151" s="154">
        <f>ROUND(I151*H151,3)</f>
        <v>195.26400000000001</v>
      </c>
      <c r="BL151" s="13" t="s">
        <v>128</v>
      </c>
      <c r="BM151" s="152" t="s">
        <v>195</v>
      </c>
    </row>
    <row r="152" spans="2:65" s="1" customFormat="1" ht="33" customHeight="1">
      <c r="B152" s="115"/>
      <c r="C152" s="143" t="s">
        <v>196</v>
      </c>
      <c r="D152" s="143" t="s">
        <v>124</v>
      </c>
      <c r="E152" s="144" t="s">
        <v>197</v>
      </c>
      <c r="F152" s="145" t="s">
        <v>198</v>
      </c>
      <c r="G152" s="146" t="s">
        <v>127</v>
      </c>
      <c r="H152" s="147">
        <v>30.8</v>
      </c>
      <c r="I152" s="147">
        <v>18.646999999999998</v>
      </c>
      <c r="J152" s="147">
        <f>ROUND(I152*H152,3)</f>
        <v>574.32799999999997</v>
      </c>
      <c r="K152" s="148"/>
      <c r="L152" s="25"/>
      <c r="M152" s="149" t="s">
        <v>1</v>
      </c>
      <c r="N152" s="114" t="s">
        <v>37</v>
      </c>
      <c r="O152" s="150">
        <v>0.78034999999999999</v>
      </c>
      <c r="P152" s="150">
        <f>O152*H152</f>
        <v>24.034780000000001</v>
      </c>
      <c r="Q152" s="150">
        <v>3.0876311300000001E-2</v>
      </c>
      <c r="R152" s="150">
        <f>Q152*H152</f>
        <v>0.95099038804000002</v>
      </c>
      <c r="S152" s="150">
        <v>0</v>
      </c>
      <c r="T152" s="151">
        <f>S152*H152</f>
        <v>0</v>
      </c>
      <c r="AR152" s="152" t="s">
        <v>128</v>
      </c>
      <c r="AT152" s="152" t="s">
        <v>124</v>
      </c>
      <c r="AU152" s="152" t="s">
        <v>106</v>
      </c>
      <c r="AY152" s="13" t="s">
        <v>122</v>
      </c>
      <c r="BE152" s="153">
        <f>IF(N152="základná",J152,0)</f>
        <v>0</v>
      </c>
      <c r="BF152" s="153">
        <f>IF(N152="znížená",J152,0)</f>
        <v>574.32799999999997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106</v>
      </c>
      <c r="BK152" s="154">
        <f>ROUND(I152*H152,3)</f>
        <v>574.32799999999997</v>
      </c>
      <c r="BL152" s="13" t="s">
        <v>128</v>
      </c>
      <c r="BM152" s="152" t="s">
        <v>199</v>
      </c>
    </row>
    <row r="153" spans="2:65" s="11" customFormat="1" ht="22.9" customHeight="1">
      <c r="B153" s="132"/>
      <c r="D153" s="133" t="s">
        <v>70</v>
      </c>
      <c r="E153" s="141" t="s">
        <v>141</v>
      </c>
      <c r="F153" s="141" t="s">
        <v>200</v>
      </c>
      <c r="J153" s="142">
        <f>BK153</f>
        <v>1086.4880000000001</v>
      </c>
      <c r="L153" s="132"/>
      <c r="M153" s="136"/>
      <c r="P153" s="137">
        <f>P154</f>
        <v>24.255000000000003</v>
      </c>
      <c r="R153" s="137">
        <f>R154</f>
        <v>11.950351874999999</v>
      </c>
      <c r="T153" s="138">
        <f>T154</f>
        <v>0</v>
      </c>
      <c r="AR153" s="133" t="s">
        <v>79</v>
      </c>
      <c r="AT153" s="139" t="s">
        <v>70</v>
      </c>
      <c r="AU153" s="139" t="s">
        <v>79</v>
      </c>
      <c r="AY153" s="133" t="s">
        <v>122</v>
      </c>
      <c r="BK153" s="140">
        <f>BK154</f>
        <v>1086.4880000000001</v>
      </c>
    </row>
    <row r="154" spans="2:65" s="1" customFormat="1" ht="33" customHeight="1">
      <c r="B154" s="115"/>
      <c r="C154" s="143" t="s">
        <v>201</v>
      </c>
      <c r="D154" s="143" t="s">
        <v>124</v>
      </c>
      <c r="E154" s="144" t="s">
        <v>202</v>
      </c>
      <c r="F154" s="145" t="s">
        <v>203</v>
      </c>
      <c r="G154" s="146" t="s">
        <v>139</v>
      </c>
      <c r="H154" s="147">
        <v>52.5</v>
      </c>
      <c r="I154" s="147">
        <v>20.695</v>
      </c>
      <c r="J154" s="147">
        <f>ROUND(I154*H154,3)</f>
        <v>1086.4880000000001</v>
      </c>
      <c r="K154" s="148"/>
      <c r="L154" s="25"/>
      <c r="M154" s="149" t="s">
        <v>1</v>
      </c>
      <c r="N154" s="114" t="s">
        <v>37</v>
      </c>
      <c r="O154" s="150">
        <v>0.46200000000000002</v>
      </c>
      <c r="P154" s="150">
        <f>O154*H154</f>
        <v>24.255000000000003</v>
      </c>
      <c r="Q154" s="150">
        <v>0.22762574999999999</v>
      </c>
      <c r="R154" s="150">
        <f>Q154*H154</f>
        <v>11.950351874999999</v>
      </c>
      <c r="S154" s="150">
        <v>0</v>
      </c>
      <c r="T154" s="151">
        <f>S154*H154</f>
        <v>0</v>
      </c>
      <c r="AR154" s="152" t="s">
        <v>128</v>
      </c>
      <c r="AT154" s="152" t="s">
        <v>124</v>
      </c>
      <c r="AU154" s="152" t="s">
        <v>106</v>
      </c>
      <c r="AY154" s="13" t="s">
        <v>122</v>
      </c>
      <c r="BE154" s="153">
        <f>IF(N154="základná",J154,0)</f>
        <v>0</v>
      </c>
      <c r="BF154" s="153">
        <f>IF(N154="znížená",J154,0)</f>
        <v>1086.4880000000001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106</v>
      </c>
      <c r="BK154" s="154">
        <f>ROUND(I154*H154,3)</f>
        <v>1086.4880000000001</v>
      </c>
      <c r="BL154" s="13" t="s">
        <v>128</v>
      </c>
      <c r="BM154" s="152" t="s">
        <v>204</v>
      </c>
    </row>
    <row r="155" spans="2:65" s="11" customFormat="1" ht="22.9" customHeight="1">
      <c r="B155" s="132"/>
      <c r="D155" s="133" t="s">
        <v>70</v>
      </c>
      <c r="E155" s="141" t="s">
        <v>153</v>
      </c>
      <c r="F155" s="141" t="s">
        <v>205</v>
      </c>
      <c r="J155" s="142">
        <f>BK155</f>
        <v>22374.387999999999</v>
      </c>
      <c r="L155" s="132"/>
      <c r="M155" s="136"/>
      <c r="P155" s="137">
        <f>SUM(P156:P194)</f>
        <v>110.52399999999999</v>
      </c>
      <c r="R155" s="137">
        <f>SUM(R156:R194)</f>
        <v>6.2011512299999998</v>
      </c>
      <c r="T155" s="138">
        <f>SUM(T156:T194)</f>
        <v>0</v>
      </c>
      <c r="AR155" s="133" t="s">
        <v>79</v>
      </c>
      <c r="AT155" s="139" t="s">
        <v>70</v>
      </c>
      <c r="AU155" s="139" t="s">
        <v>79</v>
      </c>
      <c r="AY155" s="133" t="s">
        <v>122</v>
      </c>
      <c r="BK155" s="140">
        <f>SUM(BK156:BK194)</f>
        <v>22374.387999999999</v>
      </c>
    </row>
    <row r="156" spans="2:65" s="1" customFormat="1" ht="24.2" customHeight="1">
      <c r="B156" s="115"/>
      <c r="C156" s="143" t="s">
        <v>7</v>
      </c>
      <c r="D156" s="143" t="s">
        <v>124</v>
      </c>
      <c r="E156" s="144" t="s">
        <v>206</v>
      </c>
      <c r="F156" s="145" t="s">
        <v>207</v>
      </c>
      <c r="G156" s="146" t="s">
        <v>208</v>
      </c>
      <c r="H156" s="147">
        <v>10</v>
      </c>
      <c r="I156" s="147">
        <v>28.074999999999999</v>
      </c>
      <c r="J156" s="147">
        <f t="shared" ref="J156:J194" si="10">ROUND(I156*H156,3)</f>
        <v>280.75</v>
      </c>
      <c r="K156" s="148"/>
      <c r="L156" s="25"/>
      <c r="M156" s="149" t="s">
        <v>1</v>
      </c>
      <c r="N156" s="114" t="s">
        <v>37</v>
      </c>
      <c r="O156" s="150">
        <v>0.71899999999999997</v>
      </c>
      <c r="P156" s="150">
        <f t="shared" ref="P156:P194" si="11">O156*H156</f>
        <v>7.1899999999999995</v>
      </c>
      <c r="Q156" s="150">
        <v>3.8240000000000001E-3</v>
      </c>
      <c r="R156" s="150">
        <f t="shared" ref="R156:R194" si="12">Q156*H156</f>
        <v>3.8240000000000003E-2</v>
      </c>
      <c r="S156" s="150">
        <v>0</v>
      </c>
      <c r="T156" s="151">
        <f t="shared" ref="T156:T194" si="13">S156*H156</f>
        <v>0</v>
      </c>
      <c r="AR156" s="152" t="s">
        <v>128</v>
      </c>
      <c r="AT156" s="152" t="s">
        <v>124</v>
      </c>
      <c r="AU156" s="152" t="s">
        <v>106</v>
      </c>
      <c r="AY156" s="13" t="s">
        <v>122</v>
      </c>
      <c r="BE156" s="153">
        <f t="shared" ref="BE156:BE194" si="14">IF(N156="základná",J156,0)</f>
        <v>0</v>
      </c>
      <c r="BF156" s="153">
        <f t="shared" ref="BF156:BF194" si="15">IF(N156="znížená",J156,0)</f>
        <v>280.75</v>
      </c>
      <c r="BG156" s="153">
        <f t="shared" ref="BG156:BG194" si="16">IF(N156="zákl. prenesená",J156,0)</f>
        <v>0</v>
      </c>
      <c r="BH156" s="153">
        <f t="shared" ref="BH156:BH194" si="17">IF(N156="zníž. prenesená",J156,0)</f>
        <v>0</v>
      </c>
      <c r="BI156" s="153">
        <f t="shared" ref="BI156:BI194" si="18">IF(N156="nulová",J156,0)</f>
        <v>0</v>
      </c>
      <c r="BJ156" s="13" t="s">
        <v>106</v>
      </c>
      <c r="BK156" s="154">
        <f t="shared" ref="BK156:BK194" si="19">ROUND(I156*H156,3)</f>
        <v>280.75</v>
      </c>
      <c r="BL156" s="13" t="s">
        <v>128</v>
      </c>
      <c r="BM156" s="152" t="s">
        <v>209</v>
      </c>
    </row>
    <row r="157" spans="2:65" s="1" customFormat="1" ht="24.2" customHeight="1">
      <c r="B157" s="115"/>
      <c r="C157" s="155" t="s">
        <v>210</v>
      </c>
      <c r="D157" s="155" t="s">
        <v>182</v>
      </c>
      <c r="E157" s="156" t="s">
        <v>211</v>
      </c>
      <c r="F157" s="157" t="s">
        <v>212</v>
      </c>
      <c r="G157" s="158" t="s">
        <v>208</v>
      </c>
      <c r="H157" s="159">
        <v>6</v>
      </c>
      <c r="I157" s="159">
        <v>47.25</v>
      </c>
      <c r="J157" s="159">
        <f t="shared" si="10"/>
        <v>283.5</v>
      </c>
      <c r="K157" s="160"/>
      <c r="L157" s="161"/>
      <c r="M157" s="162" t="s">
        <v>1</v>
      </c>
      <c r="N157" s="163" t="s">
        <v>37</v>
      </c>
      <c r="O157" s="150">
        <v>0</v>
      </c>
      <c r="P157" s="150">
        <f t="shared" si="11"/>
        <v>0</v>
      </c>
      <c r="Q157" s="150">
        <v>8.9999999999999993E-3</v>
      </c>
      <c r="R157" s="150">
        <f t="shared" si="12"/>
        <v>5.3999999999999992E-2</v>
      </c>
      <c r="S157" s="150">
        <v>0</v>
      </c>
      <c r="T157" s="151">
        <f t="shared" si="13"/>
        <v>0</v>
      </c>
      <c r="AR157" s="152" t="s">
        <v>153</v>
      </c>
      <c r="AT157" s="152" t="s">
        <v>182</v>
      </c>
      <c r="AU157" s="152" t="s">
        <v>106</v>
      </c>
      <c r="AY157" s="13" t="s">
        <v>122</v>
      </c>
      <c r="BE157" s="153">
        <f t="shared" si="14"/>
        <v>0</v>
      </c>
      <c r="BF157" s="153">
        <f t="shared" si="15"/>
        <v>283.5</v>
      </c>
      <c r="BG157" s="153">
        <f t="shared" si="16"/>
        <v>0</v>
      </c>
      <c r="BH157" s="153">
        <f t="shared" si="17"/>
        <v>0</v>
      </c>
      <c r="BI157" s="153">
        <f t="shared" si="18"/>
        <v>0</v>
      </c>
      <c r="BJ157" s="13" t="s">
        <v>106</v>
      </c>
      <c r="BK157" s="154">
        <f t="shared" si="19"/>
        <v>283.5</v>
      </c>
      <c r="BL157" s="13" t="s">
        <v>128</v>
      </c>
      <c r="BM157" s="152" t="s">
        <v>213</v>
      </c>
    </row>
    <row r="158" spans="2:65" s="1" customFormat="1" ht="16.5" customHeight="1">
      <c r="B158" s="115"/>
      <c r="C158" s="155" t="s">
        <v>214</v>
      </c>
      <c r="D158" s="155" t="s">
        <v>182</v>
      </c>
      <c r="E158" s="156" t="s">
        <v>215</v>
      </c>
      <c r="F158" s="157" t="s">
        <v>216</v>
      </c>
      <c r="G158" s="158" t="s">
        <v>208</v>
      </c>
      <c r="H158" s="159">
        <v>3</v>
      </c>
      <c r="I158" s="159">
        <v>72.768000000000001</v>
      </c>
      <c r="J158" s="159">
        <f t="shared" si="10"/>
        <v>218.304</v>
      </c>
      <c r="K158" s="160"/>
      <c r="L158" s="161"/>
      <c r="M158" s="162" t="s">
        <v>1</v>
      </c>
      <c r="N158" s="163" t="s">
        <v>37</v>
      </c>
      <c r="O158" s="150">
        <v>0</v>
      </c>
      <c r="P158" s="150">
        <f t="shared" si="11"/>
        <v>0</v>
      </c>
      <c r="Q158" s="150">
        <v>2.5000000000000001E-2</v>
      </c>
      <c r="R158" s="150">
        <f t="shared" si="12"/>
        <v>7.5000000000000011E-2</v>
      </c>
      <c r="S158" s="150">
        <v>0</v>
      </c>
      <c r="T158" s="151">
        <f t="shared" si="13"/>
        <v>0</v>
      </c>
      <c r="AR158" s="152" t="s">
        <v>153</v>
      </c>
      <c r="AT158" s="152" t="s">
        <v>182</v>
      </c>
      <c r="AU158" s="152" t="s">
        <v>106</v>
      </c>
      <c r="AY158" s="13" t="s">
        <v>122</v>
      </c>
      <c r="BE158" s="153">
        <f t="shared" si="14"/>
        <v>0</v>
      </c>
      <c r="BF158" s="153">
        <f t="shared" si="15"/>
        <v>218.304</v>
      </c>
      <c r="BG158" s="153">
        <f t="shared" si="16"/>
        <v>0</v>
      </c>
      <c r="BH158" s="153">
        <f t="shared" si="17"/>
        <v>0</v>
      </c>
      <c r="BI158" s="153">
        <f t="shared" si="18"/>
        <v>0</v>
      </c>
      <c r="BJ158" s="13" t="s">
        <v>106</v>
      </c>
      <c r="BK158" s="154">
        <f t="shared" si="19"/>
        <v>218.304</v>
      </c>
      <c r="BL158" s="13" t="s">
        <v>128</v>
      </c>
      <c r="BM158" s="152" t="s">
        <v>217</v>
      </c>
    </row>
    <row r="159" spans="2:65" s="1" customFormat="1" ht="16.5" customHeight="1">
      <c r="B159" s="115"/>
      <c r="C159" s="155" t="s">
        <v>218</v>
      </c>
      <c r="D159" s="155" t="s">
        <v>182</v>
      </c>
      <c r="E159" s="156" t="s">
        <v>219</v>
      </c>
      <c r="F159" s="157" t="s">
        <v>220</v>
      </c>
      <c r="G159" s="158" t="s">
        <v>208</v>
      </c>
      <c r="H159" s="159">
        <v>1</v>
      </c>
      <c r="I159" s="159">
        <v>1.35</v>
      </c>
      <c r="J159" s="159">
        <f t="shared" si="10"/>
        <v>1.35</v>
      </c>
      <c r="K159" s="160"/>
      <c r="L159" s="161"/>
      <c r="M159" s="162" t="s">
        <v>1</v>
      </c>
      <c r="N159" s="163" t="s">
        <v>37</v>
      </c>
      <c r="O159" s="150">
        <v>0</v>
      </c>
      <c r="P159" s="150">
        <f t="shared" si="11"/>
        <v>0</v>
      </c>
      <c r="Q159" s="150">
        <v>5.0000000000000001E-3</v>
      </c>
      <c r="R159" s="150">
        <f t="shared" si="12"/>
        <v>5.0000000000000001E-3</v>
      </c>
      <c r="S159" s="150">
        <v>0</v>
      </c>
      <c r="T159" s="151">
        <f t="shared" si="13"/>
        <v>0</v>
      </c>
      <c r="AR159" s="152" t="s">
        <v>153</v>
      </c>
      <c r="AT159" s="152" t="s">
        <v>182</v>
      </c>
      <c r="AU159" s="152" t="s">
        <v>106</v>
      </c>
      <c r="AY159" s="13" t="s">
        <v>122</v>
      </c>
      <c r="BE159" s="153">
        <f t="shared" si="14"/>
        <v>0</v>
      </c>
      <c r="BF159" s="153">
        <f t="shared" si="15"/>
        <v>1.35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106</v>
      </c>
      <c r="BK159" s="154">
        <f t="shared" si="19"/>
        <v>1.35</v>
      </c>
      <c r="BL159" s="13" t="s">
        <v>128</v>
      </c>
      <c r="BM159" s="152" t="s">
        <v>221</v>
      </c>
    </row>
    <row r="160" spans="2:65" s="1" customFormat="1" ht="24.2" customHeight="1">
      <c r="B160" s="115"/>
      <c r="C160" s="143" t="s">
        <v>222</v>
      </c>
      <c r="D160" s="143" t="s">
        <v>124</v>
      </c>
      <c r="E160" s="144" t="s">
        <v>223</v>
      </c>
      <c r="F160" s="145" t="s">
        <v>224</v>
      </c>
      <c r="G160" s="146" t="s">
        <v>208</v>
      </c>
      <c r="H160" s="147">
        <v>1</v>
      </c>
      <c r="I160" s="147">
        <v>30.334</v>
      </c>
      <c r="J160" s="147">
        <f t="shared" si="10"/>
        <v>30.334</v>
      </c>
      <c r="K160" s="148"/>
      <c r="L160" s="25"/>
      <c r="M160" s="149" t="s">
        <v>1</v>
      </c>
      <c r="N160" s="114" t="s">
        <v>37</v>
      </c>
      <c r="O160" s="150">
        <v>0.81</v>
      </c>
      <c r="P160" s="150">
        <f t="shared" si="11"/>
        <v>0.81</v>
      </c>
      <c r="Q160" s="150">
        <v>3.8019999999999998E-3</v>
      </c>
      <c r="R160" s="150">
        <f t="shared" si="12"/>
        <v>3.8019999999999998E-3</v>
      </c>
      <c r="S160" s="150">
        <v>0</v>
      </c>
      <c r="T160" s="151">
        <f t="shared" si="13"/>
        <v>0</v>
      </c>
      <c r="AR160" s="152" t="s">
        <v>128</v>
      </c>
      <c r="AT160" s="152" t="s">
        <v>124</v>
      </c>
      <c r="AU160" s="152" t="s">
        <v>106</v>
      </c>
      <c r="AY160" s="13" t="s">
        <v>122</v>
      </c>
      <c r="BE160" s="153">
        <f t="shared" si="14"/>
        <v>0</v>
      </c>
      <c r="BF160" s="153">
        <f t="shared" si="15"/>
        <v>30.334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106</v>
      </c>
      <c r="BK160" s="154">
        <f t="shared" si="19"/>
        <v>30.334</v>
      </c>
      <c r="BL160" s="13" t="s">
        <v>128</v>
      </c>
      <c r="BM160" s="152" t="s">
        <v>225</v>
      </c>
    </row>
    <row r="161" spans="2:65" s="1" customFormat="1" ht="24.2" customHeight="1">
      <c r="B161" s="115"/>
      <c r="C161" s="155" t="s">
        <v>226</v>
      </c>
      <c r="D161" s="155" t="s">
        <v>182</v>
      </c>
      <c r="E161" s="156" t="s">
        <v>227</v>
      </c>
      <c r="F161" s="157" t="s">
        <v>228</v>
      </c>
      <c r="G161" s="158" t="s">
        <v>208</v>
      </c>
      <c r="H161" s="159">
        <v>1</v>
      </c>
      <c r="I161" s="159">
        <v>76.700999999999993</v>
      </c>
      <c r="J161" s="159">
        <f t="shared" si="10"/>
        <v>76.700999999999993</v>
      </c>
      <c r="K161" s="160"/>
      <c r="L161" s="161"/>
      <c r="M161" s="162" t="s">
        <v>1</v>
      </c>
      <c r="N161" s="163" t="s">
        <v>37</v>
      </c>
      <c r="O161" s="150">
        <v>0</v>
      </c>
      <c r="P161" s="150">
        <f t="shared" si="11"/>
        <v>0</v>
      </c>
      <c r="Q161" s="150">
        <v>0.01</v>
      </c>
      <c r="R161" s="150">
        <f t="shared" si="12"/>
        <v>0.01</v>
      </c>
      <c r="S161" s="150">
        <v>0</v>
      </c>
      <c r="T161" s="151">
        <f t="shared" si="13"/>
        <v>0</v>
      </c>
      <c r="AR161" s="152" t="s">
        <v>153</v>
      </c>
      <c r="AT161" s="152" t="s">
        <v>182</v>
      </c>
      <c r="AU161" s="152" t="s">
        <v>106</v>
      </c>
      <c r="AY161" s="13" t="s">
        <v>122</v>
      </c>
      <c r="BE161" s="153">
        <f t="shared" si="14"/>
        <v>0</v>
      </c>
      <c r="BF161" s="153">
        <f t="shared" si="15"/>
        <v>76.700999999999993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106</v>
      </c>
      <c r="BK161" s="154">
        <f t="shared" si="19"/>
        <v>76.700999999999993</v>
      </c>
      <c r="BL161" s="13" t="s">
        <v>128</v>
      </c>
      <c r="BM161" s="152" t="s">
        <v>229</v>
      </c>
    </row>
    <row r="162" spans="2:65" s="1" customFormat="1" ht="24.2" customHeight="1">
      <c r="B162" s="115"/>
      <c r="C162" s="143" t="s">
        <v>230</v>
      </c>
      <c r="D162" s="143" t="s">
        <v>124</v>
      </c>
      <c r="E162" s="144" t="s">
        <v>231</v>
      </c>
      <c r="F162" s="145" t="s">
        <v>232</v>
      </c>
      <c r="G162" s="146" t="s">
        <v>208</v>
      </c>
      <c r="H162" s="147">
        <v>2</v>
      </c>
      <c r="I162" s="147">
        <v>36.479999999999997</v>
      </c>
      <c r="J162" s="147">
        <f t="shared" si="10"/>
        <v>72.959999999999994</v>
      </c>
      <c r="K162" s="148"/>
      <c r="L162" s="25"/>
      <c r="M162" s="149" t="s">
        <v>1</v>
      </c>
      <c r="N162" s="114" t="s">
        <v>37</v>
      </c>
      <c r="O162" s="150">
        <v>1.173</v>
      </c>
      <c r="P162" s="150">
        <f t="shared" si="11"/>
        <v>2.3460000000000001</v>
      </c>
      <c r="Q162" s="150">
        <v>3.8019999999999998E-3</v>
      </c>
      <c r="R162" s="150">
        <f t="shared" si="12"/>
        <v>7.6039999999999996E-3</v>
      </c>
      <c r="S162" s="150">
        <v>0</v>
      </c>
      <c r="T162" s="151">
        <f t="shared" si="13"/>
        <v>0</v>
      </c>
      <c r="AR162" s="152" t="s">
        <v>128</v>
      </c>
      <c r="AT162" s="152" t="s">
        <v>124</v>
      </c>
      <c r="AU162" s="152" t="s">
        <v>106</v>
      </c>
      <c r="AY162" s="13" t="s">
        <v>122</v>
      </c>
      <c r="BE162" s="153">
        <f t="shared" si="14"/>
        <v>0</v>
      </c>
      <c r="BF162" s="153">
        <f t="shared" si="15"/>
        <v>72.959999999999994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106</v>
      </c>
      <c r="BK162" s="154">
        <f t="shared" si="19"/>
        <v>72.959999999999994</v>
      </c>
      <c r="BL162" s="13" t="s">
        <v>128</v>
      </c>
      <c r="BM162" s="152" t="s">
        <v>233</v>
      </c>
    </row>
    <row r="163" spans="2:65" s="1" customFormat="1" ht="24.2" customHeight="1">
      <c r="B163" s="115"/>
      <c r="C163" s="155" t="s">
        <v>234</v>
      </c>
      <c r="D163" s="155" t="s">
        <v>182</v>
      </c>
      <c r="E163" s="156" t="s">
        <v>235</v>
      </c>
      <c r="F163" s="157" t="s">
        <v>236</v>
      </c>
      <c r="G163" s="158" t="s">
        <v>208</v>
      </c>
      <c r="H163" s="159">
        <v>1.01</v>
      </c>
      <c r="I163" s="159">
        <v>135.33199999999999</v>
      </c>
      <c r="J163" s="159">
        <f t="shared" si="10"/>
        <v>136.685</v>
      </c>
      <c r="K163" s="160"/>
      <c r="L163" s="161"/>
      <c r="M163" s="162" t="s">
        <v>1</v>
      </c>
      <c r="N163" s="163" t="s">
        <v>37</v>
      </c>
      <c r="O163" s="150">
        <v>0</v>
      </c>
      <c r="P163" s="150">
        <f t="shared" si="11"/>
        <v>0</v>
      </c>
      <c r="Q163" s="150">
        <v>1.9E-2</v>
      </c>
      <c r="R163" s="150">
        <f t="shared" si="12"/>
        <v>1.9189999999999999E-2</v>
      </c>
      <c r="S163" s="150">
        <v>0</v>
      </c>
      <c r="T163" s="151">
        <f t="shared" si="13"/>
        <v>0</v>
      </c>
      <c r="AR163" s="152" t="s">
        <v>153</v>
      </c>
      <c r="AT163" s="152" t="s">
        <v>182</v>
      </c>
      <c r="AU163" s="152" t="s">
        <v>106</v>
      </c>
      <c r="AY163" s="13" t="s">
        <v>122</v>
      </c>
      <c r="BE163" s="153">
        <f t="shared" si="14"/>
        <v>0</v>
      </c>
      <c r="BF163" s="153">
        <f t="shared" si="15"/>
        <v>136.685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106</v>
      </c>
      <c r="BK163" s="154">
        <f t="shared" si="19"/>
        <v>136.685</v>
      </c>
      <c r="BL163" s="13" t="s">
        <v>128</v>
      </c>
      <c r="BM163" s="152" t="s">
        <v>237</v>
      </c>
    </row>
    <row r="164" spans="2:65" s="1" customFormat="1" ht="24.2" customHeight="1">
      <c r="B164" s="115"/>
      <c r="C164" s="155" t="s">
        <v>238</v>
      </c>
      <c r="D164" s="155" t="s">
        <v>182</v>
      </c>
      <c r="E164" s="156" t="s">
        <v>239</v>
      </c>
      <c r="F164" s="157" t="s">
        <v>240</v>
      </c>
      <c r="G164" s="158" t="s">
        <v>208</v>
      </c>
      <c r="H164" s="159">
        <v>1.01</v>
      </c>
      <c r="I164" s="159">
        <v>141.33199999999999</v>
      </c>
      <c r="J164" s="159">
        <f t="shared" si="10"/>
        <v>142.745</v>
      </c>
      <c r="K164" s="160"/>
      <c r="L164" s="161"/>
      <c r="M164" s="162" t="s">
        <v>1</v>
      </c>
      <c r="N164" s="163" t="s">
        <v>37</v>
      </c>
      <c r="O164" s="150">
        <v>0</v>
      </c>
      <c r="P164" s="150">
        <f t="shared" si="11"/>
        <v>0</v>
      </c>
      <c r="Q164" s="150">
        <v>1.9E-2</v>
      </c>
      <c r="R164" s="150">
        <f t="shared" si="12"/>
        <v>1.9189999999999999E-2</v>
      </c>
      <c r="S164" s="150">
        <v>0</v>
      </c>
      <c r="T164" s="151">
        <f t="shared" si="13"/>
        <v>0</v>
      </c>
      <c r="AR164" s="152" t="s">
        <v>153</v>
      </c>
      <c r="AT164" s="152" t="s">
        <v>182</v>
      </c>
      <c r="AU164" s="152" t="s">
        <v>106</v>
      </c>
      <c r="AY164" s="13" t="s">
        <v>122</v>
      </c>
      <c r="BE164" s="153">
        <f t="shared" si="14"/>
        <v>0</v>
      </c>
      <c r="BF164" s="153">
        <f t="shared" si="15"/>
        <v>142.745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106</v>
      </c>
      <c r="BK164" s="154">
        <f t="shared" si="19"/>
        <v>142.745</v>
      </c>
      <c r="BL164" s="13" t="s">
        <v>128</v>
      </c>
      <c r="BM164" s="152" t="s">
        <v>241</v>
      </c>
    </row>
    <row r="165" spans="2:65" s="1" customFormat="1" ht="24.2" customHeight="1">
      <c r="B165" s="115"/>
      <c r="C165" s="143" t="s">
        <v>242</v>
      </c>
      <c r="D165" s="143" t="s">
        <v>124</v>
      </c>
      <c r="E165" s="144" t="s">
        <v>243</v>
      </c>
      <c r="F165" s="145" t="s">
        <v>244</v>
      </c>
      <c r="G165" s="146" t="s">
        <v>245</v>
      </c>
      <c r="H165" s="147">
        <v>340</v>
      </c>
      <c r="I165" s="147">
        <v>1.2709999999999999</v>
      </c>
      <c r="J165" s="147">
        <f t="shared" si="10"/>
        <v>432.14</v>
      </c>
      <c r="K165" s="148"/>
      <c r="L165" s="25"/>
      <c r="M165" s="149" t="s">
        <v>1</v>
      </c>
      <c r="N165" s="114" t="s">
        <v>37</v>
      </c>
      <c r="O165" s="150">
        <v>4.7E-2</v>
      </c>
      <c r="P165" s="150">
        <f t="shared" si="11"/>
        <v>15.98</v>
      </c>
      <c r="Q165" s="150">
        <v>0</v>
      </c>
      <c r="R165" s="150">
        <f t="shared" si="12"/>
        <v>0</v>
      </c>
      <c r="S165" s="150">
        <v>0</v>
      </c>
      <c r="T165" s="151">
        <f t="shared" si="13"/>
        <v>0</v>
      </c>
      <c r="AR165" s="152" t="s">
        <v>128</v>
      </c>
      <c r="AT165" s="152" t="s">
        <v>124</v>
      </c>
      <c r="AU165" s="152" t="s">
        <v>106</v>
      </c>
      <c r="AY165" s="13" t="s">
        <v>122</v>
      </c>
      <c r="BE165" s="153">
        <f t="shared" si="14"/>
        <v>0</v>
      </c>
      <c r="BF165" s="153">
        <f t="shared" si="15"/>
        <v>432.14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106</v>
      </c>
      <c r="BK165" s="154">
        <f t="shared" si="19"/>
        <v>432.14</v>
      </c>
      <c r="BL165" s="13" t="s">
        <v>128</v>
      </c>
      <c r="BM165" s="152" t="s">
        <v>246</v>
      </c>
    </row>
    <row r="166" spans="2:65" s="1" customFormat="1" ht="24.2" customHeight="1">
      <c r="B166" s="115"/>
      <c r="C166" s="155" t="s">
        <v>247</v>
      </c>
      <c r="D166" s="155" t="s">
        <v>182</v>
      </c>
      <c r="E166" s="156" t="s">
        <v>248</v>
      </c>
      <c r="F166" s="157" t="s">
        <v>249</v>
      </c>
      <c r="G166" s="158" t="s">
        <v>245</v>
      </c>
      <c r="H166" s="159">
        <v>340</v>
      </c>
      <c r="I166" s="159">
        <v>12.35</v>
      </c>
      <c r="J166" s="159">
        <f t="shared" si="10"/>
        <v>4199</v>
      </c>
      <c r="K166" s="160"/>
      <c r="L166" s="161"/>
      <c r="M166" s="162" t="s">
        <v>1</v>
      </c>
      <c r="N166" s="163" t="s">
        <v>37</v>
      </c>
      <c r="O166" s="150">
        <v>0</v>
      </c>
      <c r="P166" s="150">
        <f t="shared" si="11"/>
        <v>0</v>
      </c>
      <c r="Q166" s="150">
        <v>2.5999999999999999E-3</v>
      </c>
      <c r="R166" s="150">
        <f t="shared" si="12"/>
        <v>0.88400000000000001</v>
      </c>
      <c r="S166" s="150">
        <v>0</v>
      </c>
      <c r="T166" s="151">
        <f t="shared" si="13"/>
        <v>0</v>
      </c>
      <c r="AR166" s="152" t="s">
        <v>153</v>
      </c>
      <c r="AT166" s="152" t="s">
        <v>182</v>
      </c>
      <c r="AU166" s="152" t="s">
        <v>106</v>
      </c>
      <c r="AY166" s="13" t="s">
        <v>122</v>
      </c>
      <c r="BE166" s="153">
        <f t="shared" si="14"/>
        <v>0</v>
      </c>
      <c r="BF166" s="153">
        <f t="shared" si="15"/>
        <v>4199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106</v>
      </c>
      <c r="BK166" s="154">
        <f t="shared" si="19"/>
        <v>4199</v>
      </c>
      <c r="BL166" s="13" t="s">
        <v>128</v>
      </c>
      <c r="BM166" s="152" t="s">
        <v>250</v>
      </c>
    </row>
    <row r="167" spans="2:65" s="1" customFormat="1" ht="24.2" customHeight="1">
      <c r="B167" s="115"/>
      <c r="C167" s="155" t="s">
        <v>251</v>
      </c>
      <c r="D167" s="155" t="s">
        <v>182</v>
      </c>
      <c r="E167" s="156" t="s">
        <v>252</v>
      </c>
      <c r="F167" s="157" t="s">
        <v>253</v>
      </c>
      <c r="G167" s="158" t="s">
        <v>208</v>
      </c>
      <c r="H167" s="159">
        <v>2</v>
      </c>
      <c r="I167" s="159">
        <v>67.912999999999997</v>
      </c>
      <c r="J167" s="159">
        <f t="shared" si="10"/>
        <v>135.82599999999999</v>
      </c>
      <c r="K167" s="160"/>
      <c r="L167" s="161"/>
      <c r="M167" s="162" t="s">
        <v>1</v>
      </c>
      <c r="N167" s="163" t="s">
        <v>37</v>
      </c>
      <c r="O167" s="150">
        <v>0</v>
      </c>
      <c r="P167" s="150">
        <f t="shared" si="11"/>
        <v>0</v>
      </c>
      <c r="Q167" s="150">
        <v>1.2600000000000001E-3</v>
      </c>
      <c r="R167" s="150">
        <f t="shared" si="12"/>
        <v>2.5200000000000001E-3</v>
      </c>
      <c r="S167" s="150">
        <v>0</v>
      </c>
      <c r="T167" s="151">
        <f t="shared" si="13"/>
        <v>0</v>
      </c>
      <c r="AR167" s="152" t="s">
        <v>153</v>
      </c>
      <c r="AT167" s="152" t="s">
        <v>182</v>
      </c>
      <c r="AU167" s="152" t="s">
        <v>106</v>
      </c>
      <c r="AY167" s="13" t="s">
        <v>122</v>
      </c>
      <c r="BE167" s="153">
        <f t="shared" si="14"/>
        <v>0</v>
      </c>
      <c r="BF167" s="153">
        <f t="shared" si="15"/>
        <v>135.82599999999999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106</v>
      </c>
      <c r="BK167" s="154">
        <f t="shared" si="19"/>
        <v>135.82599999999999</v>
      </c>
      <c r="BL167" s="13" t="s">
        <v>128</v>
      </c>
      <c r="BM167" s="152" t="s">
        <v>254</v>
      </c>
    </row>
    <row r="168" spans="2:65" s="1" customFormat="1" ht="16.5" customHeight="1">
      <c r="B168" s="115"/>
      <c r="C168" s="155" t="s">
        <v>255</v>
      </c>
      <c r="D168" s="155" t="s">
        <v>182</v>
      </c>
      <c r="E168" s="156" t="s">
        <v>256</v>
      </c>
      <c r="F168" s="157" t="s">
        <v>257</v>
      </c>
      <c r="G168" s="158" t="s">
        <v>208</v>
      </c>
      <c r="H168" s="159">
        <v>5</v>
      </c>
      <c r="I168" s="159">
        <v>24.510999999999999</v>
      </c>
      <c r="J168" s="159">
        <f t="shared" si="10"/>
        <v>122.55500000000001</v>
      </c>
      <c r="K168" s="160"/>
      <c r="L168" s="161"/>
      <c r="M168" s="162" t="s">
        <v>1</v>
      </c>
      <c r="N168" s="163" t="s">
        <v>37</v>
      </c>
      <c r="O168" s="150">
        <v>0</v>
      </c>
      <c r="P168" s="150">
        <f t="shared" si="11"/>
        <v>0</v>
      </c>
      <c r="Q168" s="150">
        <v>5.9999999999999995E-4</v>
      </c>
      <c r="R168" s="150">
        <f t="shared" si="12"/>
        <v>2.9999999999999996E-3</v>
      </c>
      <c r="S168" s="150">
        <v>0</v>
      </c>
      <c r="T168" s="151">
        <f t="shared" si="13"/>
        <v>0</v>
      </c>
      <c r="AR168" s="152" t="s">
        <v>153</v>
      </c>
      <c r="AT168" s="152" t="s">
        <v>182</v>
      </c>
      <c r="AU168" s="152" t="s">
        <v>106</v>
      </c>
      <c r="AY168" s="13" t="s">
        <v>122</v>
      </c>
      <c r="BE168" s="153">
        <f t="shared" si="14"/>
        <v>0</v>
      </c>
      <c r="BF168" s="153">
        <f t="shared" si="15"/>
        <v>122.55500000000001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106</v>
      </c>
      <c r="BK168" s="154">
        <f t="shared" si="19"/>
        <v>122.55500000000001</v>
      </c>
      <c r="BL168" s="13" t="s">
        <v>128</v>
      </c>
      <c r="BM168" s="152" t="s">
        <v>258</v>
      </c>
    </row>
    <row r="169" spans="2:65" s="1" customFormat="1" ht="24.2" customHeight="1">
      <c r="B169" s="115"/>
      <c r="C169" s="155" t="s">
        <v>259</v>
      </c>
      <c r="D169" s="155" t="s">
        <v>182</v>
      </c>
      <c r="E169" s="156" t="s">
        <v>260</v>
      </c>
      <c r="F169" s="157" t="s">
        <v>261</v>
      </c>
      <c r="G169" s="158" t="s">
        <v>208</v>
      </c>
      <c r="H169" s="159">
        <v>1.01</v>
      </c>
      <c r="I169" s="159">
        <v>56.073</v>
      </c>
      <c r="J169" s="159">
        <f t="shared" si="10"/>
        <v>56.634</v>
      </c>
      <c r="K169" s="160"/>
      <c r="L169" s="161"/>
      <c r="M169" s="162" t="s">
        <v>1</v>
      </c>
      <c r="N169" s="163" t="s">
        <v>37</v>
      </c>
      <c r="O169" s="150">
        <v>0</v>
      </c>
      <c r="P169" s="150">
        <f t="shared" si="11"/>
        <v>0</v>
      </c>
      <c r="Q169" s="150">
        <v>1.2600000000000001E-3</v>
      </c>
      <c r="R169" s="150">
        <f t="shared" si="12"/>
        <v>1.2726E-3</v>
      </c>
      <c r="S169" s="150">
        <v>0</v>
      </c>
      <c r="T169" s="151">
        <f t="shared" si="13"/>
        <v>0</v>
      </c>
      <c r="AR169" s="152" t="s">
        <v>153</v>
      </c>
      <c r="AT169" s="152" t="s">
        <v>182</v>
      </c>
      <c r="AU169" s="152" t="s">
        <v>106</v>
      </c>
      <c r="AY169" s="13" t="s">
        <v>122</v>
      </c>
      <c r="BE169" s="153">
        <f t="shared" si="14"/>
        <v>0</v>
      </c>
      <c r="BF169" s="153">
        <f t="shared" si="15"/>
        <v>56.634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106</v>
      </c>
      <c r="BK169" s="154">
        <f t="shared" si="19"/>
        <v>56.634</v>
      </c>
      <c r="BL169" s="13" t="s">
        <v>128</v>
      </c>
      <c r="BM169" s="152" t="s">
        <v>262</v>
      </c>
    </row>
    <row r="170" spans="2:65" s="1" customFormat="1" ht="24.2" customHeight="1">
      <c r="B170" s="115"/>
      <c r="C170" s="155" t="s">
        <v>263</v>
      </c>
      <c r="D170" s="155" t="s">
        <v>182</v>
      </c>
      <c r="E170" s="156" t="s">
        <v>264</v>
      </c>
      <c r="F170" s="157" t="s">
        <v>265</v>
      </c>
      <c r="G170" s="158" t="s">
        <v>208</v>
      </c>
      <c r="H170" s="159">
        <v>1.01</v>
      </c>
      <c r="I170" s="159">
        <v>53.448999999999998</v>
      </c>
      <c r="J170" s="159">
        <f t="shared" si="10"/>
        <v>53.982999999999997</v>
      </c>
      <c r="K170" s="160"/>
      <c r="L170" s="161"/>
      <c r="M170" s="162" t="s">
        <v>1</v>
      </c>
      <c r="N170" s="163" t="s">
        <v>37</v>
      </c>
      <c r="O170" s="150">
        <v>0</v>
      </c>
      <c r="P170" s="150">
        <f t="shared" si="11"/>
        <v>0</v>
      </c>
      <c r="Q170" s="150">
        <v>1.32E-3</v>
      </c>
      <c r="R170" s="150">
        <f t="shared" si="12"/>
        <v>1.3332000000000001E-3</v>
      </c>
      <c r="S170" s="150">
        <v>0</v>
      </c>
      <c r="T170" s="151">
        <f t="shared" si="13"/>
        <v>0</v>
      </c>
      <c r="AR170" s="152" t="s">
        <v>153</v>
      </c>
      <c r="AT170" s="152" t="s">
        <v>182</v>
      </c>
      <c r="AU170" s="152" t="s">
        <v>106</v>
      </c>
      <c r="AY170" s="13" t="s">
        <v>122</v>
      </c>
      <c r="BE170" s="153">
        <f t="shared" si="14"/>
        <v>0</v>
      </c>
      <c r="BF170" s="153">
        <f t="shared" si="15"/>
        <v>53.982999999999997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106</v>
      </c>
      <c r="BK170" s="154">
        <f t="shared" si="19"/>
        <v>53.982999999999997</v>
      </c>
      <c r="BL170" s="13" t="s">
        <v>128</v>
      </c>
      <c r="BM170" s="152" t="s">
        <v>266</v>
      </c>
    </row>
    <row r="171" spans="2:65" s="1" customFormat="1" ht="16.5" customHeight="1">
      <c r="B171" s="115"/>
      <c r="C171" s="155" t="s">
        <v>267</v>
      </c>
      <c r="D171" s="155" t="s">
        <v>182</v>
      </c>
      <c r="E171" s="156" t="s">
        <v>268</v>
      </c>
      <c r="F171" s="157" t="s">
        <v>269</v>
      </c>
      <c r="G171" s="158" t="s">
        <v>208</v>
      </c>
      <c r="H171" s="159">
        <v>5</v>
      </c>
      <c r="I171" s="159">
        <v>17.036999999999999</v>
      </c>
      <c r="J171" s="159">
        <f t="shared" si="10"/>
        <v>85.185000000000002</v>
      </c>
      <c r="K171" s="160"/>
      <c r="L171" s="161"/>
      <c r="M171" s="162" t="s">
        <v>1</v>
      </c>
      <c r="N171" s="163" t="s">
        <v>37</v>
      </c>
      <c r="O171" s="150">
        <v>0</v>
      </c>
      <c r="P171" s="150">
        <f t="shared" si="11"/>
        <v>0</v>
      </c>
      <c r="Q171" s="150">
        <v>5.1999999999999995E-4</v>
      </c>
      <c r="R171" s="150">
        <f t="shared" si="12"/>
        <v>2.5999999999999999E-3</v>
      </c>
      <c r="S171" s="150">
        <v>0</v>
      </c>
      <c r="T171" s="151">
        <f t="shared" si="13"/>
        <v>0</v>
      </c>
      <c r="AR171" s="152" t="s">
        <v>153</v>
      </c>
      <c r="AT171" s="152" t="s">
        <v>182</v>
      </c>
      <c r="AU171" s="152" t="s">
        <v>106</v>
      </c>
      <c r="AY171" s="13" t="s">
        <v>122</v>
      </c>
      <c r="BE171" s="153">
        <f t="shared" si="14"/>
        <v>0</v>
      </c>
      <c r="BF171" s="153">
        <f t="shared" si="15"/>
        <v>85.185000000000002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106</v>
      </c>
      <c r="BK171" s="154">
        <f t="shared" si="19"/>
        <v>85.185000000000002</v>
      </c>
      <c r="BL171" s="13" t="s">
        <v>128</v>
      </c>
      <c r="BM171" s="152" t="s">
        <v>270</v>
      </c>
    </row>
    <row r="172" spans="2:65" s="1" customFormat="1" ht="16.5" customHeight="1">
      <c r="B172" s="115"/>
      <c r="C172" s="155" t="s">
        <v>271</v>
      </c>
      <c r="D172" s="155" t="s">
        <v>182</v>
      </c>
      <c r="E172" s="156" t="s">
        <v>272</v>
      </c>
      <c r="F172" s="157" t="s">
        <v>273</v>
      </c>
      <c r="G172" s="158" t="s">
        <v>208</v>
      </c>
      <c r="H172" s="159">
        <v>5</v>
      </c>
      <c r="I172" s="159">
        <v>29.7</v>
      </c>
      <c r="J172" s="159">
        <f t="shared" si="10"/>
        <v>148.5</v>
      </c>
      <c r="K172" s="160"/>
      <c r="L172" s="161"/>
      <c r="M172" s="162" t="s">
        <v>1</v>
      </c>
      <c r="N172" s="163" t="s">
        <v>37</v>
      </c>
      <c r="O172" s="150">
        <v>0</v>
      </c>
      <c r="P172" s="150">
        <f t="shared" si="11"/>
        <v>0</v>
      </c>
      <c r="Q172" s="150">
        <v>5.1999999999999995E-4</v>
      </c>
      <c r="R172" s="150">
        <f t="shared" si="12"/>
        <v>2.5999999999999999E-3</v>
      </c>
      <c r="S172" s="150">
        <v>0</v>
      </c>
      <c r="T172" s="151">
        <f t="shared" si="13"/>
        <v>0</v>
      </c>
      <c r="AR172" s="152" t="s">
        <v>153</v>
      </c>
      <c r="AT172" s="152" t="s">
        <v>182</v>
      </c>
      <c r="AU172" s="152" t="s">
        <v>106</v>
      </c>
      <c r="AY172" s="13" t="s">
        <v>122</v>
      </c>
      <c r="BE172" s="153">
        <f t="shared" si="14"/>
        <v>0</v>
      </c>
      <c r="BF172" s="153">
        <f t="shared" si="15"/>
        <v>148.5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106</v>
      </c>
      <c r="BK172" s="154">
        <f t="shared" si="19"/>
        <v>148.5</v>
      </c>
      <c r="BL172" s="13" t="s">
        <v>128</v>
      </c>
      <c r="BM172" s="152" t="s">
        <v>274</v>
      </c>
    </row>
    <row r="173" spans="2:65" s="1" customFormat="1" ht="24.2" customHeight="1">
      <c r="B173" s="115"/>
      <c r="C173" s="143" t="s">
        <v>275</v>
      </c>
      <c r="D173" s="143" t="s">
        <v>124</v>
      </c>
      <c r="E173" s="144" t="s">
        <v>276</v>
      </c>
      <c r="F173" s="145" t="s">
        <v>277</v>
      </c>
      <c r="G173" s="146" t="s">
        <v>208</v>
      </c>
      <c r="H173" s="147">
        <v>4</v>
      </c>
      <c r="I173" s="147">
        <v>29.687000000000001</v>
      </c>
      <c r="J173" s="147">
        <f t="shared" si="10"/>
        <v>118.748</v>
      </c>
      <c r="K173" s="148"/>
      <c r="L173" s="25"/>
      <c r="M173" s="149" t="s">
        <v>1</v>
      </c>
      <c r="N173" s="114" t="s">
        <v>37</v>
      </c>
      <c r="O173" s="150">
        <v>1.47</v>
      </c>
      <c r="P173" s="150">
        <f t="shared" si="11"/>
        <v>5.88</v>
      </c>
      <c r="Q173" s="150">
        <v>7.9086E-4</v>
      </c>
      <c r="R173" s="150">
        <f t="shared" si="12"/>
        <v>3.16344E-3</v>
      </c>
      <c r="S173" s="150">
        <v>0</v>
      </c>
      <c r="T173" s="151">
        <f t="shared" si="13"/>
        <v>0</v>
      </c>
      <c r="AR173" s="152" t="s">
        <v>128</v>
      </c>
      <c r="AT173" s="152" t="s">
        <v>124</v>
      </c>
      <c r="AU173" s="152" t="s">
        <v>106</v>
      </c>
      <c r="AY173" s="13" t="s">
        <v>122</v>
      </c>
      <c r="BE173" s="153">
        <f t="shared" si="14"/>
        <v>0</v>
      </c>
      <c r="BF173" s="153">
        <f t="shared" si="15"/>
        <v>118.748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106</v>
      </c>
      <c r="BK173" s="154">
        <f t="shared" si="19"/>
        <v>118.748</v>
      </c>
      <c r="BL173" s="13" t="s">
        <v>128</v>
      </c>
      <c r="BM173" s="152" t="s">
        <v>278</v>
      </c>
    </row>
    <row r="174" spans="2:65" s="1" customFormat="1" ht="16.5" customHeight="1">
      <c r="B174" s="115"/>
      <c r="C174" s="155" t="s">
        <v>279</v>
      </c>
      <c r="D174" s="155" t="s">
        <v>182</v>
      </c>
      <c r="E174" s="156" t="s">
        <v>280</v>
      </c>
      <c r="F174" s="157" t="s">
        <v>281</v>
      </c>
      <c r="G174" s="158" t="s">
        <v>208</v>
      </c>
      <c r="H174" s="159">
        <v>3</v>
      </c>
      <c r="I174" s="159">
        <v>175.5</v>
      </c>
      <c r="J174" s="159">
        <f t="shared" si="10"/>
        <v>526.5</v>
      </c>
      <c r="K174" s="160"/>
      <c r="L174" s="161"/>
      <c r="M174" s="162" t="s">
        <v>1</v>
      </c>
      <c r="N174" s="163" t="s">
        <v>37</v>
      </c>
      <c r="O174" s="150">
        <v>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153</v>
      </c>
      <c r="AT174" s="152" t="s">
        <v>182</v>
      </c>
      <c r="AU174" s="152" t="s">
        <v>106</v>
      </c>
      <c r="AY174" s="13" t="s">
        <v>122</v>
      </c>
      <c r="BE174" s="153">
        <f t="shared" si="14"/>
        <v>0</v>
      </c>
      <c r="BF174" s="153">
        <f t="shared" si="15"/>
        <v>526.5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106</v>
      </c>
      <c r="BK174" s="154">
        <f t="shared" si="19"/>
        <v>526.5</v>
      </c>
      <c r="BL174" s="13" t="s">
        <v>128</v>
      </c>
      <c r="BM174" s="152" t="s">
        <v>282</v>
      </c>
    </row>
    <row r="175" spans="2:65" s="1" customFormat="1" ht="16.5" customHeight="1">
      <c r="B175" s="115"/>
      <c r="C175" s="155" t="s">
        <v>283</v>
      </c>
      <c r="D175" s="155" t="s">
        <v>182</v>
      </c>
      <c r="E175" s="156" t="s">
        <v>284</v>
      </c>
      <c r="F175" s="157" t="s">
        <v>285</v>
      </c>
      <c r="G175" s="158" t="s">
        <v>208</v>
      </c>
      <c r="H175" s="159">
        <v>3</v>
      </c>
      <c r="I175" s="159">
        <v>41.485999999999997</v>
      </c>
      <c r="J175" s="159">
        <f t="shared" si="10"/>
        <v>124.458</v>
      </c>
      <c r="K175" s="160"/>
      <c r="L175" s="161"/>
      <c r="M175" s="162" t="s">
        <v>1</v>
      </c>
      <c r="N175" s="163" t="s">
        <v>37</v>
      </c>
      <c r="O175" s="150">
        <v>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153</v>
      </c>
      <c r="AT175" s="152" t="s">
        <v>182</v>
      </c>
      <c r="AU175" s="152" t="s">
        <v>106</v>
      </c>
      <c r="AY175" s="13" t="s">
        <v>122</v>
      </c>
      <c r="BE175" s="153">
        <f t="shared" si="14"/>
        <v>0</v>
      </c>
      <c r="BF175" s="153">
        <f t="shared" si="15"/>
        <v>124.458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106</v>
      </c>
      <c r="BK175" s="154">
        <f t="shared" si="19"/>
        <v>124.458</v>
      </c>
      <c r="BL175" s="13" t="s">
        <v>128</v>
      </c>
      <c r="BM175" s="152" t="s">
        <v>286</v>
      </c>
    </row>
    <row r="176" spans="2:65" s="1" customFormat="1" ht="24.2" customHeight="1">
      <c r="B176" s="115"/>
      <c r="C176" s="143" t="s">
        <v>287</v>
      </c>
      <c r="D176" s="143" t="s">
        <v>124</v>
      </c>
      <c r="E176" s="144" t="s">
        <v>288</v>
      </c>
      <c r="F176" s="145" t="s">
        <v>289</v>
      </c>
      <c r="G176" s="146" t="s">
        <v>208</v>
      </c>
      <c r="H176" s="147">
        <v>3</v>
      </c>
      <c r="I176" s="147">
        <v>13.534000000000001</v>
      </c>
      <c r="J176" s="147">
        <f t="shared" si="10"/>
        <v>40.601999999999997</v>
      </c>
      <c r="K176" s="148"/>
      <c r="L176" s="25"/>
      <c r="M176" s="149" t="s">
        <v>1</v>
      </c>
      <c r="N176" s="114" t="s">
        <v>37</v>
      </c>
      <c r="O176" s="150">
        <v>0.67</v>
      </c>
      <c r="P176" s="150">
        <f t="shared" si="11"/>
        <v>2.0100000000000002</v>
      </c>
      <c r="Q176" s="150">
        <v>3.3872999999999998E-4</v>
      </c>
      <c r="R176" s="150">
        <f t="shared" si="12"/>
        <v>1.0161899999999999E-3</v>
      </c>
      <c r="S176" s="150">
        <v>0</v>
      </c>
      <c r="T176" s="151">
        <f t="shared" si="13"/>
        <v>0</v>
      </c>
      <c r="AR176" s="152" t="s">
        <v>128</v>
      </c>
      <c r="AT176" s="152" t="s">
        <v>124</v>
      </c>
      <c r="AU176" s="152" t="s">
        <v>106</v>
      </c>
      <c r="AY176" s="13" t="s">
        <v>122</v>
      </c>
      <c r="BE176" s="153">
        <f t="shared" si="14"/>
        <v>0</v>
      </c>
      <c r="BF176" s="153">
        <f t="shared" si="15"/>
        <v>40.601999999999997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106</v>
      </c>
      <c r="BK176" s="154">
        <f t="shared" si="19"/>
        <v>40.601999999999997</v>
      </c>
      <c r="BL176" s="13" t="s">
        <v>128</v>
      </c>
      <c r="BM176" s="152" t="s">
        <v>290</v>
      </c>
    </row>
    <row r="177" spans="2:65" s="1" customFormat="1" ht="16.5" customHeight="1">
      <c r="B177" s="115"/>
      <c r="C177" s="155" t="s">
        <v>291</v>
      </c>
      <c r="D177" s="155" t="s">
        <v>182</v>
      </c>
      <c r="E177" s="156" t="s">
        <v>292</v>
      </c>
      <c r="F177" s="157" t="s">
        <v>293</v>
      </c>
      <c r="G177" s="158" t="s">
        <v>208</v>
      </c>
      <c r="H177" s="159">
        <v>3</v>
      </c>
      <c r="I177" s="159">
        <v>324</v>
      </c>
      <c r="J177" s="159">
        <f t="shared" si="10"/>
        <v>972</v>
      </c>
      <c r="K177" s="160"/>
      <c r="L177" s="161"/>
      <c r="M177" s="162" t="s">
        <v>1</v>
      </c>
      <c r="N177" s="163" t="s">
        <v>37</v>
      </c>
      <c r="O177" s="150">
        <v>0</v>
      </c>
      <c r="P177" s="150">
        <f t="shared" si="11"/>
        <v>0</v>
      </c>
      <c r="Q177" s="150">
        <v>3.5099999999999999E-2</v>
      </c>
      <c r="R177" s="150">
        <f t="shared" si="12"/>
        <v>0.1053</v>
      </c>
      <c r="S177" s="150">
        <v>0</v>
      </c>
      <c r="T177" s="151">
        <f t="shared" si="13"/>
        <v>0</v>
      </c>
      <c r="AR177" s="152" t="s">
        <v>153</v>
      </c>
      <c r="AT177" s="152" t="s">
        <v>182</v>
      </c>
      <c r="AU177" s="152" t="s">
        <v>106</v>
      </c>
      <c r="AY177" s="13" t="s">
        <v>122</v>
      </c>
      <c r="BE177" s="153">
        <f t="shared" si="14"/>
        <v>0</v>
      </c>
      <c r="BF177" s="153">
        <f t="shared" si="15"/>
        <v>972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106</v>
      </c>
      <c r="BK177" s="154">
        <f t="shared" si="19"/>
        <v>972</v>
      </c>
      <c r="BL177" s="13" t="s">
        <v>128</v>
      </c>
      <c r="BM177" s="152" t="s">
        <v>294</v>
      </c>
    </row>
    <row r="178" spans="2:65" s="1" customFormat="1" ht="24.2" customHeight="1">
      <c r="B178" s="115"/>
      <c r="C178" s="143" t="s">
        <v>295</v>
      </c>
      <c r="D178" s="143" t="s">
        <v>124</v>
      </c>
      <c r="E178" s="144" t="s">
        <v>296</v>
      </c>
      <c r="F178" s="145" t="s">
        <v>297</v>
      </c>
      <c r="G178" s="146" t="s">
        <v>208</v>
      </c>
      <c r="H178" s="147">
        <v>3</v>
      </c>
      <c r="I178" s="147">
        <v>37.262999999999998</v>
      </c>
      <c r="J178" s="147">
        <f t="shared" si="10"/>
        <v>111.789</v>
      </c>
      <c r="K178" s="148"/>
      <c r="L178" s="25"/>
      <c r="M178" s="149" t="s">
        <v>1</v>
      </c>
      <c r="N178" s="114" t="s">
        <v>37</v>
      </c>
      <c r="O178" s="150">
        <v>1.7649999999999999</v>
      </c>
      <c r="P178" s="150">
        <f t="shared" si="11"/>
        <v>5.2949999999999999</v>
      </c>
      <c r="Q178" s="150">
        <v>1.58172E-3</v>
      </c>
      <c r="R178" s="150">
        <f t="shared" si="12"/>
        <v>4.74516E-3</v>
      </c>
      <c r="S178" s="150">
        <v>0</v>
      </c>
      <c r="T178" s="151">
        <f t="shared" si="13"/>
        <v>0</v>
      </c>
      <c r="AR178" s="152" t="s">
        <v>128</v>
      </c>
      <c r="AT178" s="152" t="s">
        <v>124</v>
      </c>
      <c r="AU178" s="152" t="s">
        <v>106</v>
      </c>
      <c r="AY178" s="13" t="s">
        <v>122</v>
      </c>
      <c r="BE178" s="153">
        <f t="shared" si="14"/>
        <v>0</v>
      </c>
      <c r="BF178" s="153">
        <f t="shared" si="15"/>
        <v>111.789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106</v>
      </c>
      <c r="BK178" s="154">
        <f t="shared" si="19"/>
        <v>111.789</v>
      </c>
      <c r="BL178" s="13" t="s">
        <v>128</v>
      </c>
      <c r="BM178" s="152" t="s">
        <v>298</v>
      </c>
    </row>
    <row r="179" spans="2:65" s="1" customFormat="1" ht="16.5" customHeight="1">
      <c r="B179" s="115"/>
      <c r="C179" s="155" t="s">
        <v>299</v>
      </c>
      <c r="D179" s="155" t="s">
        <v>182</v>
      </c>
      <c r="E179" s="156" t="s">
        <v>300</v>
      </c>
      <c r="F179" s="157" t="s">
        <v>301</v>
      </c>
      <c r="G179" s="158" t="s">
        <v>208</v>
      </c>
      <c r="H179" s="159">
        <v>3</v>
      </c>
      <c r="I179" s="159">
        <v>202.5</v>
      </c>
      <c r="J179" s="159">
        <f t="shared" si="10"/>
        <v>607.5</v>
      </c>
      <c r="K179" s="160"/>
      <c r="L179" s="161"/>
      <c r="M179" s="162" t="s">
        <v>1</v>
      </c>
      <c r="N179" s="163" t="s">
        <v>37</v>
      </c>
      <c r="O179" s="150">
        <v>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153</v>
      </c>
      <c r="AT179" s="152" t="s">
        <v>182</v>
      </c>
      <c r="AU179" s="152" t="s">
        <v>106</v>
      </c>
      <c r="AY179" s="13" t="s">
        <v>122</v>
      </c>
      <c r="BE179" s="153">
        <f t="shared" si="14"/>
        <v>0</v>
      </c>
      <c r="BF179" s="153">
        <f t="shared" si="15"/>
        <v>607.5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106</v>
      </c>
      <c r="BK179" s="154">
        <f t="shared" si="19"/>
        <v>607.5</v>
      </c>
      <c r="BL179" s="13" t="s">
        <v>128</v>
      </c>
      <c r="BM179" s="152" t="s">
        <v>302</v>
      </c>
    </row>
    <row r="180" spans="2:65" s="1" customFormat="1" ht="21.75" customHeight="1">
      <c r="B180" s="115"/>
      <c r="C180" s="155" t="s">
        <v>303</v>
      </c>
      <c r="D180" s="155" t="s">
        <v>182</v>
      </c>
      <c r="E180" s="156" t="s">
        <v>304</v>
      </c>
      <c r="F180" s="157" t="s">
        <v>305</v>
      </c>
      <c r="G180" s="158" t="s">
        <v>208</v>
      </c>
      <c r="H180" s="159">
        <v>3</v>
      </c>
      <c r="I180" s="159">
        <v>47.25</v>
      </c>
      <c r="J180" s="159">
        <f t="shared" si="10"/>
        <v>141.75</v>
      </c>
      <c r="K180" s="160"/>
      <c r="L180" s="161"/>
      <c r="M180" s="162" t="s">
        <v>1</v>
      </c>
      <c r="N180" s="163" t="s">
        <v>37</v>
      </c>
      <c r="O180" s="150">
        <v>0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153</v>
      </c>
      <c r="AT180" s="152" t="s">
        <v>182</v>
      </c>
      <c r="AU180" s="152" t="s">
        <v>106</v>
      </c>
      <c r="AY180" s="13" t="s">
        <v>122</v>
      </c>
      <c r="BE180" s="153">
        <f t="shared" si="14"/>
        <v>0</v>
      </c>
      <c r="BF180" s="153">
        <f t="shared" si="15"/>
        <v>141.75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106</v>
      </c>
      <c r="BK180" s="154">
        <f t="shared" si="19"/>
        <v>141.75</v>
      </c>
      <c r="BL180" s="13" t="s">
        <v>128</v>
      </c>
      <c r="BM180" s="152" t="s">
        <v>306</v>
      </c>
    </row>
    <row r="181" spans="2:65" s="1" customFormat="1" ht="16.5" customHeight="1">
      <c r="B181" s="115"/>
      <c r="C181" s="143" t="s">
        <v>307</v>
      </c>
      <c r="D181" s="143" t="s">
        <v>124</v>
      </c>
      <c r="E181" s="144" t="s">
        <v>308</v>
      </c>
      <c r="F181" s="145" t="s">
        <v>309</v>
      </c>
      <c r="G181" s="146" t="s">
        <v>208</v>
      </c>
      <c r="H181" s="147">
        <v>8</v>
      </c>
      <c r="I181" s="147">
        <v>33.215000000000003</v>
      </c>
      <c r="J181" s="147">
        <f t="shared" si="10"/>
        <v>265.72000000000003</v>
      </c>
      <c r="K181" s="148"/>
      <c r="L181" s="25"/>
      <c r="M181" s="149" t="s">
        <v>1</v>
      </c>
      <c r="N181" s="114" t="s">
        <v>37</v>
      </c>
      <c r="O181" s="150">
        <v>0.81599999999999995</v>
      </c>
      <c r="P181" s="150">
        <f t="shared" si="11"/>
        <v>6.5279999999999996</v>
      </c>
      <c r="Q181" s="150">
        <v>0.118654</v>
      </c>
      <c r="R181" s="150">
        <f t="shared" si="12"/>
        <v>0.94923199999999996</v>
      </c>
      <c r="S181" s="150">
        <v>0</v>
      </c>
      <c r="T181" s="151">
        <f t="shared" si="13"/>
        <v>0</v>
      </c>
      <c r="AR181" s="152" t="s">
        <v>128</v>
      </c>
      <c r="AT181" s="152" t="s">
        <v>124</v>
      </c>
      <c r="AU181" s="152" t="s">
        <v>106</v>
      </c>
      <c r="AY181" s="13" t="s">
        <v>122</v>
      </c>
      <c r="BE181" s="153">
        <f t="shared" si="14"/>
        <v>0</v>
      </c>
      <c r="BF181" s="153">
        <f t="shared" si="15"/>
        <v>265.72000000000003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106</v>
      </c>
      <c r="BK181" s="154">
        <f t="shared" si="19"/>
        <v>265.72000000000003</v>
      </c>
      <c r="BL181" s="13" t="s">
        <v>128</v>
      </c>
      <c r="BM181" s="152" t="s">
        <v>310</v>
      </c>
    </row>
    <row r="182" spans="2:65" s="1" customFormat="1" ht="16.5" customHeight="1">
      <c r="B182" s="115"/>
      <c r="C182" s="155" t="s">
        <v>311</v>
      </c>
      <c r="D182" s="155" t="s">
        <v>182</v>
      </c>
      <c r="E182" s="156" t="s">
        <v>312</v>
      </c>
      <c r="F182" s="157" t="s">
        <v>313</v>
      </c>
      <c r="G182" s="158" t="s">
        <v>208</v>
      </c>
      <c r="H182" s="159">
        <v>6</v>
      </c>
      <c r="I182" s="159">
        <v>29.047000000000001</v>
      </c>
      <c r="J182" s="159">
        <f t="shared" si="10"/>
        <v>174.28200000000001</v>
      </c>
      <c r="K182" s="160"/>
      <c r="L182" s="161"/>
      <c r="M182" s="162" t="s">
        <v>1</v>
      </c>
      <c r="N182" s="163" t="s">
        <v>37</v>
      </c>
      <c r="O182" s="150">
        <v>0</v>
      </c>
      <c r="P182" s="150">
        <f t="shared" si="11"/>
        <v>0</v>
      </c>
      <c r="Q182" s="150">
        <v>1.6E-2</v>
      </c>
      <c r="R182" s="150">
        <f t="shared" si="12"/>
        <v>9.6000000000000002E-2</v>
      </c>
      <c r="S182" s="150">
        <v>0</v>
      </c>
      <c r="T182" s="151">
        <f t="shared" si="13"/>
        <v>0</v>
      </c>
      <c r="AR182" s="152" t="s">
        <v>153</v>
      </c>
      <c r="AT182" s="152" t="s">
        <v>182</v>
      </c>
      <c r="AU182" s="152" t="s">
        <v>106</v>
      </c>
      <c r="AY182" s="13" t="s">
        <v>122</v>
      </c>
      <c r="BE182" s="153">
        <f t="shared" si="14"/>
        <v>0</v>
      </c>
      <c r="BF182" s="153">
        <f t="shared" si="15"/>
        <v>174.28200000000001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106</v>
      </c>
      <c r="BK182" s="154">
        <f t="shared" si="19"/>
        <v>174.28200000000001</v>
      </c>
      <c r="BL182" s="13" t="s">
        <v>128</v>
      </c>
      <c r="BM182" s="152" t="s">
        <v>314</v>
      </c>
    </row>
    <row r="183" spans="2:65" s="1" customFormat="1" ht="24.2" customHeight="1">
      <c r="B183" s="115"/>
      <c r="C183" s="155" t="s">
        <v>315</v>
      </c>
      <c r="D183" s="155" t="s">
        <v>182</v>
      </c>
      <c r="E183" s="156" t="s">
        <v>316</v>
      </c>
      <c r="F183" s="157" t="s">
        <v>317</v>
      </c>
      <c r="G183" s="158" t="s">
        <v>208</v>
      </c>
      <c r="H183" s="159">
        <v>2</v>
      </c>
      <c r="I183" s="159">
        <v>41.494</v>
      </c>
      <c r="J183" s="159">
        <f t="shared" si="10"/>
        <v>82.988</v>
      </c>
      <c r="K183" s="160"/>
      <c r="L183" s="161"/>
      <c r="M183" s="162" t="s">
        <v>1</v>
      </c>
      <c r="N183" s="163" t="s">
        <v>37</v>
      </c>
      <c r="O183" s="150">
        <v>0</v>
      </c>
      <c r="P183" s="150">
        <f t="shared" si="11"/>
        <v>0</v>
      </c>
      <c r="Q183" s="150">
        <v>1.6E-2</v>
      </c>
      <c r="R183" s="150">
        <f t="shared" si="12"/>
        <v>3.2000000000000001E-2</v>
      </c>
      <c r="S183" s="150">
        <v>0</v>
      </c>
      <c r="T183" s="151">
        <f t="shared" si="13"/>
        <v>0</v>
      </c>
      <c r="AR183" s="152" t="s">
        <v>153</v>
      </c>
      <c r="AT183" s="152" t="s">
        <v>182</v>
      </c>
      <c r="AU183" s="152" t="s">
        <v>106</v>
      </c>
      <c r="AY183" s="13" t="s">
        <v>122</v>
      </c>
      <c r="BE183" s="153">
        <f t="shared" si="14"/>
        <v>0</v>
      </c>
      <c r="BF183" s="153">
        <f t="shared" si="15"/>
        <v>82.988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106</v>
      </c>
      <c r="BK183" s="154">
        <f t="shared" si="19"/>
        <v>82.988</v>
      </c>
      <c r="BL183" s="13" t="s">
        <v>128</v>
      </c>
      <c r="BM183" s="152" t="s">
        <v>318</v>
      </c>
    </row>
    <row r="184" spans="2:65" s="1" customFormat="1" ht="16.5" customHeight="1">
      <c r="B184" s="115"/>
      <c r="C184" s="143" t="s">
        <v>319</v>
      </c>
      <c r="D184" s="143" t="s">
        <v>124</v>
      </c>
      <c r="E184" s="144" t="s">
        <v>320</v>
      </c>
      <c r="F184" s="145" t="s">
        <v>321</v>
      </c>
      <c r="G184" s="146" t="s">
        <v>208</v>
      </c>
      <c r="H184" s="147">
        <v>3</v>
      </c>
      <c r="I184" s="147">
        <v>69.584999999999994</v>
      </c>
      <c r="J184" s="147">
        <f t="shared" si="10"/>
        <v>208.755</v>
      </c>
      <c r="K184" s="148"/>
      <c r="L184" s="25"/>
      <c r="M184" s="149" t="s">
        <v>1</v>
      </c>
      <c r="N184" s="114" t="s">
        <v>37</v>
      </c>
      <c r="O184" s="150">
        <v>1.1180000000000001</v>
      </c>
      <c r="P184" s="150">
        <f t="shared" si="11"/>
        <v>3.3540000000000001</v>
      </c>
      <c r="Q184" s="150">
        <v>0.31789200000000001</v>
      </c>
      <c r="R184" s="150">
        <f t="shared" si="12"/>
        <v>0.95367599999999997</v>
      </c>
      <c r="S184" s="150">
        <v>0</v>
      </c>
      <c r="T184" s="151">
        <f t="shared" si="13"/>
        <v>0</v>
      </c>
      <c r="AR184" s="152" t="s">
        <v>128</v>
      </c>
      <c r="AT184" s="152" t="s">
        <v>124</v>
      </c>
      <c r="AU184" s="152" t="s">
        <v>106</v>
      </c>
      <c r="AY184" s="13" t="s">
        <v>122</v>
      </c>
      <c r="BE184" s="153">
        <f t="shared" si="14"/>
        <v>0</v>
      </c>
      <c r="BF184" s="153">
        <f t="shared" si="15"/>
        <v>208.755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106</v>
      </c>
      <c r="BK184" s="154">
        <f t="shared" si="19"/>
        <v>208.755</v>
      </c>
      <c r="BL184" s="13" t="s">
        <v>128</v>
      </c>
      <c r="BM184" s="152" t="s">
        <v>322</v>
      </c>
    </row>
    <row r="185" spans="2:65" s="1" customFormat="1" ht="16.5" customHeight="1">
      <c r="B185" s="115"/>
      <c r="C185" s="155" t="s">
        <v>323</v>
      </c>
      <c r="D185" s="155" t="s">
        <v>182</v>
      </c>
      <c r="E185" s="156" t="s">
        <v>324</v>
      </c>
      <c r="F185" s="157" t="s">
        <v>325</v>
      </c>
      <c r="G185" s="158" t="s">
        <v>208</v>
      </c>
      <c r="H185" s="159">
        <v>3</v>
      </c>
      <c r="I185" s="159">
        <v>73.174000000000007</v>
      </c>
      <c r="J185" s="159">
        <f t="shared" si="10"/>
        <v>219.52199999999999</v>
      </c>
      <c r="K185" s="160"/>
      <c r="L185" s="161"/>
      <c r="M185" s="162" t="s">
        <v>1</v>
      </c>
      <c r="N185" s="163" t="s">
        <v>37</v>
      </c>
      <c r="O185" s="150">
        <v>0</v>
      </c>
      <c r="P185" s="150">
        <f t="shared" si="11"/>
        <v>0</v>
      </c>
      <c r="Q185" s="150">
        <v>3.2000000000000001E-2</v>
      </c>
      <c r="R185" s="150">
        <f t="shared" si="12"/>
        <v>9.6000000000000002E-2</v>
      </c>
      <c r="S185" s="150">
        <v>0</v>
      </c>
      <c r="T185" s="151">
        <f t="shared" si="13"/>
        <v>0</v>
      </c>
      <c r="AR185" s="152" t="s">
        <v>153</v>
      </c>
      <c r="AT185" s="152" t="s">
        <v>182</v>
      </c>
      <c r="AU185" s="152" t="s">
        <v>106</v>
      </c>
      <c r="AY185" s="13" t="s">
        <v>122</v>
      </c>
      <c r="BE185" s="153">
        <f t="shared" si="14"/>
        <v>0</v>
      </c>
      <c r="BF185" s="153">
        <f t="shared" si="15"/>
        <v>219.52199999999999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106</v>
      </c>
      <c r="BK185" s="154">
        <f t="shared" si="19"/>
        <v>219.52199999999999</v>
      </c>
      <c r="BL185" s="13" t="s">
        <v>128</v>
      </c>
      <c r="BM185" s="152" t="s">
        <v>326</v>
      </c>
    </row>
    <row r="186" spans="2:65" s="1" customFormat="1" ht="33" customHeight="1">
      <c r="B186" s="115"/>
      <c r="C186" s="143" t="s">
        <v>327</v>
      </c>
      <c r="D186" s="143" t="s">
        <v>124</v>
      </c>
      <c r="E186" s="144" t="s">
        <v>328</v>
      </c>
      <c r="F186" s="145" t="s">
        <v>329</v>
      </c>
      <c r="G186" s="146" t="s">
        <v>208</v>
      </c>
      <c r="H186" s="147">
        <v>12</v>
      </c>
      <c r="I186" s="147">
        <v>10.289</v>
      </c>
      <c r="J186" s="147">
        <f t="shared" si="10"/>
        <v>123.468</v>
      </c>
      <c r="K186" s="148"/>
      <c r="L186" s="25"/>
      <c r="M186" s="149" t="s">
        <v>1</v>
      </c>
      <c r="N186" s="114" t="s">
        <v>37</v>
      </c>
      <c r="O186" s="150">
        <v>0.38100000000000001</v>
      </c>
      <c r="P186" s="150">
        <f t="shared" si="11"/>
        <v>4.5720000000000001</v>
      </c>
      <c r="Q186" s="150">
        <v>2.4971999999999999E-4</v>
      </c>
      <c r="R186" s="150">
        <f t="shared" si="12"/>
        <v>2.9966400000000001E-3</v>
      </c>
      <c r="S186" s="150">
        <v>0</v>
      </c>
      <c r="T186" s="151">
        <f t="shared" si="13"/>
        <v>0</v>
      </c>
      <c r="AR186" s="152" t="s">
        <v>128</v>
      </c>
      <c r="AT186" s="152" t="s">
        <v>124</v>
      </c>
      <c r="AU186" s="152" t="s">
        <v>106</v>
      </c>
      <c r="AY186" s="13" t="s">
        <v>122</v>
      </c>
      <c r="BE186" s="153">
        <f t="shared" si="14"/>
        <v>0</v>
      </c>
      <c r="BF186" s="153">
        <f t="shared" si="15"/>
        <v>123.468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106</v>
      </c>
      <c r="BK186" s="154">
        <f t="shared" si="19"/>
        <v>123.468</v>
      </c>
      <c r="BL186" s="13" t="s">
        <v>128</v>
      </c>
      <c r="BM186" s="152" t="s">
        <v>330</v>
      </c>
    </row>
    <row r="187" spans="2:65" s="1" customFormat="1" ht="16.5" customHeight="1">
      <c r="B187" s="115"/>
      <c r="C187" s="155" t="s">
        <v>331</v>
      </c>
      <c r="D187" s="155" t="s">
        <v>182</v>
      </c>
      <c r="E187" s="156" t="s">
        <v>332</v>
      </c>
      <c r="F187" s="157" t="s">
        <v>333</v>
      </c>
      <c r="G187" s="158" t="s">
        <v>208</v>
      </c>
      <c r="H187" s="159">
        <v>4</v>
      </c>
      <c r="I187" s="159">
        <v>24.477</v>
      </c>
      <c r="J187" s="159">
        <f t="shared" si="10"/>
        <v>97.908000000000001</v>
      </c>
      <c r="K187" s="160"/>
      <c r="L187" s="161"/>
      <c r="M187" s="162" t="s">
        <v>1</v>
      </c>
      <c r="N187" s="163" t="s">
        <v>37</v>
      </c>
      <c r="O187" s="150">
        <v>0</v>
      </c>
      <c r="P187" s="150">
        <f t="shared" si="11"/>
        <v>0</v>
      </c>
      <c r="Q187" s="150">
        <v>1.4E-3</v>
      </c>
      <c r="R187" s="150">
        <f t="shared" si="12"/>
        <v>5.5999999999999999E-3</v>
      </c>
      <c r="S187" s="150">
        <v>0</v>
      </c>
      <c r="T187" s="151">
        <f t="shared" si="13"/>
        <v>0</v>
      </c>
      <c r="AR187" s="152" t="s">
        <v>153</v>
      </c>
      <c r="AT187" s="152" t="s">
        <v>182</v>
      </c>
      <c r="AU187" s="152" t="s">
        <v>106</v>
      </c>
      <c r="AY187" s="13" t="s">
        <v>122</v>
      </c>
      <c r="BE187" s="153">
        <f t="shared" si="14"/>
        <v>0</v>
      </c>
      <c r="BF187" s="153">
        <f t="shared" si="15"/>
        <v>97.908000000000001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106</v>
      </c>
      <c r="BK187" s="154">
        <f t="shared" si="19"/>
        <v>97.908000000000001</v>
      </c>
      <c r="BL187" s="13" t="s">
        <v>128</v>
      </c>
      <c r="BM187" s="152" t="s">
        <v>334</v>
      </c>
    </row>
    <row r="188" spans="2:65" s="1" customFormat="1" ht="37.9" customHeight="1">
      <c r="B188" s="115"/>
      <c r="C188" s="155" t="s">
        <v>335</v>
      </c>
      <c r="D188" s="155" t="s">
        <v>182</v>
      </c>
      <c r="E188" s="156" t="s">
        <v>336</v>
      </c>
      <c r="F188" s="157" t="s">
        <v>337</v>
      </c>
      <c r="G188" s="158" t="s">
        <v>208</v>
      </c>
      <c r="H188" s="159">
        <v>25</v>
      </c>
      <c r="I188" s="159">
        <v>179.90899999999999</v>
      </c>
      <c r="J188" s="159">
        <f t="shared" si="10"/>
        <v>4497.7250000000004</v>
      </c>
      <c r="K188" s="160"/>
      <c r="L188" s="161"/>
      <c r="M188" s="162" t="s">
        <v>1</v>
      </c>
      <c r="N188" s="163" t="s">
        <v>37</v>
      </c>
      <c r="O188" s="150">
        <v>0</v>
      </c>
      <c r="P188" s="150">
        <f t="shared" si="11"/>
        <v>0</v>
      </c>
      <c r="Q188" s="150">
        <v>2.14E-3</v>
      </c>
      <c r="R188" s="150">
        <f t="shared" si="12"/>
        <v>5.3499999999999999E-2</v>
      </c>
      <c r="S188" s="150">
        <v>0</v>
      </c>
      <c r="T188" s="151">
        <f t="shared" si="13"/>
        <v>0</v>
      </c>
      <c r="AR188" s="152" t="s">
        <v>153</v>
      </c>
      <c r="AT188" s="152" t="s">
        <v>182</v>
      </c>
      <c r="AU188" s="152" t="s">
        <v>106</v>
      </c>
      <c r="AY188" s="13" t="s">
        <v>122</v>
      </c>
      <c r="BE188" s="153">
        <f t="shared" si="14"/>
        <v>0</v>
      </c>
      <c r="BF188" s="153">
        <f t="shared" si="15"/>
        <v>4497.7250000000004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106</v>
      </c>
      <c r="BK188" s="154">
        <f t="shared" si="19"/>
        <v>4497.7250000000004</v>
      </c>
      <c r="BL188" s="13" t="s">
        <v>128</v>
      </c>
      <c r="BM188" s="152" t="s">
        <v>338</v>
      </c>
    </row>
    <row r="189" spans="2:65" s="1" customFormat="1" ht="24.2" customHeight="1">
      <c r="B189" s="115"/>
      <c r="C189" s="155" t="s">
        <v>339</v>
      </c>
      <c r="D189" s="155" t="s">
        <v>182</v>
      </c>
      <c r="E189" s="156" t="s">
        <v>340</v>
      </c>
      <c r="F189" s="157" t="s">
        <v>341</v>
      </c>
      <c r="G189" s="158" t="s">
        <v>208</v>
      </c>
      <c r="H189" s="159">
        <v>25</v>
      </c>
      <c r="I189" s="159">
        <v>214.821</v>
      </c>
      <c r="J189" s="159">
        <f t="shared" si="10"/>
        <v>5370.5249999999996</v>
      </c>
      <c r="K189" s="160"/>
      <c r="L189" s="161"/>
      <c r="M189" s="162" t="s">
        <v>1</v>
      </c>
      <c r="N189" s="163" t="s">
        <v>37</v>
      </c>
      <c r="O189" s="150">
        <v>0</v>
      </c>
      <c r="P189" s="150">
        <f t="shared" si="11"/>
        <v>0</v>
      </c>
      <c r="Q189" s="150">
        <v>3.8500000000000001E-3</v>
      </c>
      <c r="R189" s="150">
        <f t="shared" si="12"/>
        <v>9.6250000000000002E-2</v>
      </c>
      <c r="S189" s="150">
        <v>0</v>
      </c>
      <c r="T189" s="151">
        <f t="shared" si="13"/>
        <v>0</v>
      </c>
      <c r="AR189" s="152" t="s">
        <v>153</v>
      </c>
      <c r="AT189" s="152" t="s">
        <v>182</v>
      </c>
      <c r="AU189" s="152" t="s">
        <v>106</v>
      </c>
      <c r="AY189" s="13" t="s">
        <v>122</v>
      </c>
      <c r="BE189" s="153">
        <f t="shared" si="14"/>
        <v>0</v>
      </c>
      <c r="BF189" s="153">
        <f t="shared" si="15"/>
        <v>5370.5249999999996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106</v>
      </c>
      <c r="BK189" s="154">
        <f t="shared" si="19"/>
        <v>5370.5249999999996</v>
      </c>
      <c r="BL189" s="13" t="s">
        <v>128</v>
      </c>
      <c r="BM189" s="152" t="s">
        <v>342</v>
      </c>
    </row>
    <row r="190" spans="2:65" s="1" customFormat="1" ht="16.5" customHeight="1">
      <c r="B190" s="115"/>
      <c r="C190" s="143" t="s">
        <v>343</v>
      </c>
      <c r="D190" s="143" t="s">
        <v>124</v>
      </c>
      <c r="E190" s="144" t="s">
        <v>344</v>
      </c>
      <c r="F190" s="145" t="s">
        <v>345</v>
      </c>
      <c r="G190" s="146" t="s">
        <v>208</v>
      </c>
      <c r="H190" s="147">
        <v>25</v>
      </c>
      <c r="I190" s="147">
        <v>22.757000000000001</v>
      </c>
      <c r="J190" s="147">
        <f t="shared" si="10"/>
        <v>568.92499999999995</v>
      </c>
      <c r="K190" s="148"/>
      <c r="L190" s="25"/>
      <c r="M190" s="149" t="s">
        <v>1</v>
      </c>
      <c r="N190" s="114" t="s">
        <v>37</v>
      </c>
      <c r="O190" s="150">
        <v>0.72899999999999998</v>
      </c>
      <c r="P190" s="150">
        <f t="shared" si="11"/>
        <v>18.224999999999998</v>
      </c>
      <c r="Q190" s="150">
        <v>6.1401999999999998E-2</v>
      </c>
      <c r="R190" s="150">
        <f t="shared" si="12"/>
        <v>1.53505</v>
      </c>
      <c r="S190" s="150">
        <v>0</v>
      </c>
      <c r="T190" s="151">
        <f t="shared" si="13"/>
        <v>0</v>
      </c>
      <c r="AR190" s="152" t="s">
        <v>128</v>
      </c>
      <c r="AT190" s="152" t="s">
        <v>124</v>
      </c>
      <c r="AU190" s="152" t="s">
        <v>106</v>
      </c>
      <c r="AY190" s="13" t="s">
        <v>122</v>
      </c>
      <c r="BE190" s="153">
        <f t="shared" si="14"/>
        <v>0</v>
      </c>
      <c r="BF190" s="153">
        <f t="shared" si="15"/>
        <v>568.92499999999995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106</v>
      </c>
      <c r="BK190" s="154">
        <f t="shared" si="19"/>
        <v>568.92499999999995</v>
      </c>
      <c r="BL190" s="13" t="s">
        <v>128</v>
      </c>
      <c r="BM190" s="152" t="s">
        <v>346</v>
      </c>
    </row>
    <row r="191" spans="2:65" s="1" customFormat="1" ht="16.5" customHeight="1">
      <c r="B191" s="115"/>
      <c r="C191" s="155" t="s">
        <v>347</v>
      </c>
      <c r="D191" s="155" t="s">
        <v>182</v>
      </c>
      <c r="E191" s="156" t="s">
        <v>348</v>
      </c>
      <c r="F191" s="157" t="s">
        <v>349</v>
      </c>
      <c r="G191" s="158" t="s">
        <v>208</v>
      </c>
      <c r="H191" s="159">
        <v>25</v>
      </c>
      <c r="I191" s="159">
        <v>19.535</v>
      </c>
      <c r="J191" s="159">
        <f t="shared" si="10"/>
        <v>488.375</v>
      </c>
      <c r="K191" s="160"/>
      <c r="L191" s="161"/>
      <c r="M191" s="162" t="s">
        <v>1</v>
      </c>
      <c r="N191" s="163" t="s">
        <v>37</v>
      </c>
      <c r="O191" s="150">
        <v>0</v>
      </c>
      <c r="P191" s="150">
        <f t="shared" si="11"/>
        <v>0</v>
      </c>
      <c r="Q191" s="150">
        <v>7.4999999999999997E-3</v>
      </c>
      <c r="R191" s="150">
        <f t="shared" si="12"/>
        <v>0.1875</v>
      </c>
      <c r="S191" s="150">
        <v>0</v>
      </c>
      <c r="T191" s="151">
        <f t="shared" si="13"/>
        <v>0</v>
      </c>
      <c r="AR191" s="152" t="s">
        <v>153</v>
      </c>
      <c r="AT191" s="152" t="s">
        <v>182</v>
      </c>
      <c r="AU191" s="152" t="s">
        <v>106</v>
      </c>
      <c r="AY191" s="13" t="s">
        <v>122</v>
      </c>
      <c r="BE191" s="153">
        <f t="shared" si="14"/>
        <v>0</v>
      </c>
      <c r="BF191" s="153">
        <f t="shared" si="15"/>
        <v>488.375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106</v>
      </c>
      <c r="BK191" s="154">
        <f t="shared" si="19"/>
        <v>488.375</v>
      </c>
      <c r="BL191" s="13" t="s">
        <v>128</v>
      </c>
      <c r="BM191" s="152" t="s">
        <v>350</v>
      </c>
    </row>
    <row r="192" spans="2:65" s="1" customFormat="1" ht="21.75" customHeight="1">
      <c r="B192" s="115"/>
      <c r="C192" s="143" t="s">
        <v>351</v>
      </c>
      <c r="D192" s="143" t="s">
        <v>124</v>
      </c>
      <c r="E192" s="144" t="s">
        <v>352</v>
      </c>
      <c r="F192" s="145" t="s">
        <v>353</v>
      </c>
      <c r="G192" s="146" t="s">
        <v>245</v>
      </c>
      <c r="H192" s="147">
        <v>350</v>
      </c>
      <c r="I192" s="147">
        <v>2.08</v>
      </c>
      <c r="J192" s="147">
        <f t="shared" si="10"/>
        <v>728</v>
      </c>
      <c r="K192" s="148"/>
      <c r="L192" s="25"/>
      <c r="M192" s="149" t="s">
        <v>1</v>
      </c>
      <c r="N192" s="114" t="s">
        <v>37</v>
      </c>
      <c r="O192" s="150">
        <v>0.05</v>
      </c>
      <c r="P192" s="150">
        <f t="shared" si="11"/>
        <v>17.5</v>
      </c>
      <c r="Q192" s="150">
        <v>8.7000000000000001E-5</v>
      </c>
      <c r="R192" s="150">
        <f t="shared" si="12"/>
        <v>3.0450000000000001E-2</v>
      </c>
      <c r="S192" s="150">
        <v>0</v>
      </c>
      <c r="T192" s="151">
        <f t="shared" si="13"/>
        <v>0</v>
      </c>
      <c r="AR192" s="152" t="s">
        <v>128</v>
      </c>
      <c r="AT192" s="152" t="s">
        <v>124</v>
      </c>
      <c r="AU192" s="152" t="s">
        <v>106</v>
      </c>
      <c r="AY192" s="13" t="s">
        <v>122</v>
      </c>
      <c r="BE192" s="153">
        <f t="shared" si="14"/>
        <v>0</v>
      </c>
      <c r="BF192" s="153">
        <f t="shared" si="15"/>
        <v>728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106</v>
      </c>
      <c r="BK192" s="154">
        <f t="shared" si="19"/>
        <v>728</v>
      </c>
      <c r="BL192" s="13" t="s">
        <v>128</v>
      </c>
      <c r="BM192" s="152" t="s">
        <v>354</v>
      </c>
    </row>
    <row r="193" spans="2:65" s="1" customFormat="1" ht="24.2" customHeight="1">
      <c r="B193" s="115"/>
      <c r="C193" s="143" t="s">
        <v>355</v>
      </c>
      <c r="D193" s="143" t="s">
        <v>124</v>
      </c>
      <c r="E193" s="144" t="s">
        <v>356</v>
      </c>
      <c r="F193" s="145" t="s">
        <v>357</v>
      </c>
      <c r="G193" s="146" t="s">
        <v>245</v>
      </c>
      <c r="H193" s="147">
        <v>340</v>
      </c>
      <c r="I193" s="147">
        <v>0.99199999999999999</v>
      </c>
      <c r="J193" s="147">
        <f t="shared" si="10"/>
        <v>337.28</v>
      </c>
      <c r="K193" s="148"/>
      <c r="L193" s="25"/>
      <c r="M193" s="149" t="s">
        <v>1</v>
      </c>
      <c r="N193" s="114" t="s">
        <v>37</v>
      </c>
      <c r="O193" s="150">
        <v>5.2499999999999998E-2</v>
      </c>
      <c r="P193" s="150">
        <f t="shared" si="11"/>
        <v>17.849999999999998</v>
      </c>
      <c r="Q193" s="150">
        <v>1E-4</v>
      </c>
      <c r="R193" s="150">
        <f t="shared" si="12"/>
        <v>3.4000000000000002E-2</v>
      </c>
      <c r="S193" s="150">
        <v>0</v>
      </c>
      <c r="T193" s="151">
        <f t="shared" si="13"/>
        <v>0</v>
      </c>
      <c r="AR193" s="152" t="s">
        <v>128</v>
      </c>
      <c r="AT193" s="152" t="s">
        <v>124</v>
      </c>
      <c r="AU193" s="152" t="s">
        <v>106</v>
      </c>
      <c r="AY193" s="13" t="s">
        <v>122</v>
      </c>
      <c r="BE193" s="153">
        <f t="shared" si="14"/>
        <v>0</v>
      </c>
      <c r="BF193" s="153">
        <f t="shared" si="15"/>
        <v>337.28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106</v>
      </c>
      <c r="BK193" s="154">
        <f t="shared" si="19"/>
        <v>337.28</v>
      </c>
      <c r="BL193" s="13" t="s">
        <v>128</v>
      </c>
      <c r="BM193" s="152" t="s">
        <v>358</v>
      </c>
    </row>
    <row r="194" spans="2:65" s="1" customFormat="1" ht="16.5" customHeight="1">
      <c r="B194" s="115"/>
      <c r="C194" s="143" t="s">
        <v>359</v>
      </c>
      <c r="D194" s="143" t="s">
        <v>124</v>
      </c>
      <c r="E194" s="144" t="s">
        <v>360</v>
      </c>
      <c r="F194" s="145" t="s">
        <v>361</v>
      </c>
      <c r="G194" s="146" t="s">
        <v>208</v>
      </c>
      <c r="H194" s="147">
        <v>4</v>
      </c>
      <c r="I194" s="147">
        <v>22.603999999999999</v>
      </c>
      <c r="J194" s="147">
        <f t="shared" si="10"/>
        <v>90.415999999999997</v>
      </c>
      <c r="K194" s="148"/>
      <c r="L194" s="25"/>
      <c r="M194" s="149" t="s">
        <v>1</v>
      </c>
      <c r="N194" s="114" t="s">
        <v>37</v>
      </c>
      <c r="O194" s="150">
        <v>0.746</v>
      </c>
      <c r="P194" s="150">
        <f t="shared" si="11"/>
        <v>2.984</v>
      </c>
      <c r="Q194" s="150">
        <v>0.22133</v>
      </c>
      <c r="R194" s="150">
        <f t="shared" si="12"/>
        <v>0.88532</v>
      </c>
      <c r="S194" s="150">
        <v>0</v>
      </c>
      <c r="T194" s="151">
        <f t="shared" si="13"/>
        <v>0</v>
      </c>
      <c r="AR194" s="152" t="s">
        <v>128</v>
      </c>
      <c r="AT194" s="152" t="s">
        <v>124</v>
      </c>
      <c r="AU194" s="152" t="s">
        <v>106</v>
      </c>
      <c r="AY194" s="13" t="s">
        <v>122</v>
      </c>
      <c r="BE194" s="153">
        <f t="shared" si="14"/>
        <v>0</v>
      </c>
      <c r="BF194" s="153">
        <f t="shared" si="15"/>
        <v>90.415999999999997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106</v>
      </c>
      <c r="BK194" s="154">
        <f t="shared" si="19"/>
        <v>90.415999999999997</v>
      </c>
      <c r="BL194" s="13" t="s">
        <v>128</v>
      </c>
      <c r="BM194" s="152" t="s">
        <v>362</v>
      </c>
    </row>
    <row r="195" spans="2:65" s="11" customFormat="1" ht="22.9" customHeight="1">
      <c r="B195" s="132"/>
      <c r="D195" s="133" t="s">
        <v>70</v>
      </c>
      <c r="E195" s="141" t="s">
        <v>157</v>
      </c>
      <c r="F195" s="141" t="s">
        <v>363</v>
      </c>
      <c r="J195" s="142">
        <f>BK195</f>
        <v>20941.164000000001</v>
      </c>
      <c r="L195" s="132"/>
      <c r="M195" s="136"/>
      <c r="P195" s="137">
        <f>SUM(P196:P200)</f>
        <v>254.61537500000003</v>
      </c>
      <c r="R195" s="137">
        <f>SUM(R196:R200)</f>
        <v>1.008E-3</v>
      </c>
      <c r="T195" s="138">
        <f>SUM(T196:T200)</f>
        <v>0</v>
      </c>
      <c r="AR195" s="133" t="s">
        <v>79</v>
      </c>
      <c r="AT195" s="139" t="s">
        <v>70</v>
      </c>
      <c r="AU195" s="139" t="s">
        <v>79</v>
      </c>
      <c r="AY195" s="133" t="s">
        <v>122</v>
      </c>
      <c r="BK195" s="140">
        <f>SUM(BK196:BK200)</f>
        <v>20941.164000000001</v>
      </c>
    </row>
    <row r="196" spans="2:65" s="1" customFormat="1" ht="24.2" customHeight="1">
      <c r="B196" s="115"/>
      <c r="C196" s="143" t="s">
        <v>364</v>
      </c>
      <c r="D196" s="143" t="s">
        <v>124</v>
      </c>
      <c r="E196" s="144" t="s">
        <v>365</v>
      </c>
      <c r="F196" s="145" t="s">
        <v>366</v>
      </c>
      <c r="G196" s="146" t="s">
        <v>245</v>
      </c>
      <c r="H196" s="147">
        <v>700</v>
      </c>
      <c r="I196" s="147">
        <v>11.808</v>
      </c>
      <c r="J196" s="147">
        <f>ROUND(I196*H196,3)</f>
        <v>8265.6</v>
      </c>
      <c r="K196" s="148"/>
      <c r="L196" s="25"/>
      <c r="M196" s="149" t="s">
        <v>1</v>
      </c>
      <c r="N196" s="114" t="s">
        <v>37</v>
      </c>
      <c r="O196" s="150">
        <v>0.32800000000000001</v>
      </c>
      <c r="P196" s="150">
        <f>O196*H196</f>
        <v>229.60000000000002</v>
      </c>
      <c r="Q196" s="150">
        <v>1.44E-6</v>
      </c>
      <c r="R196" s="150">
        <f>Q196*H196</f>
        <v>1.008E-3</v>
      </c>
      <c r="S196" s="150">
        <v>0</v>
      </c>
      <c r="T196" s="151">
        <f>S196*H196</f>
        <v>0</v>
      </c>
      <c r="AR196" s="152" t="s">
        <v>128</v>
      </c>
      <c r="AT196" s="152" t="s">
        <v>124</v>
      </c>
      <c r="AU196" s="152" t="s">
        <v>106</v>
      </c>
      <c r="AY196" s="13" t="s">
        <v>122</v>
      </c>
      <c r="BE196" s="153">
        <f>IF(N196="základná",J196,0)</f>
        <v>0</v>
      </c>
      <c r="BF196" s="153">
        <f>IF(N196="znížená",J196,0)</f>
        <v>8265.6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106</v>
      </c>
      <c r="BK196" s="154">
        <f>ROUND(I196*H196,3)</f>
        <v>8265.6</v>
      </c>
      <c r="BL196" s="13" t="s">
        <v>128</v>
      </c>
      <c r="BM196" s="152" t="s">
        <v>367</v>
      </c>
    </row>
    <row r="197" spans="2:65" s="1" customFormat="1" ht="24.2" customHeight="1">
      <c r="B197" s="115"/>
      <c r="C197" s="143" t="s">
        <v>368</v>
      </c>
      <c r="D197" s="143" t="s">
        <v>124</v>
      </c>
      <c r="E197" s="144" t="s">
        <v>369</v>
      </c>
      <c r="F197" s="145" t="s">
        <v>370</v>
      </c>
      <c r="G197" s="146" t="s">
        <v>185</v>
      </c>
      <c r="H197" s="147">
        <v>217.52500000000001</v>
      </c>
      <c r="I197" s="147">
        <v>1.994</v>
      </c>
      <c r="J197" s="147">
        <f>ROUND(I197*H197,3)</f>
        <v>433.745</v>
      </c>
      <c r="K197" s="148"/>
      <c r="L197" s="25"/>
      <c r="M197" s="149" t="s">
        <v>1</v>
      </c>
      <c r="N197" s="114" t="s">
        <v>37</v>
      </c>
      <c r="O197" s="150">
        <v>3.1E-2</v>
      </c>
      <c r="P197" s="150">
        <f>O197*H197</f>
        <v>6.7432749999999997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128</v>
      </c>
      <c r="AT197" s="152" t="s">
        <v>124</v>
      </c>
      <c r="AU197" s="152" t="s">
        <v>106</v>
      </c>
      <c r="AY197" s="13" t="s">
        <v>122</v>
      </c>
      <c r="BE197" s="153">
        <f>IF(N197="základná",J197,0)</f>
        <v>0</v>
      </c>
      <c r="BF197" s="153">
        <f>IF(N197="znížená",J197,0)</f>
        <v>433.745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106</v>
      </c>
      <c r="BK197" s="154">
        <f>ROUND(I197*H197,3)</f>
        <v>433.745</v>
      </c>
      <c r="BL197" s="13" t="s">
        <v>128</v>
      </c>
      <c r="BM197" s="152" t="s">
        <v>371</v>
      </c>
    </row>
    <row r="198" spans="2:65" s="1" customFormat="1" ht="24.2" customHeight="1">
      <c r="B198" s="115"/>
      <c r="C198" s="143" t="s">
        <v>372</v>
      </c>
      <c r="D198" s="143" t="s">
        <v>124</v>
      </c>
      <c r="E198" s="144" t="s">
        <v>373</v>
      </c>
      <c r="F198" s="145" t="s">
        <v>374</v>
      </c>
      <c r="G198" s="146" t="s">
        <v>185</v>
      </c>
      <c r="H198" s="147">
        <v>3045.35</v>
      </c>
      <c r="I198" s="147">
        <v>0.42599999999999999</v>
      </c>
      <c r="J198" s="147">
        <f>ROUND(I198*H198,3)</f>
        <v>1297.319</v>
      </c>
      <c r="K198" s="148"/>
      <c r="L198" s="25"/>
      <c r="M198" s="149" t="s">
        <v>1</v>
      </c>
      <c r="N198" s="114" t="s">
        <v>37</v>
      </c>
      <c r="O198" s="150">
        <v>6.0000000000000001E-3</v>
      </c>
      <c r="P198" s="150">
        <f>O198*H198</f>
        <v>18.272099999999998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128</v>
      </c>
      <c r="AT198" s="152" t="s">
        <v>124</v>
      </c>
      <c r="AU198" s="152" t="s">
        <v>106</v>
      </c>
      <c r="AY198" s="13" t="s">
        <v>122</v>
      </c>
      <c r="BE198" s="153">
        <f>IF(N198="základná",J198,0)</f>
        <v>0</v>
      </c>
      <c r="BF198" s="153">
        <f>IF(N198="znížená",J198,0)</f>
        <v>1297.319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106</v>
      </c>
      <c r="BK198" s="154">
        <f>ROUND(I198*H198,3)</f>
        <v>1297.319</v>
      </c>
      <c r="BL198" s="13" t="s">
        <v>128</v>
      </c>
      <c r="BM198" s="152" t="s">
        <v>375</v>
      </c>
    </row>
    <row r="199" spans="2:65" s="1" customFormat="1" ht="21.75" customHeight="1">
      <c r="B199" s="115"/>
      <c r="C199" s="143" t="s">
        <v>376</v>
      </c>
      <c r="D199" s="143" t="s">
        <v>124</v>
      </c>
      <c r="E199" s="144" t="s">
        <v>377</v>
      </c>
      <c r="F199" s="145" t="s">
        <v>378</v>
      </c>
      <c r="G199" s="146" t="s">
        <v>185</v>
      </c>
      <c r="H199" s="147">
        <v>99.54</v>
      </c>
      <c r="I199" s="147">
        <v>75</v>
      </c>
      <c r="J199" s="147">
        <f>ROUND(I199*H199,3)</f>
        <v>7465.5</v>
      </c>
      <c r="K199" s="148"/>
      <c r="L199" s="25"/>
      <c r="M199" s="149" t="s">
        <v>1</v>
      </c>
      <c r="N199" s="114" t="s">
        <v>37</v>
      </c>
      <c r="O199" s="150">
        <v>0</v>
      </c>
      <c r="P199" s="150">
        <f>O199*H199</f>
        <v>0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128</v>
      </c>
      <c r="AT199" s="152" t="s">
        <v>124</v>
      </c>
      <c r="AU199" s="152" t="s">
        <v>106</v>
      </c>
      <c r="AY199" s="13" t="s">
        <v>122</v>
      </c>
      <c r="BE199" s="153">
        <f>IF(N199="základná",J199,0)</f>
        <v>0</v>
      </c>
      <c r="BF199" s="153">
        <f>IF(N199="znížená",J199,0)</f>
        <v>7465.5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106</v>
      </c>
      <c r="BK199" s="154">
        <f>ROUND(I199*H199,3)</f>
        <v>7465.5</v>
      </c>
      <c r="BL199" s="13" t="s">
        <v>128</v>
      </c>
      <c r="BM199" s="152" t="s">
        <v>379</v>
      </c>
    </row>
    <row r="200" spans="2:65" s="1" customFormat="1" ht="24.2" customHeight="1">
      <c r="B200" s="115"/>
      <c r="C200" s="143" t="s">
        <v>380</v>
      </c>
      <c r="D200" s="143" t="s">
        <v>124</v>
      </c>
      <c r="E200" s="144" t="s">
        <v>381</v>
      </c>
      <c r="F200" s="145" t="s">
        <v>382</v>
      </c>
      <c r="G200" s="146" t="s">
        <v>185</v>
      </c>
      <c r="H200" s="147">
        <v>99.4</v>
      </c>
      <c r="I200" s="147">
        <v>35</v>
      </c>
      <c r="J200" s="147">
        <f>ROUND(I200*H200,3)</f>
        <v>3479</v>
      </c>
      <c r="K200" s="148"/>
      <c r="L200" s="25"/>
      <c r="M200" s="149" t="s">
        <v>1</v>
      </c>
      <c r="N200" s="114" t="s">
        <v>37</v>
      </c>
      <c r="O200" s="150">
        <v>0</v>
      </c>
      <c r="P200" s="150">
        <f>O200*H200</f>
        <v>0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128</v>
      </c>
      <c r="AT200" s="152" t="s">
        <v>124</v>
      </c>
      <c r="AU200" s="152" t="s">
        <v>106</v>
      </c>
      <c r="AY200" s="13" t="s">
        <v>122</v>
      </c>
      <c r="BE200" s="153">
        <f>IF(N200="základná",J200,0)</f>
        <v>0</v>
      </c>
      <c r="BF200" s="153">
        <f>IF(N200="znížená",J200,0)</f>
        <v>3479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106</v>
      </c>
      <c r="BK200" s="154">
        <f>ROUND(I200*H200,3)</f>
        <v>3479</v>
      </c>
      <c r="BL200" s="13" t="s">
        <v>128</v>
      </c>
      <c r="BM200" s="152" t="s">
        <v>383</v>
      </c>
    </row>
    <row r="201" spans="2:65" s="11" customFormat="1" ht="22.9" customHeight="1">
      <c r="B201" s="132"/>
      <c r="D201" s="133" t="s">
        <v>70</v>
      </c>
      <c r="E201" s="141" t="s">
        <v>384</v>
      </c>
      <c r="F201" s="141" t="s">
        <v>385</v>
      </c>
      <c r="J201" s="142">
        <f>BK201</f>
        <v>29961.118999999999</v>
      </c>
      <c r="L201" s="132"/>
      <c r="M201" s="136"/>
      <c r="P201" s="137">
        <f>P202</f>
        <v>993.15645399999994</v>
      </c>
      <c r="R201" s="137">
        <f>R202</f>
        <v>0</v>
      </c>
      <c r="T201" s="138">
        <f>T202</f>
        <v>0</v>
      </c>
      <c r="AR201" s="133" t="s">
        <v>79</v>
      </c>
      <c r="AT201" s="139" t="s">
        <v>70</v>
      </c>
      <c r="AU201" s="139" t="s">
        <v>79</v>
      </c>
      <c r="AY201" s="133" t="s">
        <v>122</v>
      </c>
      <c r="BK201" s="140">
        <f>BK202</f>
        <v>29961.118999999999</v>
      </c>
    </row>
    <row r="202" spans="2:65" s="1" customFormat="1" ht="33" customHeight="1">
      <c r="B202" s="115"/>
      <c r="C202" s="143" t="s">
        <v>386</v>
      </c>
      <c r="D202" s="143" t="s">
        <v>124</v>
      </c>
      <c r="E202" s="144" t="s">
        <v>387</v>
      </c>
      <c r="F202" s="145" t="s">
        <v>388</v>
      </c>
      <c r="G202" s="146" t="s">
        <v>185</v>
      </c>
      <c r="H202" s="147">
        <v>770.48599999999999</v>
      </c>
      <c r="I202" s="147">
        <v>38.886000000000003</v>
      </c>
      <c r="J202" s="147">
        <f>ROUND(I202*H202,3)</f>
        <v>29961.118999999999</v>
      </c>
      <c r="K202" s="148"/>
      <c r="L202" s="25"/>
      <c r="M202" s="149" t="s">
        <v>1</v>
      </c>
      <c r="N202" s="114" t="s">
        <v>37</v>
      </c>
      <c r="O202" s="150">
        <v>1.2889999999999999</v>
      </c>
      <c r="P202" s="150">
        <f>O202*H202</f>
        <v>993.15645399999994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128</v>
      </c>
      <c r="AT202" s="152" t="s">
        <v>124</v>
      </c>
      <c r="AU202" s="152" t="s">
        <v>106</v>
      </c>
      <c r="AY202" s="13" t="s">
        <v>122</v>
      </c>
      <c r="BE202" s="153">
        <f>IF(N202="základná",J202,0)</f>
        <v>0</v>
      </c>
      <c r="BF202" s="153">
        <f>IF(N202="znížená",J202,0)</f>
        <v>29961.118999999999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106</v>
      </c>
      <c r="BK202" s="154">
        <f>ROUND(I202*H202,3)</f>
        <v>29961.118999999999</v>
      </c>
      <c r="BL202" s="13" t="s">
        <v>128</v>
      </c>
      <c r="BM202" s="152" t="s">
        <v>389</v>
      </c>
    </row>
    <row r="203" spans="2:65" s="11" customFormat="1" ht="22.9" customHeight="1">
      <c r="B203" s="132"/>
      <c r="D203" s="133" t="s">
        <v>70</v>
      </c>
      <c r="E203" s="141" t="s">
        <v>390</v>
      </c>
      <c r="F203" s="141" t="s">
        <v>391</v>
      </c>
      <c r="J203" s="142">
        <f>BK203</f>
        <v>1687.5</v>
      </c>
      <c r="L203" s="132"/>
      <c r="M203" s="136"/>
      <c r="P203" s="137">
        <f>SUM(P204:P206)</f>
        <v>0</v>
      </c>
      <c r="R203" s="137">
        <f>SUM(R204:R206)</f>
        <v>0</v>
      </c>
      <c r="T203" s="138">
        <f>SUM(T204:T206)</f>
        <v>0</v>
      </c>
      <c r="AR203" s="133" t="s">
        <v>79</v>
      </c>
      <c r="AT203" s="139" t="s">
        <v>70</v>
      </c>
      <c r="AU203" s="139" t="s">
        <v>79</v>
      </c>
      <c r="AY203" s="133" t="s">
        <v>122</v>
      </c>
      <c r="BK203" s="140">
        <f>SUM(BK204:BK206)</f>
        <v>1687.5</v>
      </c>
    </row>
    <row r="204" spans="2:65" s="1" customFormat="1" ht="16.5" customHeight="1">
      <c r="B204" s="115"/>
      <c r="C204" s="143" t="s">
        <v>392</v>
      </c>
      <c r="D204" s="143" t="s">
        <v>124</v>
      </c>
      <c r="E204" s="144" t="s">
        <v>393</v>
      </c>
      <c r="F204" s="145" t="s">
        <v>394</v>
      </c>
      <c r="G204" s="146" t="s">
        <v>395</v>
      </c>
      <c r="H204" s="147">
        <v>1</v>
      </c>
      <c r="I204" s="147">
        <v>405</v>
      </c>
      <c r="J204" s="147">
        <f>ROUND(I204*H204,3)</f>
        <v>405</v>
      </c>
      <c r="K204" s="148"/>
      <c r="L204" s="25"/>
      <c r="M204" s="149" t="s">
        <v>1</v>
      </c>
      <c r="N204" s="114" t="s">
        <v>37</v>
      </c>
      <c r="O204" s="150">
        <v>0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128</v>
      </c>
      <c r="AT204" s="152" t="s">
        <v>124</v>
      </c>
      <c r="AU204" s="152" t="s">
        <v>106</v>
      </c>
      <c r="AY204" s="13" t="s">
        <v>122</v>
      </c>
      <c r="BE204" s="153">
        <f>IF(N204="základná",J204,0)</f>
        <v>0</v>
      </c>
      <c r="BF204" s="153">
        <f>IF(N204="znížená",J204,0)</f>
        <v>405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106</v>
      </c>
      <c r="BK204" s="154">
        <f>ROUND(I204*H204,3)</f>
        <v>405</v>
      </c>
      <c r="BL204" s="13" t="s">
        <v>128</v>
      </c>
      <c r="BM204" s="152" t="s">
        <v>396</v>
      </c>
    </row>
    <row r="205" spans="2:65" s="1" customFormat="1" ht="16.5" customHeight="1">
      <c r="B205" s="115"/>
      <c r="C205" s="143" t="s">
        <v>397</v>
      </c>
      <c r="D205" s="143" t="s">
        <v>124</v>
      </c>
      <c r="E205" s="144" t="s">
        <v>398</v>
      </c>
      <c r="F205" s="145" t="s">
        <v>399</v>
      </c>
      <c r="G205" s="146" t="s">
        <v>395</v>
      </c>
      <c r="H205" s="147">
        <v>1</v>
      </c>
      <c r="I205" s="147">
        <v>1080</v>
      </c>
      <c r="J205" s="147">
        <f>ROUND(I205*H205,3)</f>
        <v>1080</v>
      </c>
      <c r="K205" s="148"/>
      <c r="L205" s="25"/>
      <c r="M205" s="149" t="s">
        <v>1</v>
      </c>
      <c r="N205" s="114" t="s">
        <v>37</v>
      </c>
      <c r="O205" s="150">
        <v>0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128</v>
      </c>
      <c r="AT205" s="152" t="s">
        <v>124</v>
      </c>
      <c r="AU205" s="152" t="s">
        <v>106</v>
      </c>
      <c r="AY205" s="13" t="s">
        <v>122</v>
      </c>
      <c r="BE205" s="153">
        <f>IF(N205="základná",J205,0)</f>
        <v>0</v>
      </c>
      <c r="BF205" s="153">
        <f>IF(N205="znížená",J205,0)</f>
        <v>1080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106</v>
      </c>
      <c r="BK205" s="154">
        <f>ROUND(I205*H205,3)</f>
        <v>1080</v>
      </c>
      <c r="BL205" s="13" t="s">
        <v>128</v>
      </c>
      <c r="BM205" s="152" t="s">
        <v>400</v>
      </c>
    </row>
    <row r="206" spans="2:65" s="1" customFormat="1" ht="16.5" customHeight="1">
      <c r="B206" s="115"/>
      <c r="C206" s="143" t="s">
        <v>401</v>
      </c>
      <c r="D206" s="143" t="s">
        <v>124</v>
      </c>
      <c r="E206" s="144" t="s">
        <v>402</v>
      </c>
      <c r="F206" s="145" t="s">
        <v>403</v>
      </c>
      <c r="G206" s="146" t="s">
        <v>395</v>
      </c>
      <c r="H206" s="147">
        <v>1</v>
      </c>
      <c r="I206" s="147">
        <v>202.5</v>
      </c>
      <c r="J206" s="147">
        <f>ROUND(I206*H206,3)</f>
        <v>202.5</v>
      </c>
      <c r="K206" s="148"/>
      <c r="L206" s="25"/>
      <c r="M206" s="149" t="s">
        <v>1</v>
      </c>
      <c r="N206" s="114" t="s">
        <v>37</v>
      </c>
      <c r="O206" s="150">
        <v>0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128</v>
      </c>
      <c r="AT206" s="152" t="s">
        <v>124</v>
      </c>
      <c r="AU206" s="152" t="s">
        <v>106</v>
      </c>
      <c r="AY206" s="13" t="s">
        <v>122</v>
      </c>
      <c r="BE206" s="153">
        <f>IF(N206="základná",J206,0)</f>
        <v>0</v>
      </c>
      <c r="BF206" s="153">
        <f>IF(N206="znížená",J206,0)</f>
        <v>202.5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106</v>
      </c>
      <c r="BK206" s="154">
        <f>ROUND(I206*H206,3)</f>
        <v>202.5</v>
      </c>
      <c r="BL206" s="13" t="s">
        <v>128</v>
      </c>
      <c r="BM206" s="152" t="s">
        <v>404</v>
      </c>
    </row>
    <row r="207" spans="2:65" s="11" customFormat="1" ht="25.9" customHeight="1">
      <c r="B207" s="132"/>
      <c r="D207" s="133" t="s">
        <v>70</v>
      </c>
      <c r="E207" s="134" t="s">
        <v>405</v>
      </c>
      <c r="F207" s="134" t="s">
        <v>406</v>
      </c>
      <c r="J207" s="135">
        <f>BK207</f>
        <v>3096.4239999999995</v>
      </c>
      <c r="L207" s="132"/>
      <c r="M207" s="136"/>
      <c r="P207" s="137">
        <f>P208</f>
        <v>32.922249999999998</v>
      </c>
      <c r="R207" s="137">
        <f>R208</f>
        <v>0.18754484999999999</v>
      </c>
      <c r="T207" s="138">
        <f>T208</f>
        <v>0</v>
      </c>
      <c r="AR207" s="133" t="s">
        <v>106</v>
      </c>
      <c r="AT207" s="139" t="s">
        <v>70</v>
      </c>
      <c r="AU207" s="139" t="s">
        <v>71</v>
      </c>
      <c r="AY207" s="133" t="s">
        <v>122</v>
      </c>
      <c r="BK207" s="140">
        <f>BK208</f>
        <v>3096.4239999999995</v>
      </c>
    </row>
    <row r="208" spans="2:65" s="11" customFormat="1" ht="22.9" customHeight="1">
      <c r="B208" s="132"/>
      <c r="D208" s="133" t="s">
        <v>70</v>
      </c>
      <c r="E208" s="141" t="s">
        <v>407</v>
      </c>
      <c r="F208" s="141" t="s">
        <v>408</v>
      </c>
      <c r="J208" s="142">
        <f>BK208</f>
        <v>3096.4239999999995</v>
      </c>
      <c r="L208" s="132"/>
      <c r="M208" s="136"/>
      <c r="P208" s="137">
        <f>SUM(P209:P211)</f>
        <v>32.922249999999998</v>
      </c>
      <c r="R208" s="137">
        <f>SUM(R209:R211)</f>
        <v>0.18754484999999999</v>
      </c>
      <c r="T208" s="138">
        <f>SUM(T209:T211)</f>
        <v>0</v>
      </c>
      <c r="AR208" s="133" t="s">
        <v>106</v>
      </c>
      <c r="AT208" s="139" t="s">
        <v>70</v>
      </c>
      <c r="AU208" s="139" t="s">
        <v>79</v>
      </c>
      <c r="AY208" s="133" t="s">
        <v>122</v>
      </c>
      <c r="BK208" s="140">
        <f>SUM(BK209:BK211)</f>
        <v>3096.4239999999995</v>
      </c>
    </row>
    <row r="209" spans="2:65" s="1" customFormat="1" ht="21.75" customHeight="1">
      <c r="B209" s="115"/>
      <c r="C209" s="143" t="s">
        <v>409</v>
      </c>
      <c r="D209" s="143" t="s">
        <v>124</v>
      </c>
      <c r="E209" s="144" t="s">
        <v>410</v>
      </c>
      <c r="F209" s="145" t="s">
        <v>411</v>
      </c>
      <c r="G209" s="146" t="s">
        <v>208</v>
      </c>
      <c r="H209" s="147">
        <v>25</v>
      </c>
      <c r="I209" s="147">
        <v>70.843999999999994</v>
      </c>
      <c r="J209" s="147">
        <f>ROUND(I209*H209,3)</f>
        <v>1771.1</v>
      </c>
      <c r="K209" s="148"/>
      <c r="L209" s="25"/>
      <c r="M209" s="149" t="s">
        <v>1</v>
      </c>
      <c r="N209" s="114" t="s">
        <v>37</v>
      </c>
      <c r="O209" s="150">
        <v>1.3168899999999999</v>
      </c>
      <c r="P209" s="150">
        <f>O209*H209</f>
        <v>32.922249999999998</v>
      </c>
      <c r="Q209" s="150">
        <v>6.6817939999999996E-3</v>
      </c>
      <c r="R209" s="150">
        <f>Q209*H209</f>
        <v>0.16704484999999999</v>
      </c>
      <c r="S209" s="150">
        <v>0</v>
      </c>
      <c r="T209" s="151">
        <f>S209*H209</f>
        <v>0</v>
      </c>
      <c r="AR209" s="152" t="s">
        <v>188</v>
      </c>
      <c r="AT209" s="152" t="s">
        <v>124</v>
      </c>
      <c r="AU209" s="152" t="s">
        <v>106</v>
      </c>
      <c r="AY209" s="13" t="s">
        <v>122</v>
      </c>
      <c r="BE209" s="153">
        <f>IF(N209="základná",J209,0)</f>
        <v>0</v>
      </c>
      <c r="BF209" s="153">
        <f>IF(N209="znížená",J209,0)</f>
        <v>1771.1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106</v>
      </c>
      <c r="BK209" s="154">
        <f>ROUND(I209*H209,3)</f>
        <v>1771.1</v>
      </c>
      <c r="BL209" s="13" t="s">
        <v>188</v>
      </c>
      <c r="BM209" s="152" t="s">
        <v>412</v>
      </c>
    </row>
    <row r="210" spans="2:65" s="1" customFormat="1" ht="16.5" customHeight="1">
      <c r="B210" s="115"/>
      <c r="C210" s="155" t="s">
        <v>413</v>
      </c>
      <c r="D210" s="155" t="s">
        <v>182</v>
      </c>
      <c r="E210" s="156" t="s">
        <v>414</v>
      </c>
      <c r="F210" s="157" t="s">
        <v>415</v>
      </c>
      <c r="G210" s="158" t="s">
        <v>208</v>
      </c>
      <c r="H210" s="159">
        <v>25</v>
      </c>
      <c r="I210" s="159">
        <v>52.152000000000001</v>
      </c>
      <c r="J210" s="159">
        <f>ROUND(I210*H210,3)</f>
        <v>1303.8</v>
      </c>
      <c r="K210" s="160"/>
      <c r="L210" s="161"/>
      <c r="M210" s="162" t="s">
        <v>1</v>
      </c>
      <c r="N210" s="163" t="s">
        <v>37</v>
      </c>
      <c r="O210" s="150">
        <v>0</v>
      </c>
      <c r="P210" s="150">
        <f>O210*H210</f>
        <v>0</v>
      </c>
      <c r="Q210" s="150">
        <v>8.1999999999999998E-4</v>
      </c>
      <c r="R210" s="150">
        <f>Q210*H210</f>
        <v>2.0500000000000001E-2</v>
      </c>
      <c r="S210" s="150">
        <v>0</v>
      </c>
      <c r="T210" s="151">
        <f>S210*H210</f>
        <v>0</v>
      </c>
      <c r="AR210" s="152" t="s">
        <v>255</v>
      </c>
      <c r="AT210" s="152" t="s">
        <v>182</v>
      </c>
      <c r="AU210" s="152" t="s">
        <v>106</v>
      </c>
      <c r="AY210" s="13" t="s">
        <v>122</v>
      </c>
      <c r="BE210" s="153">
        <f>IF(N210="základná",J210,0)</f>
        <v>0</v>
      </c>
      <c r="BF210" s="153">
        <f>IF(N210="znížená",J210,0)</f>
        <v>1303.8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106</v>
      </c>
      <c r="BK210" s="154">
        <f>ROUND(I210*H210,3)</f>
        <v>1303.8</v>
      </c>
      <c r="BL210" s="13" t="s">
        <v>188</v>
      </c>
      <c r="BM210" s="152" t="s">
        <v>416</v>
      </c>
    </row>
    <row r="211" spans="2:65" s="1" customFormat="1" ht="21.75" customHeight="1">
      <c r="B211" s="115"/>
      <c r="C211" s="143" t="s">
        <v>417</v>
      </c>
      <c r="D211" s="143" t="s">
        <v>124</v>
      </c>
      <c r="E211" s="144" t="s">
        <v>418</v>
      </c>
      <c r="F211" s="145" t="s">
        <v>419</v>
      </c>
      <c r="G211" s="146" t="s">
        <v>420</v>
      </c>
      <c r="H211" s="147">
        <v>30.748999999999999</v>
      </c>
      <c r="I211" s="147">
        <v>0.7</v>
      </c>
      <c r="J211" s="147">
        <f>ROUND(I211*H211,3)</f>
        <v>21.524000000000001</v>
      </c>
      <c r="K211" s="148"/>
      <c r="L211" s="25"/>
      <c r="M211" s="164" t="s">
        <v>1</v>
      </c>
      <c r="N211" s="165" t="s">
        <v>37</v>
      </c>
      <c r="O211" s="166">
        <v>0</v>
      </c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AR211" s="152" t="s">
        <v>188</v>
      </c>
      <c r="AT211" s="152" t="s">
        <v>124</v>
      </c>
      <c r="AU211" s="152" t="s">
        <v>106</v>
      </c>
      <c r="AY211" s="13" t="s">
        <v>122</v>
      </c>
      <c r="BE211" s="153">
        <f>IF(N211="základná",J211,0)</f>
        <v>0</v>
      </c>
      <c r="BF211" s="153">
        <f>IF(N211="znížená",J211,0)</f>
        <v>21.524000000000001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106</v>
      </c>
      <c r="BK211" s="154">
        <f>ROUND(I211*H211,3)</f>
        <v>21.524000000000001</v>
      </c>
      <c r="BL211" s="13" t="s">
        <v>188</v>
      </c>
      <c r="BM211" s="152" t="s">
        <v>421</v>
      </c>
    </row>
    <row r="212" spans="2:65" s="1" customFormat="1" ht="6.95" customHeight="1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5"/>
    </row>
  </sheetData>
  <autoFilter ref="C130:K211" xr:uid="{00000000-0009-0000-0000-000001000000}"/>
  <mergeCells count="10">
    <mergeCell ref="E87:H87"/>
    <mergeCell ref="D110:F110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12"/>
  <sheetViews>
    <sheetView showGridLines="0" tabSelected="1" topLeftCell="A36" workbookViewId="0">
      <selection activeCell="D32" sqref="D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68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5" customHeight="1">
      <c r="B4" s="16"/>
      <c r="D4" s="17" t="s">
        <v>84</v>
      </c>
      <c r="L4" s="16"/>
      <c r="M4" s="84" t="s">
        <v>9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207" t="str">
        <f>'Rekapitulácia stavby'!K6</f>
        <v>Stará Lehota - Rekonštrukcia verejného vodovodu</v>
      </c>
      <c r="F7" s="208"/>
      <c r="G7" s="208"/>
      <c r="H7" s="208"/>
      <c r="L7" s="16"/>
    </row>
    <row r="8" spans="2:46" s="1" customFormat="1" ht="12" customHeight="1">
      <c r="B8" s="25"/>
      <c r="D8" s="22" t="s">
        <v>85</v>
      </c>
      <c r="L8" s="25"/>
    </row>
    <row r="9" spans="2:46" s="1" customFormat="1" ht="16.5" customHeight="1">
      <c r="B9" s="25"/>
      <c r="E9" s="180" t="s">
        <v>422</v>
      </c>
      <c r="F9" s="205"/>
      <c r="G9" s="205"/>
      <c r="H9" s="20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20. 6. 2023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99" t="str">
        <f>'Rekapitulácia stavby'!E14</f>
        <v xml:space="preserve"> </v>
      </c>
      <c r="F18" s="199"/>
      <c r="G18" s="199"/>
      <c r="H18" s="199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25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26</v>
      </c>
      <c r="I21" s="22" t="s">
        <v>23</v>
      </c>
      <c r="J21" s="20" t="s">
        <v>1</v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29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30</v>
      </c>
      <c r="L26" s="25"/>
    </row>
    <row r="27" spans="2:12" s="7" customFormat="1" ht="16.5" customHeight="1">
      <c r="B27" s="85"/>
      <c r="E27" s="201" t="s">
        <v>1</v>
      </c>
      <c r="F27" s="201"/>
      <c r="G27" s="201"/>
      <c r="H27" s="201"/>
      <c r="L27" s="85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14.45" customHeight="1">
      <c r="B30" s="25"/>
      <c r="D30" s="20" t="s">
        <v>87</v>
      </c>
      <c r="J30" s="86">
        <f>J96</f>
        <v>68738.357000000004</v>
      </c>
      <c r="L30" s="25"/>
    </row>
    <row r="31" spans="2:12" s="1" customFormat="1" ht="14.45" customHeight="1">
      <c r="B31" s="25"/>
      <c r="D31" s="87" t="s">
        <v>513</v>
      </c>
      <c r="J31" s="86">
        <f>J109</f>
        <v>2234</v>
      </c>
      <c r="L31" s="25"/>
    </row>
    <row r="32" spans="2:12" s="1" customFormat="1" ht="25.35" customHeight="1">
      <c r="B32" s="25"/>
      <c r="D32" s="88" t="s">
        <v>31</v>
      </c>
      <c r="J32" s="62">
        <f>ROUND(J30 + J31, 2)</f>
        <v>70972.36</v>
      </c>
      <c r="L32" s="25"/>
    </row>
    <row r="33" spans="2:12" s="1" customFormat="1" ht="6.95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5" customHeight="1">
      <c r="B34" s="25"/>
      <c r="F34" s="28" t="s">
        <v>33</v>
      </c>
      <c r="I34" s="28" t="s">
        <v>32</v>
      </c>
      <c r="J34" s="28" t="s">
        <v>34</v>
      </c>
      <c r="L34" s="25"/>
    </row>
    <row r="35" spans="2:12" s="1" customFormat="1" ht="14.45" customHeight="1">
      <c r="B35" s="25"/>
      <c r="D35" s="51" t="s">
        <v>35</v>
      </c>
      <c r="E35" s="30" t="s">
        <v>36</v>
      </c>
      <c r="F35" s="89">
        <f>ROUND((SUM(BE109:BE111) + SUM(BE131:BE211)),  2)</f>
        <v>0</v>
      </c>
      <c r="G35" s="90"/>
      <c r="H35" s="90"/>
      <c r="I35" s="91">
        <v>0.2</v>
      </c>
      <c r="J35" s="89">
        <f>ROUND(((SUM(BE109:BE111) + SUM(BE131:BE211))*I35),  2)</f>
        <v>0</v>
      </c>
      <c r="L35" s="25"/>
    </row>
    <row r="36" spans="2:12" s="1" customFormat="1" ht="14.45" customHeight="1">
      <c r="B36" s="25"/>
      <c r="E36" s="30" t="s">
        <v>37</v>
      </c>
      <c r="F36" s="92">
        <f>ROUND((SUM(BF109:BF111) + SUM(BF131:BF211)),  2)</f>
        <v>70972.36</v>
      </c>
      <c r="I36" s="93">
        <v>0.2</v>
      </c>
      <c r="J36" s="92">
        <f>ROUND(((SUM(BF109:BF111) + SUM(BF131:BF211))*I36),  2)</f>
        <v>14194.47</v>
      </c>
      <c r="L36" s="25"/>
    </row>
    <row r="37" spans="2:12" s="1" customFormat="1" ht="14.45" hidden="1" customHeight="1">
      <c r="B37" s="25"/>
      <c r="E37" s="22" t="s">
        <v>38</v>
      </c>
      <c r="F37" s="92">
        <f>ROUND((SUM(BG109:BG111) + SUM(BG131:BG211)),  2)</f>
        <v>0</v>
      </c>
      <c r="I37" s="93">
        <v>0.2</v>
      </c>
      <c r="J37" s="92">
        <f>0</f>
        <v>0</v>
      </c>
      <c r="L37" s="25"/>
    </row>
    <row r="38" spans="2:12" s="1" customFormat="1" ht="14.45" hidden="1" customHeight="1">
      <c r="B38" s="25"/>
      <c r="E38" s="22" t="s">
        <v>39</v>
      </c>
      <c r="F38" s="92">
        <f>ROUND((SUM(BH109:BH111) + SUM(BH131:BH211)),  2)</f>
        <v>0</v>
      </c>
      <c r="I38" s="93">
        <v>0.2</v>
      </c>
      <c r="J38" s="92">
        <f>0</f>
        <v>0</v>
      </c>
      <c r="L38" s="25"/>
    </row>
    <row r="39" spans="2:12" s="1" customFormat="1" ht="14.45" hidden="1" customHeight="1">
      <c r="B39" s="25"/>
      <c r="E39" s="30" t="s">
        <v>40</v>
      </c>
      <c r="F39" s="89">
        <f>ROUND((SUM(BI109:BI111) + SUM(BI131:BI211)),  2)</f>
        <v>0</v>
      </c>
      <c r="G39" s="90"/>
      <c r="H39" s="90"/>
      <c r="I39" s="91">
        <v>0</v>
      </c>
      <c r="J39" s="89">
        <f>0</f>
        <v>0</v>
      </c>
      <c r="L39" s="25"/>
    </row>
    <row r="40" spans="2:12" s="1" customFormat="1" ht="6.95" customHeight="1">
      <c r="B40" s="25"/>
      <c r="L40" s="25"/>
    </row>
    <row r="41" spans="2:12" s="1" customFormat="1" ht="25.35" customHeight="1">
      <c r="B41" s="25"/>
      <c r="C41" s="94"/>
      <c r="D41" s="95" t="s">
        <v>41</v>
      </c>
      <c r="E41" s="53"/>
      <c r="F41" s="53"/>
      <c r="G41" s="96" t="s">
        <v>42</v>
      </c>
      <c r="H41" s="97" t="s">
        <v>43</v>
      </c>
      <c r="I41" s="53"/>
      <c r="J41" s="98">
        <f>SUM(J32:J39)</f>
        <v>85166.83</v>
      </c>
      <c r="K41" s="99"/>
      <c r="L41" s="25"/>
    </row>
    <row r="42" spans="2:12" s="1" customFormat="1" ht="14.45" customHeight="1">
      <c r="B42" s="25"/>
      <c r="L42" s="25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7" t="s">
        <v>44</v>
      </c>
      <c r="E50" s="38"/>
      <c r="F50" s="38"/>
      <c r="G50" s="37" t="s">
        <v>45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9" t="s">
        <v>46</v>
      </c>
      <c r="E61" s="27"/>
      <c r="F61" s="100" t="s">
        <v>47</v>
      </c>
      <c r="G61" s="39" t="s">
        <v>46</v>
      </c>
      <c r="H61" s="27"/>
      <c r="I61" s="27"/>
      <c r="J61" s="101" t="s">
        <v>47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7" t="s">
        <v>48</v>
      </c>
      <c r="E65" s="38"/>
      <c r="F65" s="38"/>
      <c r="G65" s="37" t="s">
        <v>49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9" t="s">
        <v>46</v>
      </c>
      <c r="E76" s="27"/>
      <c r="F76" s="100" t="s">
        <v>47</v>
      </c>
      <c r="G76" s="39" t="s">
        <v>46</v>
      </c>
      <c r="H76" s="27"/>
      <c r="I76" s="27"/>
      <c r="J76" s="101" t="s">
        <v>47</v>
      </c>
      <c r="K76" s="27"/>
      <c r="L76" s="25"/>
    </row>
    <row r="77" spans="2:12" s="1" customFormat="1" ht="14.45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>
      <c r="B82" s="25"/>
      <c r="C82" s="17" t="s">
        <v>88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12</v>
      </c>
      <c r="L84" s="25"/>
    </row>
    <row r="85" spans="2:47" s="1" customFormat="1" ht="16.5" hidden="1" customHeight="1">
      <c r="B85" s="25"/>
      <c r="E85" s="207" t="str">
        <f>E7</f>
        <v>Stará Lehota - Rekonštrukcia verejného vodovodu</v>
      </c>
      <c r="F85" s="208"/>
      <c r="G85" s="208"/>
      <c r="H85" s="208"/>
      <c r="L85" s="25"/>
    </row>
    <row r="86" spans="2:47" s="1" customFormat="1" ht="12" hidden="1" customHeight="1">
      <c r="B86" s="25"/>
      <c r="C86" s="22" t="s">
        <v>85</v>
      </c>
      <c r="L86" s="25"/>
    </row>
    <row r="87" spans="2:47" s="1" customFormat="1" ht="16.5" hidden="1" customHeight="1">
      <c r="B87" s="25"/>
      <c r="E87" s="180" t="str">
        <f>E9</f>
        <v>02 - Prepojenie verejných vodovodov vetva 4-1</v>
      </c>
      <c r="F87" s="205"/>
      <c r="G87" s="205"/>
      <c r="H87" s="205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8" t="str">
        <f>IF(J12="","",J12)</f>
        <v>20. 6. 2023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20</v>
      </c>
      <c r="F91" s="20" t="str">
        <f>E15</f>
        <v>Obec STARÁ LEHOTA</v>
      </c>
      <c r="I91" s="22" t="s">
        <v>25</v>
      </c>
      <c r="J91" s="23" t="str">
        <f>E21</f>
        <v>Ing.Lukáš Antal</v>
      </c>
      <c r="L91" s="25"/>
    </row>
    <row r="92" spans="2:47" s="1" customFormat="1" ht="15.2" hidden="1" customHeight="1">
      <c r="B92" s="25"/>
      <c r="C92" s="22" t="s">
        <v>24</v>
      </c>
      <c r="F92" s="20" t="str">
        <f>IF(E18="","",E18)</f>
        <v xml:space="preserve"> </v>
      </c>
      <c r="I92" s="22" t="s">
        <v>29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102" t="s">
        <v>89</v>
      </c>
      <c r="D94" s="94"/>
      <c r="E94" s="94"/>
      <c r="F94" s="94"/>
      <c r="G94" s="94"/>
      <c r="H94" s="94"/>
      <c r="I94" s="94"/>
      <c r="J94" s="103" t="s">
        <v>90</v>
      </c>
      <c r="K94" s="94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104" t="s">
        <v>91</v>
      </c>
      <c r="J96" s="62">
        <f>J131</f>
        <v>68738.357000000004</v>
      </c>
      <c r="L96" s="25"/>
      <c r="AU96" s="13" t="s">
        <v>92</v>
      </c>
    </row>
    <row r="97" spans="2:65" s="8" customFormat="1" ht="24.95" hidden="1" customHeight="1">
      <c r="B97" s="105"/>
      <c r="D97" s="106" t="s">
        <v>423</v>
      </c>
      <c r="E97" s="107"/>
      <c r="F97" s="107"/>
      <c r="G97" s="107"/>
      <c r="H97" s="107"/>
      <c r="I97" s="107"/>
      <c r="J97" s="108">
        <f>J132</f>
        <v>68119.072</v>
      </c>
      <c r="L97" s="105"/>
    </row>
    <row r="98" spans="2:65" s="9" customFormat="1" ht="19.899999999999999" hidden="1" customHeight="1">
      <c r="B98" s="109"/>
      <c r="D98" s="110" t="s">
        <v>94</v>
      </c>
      <c r="E98" s="111"/>
      <c r="F98" s="111"/>
      <c r="G98" s="111"/>
      <c r="H98" s="111"/>
      <c r="I98" s="111"/>
      <c r="J98" s="112">
        <f>J133</f>
        <v>21624.722999999998</v>
      </c>
      <c r="L98" s="109"/>
    </row>
    <row r="99" spans="2:65" s="9" customFormat="1" ht="19.899999999999999" hidden="1" customHeight="1">
      <c r="B99" s="109"/>
      <c r="D99" s="110" t="s">
        <v>95</v>
      </c>
      <c r="E99" s="111"/>
      <c r="F99" s="111"/>
      <c r="G99" s="111"/>
      <c r="H99" s="111"/>
      <c r="I99" s="111"/>
      <c r="J99" s="112">
        <f>J149</f>
        <v>1025.9880000000001</v>
      </c>
      <c r="L99" s="109"/>
    </row>
    <row r="100" spans="2:65" s="9" customFormat="1" ht="19.899999999999999" hidden="1" customHeight="1">
      <c r="B100" s="109"/>
      <c r="D100" s="110" t="s">
        <v>96</v>
      </c>
      <c r="E100" s="111"/>
      <c r="F100" s="111"/>
      <c r="G100" s="111"/>
      <c r="H100" s="111"/>
      <c r="I100" s="111"/>
      <c r="J100" s="112">
        <f>J153</f>
        <v>12286.308999999999</v>
      </c>
      <c r="L100" s="109"/>
    </row>
    <row r="101" spans="2:65" s="9" customFormat="1" ht="19.899999999999999" hidden="1" customHeight="1">
      <c r="B101" s="109"/>
      <c r="D101" s="110" t="s">
        <v>97</v>
      </c>
      <c r="E101" s="111"/>
      <c r="F101" s="111"/>
      <c r="G101" s="111"/>
      <c r="H101" s="111"/>
      <c r="I101" s="111"/>
      <c r="J101" s="112">
        <f>J157</f>
        <v>8551.6459999999988</v>
      </c>
      <c r="L101" s="109"/>
    </row>
    <row r="102" spans="2:65" s="9" customFormat="1" ht="19.899999999999999" hidden="1" customHeight="1">
      <c r="B102" s="109"/>
      <c r="D102" s="110" t="s">
        <v>98</v>
      </c>
      <c r="E102" s="111"/>
      <c r="F102" s="111"/>
      <c r="G102" s="111"/>
      <c r="H102" s="111"/>
      <c r="I102" s="111"/>
      <c r="J102" s="112">
        <f>J195</f>
        <v>8496.4279999999981</v>
      </c>
      <c r="L102" s="109"/>
    </row>
    <row r="103" spans="2:65" s="9" customFormat="1" ht="19.899999999999999" hidden="1" customHeight="1">
      <c r="B103" s="109"/>
      <c r="D103" s="110" t="s">
        <v>99</v>
      </c>
      <c r="E103" s="111"/>
      <c r="F103" s="111"/>
      <c r="G103" s="111"/>
      <c r="H103" s="111"/>
      <c r="I103" s="111"/>
      <c r="J103" s="112">
        <f>J201</f>
        <v>15850.477999999999</v>
      </c>
      <c r="L103" s="109"/>
    </row>
    <row r="104" spans="2:65" s="9" customFormat="1" ht="19.899999999999999" hidden="1" customHeight="1">
      <c r="B104" s="109"/>
      <c r="D104" s="110" t="s">
        <v>100</v>
      </c>
      <c r="E104" s="111"/>
      <c r="F104" s="111"/>
      <c r="G104" s="111"/>
      <c r="H104" s="111"/>
      <c r="I104" s="111"/>
      <c r="J104" s="112">
        <f>J203</f>
        <v>283.5</v>
      </c>
      <c r="L104" s="109"/>
    </row>
    <row r="105" spans="2:65" s="8" customFormat="1" ht="24.95" hidden="1" customHeight="1">
      <c r="B105" s="105"/>
      <c r="D105" s="106" t="s">
        <v>101</v>
      </c>
      <c r="E105" s="107"/>
      <c r="F105" s="107"/>
      <c r="G105" s="107"/>
      <c r="H105" s="107"/>
      <c r="I105" s="107"/>
      <c r="J105" s="108">
        <f>J207</f>
        <v>619.28499999999997</v>
      </c>
      <c r="L105" s="105"/>
    </row>
    <row r="106" spans="2:65" s="9" customFormat="1" ht="19.899999999999999" hidden="1" customHeight="1">
      <c r="B106" s="109"/>
      <c r="D106" s="110" t="s">
        <v>102</v>
      </c>
      <c r="E106" s="111"/>
      <c r="F106" s="111"/>
      <c r="G106" s="111"/>
      <c r="H106" s="111"/>
      <c r="I106" s="111"/>
      <c r="J106" s="112">
        <f>J208</f>
        <v>619.28499999999997</v>
      </c>
      <c r="L106" s="109"/>
    </row>
    <row r="107" spans="2:65" s="1" customFormat="1" ht="21.75" hidden="1" customHeight="1">
      <c r="B107" s="25"/>
      <c r="L107" s="25"/>
    </row>
    <row r="108" spans="2:65" s="1" customFormat="1" ht="6.95" hidden="1" customHeight="1">
      <c r="B108" s="25"/>
      <c r="L108" s="25"/>
    </row>
    <row r="109" spans="2:65" s="1" customFormat="1" ht="29.25" hidden="1" customHeight="1">
      <c r="B109" s="25"/>
      <c r="C109" s="104" t="s">
        <v>103</v>
      </c>
      <c r="J109" s="113">
        <f>ROUND(J110,2)</f>
        <v>2234</v>
      </c>
      <c r="L109" s="25"/>
      <c r="N109" s="114" t="s">
        <v>35</v>
      </c>
    </row>
    <row r="110" spans="2:65" s="1" customFormat="1" ht="18" hidden="1" customHeight="1">
      <c r="B110" s="115"/>
      <c r="C110" s="116"/>
      <c r="D110" s="206" t="s">
        <v>104</v>
      </c>
      <c r="E110" s="206"/>
      <c r="F110" s="206"/>
      <c r="G110" s="116"/>
      <c r="H110" s="116"/>
      <c r="I110" s="116"/>
      <c r="J110" s="117">
        <v>2234</v>
      </c>
      <c r="K110" s="116"/>
      <c r="L110" s="115"/>
      <c r="M110" s="116"/>
      <c r="N110" s="118" t="s">
        <v>37</v>
      </c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9" t="s">
        <v>105</v>
      </c>
      <c r="AZ110" s="116"/>
      <c r="BA110" s="116"/>
      <c r="BB110" s="116"/>
      <c r="BC110" s="116"/>
      <c r="BD110" s="116"/>
      <c r="BE110" s="120">
        <f>IF(N110="základná",J110,0)</f>
        <v>0</v>
      </c>
      <c r="BF110" s="120">
        <f>IF(N110="znížená",J110,0)</f>
        <v>2234</v>
      </c>
      <c r="BG110" s="120">
        <f>IF(N110="zákl. prenesená",J110,0)</f>
        <v>0</v>
      </c>
      <c r="BH110" s="120">
        <f>IF(N110="zníž. prenesená",J110,0)</f>
        <v>0</v>
      </c>
      <c r="BI110" s="120">
        <f>IF(N110="nulová",J110,0)</f>
        <v>0</v>
      </c>
      <c r="BJ110" s="119" t="s">
        <v>106</v>
      </c>
      <c r="BK110" s="116"/>
      <c r="BL110" s="116"/>
      <c r="BM110" s="116"/>
    </row>
    <row r="111" spans="2:65" s="1" customFormat="1" ht="18" hidden="1" customHeight="1">
      <c r="B111" s="25"/>
      <c r="L111" s="25"/>
    </row>
    <row r="112" spans="2:65" s="1" customFormat="1" ht="29.25" hidden="1" customHeight="1">
      <c r="B112" s="25"/>
      <c r="C112" s="121" t="s">
        <v>107</v>
      </c>
      <c r="D112" s="94"/>
      <c r="E112" s="94"/>
      <c r="F112" s="94"/>
      <c r="G112" s="94"/>
      <c r="H112" s="94"/>
      <c r="I112" s="94"/>
      <c r="J112" s="122">
        <f>ROUND(J96+J109,2)</f>
        <v>70972.36</v>
      </c>
      <c r="K112" s="94"/>
      <c r="L112" s="25"/>
    </row>
    <row r="113" spans="2:12" s="1" customFormat="1" ht="6.95" hidden="1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4" spans="2:12" hidden="1"/>
    <row r="115" spans="2:12" hidden="1"/>
    <row r="116" spans="2:12" hidden="1"/>
    <row r="117" spans="2:12" s="1" customFormat="1" ht="6.95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5" customHeight="1">
      <c r="B118" s="25"/>
      <c r="C118" s="17" t="s">
        <v>108</v>
      </c>
      <c r="L118" s="25"/>
    </row>
    <row r="119" spans="2:12" s="1" customFormat="1" ht="6.95" customHeight="1">
      <c r="B119" s="25"/>
      <c r="L119" s="25"/>
    </row>
    <row r="120" spans="2:12" s="1" customFormat="1" ht="12" customHeight="1">
      <c r="B120" s="25"/>
      <c r="C120" s="22" t="s">
        <v>12</v>
      </c>
      <c r="L120" s="25"/>
    </row>
    <row r="121" spans="2:12" s="1" customFormat="1" ht="16.5" customHeight="1">
      <c r="B121" s="25"/>
      <c r="E121" s="207" t="str">
        <f>E7</f>
        <v>Stará Lehota - Rekonštrukcia verejného vodovodu</v>
      </c>
      <c r="F121" s="208"/>
      <c r="G121" s="208"/>
      <c r="H121" s="208"/>
      <c r="L121" s="25"/>
    </row>
    <row r="122" spans="2:12" s="1" customFormat="1" ht="12" customHeight="1">
      <c r="B122" s="25"/>
      <c r="C122" s="22" t="s">
        <v>85</v>
      </c>
      <c r="L122" s="25"/>
    </row>
    <row r="123" spans="2:12" s="1" customFormat="1" ht="16.5" customHeight="1">
      <c r="B123" s="25"/>
      <c r="E123" s="180" t="str">
        <f>E9</f>
        <v>02 - Prepojenie verejných vodovodov vetva 4-1</v>
      </c>
      <c r="F123" s="205"/>
      <c r="G123" s="205"/>
      <c r="H123" s="205"/>
      <c r="L123" s="25"/>
    </row>
    <row r="124" spans="2:12" s="1" customFormat="1" ht="6.95" customHeight="1">
      <c r="B124" s="25"/>
      <c r="L124" s="25"/>
    </row>
    <row r="125" spans="2:12" s="1" customFormat="1" ht="12" customHeight="1">
      <c r="B125" s="25"/>
      <c r="C125" s="22" t="s">
        <v>16</v>
      </c>
      <c r="F125" s="20" t="str">
        <f>F12</f>
        <v xml:space="preserve"> </v>
      </c>
      <c r="I125" s="22" t="s">
        <v>18</v>
      </c>
      <c r="J125" s="48" t="str">
        <f>IF(J12="","",J12)</f>
        <v>20. 6. 2023</v>
      </c>
      <c r="L125" s="25"/>
    </row>
    <row r="126" spans="2:12" s="1" customFormat="1" ht="6.95" customHeight="1">
      <c r="B126" s="25"/>
      <c r="L126" s="25"/>
    </row>
    <row r="127" spans="2:12" s="1" customFormat="1" ht="15.2" customHeight="1">
      <c r="B127" s="25"/>
      <c r="C127" s="22" t="s">
        <v>20</v>
      </c>
      <c r="F127" s="20" t="str">
        <f>E15</f>
        <v>Obec STARÁ LEHOTA</v>
      </c>
      <c r="I127" s="22" t="s">
        <v>25</v>
      </c>
      <c r="J127" s="23" t="str">
        <f>E21</f>
        <v>Ing.Lukáš Antal</v>
      </c>
      <c r="L127" s="25"/>
    </row>
    <row r="128" spans="2:12" s="1" customFormat="1" ht="15.2" customHeight="1">
      <c r="B128" s="25"/>
      <c r="C128" s="22" t="s">
        <v>24</v>
      </c>
      <c r="F128" s="20" t="str">
        <f>IF(E18="","",E18)</f>
        <v xml:space="preserve"> </v>
      </c>
      <c r="I128" s="22" t="s">
        <v>29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23"/>
      <c r="C130" s="124" t="s">
        <v>109</v>
      </c>
      <c r="D130" s="125" t="s">
        <v>56</v>
      </c>
      <c r="E130" s="125" t="s">
        <v>52</v>
      </c>
      <c r="F130" s="125" t="s">
        <v>53</v>
      </c>
      <c r="G130" s="125" t="s">
        <v>110</v>
      </c>
      <c r="H130" s="125" t="s">
        <v>111</v>
      </c>
      <c r="I130" s="125" t="s">
        <v>112</v>
      </c>
      <c r="J130" s="126" t="s">
        <v>90</v>
      </c>
      <c r="K130" s="127" t="s">
        <v>113</v>
      </c>
      <c r="L130" s="123"/>
      <c r="M130" s="55" t="s">
        <v>1</v>
      </c>
      <c r="N130" s="56" t="s">
        <v>35</v>
      </c>
      <c r="O130" s="56" t="s">
        <v>114</v>
      </c>
      <c r="P130" s="56" t="s">
        <v>115</v>
      </c>
      <c r="Q130" s="56" t="s">
        <v>116</v>
      </c>
      <c r="R130" s="56" t="s">
        <v>117</v>
      </c>
      <c r="S130" s="56" t="s">
        <v>118</v>
      </c>
      <c r="T130" s="57" t="s">
        <v>119</v>
      </c>
    </row>
    <row r="131" spans="2:65" s="1" customFormat="1" ht="22.9" customHeight="1">
      <c r="B131" s="25"/>
      <c r="C131" s="60" t="s">
        <v>87</v>
      </c>
      <c r="J131" s="128">
        <f>BK131</f>
        <v>68738.357000000004</v>
      </c>
      <c r="L131" s="25"/>
      <c r="M131" s="58"/>
      <c r="N131" s="49"/>
      <c r="O131" s="49"/>
      <c r="P131" s="129">
        <f>P132+P207</f>
        <v>1622.4579074000001</v>
      </c>
      <c r="Q131" s="49"/>
      <c r="R131" s="129">
        <f>R132+R207</f>
        <v>405.37914163988</v>
      </c>
      <c r="S131" s="49"/>
      <c r="T131" s="130">
        <f>T132+T207</f>
        <v>88.252999999999986</v>
      </c>
      <c r="AT131" s="13" t="s">
        <v>70</v>
      </c>
      <c r="AU131" s="13" t="s">
        <v>92</v>
      </c>
      <c r="BK131" s="131">
        <f>BK132+BK207</f>
        <v>68738.357000000004</v>
      </c>
    </row>
    <row r="132" spans="2:65" s="11" customFormat="1" ht="25.9" customHeight="1">
      <c r="B132" s="132"/>
      <c r="D132" s="133" t="s">
        <v>70</v>
      </c>
      <c r="E132" s="134" t="s">
        <v>120</v>
      </c>
      <c r="F132" s="134" t="s">
        <v>424</v>
      </c>
      <c r="J132" s="135">
        <f>BK132</f>
        <v>68119.072</v>
      </c>
      <c r="L132" s="132"/>
      <c r="M132" s="136"/>
      <c r="P132" s="137">
        <f>P133+P149+P153+P157+P195+P201+P203</f>
        <v>1615.8734574</v>
      </c>
      <c r="R132" s="137">
        <f>R133+R149+R153+R157+R195+R201+R203</f>
        <v>405.34163266988003</v>
      </c>
      <c r="T132" s="138">
        <f>T133+T149+T153+T157+T195+T201+T203</f>
        <v>88.252999999999986</v>
      </c>
      <c r="AR132" s="133" t="s">
        <v>79</v>
      </c>
      <c r="AT132" s="139" t="s">
        <v>70</v>
      </c>
      <c r="AU132" s="139" t="s">
        <v>71</v>
      </c>
      <c r="AY132" s="133" t="s">
        <v>122</v>
      </c>
      <c r="BK132" s="140">
        <f>BK133+BK149+BK153+BK157+BK195+BK201+BK203</f>
        <v>68119.072</v>
      </c>
    </row>
    <row r="133" spans="2:65" s="11" customFormat="1" ht="22.9" customHeight="1">
      <c r="B133" s="132"/>
      <c r="D133" s="133" t="s">
        <v>70</v>
      </c>
      <c r="E133" s="141" t="s">
        <v>79</v>
      </c>
      <c r="F133" s="141" t="s">
        <v>123</v>
      </c>
      <c r="J133" s="142">
        <f>BK133</f>
        <v>21624.722999999998</v>
      </c>
      <c r="L133" s="132"/>
      <c r="M133" s="136"/>
      <c r="P133" s="137">
        <f>SUM(P134:P148)</f>
        <v>615.70916</v>
      </c>
      <c r="R133" s="137">
        <f>SUM(R134:R148)</f>
        <v>260.18149040000003</v>
      </c>
      <c r="T133" s="138">
        <f>SUM(T134:T148)</f>
        <v>88.252999999999986</v>
      </c>
      <c r="AR133" s="133" t="s">
        <v>79</v>
      </c>
      <c r="AT133" s="139" t="s">
        <v>70</v>
      </c>
      <c r="AU133" s="139" t="s">
        <v>79</v>
      </c>
      <c r="AY133" s="133" t="s">
        <v>122</v>
      </c>
      <c r="BK133" s="140">
        <f>SUM(BK134:BK148)</f>
        <v>21624.722999999998</v>
      </c>
    </row>
    <row r="134" spans="2:65" s="1" customFormat="1" ht="33" customHeight="1">
      <c r="B134" s="115"/>
      <c r="C134" s="143" t="s">
        <v>79</v>
      </c>
      <c r="D134" s="143" t="s">
        <v>124</v>
      </c>
      <c r="E134" s="144" t="s">
        <v>125</v>
      </c>
      <c r="F134" s="145" t="s">
        <v>126</v>
      </c>
      <c r="G134" s="146" t="s">
        <v>127</v>
      </c>
      <c r="H134" s="147">
        <v>113.6</v>
      </c>
      <c r="I134" s="147">
        <v>1.115</v>
      </c>
      <c r="J134" s="147">
        <f t="shared" ref="J134:J148" si="0">ROUND(I134*H134,3)</f>
        <v>126.664</v>
      </c>
      <c r="K134" s="148"/>
      <c r="L134" s="25"/>
      <c r="M134" s="149" t="s">
        <v>1</v>
      </c>
      <c r="N134" s="114" t="s">
        <v>37</v>
      </c>
      <c r="O134" s="150">
        <v>4.8000000000000001E-2</v>
      </c>
      <c r="P134" s="150">
        <f t="shared" ref="P134:P148" si="1">O134*H134</f>
        <v>5.4527999999999999</v>
      </c>
      <c r="Q134" s="150">
        <v>0</v>
      </c>
      <c r="R134" s="150">
        <f t="shared" ref="R134:R148" si="2">Q134*H134</f>
        <v>0</v>
      </c>
      <c r="S134" s="150">
        <v>0.13</v>
      </c>
      <c r="T134" s="151">
        <f t="shared" ref="T134:T148" si="3">S134*H134</f>
        <v>14.767999999999999</v>
      </c>
      <c r="AR134" s="152" t="s">
        <v>128</v>
      </c>
      <c r="AT134" s="152" t="s">
        <v>124</v>
      </c>
      <c r="AU134" s="152" t="s">
        <v>106</v>
      </c>
      <c r="AY134" s="13" t="s">
        <v>122</v>
      </c>
      <c r="BE134" s="153">
        <f t="shared" ref="BE134:BE148" si="4">IF(N134="základná",J134,0)</f>
        <v>0</v>
      </c>
      <c r="BF134" s="153">
        <f t="shared" ref="BF134:BF148" si="5">IF(N134="znížená",J134,0)</f>
        <v>126.664</v>
      </c>
      <c r="BG134" s="153">
        <f t="shared" ref="BG134:BG148" si="6">IF(N134="zákl. prenesená",J134,0)</f>
        <v>0</v>
      </c>
      <c r="BH134" s="153">
        <f t="shared" ref="BH134:BH148" si="7">IF(N134="zníž. prenesená",J134,0)</f>
        <v>0</v>
      </c>
      <c r="BI134" s="153">
        <f t="shared" ref="BI134:BI148" si="8">IF(N134="nulová",J134,0)</f>
        <v>0</v>
      </c>
      <c r="BJ134" s="13" t="s">
        <v>106</v>
      </c>
      <c r="BK134" s="154">
        <f t="shared" ref="BK134:BK148" si="9">ROUND(I134*H134,3)</f>
        <v>126.664</v>
      </c>
      <c r="BL134" s="13" t="s">
        <v>128</v>
      </c>
      <c r="BM134" s="152" t="s">
        <v>425</v>
      </c>
    </row>
    <row r="135" spans="2:65" s="1" customFormat="1" ht="33" customHeight="1">
      <c r="B135" s="115"/>
      <c r="C135" s="143" t="s">
        <v>106</v>
      </c>
      <c r="D135" s="143" t="s">
        <v>124</v>
      </c>
      <c r="E135" s="144" t="s">
        <v>130</v>
      </c>
      <c r="F135" s="145" t="s">
        <v>131</v>
      </c>
      <c r="G135" s="146" t="s">
        <v>127</v>
      </c>
      <c r="H135" s="147">
        <v>113.6</v>
      </c>
      <c r="I135" s="147">
        <v>5.5540000000000003</v>
      </c>
      <c r="J135" s="147">
        <f t="shared" si="0"/>
        <v>630.93399999999997</v>
      </c>
      <c r="K135" s="148"/>
      <c r="L135" s="25"/>
      <c r="M135" s="149" t="s">
        <v>1</v>
      </c>
      <c r="N135" s="114" t="s">
        <v>37</v>
      </c>
      <c r="O135" s="150">
        <v>0.187</v>
      </c>
      <c r="P135" s="150">
        <f t="shared" si="1"/>
        <v>21.243199999999998</v>
      </c>
      <c r="Q135" s="150">
        <v>0</v>
      </c>
      <c r="R135" s="150">
        <f t="shared" si="2"/>
        <v>0</v>
      </c>
      <c r="S135" s="150">
        <v>0.22500000000000001</v>
      </c>
      <c r="T135" s="151">
        <f t="shared" si="3"/>
        <v>25.56</v>
      </c>
      <c r="AR135" s="152" t="s">
        <v>128</v>
      </c>
      <c r="AT135" s="152" t="s">
        <v>124</v>
      </c>
      <c r="AU135" s="152" t="s">
        <v>106</v>
      </c>
      <c r="AY135" s="13" t="s">
        <v>122</v>
      </c>
      <c r="BE135" s="153">
        <f t="shared" si="4"/>
        <v>0</v>
      </c>
      <c r="BF135" s="153">
        <f t="shared" si="5"/>
        <v>630.93399999999997</v>
      </c>
      <c r="BG135" s="153">
        <f t="shared" si="6"/>
        <v>0</v>
      </c>
      <c r="BH135" s="153">
        <f t="shared" si="7"/>
        <v>0</v>
      </c>
      <c r="BI135" s="153">
        <f t="shared" si="8"/>
        <v>0</v>
      </c>
      <c r="BJ135" s="13" t="s">
        <v>106</v>
      </c>
      <c r="BK135" s="154">
        <f t="shared" si="9"/>
        <v>630.93399999999997</v>
      </c>
      <c r="BL135" s="13" t="s">
        <v>128</v>
      </c>
      <c r="BM135" s="152" t="s">
        <v>426</v>
      </c>
    </row>
    <row r="136" spans="2:65" s="1" customFormat="1" ht="24.2" customHeight="1">
      <c r="B136" s="115"/>
      <c r="C136" s="143" t="s">
        <v>133</v>
      </c>
      <c r="D136" s="143" t="s">
        <v>124</v>
      </c>
      <c r="E136" s="144" t="s">
        <v>134</v>
      </c>
      <c r="F136" s="145" t="s">
        <v>135</v>
      </c>
      <c r="G136" s="146" t="s">
        <v>127</v>
      </c>
      <c r="H136" s="147">
        <v>127.8</v>
      </c>
      <c r="I136" s="147">
        <v>2.8879999999999999</v>
      </c>
      <c r="J136" s="147">
        <f t="shared" si="0"/>
        <v>369.08600000000001</v>
      </c>
      <c r="K136" s="148"/>
      <c r="L136" s="25"/>
      <c r="M136" s="149" t="s">
        <v>1</v>
      </c>
      <c r="N136" s="114" t="s">
        <v>37</v>
      </c>
      <c r="O136" s="150">
        <v>0.125</v>
      </c>
      <c r="P136" s="150">
        <f t="shared" si="1"/>
        <v>15.975</v>
      </c>
      <c r="Q136" s="150">
        <v>0</v>
      </c>
      <c r="R136" s="150">
        <f t="shared" si="2"/>
        <v>0</v>
      </c>
      <c r="S136" s="150">
        <v>0.375</v>
      </c>
      <c r="T136" s="151">
        <f t="shared" si="3"/>
        <v>47.924999999999997</v>
      </c>
      <c r="AR136" s="152" t="s">
        <v>128</v>
      </c>
      <c r="AT136" s="152" t="s">
        <v>124</v>
      </c>
      <c r="AU136" s="152" t="s">
        <v>106</v>
      </c>
      <c r="AY136" s="13" t="s">
        <v>122</v>
      </c>
      <c r="BE136" s="153">
        <f t="shared" si="4"/>
        <v>0</v>
      </c>
      <c r="BF136" s="153">
        <f t="shared" si="5"/>
        <v>369.08600000000001</v>
      </c>
      <c r="BG136" s="153">
        <f t="shared" si="6"/>
        <v>0</v>
      </c>
      <c r="BH136" s="153">
        <f t="shared" si="7"/>
        <v>0</v>
      </c>
      <c r="BI136" s="153">
        <f t="shared" si="8"/>
        <v>0</v>
      </c>
      <c r="BJ136" s="13" t="s">
        <v>106</v>
      </c>
      <c r="BK136" s="154">
        <f t="shared" si="9"/>
        <v>369.08600000000001</v>
      </c>
      <c r="BL136" s="13" t="s">
        <v>128</v>
      </c>
      <c r="BM136" s="152" t="s">
        <v>427</v>
      </c>
    </row>
    <row r="137" spans="2:65" s="1" customFormat="1" ht="24.2" customHeight="1">
      <c r="B137" s="115"/>
      <c r="C137" s="143" t="s">
        <v>128</v>
      </c>
      <c r="D137" s="143" t="s">
        <v>124</v>
      </c>
      <c r="E137" s="144" t="s">
        <v>137</v>
      </c>
      <c r="F137" s="145" t="s">
        <v>138</v>
      </c>
      <c r="G137" s="146" t="s">
        <v>139</v>
      </c>
      <c r="H137" s="147">
        <v>15.904</v>
      </c>
      <c r="I137" s="147">
        <v>51.311999999999998</v>
      </c>
      <c r="J137" s="147">
        <f t="shared" si="0"/>
        <v>816.06600000000003</v>
      </c>
      <c r="K137" s="148"/>
      <c r="L137" s="25"/>
      <c r="M137" s="149" t="s">
        <v>1</v>
      </c>
      <c r="N137" s="114" t="s">
        <v>37</v>
      </c>
      <c r="O137" s="150">
        <v>3.1739999999999999</v>
      </c>
      <c r="P137" s="150">
        <f t="shared" si="1"/>
        <v>50.479295999999998</v>
      </c>
      <c r="Q137" s="150">
        <v>0</v>
      </c>
      <c r="R137" s="150">
        <f t="shared" si="2"/>
        <v>0</v>
      </c>
      <c r="S137" s="150">
        <v>0</v>
      </c>
      <c r="T137" s="151">
        <f t="shared" si="3"/>
        <v>0</v>
      </c>
      <c r="AR137" s="152" t="s">
        <v>128</v>
      </c>
      <c r="AT137" s="152" t="s">
        <v>124</v>
      </c>
      <c r="AU137" s="152" t="s">
        <v>106</v>
      </c>
      <c r="AY137" s="13" t="s">
        <v>122</v>
      </c>
      <c r="BE137" s="153">
        <f t="shared" si="4"/>
        <v>0</v>
      </c>
      <c r="BF137" s="153">
        <f t="shared" si="5"/>
        <v>816.06600000000003</v>
      </c>
      <c r="BG137" s="153">
        <f t="shared" si="6"/>
        <v>0</v>
      </c>
      <c r="BH137" s="153">
        <f t="shared" si="7"/>
        <v>0</v>
      </c>
      <c r="BI137" s="153">
        <f t="shared" si="8"/>
        <v>0</v>
      </c>
      <c r="BJ137" s="13" t="s">
        <v>106</v>
      </c>
      <c r="BK137" s="154">
        <f t="shared" si="9"/>
        <v>816.06600000000003</v>
      </c>
      <c r="BL137" s="13" t="s">
        <v>128</v>
      </c>
      <c r="BM137" s="152" t="s">
        <v>428</v>
      </c>
    </row>
    <row r="138" spans="2:65" s="1" customFormat="1" ht="24.2" customHeight="1">
      <c r="B138" s="115"/>
      <c r="C138" s="143" t="s">
        <v>141</v>
      </c>
      <c r="D138" s="143" t="s">
        <v>124</v>
      </c>
      <c r="E138" s="144" t="s">
        <v>142</v>
      </c>
      <c r="F138" s="145" t="s">
        <v>143</v>
      </c>
      <c r="G138" s="146" t="s">
        <v>139</v>
      </c>
      <c r="H138" s="147">
        <v>143.136</v>
      </c>
      <c r="I138" s="147">
        <v>13.215</v>
      </c>
      <c r="J138" s="147">
        <f t="shared" si="0"/>
        <v>1891.5419999999999</v>
      </c>
      <c r="K138" s="148"/>
      <c r="L138" s="25"/>
      <c r="M138" s="149" t="s">
        <v>1</v>
      </c>
      <c r="N138" s="114" t="s">
        <v>37</v>
      </c>
      <c r="O138" s="150">
        <v>0.81100000000000005</v>
      </c>
      <c r="P138" s="150">
        <f t="shared" si="1"/>
        <v>116.083296</v>
      </c>
      <c r="Q138" s="150">
        <v>0</v>
      </c>
      <c r="R138" s="150">
        <f t="shared" si="2"/>
        <v>0</v>
      </c>
      <c r="S138" s="150">
        <v>0</v>
      </c>
      <c r="T138" s="151">
        <f t="shared" si="3"/>
        <v>0</v>
      </c>
      <c r="AR138" s="152" t="s">
        <v>128</v>
      </c>
      <c r="AT138" s="152" t="s">
        <v>124</v>
      </c>
      <c r="AU138" s="152" t="s">
        <v>106</v>
      </c>
      <c r="AY138" s="13" t="s">
        <v>122</v>
      </c>
      <c r="BE138" s="153">
        <f t="shared" si="4"/>
        <v>0</v>
      </c>
      <c r="BF138" s="153">
        <f t="shared" si="5"/>
        <v>1891.5419999999999</v>
      </c>
      <c r="BG138" s="153">
        <f t="shared" si="6"/>
        <v>0</v>
      </c>
      <c r="BH138" s="153">
        <f t="shared" si="7"/>
        <v>0</v>
      </c>
      <c r="BI138" s="153">
        <f t="shared" si="8"/>
        <v>0</v>
      </c>
      <c r="BJ138" s="13" t="s">
        <v>106</v>
      </c>
      <c r="BK138" s="154">
        <f t="shared" si="9"/>
        <v>1891.5419999999999</v>
      </c>
      <c r="BL138" s="13" t="s">
        <v>128</v>
      </c>
      <c r="BM138" s="152" t="s">
        <v>429</v>
      </c>
    </row>
    <row r="139" spans="2:65" s="1" customFormat="1" ht="37.9" customHeight="1">
      <c r="B139" s="115"/>
      <c r="C139" s="143" t="s">
        <v>145</v>
      </c>
      <c r="D139" s="143" t="s">
        <v>124</v>
      </c>
      <c r="E139" s="144" t="s">
        <v>146</v>
      </c>
      <c r="F139" s="145" t="s">
        <v>147</v>
      </c>
      <c r="G139" s="146" t="s">
        <v>139</v>
      </c>
      <c r="H139" s="147">
        <v>143.136</v>
      </c>
      <c r="I139" s="147">
        <v>1.304</v>
      </c>
      <c r="J139" s="147">
        <f t="shared" si="0"/>
        <v>186.649</v>
      </c>
      <c r="K139" s="148"/>
      <c r="L139" s="25"/>
      <c r="M139" s="149" t="s">
        <v>1</v>
      </c>
      <c r="N139" s="114" t="s">
        <v>37</v>
      </c>
      <c r="O139" s="150">
        <v>0.08</v>
      </c>
      <c r="P139" s="150">
        <f t="shared" si="1"/>
        <v>11.45088</v>
      </c>
      <c r="Q139" s="150">
        <v>0</v>
      </c>
      <c r="R139" s="150">
        <f t="shared" si="2"/>
        <v>0</v>
      </c>
      <c r="S139" s="150">
        <v>0</v>
      </c>
      <c r="T139" s="151">
        <f t="shared" si="3"/>
        <v>0</v>
      </c>
      <c r="AR139" s="152" t="s">
        <v>128</v>
      </c>
      <c r="AT139" s="152" t="s">
        <v>124</v>
      </c>
      <c r="AU139" s="152" t="s">
        <v>106</v>
      </c>
      <c r="AY139" s="13" t="s">
        <v>122</v>
      </c>
      <c r="BE139" s="153">
        <f t="shared" si="4"/>
        <v>0</v>
      </c>
      <c r="BF139" s="153">
        <f t="shared" si="5"/>
        <v>186.649</v>
      </c>
      <c r="BG139" s="153">
        <f t="shared" si="6"/>
        <v>0</v>
      </c>
      <c r="BH139" s="153">
        <f t="shared" si="7"/>
        <v>0</v>
      </c>
      <c r="BI139" s="153">
        <f t="shared" si="8"/>
        <v>0</v>
      </c>
      <c r="BJ139" s="13" t="s">
        <v>106</v>
      </c>
      <c r="BK139" s="154">
        <f t="shared" si="9"/>
        <v>186.649</v>
      </c>
      <c r="BL139" s="13" t="s">
        <v>128</v>
      </c>
      <c r="BM139" s="152" t="s">
        <v>430</v>
      </c>
    </row>
    <row r="140" spans="2:65" s="1" customFormat="1" ht="24.2" customHeight="1">
      <c r="B140" s="115"/>
      <c r="C140" s="143" t="s">
        <v>149</v>
      </c>
      <c r="D140" s="143" t="s">
        <v>124</v>
      </c>
      <c r="E140" s="144" t="s">
        <v>150</v>
      </c>
      <c r="F140" s="145" t="s">
        <v>151</v>
      </c>
      <c r="G140" s="146" t="s">
        <v>127</v>
      </c>
      <c r="H140" s="147">
        <v>511.2</v>
      </c>
      <c r="I140" s="147">
        <v>5.0529999999999999</v>
      </c>
      <c r="J140" s="147">
        <f t="shared" si="0"/>
        <v>2583.0940000000001</v>
      </c>
      <c r="K140" s="148"/>
      <c r="L140" s="25"/>
      <c r="M140" s="149" t="s">
        <v>1</v>
      </c>
      <c r="N140" s="114" t="s">
        <v>37</v>
      </c>
      <c r="O140" s="150">
        <v>0.249</v>
      </c>
      <c r="P140" s="150">
        <f t="shared" si="1"/>
        <v>127.28879999999999</v>
      </c>
      <c r="Q140" s="150">
        <v>2.6516999999999999E-2</v>
      </c>
      <c r="R140" s="150">
        <f t="shared" si="2"/>
        <v>13.555490399999998</v>
      </c>
      <c r="S140" s="150">
        <v>0</v>
      </c>
      <c r="T140" s="151">
        <f t="shared" si="3"/>
        <v>0</v>
      </c>
      <c r="AR140" s="152" t="s">
        <v>128</v>
      </c>
      <c r="AT140" s="152" t="s">
        <v>124</v>
      </c>
      <c r="AU140" s="152" t="s">
        <v>106</v>
      </c>
      <c r="AY140" s="13" t="s">
        <v>122</v>
      </c>
      <c r="BE140" s="153">
        <f t="shared" si="4"/>
        <v>0</v>
      </c>
      <c r="BF140" s="153">
        <f t="shared" si="5"/>
        <v>2583.0940000000001</v>
      </c>
      <c r="BG140" s="153">
        <f t="shared" si="6"/>
        <v>0</v>
      </c>
      <c r="BH140" s="153">
        <f t="shared" si="7"/>
        <v>0</v>
      </c>
      <c r="BI140" s="153">
        <f t="shared" si="8"/>
        <v>0</v>
      </c>
      <c r="BJ140" s="13" t="s">
        <v>106</v>
      </c>
      <c r="BK140" s="154">
        <f t="shared" si="9"/>
        <v>2583.0940000000001</v>
      </c>
      <c r="BL140" s="13" t="s">
        <v>128</v>
      </c>
      <c r="BM140" s="152" t="s">
        <v>431</v>
      </c>
    </row>
    <row r="141" spans="2:65" s="1" customFormat="1" ht="24.2" customHeight="1">
      <c r="B141" s="115"/>
      <c r="C141" s="143" t="s">
        <v>153</v>
      </c>
      <c r="D141" s="143" t="s">
        <v>124</v>
      </c>
      <c r="E141" s="144" t="s">
        <v>154</v>
      </c>
      <c r="F141" s="145" t="s">
        <v>155</v>
      </c>
      <c r="G141" s="146" t="s">
        <v>127</v>
      </c>
      <c r="H141" s="147">
        <v>511.2</v>
      </c>
      <c r="I141" s="147">
        <v>3.0390000000000001</v>
      </c>
      <c r="J141" s="147">
        <f t="shared" si="0"/>
        <v>1553.537</v>
      </c>
      <c r="K141" s="148"/>
      <c r="L141" s="25"/>
      <c r="M141" s="149" t="s">
        <v>1</v>
      </c>
      <c r="N141" s="114" t="s">
        <v>37</v>
      </c>
      <c r="O141" s="150">
        <v>0.188</v>
      </c>
      <c r="P141" s="150">
        <f t="shared" si="1"/>
        <v>96.105599999999995</v>
      </c>
      <c r="Q141" s="150">
        <v>0</v>
      </c>
      <c r="R141" s="150">
        <f t="shared" si="2"/>
        <v>0</v>
      </c>
      <c r="S141" s="150">
        <v>0</v>
      </c>
      <c r="T141" s="151">
        <f t="shared" si="3"/>
        <v>0</v>
      </c>
      <c r="AR141" s="152" t="s">
        <v>128</v>
      </c>
      <c r="AT141" s="152" t="s">
        <v>124</v>
      </c>
      <c r="AU141" s="152" t="s">
        <v>106</v>
      </c>
      <c r="AY141" s="13" t="s">
        <v>122</v>
      </c>
      <c r="BE141" s="153">
        <f t="shared" si="4"/>
        <v>0</v>
      </c>
      <c r="BF141" s="153">
        <f t="shared" si="5"/>
        <v>1553.537</v>
      </c>
      <c r="BG141" s="153">
        <f t="shared" si="6"/>
        <v>0</v>
      </c>
      <c r="BH141" s="153">
        <f t="shared" si="7"/>
        <v>0</v>
      </c>
      <c r="BI141" s="153">
        <f t="shared" si="8"/>
        <v>0</v>
      </c>
      <c r="BJ141" s="13" t="s">
        <v>106</v>
      </c>
      <c r="BK141" s="154">
        <f t="shared" si="9"/>
        <v>1553.537</v>
      </c>
      <c r="BL141" s="13" t="s">
        <v>128</v>
      </c>
      <c r="BM141" s="152" t="s">
        <v>432</v>
      </c>
    </row>
    <row r="142" spans="2:65" s="1" customFormat="1" ht="33" customHeight="1">
      <c r="B142" s="115"/>
      <c r="C142" s="143" t="s">
        <v>157</v>
      </c>
      <c r="D142" s="143" t="s">
        <v>124</v>
      </c>
      <c r="E142" s="144" t="s">
        <v>158</v>
      </c>
      <c r="F142" s="145" t="s">
        <v>159</v>
      </c>
      <c r="G142" s="146" t="s">
        <v>139</v>
      </c>
      <c r="H142" s="147">
        <v>159.04</v>
      </c>
      <c r="I142" s="147">
        <v>5.1680000000000001</v>
      </c>
      <c r="J142" s="147">
        <f t="shared" si="0"/>
        <v>821.91899999999998</v>
      </c>
      <c r="K142" s="148"/>
      <c r="L142" s="25"/>
      <c r="M142" s="149" t="s">
        <v>1</v>
      </c>
      <c r="N142" s="114" t="s">
        <v>37</v>
      </c>
      <c r="O142" s="150">
        <v>7.0999999999999994E-2</v>
      </c>
      <c r="P142" s="150">
        <f t="shared" si="1"/>
        <v>11.291839999999999</v>
      </c>
      <c r="Q142" s="150">
        <v>0</v>
      </c>
      <c r="R142" s="150">
        <f t="shared" si="2"/>
        <v>0</v>
      </c>
      <c r="S142" s="150">
        <v>0</v>
      </c>
      <c r="T142" s="151">
        <f t="shared" si="3"/>
        <v>0</v>
      </c>
      <c r="AR142" s="152" t="s">
        <v>128</v>
      </c>
      <c r="AT142" s="152" t="s">
        <v>124</v>
      </c>
      <c r="AU142" s="152" t="s">
        <v>106</v>
      </c>
      <c r="AY142" s="13" t="s">
        <v>122</v>
      </c>
      <c r="BE142" s="153">
        <f t="shared" si="4"/>
        <v>0</v>
      </c>
      <c r="BF142" s="153">
        <f t="shared" si="5"/>
        <v>821.91899999999998</v>
      </c>
      <c r="BG142" s="153">
        <f t="shared" si="6"/>
        <v>0</v>
      </c>
      <c r="BH142" s="153">
        <f t="shared" si="7"/>
        <v>0</v>
      </c>
      <c r="BI142" s="153">
        <f t="shared" si="8"/>
        <v>0</v>
      </c>
      <c r="BJ142" s="13" t="s">
        <v>106</v>
      </c>
      <c r="BK142" s="154">
        <f t="shared" si="9"/>
        <v>821.91899999999998</v>
      </c>
      <c r="BL142" s="13" t="s">
        <v>128</v>
      </c>
      <c r="BM142" s="152" t="s">
        <v>433</v>
      </c>
    </row>
    <row r="143" spans="2:65" s="1" customFormat="1" ht="44.25" customHeight="1">
      <c r="B143" s="115"/>
      <c r="C143" s="143" t="s">
        <v>161</v>
      </c>
      <c r="D143" s="143" t="s">
        <v>124</v>
      </c>
      <c r="E143" s="144" t="s">
        <v>162</v>
      </c>
      <c r="F143" s="145" t="s">
        <v>163</v>
      </c>
      <c r="G143" s="146" t="s">
        <v>139</v>
      </c>
      <c r="H143" s="147">
        <v>4294.08</v>
      </c>
      <c r="I143" s="147">
        <v>0.66</v>
      </c>
      <c r="J143" s="147">
        <f t="shared" si="0"/>
        <v>2834.0929999999998</v>
      </c>
      <c r="K143" s="148"/>
      <c r="L143" s="25"/>
      <c r="M143" s="149" t="s">
        <v>1</v>
      </c>
      <c r="N143" s="114" t="s">
        <v>37</v>
      </c>
      <c r="O143" s="150">
        <v>9.3500000000000007E-3</v>
      </c>
      <c r="P143" s="150">
        <f t="shared" si="1"/>
        <v>40.149647999999999</v>
      </c>
      <c r="Q143" s="150">
        <v>0</v>
      </c>
      <c r="R143" s="150">
        <f t="shared" si="2"/>
        <v>0</v>
      </c>
      <c r="S143" s="150">
        <v>0</v>
      </c>
      <c r="T143" s="151">
        <f t="shared" si="3"/>
        <v>0</v>
      </c>
      <c r="AR143" s="152" t="s">
        <v>128</v>
      </c>
      <c r="AT143" s="152" t="s">
        <v>124</v>
      </c>
      <c r="AU143" s="152" t="s">
        <v>106</v>
      </c>
      <c r="AY143" s="13" t="s">
        <v>122</v>
      </c>
      <c r="BE143" s="153">
        <f t="shared" si="4"/>
        <v>0</v>
      </c>
      <c r="BF143" s="153">
        <f t="shared" si="5"/>
        <v>2834.0929999999998</v>
      </c>
      <c r="BG143" s="153">
        <f t="shared" si="6"/>
        <v>0</v>
      </c>
      <c r="BH143" s="153">
        <f t="shared" si="7"/>
        <v>0</v>
      </c>
      <c r="BI143" s="153">
        <f t="shared" si="8"/>
        <v>0</v>
      </c>
      <c r="BJ143" s="13" t="s">
        <v>106</v>
      </c>
      <c r="BK143" s="154">
        <f t="shared" si="9"/>
        <v>2834.0929999999998</v>
      </c>
      <c r="BL143" s="13" t="s">
        <v>128</v>
      </c>
      <c r="BM143" s="152" t="s">
        <v>434</v>
      </c>
    </row>
    <row r="144" spans="2:65" s="1" customFormat="1" ht="21.75" customHeight="1">
      <c r="B144" s="115"/>
      <c r="C144" s="143" t="s">
        <v>165</v>
      </c>
      <c r="D144" s="143" t="s">
        <v>124</v>
      </c>
      <c r="E144" s="144" t="s">
        <v>166</v>
      </c>
      <c r="F144" s="145" t="s">
        <v>167</v>
      </c>
      <c r="G144" s="146" t="s">
        <v>139</v>
      </c>
      <c r="H144" s="147">
        <v>159.04</v>
      </c>
      <c r="I144" s="147">
        <v>0.71399999999999997</v>
      </c>
      <c r="J144" s="147">
        <f t="shared" si="0"/>
        <v>113.55500000000001</v>
      </c>
      <c r="K144" s="148"/>
      <c r="L144" s="25"/>
      <c r="M144" s="149" t="s">
        <v>1</v>
      </c>
      <c r="N144" s="114" t="s">
        <v>37</v>
      </c>
      <c r="O144" s="150">
        <v>7.0000000000000001E-3</v>
      </c>
      <c r="P144" s="150">
        <f t="shared" si="1"/>
        <v>1.11328</v>
      </c>
      <c r="Q144" s="150">
        <v>0</v>
      </c>
      <c r="R144" s="150">
        <f t="shared" si="2"/>
        <v>0</v>
      </c>
      <c r="S144" s="150">
        <v>0</v>
      </c>
      <c r="T144" s="151">
        <f t="shared" si="3"/>
        <v>0</v>
      </c>
      <c r="AR144" s="152" t="s">
        <v>128</v>
      </c>
      <c r="AT144" s="152" t="s">
        <v>124</v>
      </c>
      <c r="AU144" s="152" t="s">
        <v>106</v>
      </c>
      <c r="AY144" s="13" t="s">
        <v>122</v>
      </c>
      <c r="BE144" s="153">
        <f t="shared" si="4"/>
        <v>0</v>
      </c>
      <c r="BF144" s="153">
        <f t="shared" si="5"/>
        <v>113.55500000000001</v>
      </c>
      <c r="BG144" s="153">
        <f t="shared" si="6"/>
        <v>0</v>
      </c>
      <c r="BH144" s="153">
        <f t="shared" si="7"/>
        <v>0</v>
      </c>
      <c r="BI144" s="153">
        <f t="shared" si="8"/>
        <v>0</v>
      </c>
      <c r="BJ144" s="13" t="s">
        <v>106</v>
      </c>
      <c r="BK144" s="154">
        <f t="shared" si="9"/>
        <v>113.55500000000001</v>
      </c>
      <c r="BL144" s="13" t="s">
        <v>128</v>
      </c>
      <c r="BM144" s="152" t="s">
        <v>435</v>
      </c>
    </row>
    <row r="145" spans="2:65" s="1" customFormat="1" ht="24.2" customHeight="1">
      <c r="B145" s="115"/>
      <c r="C145" s="143" t="s">
        <v>169</v>
      </c>
      <c r="D145" s="143" t="s">
        <v>124</v>
      </c>
      <c r="E145" s="144" t="s">
        <v>170</v>
      </c>
      <c r="F145" s="145" t="s">
        <v>171</v>
      </c>
      <c r="G145" s="146" t="s">
        <v>139</v>
      </c>
      <c r="H145" s="147">
        <v>159.04</v>
      </c>
      <c r="I145" s="147">
        <v>19.5</v>
      </c>
      <c r="J145" s="147">
        <f t="shared" si="0"/>
        <v>3101.28</v>
      </c>
      <c r="K145" s="148"/>
      <c r="L145" s="25"/>
      <c r="M145" s="149" t="s">
        <v>1</v>
      </c>
      <c r="N145" s="114" t="s">
        <v>37</v>
      </c>
      <c r="O145" s="150">
        <v>0</v>
      </c>
      <c r="P145" s="150">
        <f t="shared" si="1"/>
        <v>0</v>
      </c>
      <c r="Q145" s="150">
        <v>0</v>
      </c>
      <c r="R145" s="150">
        <f t="shared" si="2"/>
        <v>0</v>
      </c>
      <c r="S145" s="150">
        <v>0</v>
      </c>
      <c r="T145" s="151">
        <f t="shared" si="3"/>
        <v>0</v>
      </c>
      <c r="AR145" s="152" t="s">
        <v>128</v>
      </c>
      <c r="AT145" s="152" t="s">
        <v>124</v>
      </c>
      <c r="AU145" s="152" t="s">
        <v>106</v>
      </c>
      <c r="AY145" s="13" t="s">
        <v>122</v>
      </c>
      <c r="BE145" s="153">
        <f t="shared" si="4"/>
        <v>0</v>
      </c>
      <c r="BF145" s="153">
        <f t="shared" si="5"/>
        <v>3101.28</v>
      </c>
      <c r="BG145" s="153">
        <f t="shared" si="6"/>
        <v>0</v>
      </c>
      <c r="BH145" s="153">
        <f t="shared" si="7"/>
        <v>0</v>
      </c>
      <c r="BI145" s="153">
        <f t="shared" si="8"/>
        <v>0</v>
      </c>
      <c r="BJ145" s="13" t="s">
        <v>106</v>
      </c>
      <c r="BK145" s="154">
        <f t="shared" si="9"/>
        <v>3101.28</v>
      </c>
      <c r="BL145" s="13" t="s">
        <v>128</v>
      </c>
      <c r="BM145" s="152" t="s">
        <v>436</v>
      </c>
    </row>
    <row r="146" spans="2:65" s="1" customFormat="1" ht="24.2" customHeight="1">
      <c r="B146" s="115"/>
      <c r="C146" s="143" t="s">
        <v>173</v>
      </c>
      <c r="D146" s="143" t="s">
        <v>124</v>
      </c>
      <c r="E146" s="144" t="s">
        <v>174</v>
      </c>
      <c r="F146" s="145" t="s">
        <v>175</v>
      </c>
      <c r="G146" s="146" t="s">
        <v>139</v>
      </c>
      <c r="H146" s="147">
        <v>102.24</v>
      </c>
      <c r="I146" s="147">
        <v>4.4530000000000003</v>
      </c>
      <c r="J146" s="147">
        <f t="shared" si="0"/>
        <v>455.27499999999998</v>
      </c>
      <c r="K146" s="148"/>
      <c r="L146" s="25"/>
      <c r="M146" s="149" t="s">
        <v>1</v>
      </c>
      <c r="N146" s="114" t="s">
        <v>37</v>
      </c>
      <c r="O146" s="150">
        <v>0.24199999999999999</v>
      </c>
      <c r="P146" s="150">
        <f t="shared" si="1"/>
        <v>24.742079999999998</v>
      </c>
      <c r="Q146" s="150">
        <v>0</v>
      </c>
      <c r="R146" s="150">
        <f t="shared" si="2"/>
        <v>0</v>
      </c>
      <c r="S146" s="150">
        <v>0</v>
      </c>
      <c r="T146" s="151">
        <f t="shared" si="3"/>
        <v>0</v>
      </c>
      <c r="AR146" s="152" t="s">
        <v>128</v>
      </c>
      <c r="AT146" s="152" t="s">
        <v>124</v>
      </c>
      <c r="AU146" s="152" t="s">
        <v>106</v>
      </c>
      <c r="AY146" s="13" t="s">
        <v>122</v>
      </c>
      <c r="BE146" s="153">
        <f t="shared" si="4"/>
        <v>0</v>
      </c>
      <c r="BF146" s="153">
        <f t="shared" si="5"/>
        <v>455.27499999999998</v>
      </c>
      <c r="BG146" s="153">
        <f t="shared" si="6"/>
        <v>0</v>
      </c>
      <c r="BH146" s="153">
        <f t="shared" si="7"/>
        <v>0</v>
      </c>
      <c r="BI146" s="153">
        <f t="shared" si="8"/>
        <v>0</v>
      </c>
      <c r="BJ146" s="13" t="s">
        <v>106</v>
      </c>
      <c r="BK146" s="154">
        <f t="shared" si="9"/>
        <v>455.27499999999998</v>
      </c>
      <c r="BL146" s="13" t="s">
        <v>128</v>
      </c>
      <c r="BM146" s="152" t="s">
        <v>437</v>
      </c>
    </row>
    <row r="147" spans="2:65" s="1" customFormat="1" ht="24.2" customHeight="1">
      <c r="B147" s="115"/>
      <c r="C147" s="143" t="s">
        <v>177</v>
      </c>
      <c r="D147" s="143" t="s">
        <v>124</v>
      </c>
      <c r="E147" s="144" t="s">
        <v>178</v>
      </c>
      <c r="F147" s="145" t="s">
        <v>179</v>
      </c>
      <c r="G147" s="146" t="s">
        <v>139</v>
      </c>
      <c r="H147" s="147">
        <v>45.44</v>
      </c>
      <c r="I147" s="147">
        <v>30.204999999999998</v>
      </c>
      <c r="J147" s="147">
        <f t="shared" si="0"/>
        <v>1372.5150000000001</v>
      </c>
      <c r="K147" s="148"/>
      <c r="L147" s="25"/>
      <c r="M147" s="149" t="s">
        <v>1</v>
      </c>
      <c r="N147" s="114" t="s">
        <v>37</v>
      </c>
      <c r="O147" s="150">
        <v>2.0760000000000001</v>
      </c>
      <c r="P147" s="150">
        <f t="shared" si="1"/>
        <v>94.333439999999996</v>
      </c>
      <c r="Q147" s="150">
        <v>0</v>
      </c>
      <c r="R147" s="150">
        <f t="shared" si="2"/>
        <v>0</v>
      </c>
      <c r="S147" s="150">
        <v>0</v>
      </c>
      <c r="T147" s="151">
        <f t="shared" si="3"/>
        <v>0</v>
      </c>
      <c r="AR147" s="152" t="s">
        <v>128</v>
      </c>
      <c r="AT147" s="152" t="s">
        <v>124</v>
      </c>
      <c r="AU147" s="152" t="s">
        <v>106</v>
      </c>
      <c r="AY147" s="13" t="s">
        <v>122</v>
      </c>
      <c r="BE147" s="153">
        <f t="shared" si="4"/>
        <v>0</v>
      </c>
      <c r="BF147" s="153">
        <f t="shared" si="5"/>
        <v>1372.5150000000001</v>
      </c>
      <c r="BG147" s="153">
        <f t="shared" si="6"/>
        <v>0</v>
      </c>
      <c r="BH147" s="153">
        <f t="shared" si="7"/>
        <v>0</v>
      </c>
      <c r="BI147" s="153">
        <f t="shared" si="8"/>
        <v>0</v>
      </c>
      <c r="BJ147" s="13" t="s">
        <v>106</v>
      </c>
      <c r="BK147" s="154">
        <f t="shared" si="9"/>
        <v>1372.5150000000001</v>
      </c>
      <c r="BL147" s="13" t="s">
        <v>128</v>
      </c>
      <c r="BM147" s="152" t="s">
        <v>438</v>
      </c>
    </row>
    <row r="148" spans="2:65" s="1" customFormat="1" ht="16.5" customHeight="1">
      <c r="B148" s="115"/>
      <c r="C148" s="155" t="s">
        <v>181</v>
      </c>
      <c r="D148" s="155" t="s">
        <v>182</v>
      </c>
      <c r="E148" s="156" t="s">
        <v>183</v>
      </c>
      <c r="F148" s="157" t="s">
        <v>184</v>
      </c>
      <c r="G148" s="158" t="s">
        <v>185</v>
      </c>
      <c r="H148" s="159">
        <v>246.626</v>
      </c>
      <c r="I148" s="159">
        <v>19.335000000000001</v>
      </c>
      <c r="J148" s="159">
        <f t="shared" si="0"/>
        <v>4768.5140000000001</v>
      </c>
      <c r="K148" s="160"/>
      <c r="L148" s="161"/>
      <c r="M148" s="162" t="s">
        <v>1</v>
      </c>
      <c r="N148" s="163" t="s">
        <v>37</v>
      </c>
      <c r="O148" s="150">
        <v>0</v>
      </c>
      <c r="P148" s="150">
        <f t="shared" si="1"/>
        <v>0</v>
      </c>
      <c r="Q148" s="150">
        <v>1</v>
      </c>
      <c r="R148" s="150">
        <f t="shared" si="2"/>
        <v>246.626</v>
      </c>
      <c r="S148" s="150">
        <v>0</v>
      </c>
      <c r="T148" s="151">
        <f t="shared" si="3"/>
        <v>0</v>
      </c>
      <c r="AR148" s="152" t="s">
        <v>153</v>
      </c>
      <c r="AT148" s="152" t="s">
        <v>182</v>
      </c>
      <c r="AU148" s="152" t="s">
        <v>106</v>
      </c>
      <c r="AY148" s="13" t="s">
        <v>122</v>
      </c>
      <c r="BE148" s="153">
        <f t="shared" si="4"/>
        <v>0</v>
      </c>
      <c r="BF148" s="153">
        <f t="shared" si="5"/>
        <v>4768.5140000000001</v>
      </c>
      <c r="BG148" s="153">
        <f t="shared" si="6"/>
        <v>0</v>
      </c>
      <c r="BH148" s="153">
        <f t="shared" si="7"/>
        <v>0</v>
      </c>
      <c r="BI148" s="153">
        <f t="shared" si="8"/>
        <v>0</v>
      </c>
      <c r="BJ148" s="13" t="s">
        <v>106</v>
      </c>
      <c r="BK148" s="154">
        <f t="shared" si="9"/>
        <v>4768.5140000000001</v>
      </c>
      <c r="BL148" s="13" t="s">
        <v>128</v>
      </c>
      <c r="BM148" s="152" t="s">
        <v>439</v>
      </c>
    </row>
    <row r="149" spans="2:65" s="11" customFormat="1" ht="22.9" customHeight="1">
      <c r="B149" s="132"/>
      <c r="D149" s="133" t="s">
        <v>70</v>
      </c>
      <c r="E149" s="141" t="s">
        <v>128</v>
      </c>
      <c r="F149" s="141" t="s">
        <v>187</v>
      </c>
      <c r="J149" s="142">
        <f>BK149</f>
        <v>1025.9880000000001</v>
      </c>
      <c r="L149" s="132"/>
      <c r="M149" s="136"/>
      <c r="P149" s="137">
        <f>SUM(P150:P152)</f>
        <v>29.1700704</v>
      </c>
      <c r="R149" s="137">
        <f>SUM(R150:R152)</f>
        <v>23.951886054879999</v>
      </c>
      <c r="T149" s="138">
        <f>SUM(T150:T152)</f>
        <v>0</v>
      </c>
      <c r="AR149" s="133" t="s">
        <v>79</v>
      </c>
      <c r="AT149" s="139" t="s">
        <v>70</v>
      </c>
      <c r="AU149" s="139" t="s">
        <v>79</v>
      </c>
      <c r="AY149" s="133" t="s">
        <v>122</v>
      </c>
      <c r="BK149" s="140">
        <f>SUM(BK150:BK152)</f>
        <v>1025.9880000000001</v>
      </c>
    </row>
    <row r="150" spans="2:65" s="1" customFormat="1" ht="33" customHeight="1">
      <c r="B150" s="115"/>
      <c r="C150" s="143" t="s">
        <v>188</v>
      </c>
      <c r="D150" s="143" t="s">
        <v>124</v>
      </c>
      <c r="E150" s="144" t="s">
        <v>189</v>
      </c>
      <c r="F150" s="145" t="s">
        <v>190</v>
      </c>
      <c r="G150" s="146" t="s">
        <v>139</v>
      </c>
      <c r="H150" s="147">
        <v>11.36</v>
      </c>
      <c r="I150" s="147">
        <v>51.603999999999999</v>
      </c>
      <c r="J150" s="147">
        <f>ROUND(I150*H150,3)</f>
        <v>586.221</v>
      </c>
      <c r="K150" s="148"/>
      <c r="L150" s="25"/>
      <c r="M150" s="149" t="s">
        <v>1</v>
      </c>
      <c r="N150" s="114" t="s">
        <v>37</v>
      </c>
      <c r="O150" s="150">
        <v>1.246</v>
      </c>
      <c r="P150" s="150">
        <f>O150*H150</f>
        <v>14.15456</v>
      </c>
      <c r="Q150" s="150">
        <v>1.8907799999999999</v>
      </c>
      <c r="R150" s="150">
        <f>Q150*H150</f>
        <v>21.479260799999999</v>
      </c>
      <c r="S150" s="150">
        <v>0</v>
      </c>
      <c r="T150" s="151">
        <f>S150*H150</f>
        <v>0</v>
      </c>
      <c r="AR150" s="152" t="s">
        <v>128</v>
      </c>
      <c r="AT150" s="152" t="s">
        <v>124</v>
      </c>
      <c r="AU150" s="152" t="s">
        <v>106</v>
      </c>
      <c r="AY150" s="13" t="s">
        <v>122</v>
      </c>
      <c r="BE150" s="153">
        <f>IF(N150="základná",J150,0)</f>
        <v>0</v>
      </c>
      <c r="BF150" s="153">
        <f>IF(N150="znížená",J150,0)</f>
        <v>586.221</v>
      </c>
      <c r="BG150" s="153">
        <f>IF(N150="zákl. prenesená",J150,0)</f>
        <v>0</v>
      </c>
      <c r="BH150" s="153">
        <f>IF(N150="zníž. prenesená",J150,0)</f>
        <v>0</v>
      </c>
      <c r="BI150" s="153">
        <f>IF(N150="nulová",J150,0)</f>
        <v>0</v>
      </c>
      <c r="BJ150" s="13" t="s">
        <v>106</v>
      </c>
      <c r="BK150" s="154">
        <f>ROUND(I150*H150,3)</f>
        <v>586.221</v>
      </c>
      <c r="BL150" s="13" t="s">
        <v>128</v>
      </c>
      <c r="BM150" s="152" t="s">
        <v>440</v>
      </c>
    </row>
    <row r="151" spans="2:65" s="1" customFormat="1" ht="24.2" customHeight="1">
      <c r="B151" s="115"/>
      <c r="C151" s="143" t="s">
        <v>192</v>
      </c>
      <c r="D151" s="143" t="s">
        <v>124</v>
      </c>
      <c r="E151" s="144" t="s">
        <v>193</v>
      </c>
      <c r="F151" s="145" t="s">
        <v>441</v>
      </c>
      <c r="G151" s="146" t="s">
        <v>139</v>
      </c>
      <c r="H151" s="147">
        <v>0.88</v>
      </c>
      <c r="I151" s="147">
        <v>126.795</v>
      </c>
      <c r="J151" s="147">
        <f>ROUND(I151*H151,3)</f>
        <v>111.58</v>
      </c>
      <c r="K151" s="148"/>
      <c r="L151" s="25"/>
      <c r="M151" s="149" t="s">
        <v>1</v>
      </c>
      <c r="N151" s="114" t="s">
        <v>37</v>
      </c>
      <c r="O151" s="150">
        <v>1.45608</v>
      </c>
      <c r="P151" s="150">
        <f>O151*H151</f>
        <v>1.2813504</v>
      </c>
      <c r="Q151" s="150">
        <v>2.1922752000000001</v>
      </c>
      <c r="R151" s="150">
        <f>Q151*H151</f>
        <v>1.929202176</v>
      </c>
      <c r="S151" s="150">
        <v>0</v>
      </c>
      <c r="T151" s="151">
        <f>S151*H151</f>
        <v>0</v>
      </c>
      <c r="AR151" s="152" t="s">
        <v>128</v>
      </c>
      <c r="AT151" s="152" t="s">
        <v>124</v>
      </c>
      <c r="AU151" s="152" t="s">
        <v>106</v>
      </c>
      <c r="AY151" s="13" t="s">
        <v>122</v>
      </c>
      <c r="BE151" s="153">
        <f>IF(N151="základná",J151,0)</f>
        <v>0</v>
      </c>
      <c r="BF151" s="153">
        <f>IF(N151="znížená",J151,0)</f>
        <v>111.58</v>
      </c>
      <c r="BG151" s="153">
        <f>IF(N151="zákl. prenesená",J151,0)</f>
        <v>0</v>
      </c>
      <c r="BH151" s="153">
        <f>IF(N151="zníž. prenesená",J151,0)</f>
        <v>0</v>
      </c>
      <c r="BI151" s="153">
        <f>IF(N151="nulová",J151,0)</f>
        <v>0</v>
      </c>
      <c r="BJ151" s="13" t="s">
        <v>106</v>
      </c>
      <c r="BK151" s="154">
        <f>ROUND(I151*H151,3)</f>
        <v>111.58</v>
      </c>
      <c r="BL151" s="13" t="s">
        <v>128</v>
      </c>
      <c r="BM151" s="152" t="s">
        <v>442</v>
      </c>
    </row>
    <row r="152" spans="2:65" s="1" customFormat="1" ht="33" customHeight="1">
      <c r="B152" s="115"/>
      <c r="C152" s="143" t="s">
        <v>196</v>
      </c>
      <c r="D152" s="143" t="s">
        <v>124</v>
      </c>
      <c r="E152" s="144" t="s">
        <v>197</v>
      </c>
      <c r="F152" s="145" t="s">
        <v>198</v>
      </c>
      <c r="G152" s="146" t="s">
        <v>127</v>
      </c>
      <c r="H152" s="147">
        <v>17.600000000000001</v>
      </c>
      <c r="I152" s="147">
        <v>18.646999999999998</v>
      </c>
      <c r="J152" s="147">
        <f>ROUND(I152*H152,3)</f>
        <v>328.18700000000001</v>
      </c>
      <c r="K152" s="148"/>
      <c r="L152" s="25"/>
      <c r="M152" s="149" t="s">
        <v>1</v>
      </c>
      <c r="N152" s="114" t="s">
        <v>37</v>
      </c>
      <c r="O152" s="150">
        <v>0.78034999999999999</v>
      </c>
      <c r="P152" s="150">
        <f>O152*H152</f>
        <v>13.734160000000001</v>
      </c>
      <c r="Q152" s="150">
        <v>3.0876311300000001E-2</v>
      </c>
      <c r="R152" s="150">
        <f>Q152*H152</f>
        <v>0.54342307888000008</v>
      </c>
      <c r="S152" s="150">
        <v>0</v>
      </c>
      <c r="T152" s="151">
        <f>S152*H152</f>
        <v>0</v>
      </c>
      <c r="AR152" s="152" t="s">
        <v>128</v>
      </c>
      <c r="AT152" s="152" t="s">
        <v>124</v>
      </c>
      <c r="AU152" s="152" t="s">
        <v>106</v>
      </c>
      <c r="AY152" s="13" t="s">
        <v>122</v>
      </c>
      <c r="BE152" s="153">
        <f>IF(N152="základná",J152,0)</f>
        <v>0</v>
      </c>
      <c r="BF152" s="153">
        <f>IF(N152="znížená",J152,0)</f>
        <v>328.18700000000001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3" t="s">
        <v>106</v>
      </c>
      <c r="BK152" s="154">
        <f>ROUND(I152*H152,3)</f>
        <v>328.18700000000001</v>
      </c>
      <c r="BL152" s="13" t="s">
        <v>128</v>
      </c>
      <c r="BM152" s="152" t="s">
        <v>443</v>
      </c>
    </row>
    <row r="153" spans="2:65" s="11" customFormat="1" ht="22.9" customHeight="1">
      <c r="B153" s="132"/>
      <c r="D153" s="133" t="s">
        <v>70</v>
      </c>
      <c r="E153" s="141" t="s">
        <v>141</v>
      </c>
      <c r="F153" s="141" t="s">
        <v>200</v>
      </c>
      <c r="J153" s="142">
        <f>BK153</f>
        <v>12286.308999999999</v>
      </c>
      <c r="L153" s="132"/>
      <c r="M153" s="136"/>
      <c r="P153" s="137">
        <f>SUM(P154:P156)</f>
        <v>291.81468599999999</v>
      </c>
      <c r="R153" s="137">
        <f>SUM(R154:R156)</f>
        <v>118.341985275</v>
      </c>
      <c r="T153" s="138">
        <f>SUM(T154:T156)</f>
        <v>0</v>
      </c>
      <c r="AR153" s="133" t="s">
        <v>79</v>
      </c>
      <c r="AT153" s="139" t="s">
        <v>70</v>
      </c>
      <c r="AU153" s="139" t="s">
        <v>79</v>
      </c>
      <c r="AY153" s="133" t="s">
        <v>122</v>
      </c>
      <c r="BK153" s="140">
        <f>SUM(BK154:BK156)</f>
        <v>12286.308999999999</v>
      </c>
    </row>
    <row r="154" spans="2:65" s="1" customFormat="1" ht="37.9" customHeight="1">
      <c r="B154" s="115"/>
      <c r="C154" s="143" t="s">
        <v>201</v>
      </c>
      <c r="D154" s="143" t="s">
        <v>124</v>
      </c>
      <c r="E154" s="144" t="s">
        <v>444</v>
      </c>
      <c r="F154" s="145" t="s">
        <v>445</v>
      </c>
      <c r="G154" s="146" t="s">
        <v>127</v>
      </c>
      <c r="H154" s="147">
        <v>127.8</v>
      </c>
      <c r="I154" s="147">
        <v>62.131</v>
      </c>
      <c r="J154" s="147">
        <f>ROUND(I154*H154,3)</f>
        <v>7940.3419999999996</v>
      </c>
      <c r="K154" s="148"/>
      <c r="L154" s="25"/>
      <c r="M154" s="149" t="s">
        <v>1</v>
      </c>
      <c r="N154" s="114" t="s">
        <v>37</v>
      </c>
      <c r="O154" s="150">
        <v>1.597</v>
      </c>
      <c r="P154" s="150">
        <f>O154*H154</f>
        <v>204.0966</v>
      </c>
      <c r="Q154" s="150">
        <v>0.39561000000000002</v>
      </c>
      <c r="R154" s="150">
        <f>Q154*H154</f>
        <v>50.558958000000004</v>
      </c>
      <c r="S154" s="150">
        <v>0</v>
      </c>
      <c r="T154" s="151">
        <f>S154*H154</f>
        <v>0</v>
      </c>
      <c r="AR154" s="152" t="s">
        <v>128</v>
      </c>
      <c r="AT154" s="152" t="s">
        <v>124</v>
      </c>
      <c r="AU154" s="152" t="s">
        <v>106</v>
      </c>
      <c r="AY154" s="13" t="s">
        <v>122</v>
      </c>
      <c r="BE154" s="153">
        <f>IF(N154="základná",J154,0)</f>
        <v>0</v>
      </c>
      <c r="BF154" s="153">
        <f>IF(N154="znížená",J154,0)</f>
        <v>7940.3419999999996</v>
      </c>
      <c r="BG154" s="153">
        <f>IF(N154="zákl. prenesená",J154,0)</f>
        <v>0</v>
      </c>
      <c r="BH154" s="153">
        <f>IF(N154="zníž. prenesená",J154,0)</f>
        <v>0</v>
      </c>
      <c r="BI154" s="153">
        <f>IF(N154="nulová",J154,0)</f>
        <v>0</v>
      </c>
      <c r="BJ154" s="13" t="s">
        <v>106</v>
      </c>
      <c r="BK154" s="154">
        <f>ROUND(I154*H154,3)</f>
        <v>7940.3419999999996</v>
      </c>
      <c r="BL154" s="13" t="s">
        <v>128</v>
      </c>
      <c r="BM154" s="152" t="s">
        <v>446</v>
      </c>
    </row>
    <row r="155" spans="2:65" s="1" customFormat="1" ht="33" customHeight="1">
      <c r="B155" s="115"/>
      <c r="C155" s="143" t="s">
        <v>7</v>
      </c>
      <c r="D155" s="143" t="s">
        <v>124</v>
      </c>
      <c r="E155" s="144" t="s">
        <v>447</v>
      </c>
      <c r="F155" s="145" t="s">
        <v>448</v>
      </c>
      <c r="G155" s="146" t="s">
        <v>127</v>
      </c>
      <c r="H155" s="147">
        <v>127.8</v>
      </c>
      <c r="I155" s="147">
        <v>6.1559999999999997</v>
      </c>
      <c r="J155" s="147">
        <f>ROUND(I155*H155,3)</f>
        <v>786.73699999999997</v>
      </c>
      <c r="K155" s="148"/>
      <c r="L155" s="25"/>
      <c r="M155" s="149" t="s">
        <v>1</v>
      </c>
      <c r="N155" s="114" t="s">
        <v>37</v>
      </c>
      <c r="O155" s="150">
        <v>0.128</v>
      </c>
      <c r="P155" s="150">
        <f>O155*H155</f>
        <v>16.3584</v>
      </c>
      <c r="Q155" s="150">
        <v>0.18906999999999999</v>
      </c>
      <c r="R155" s="150">
        <f>Q155*H155</f>
        <v>24.163145999999998</v>
      </c>
      <c r="S155" s="150">
        <v>0</v>
      </c>
      <c r="T155" s="151">
        <f>S155*H155</f>
        <v>0</v>
      </c>
      <c r="AR155" s="152" t="s">
        <v>128</v>
      </c>
      <c r="AT155" s="152" t="s">
        <v>124</v>
      </c>
      <c r="AU155" s="152" t="s">
        <v>106</v>
      </c>
      <c r="AY155" s="13" t="s">
        <v>122</v>
      </c>
      <c r="BE155" s="153">
        <f>IF(N155="základná",J155,0)</f>
        <v>0</v>
      </c>
      <c r="BF155" s="153">
        <f>IF(N155="znížená",J155,0)</f>
        <v>786.73699999999997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3" t="s">
        <v>106</v>
      </c>
      <c r="BK155" s="154">
        <f>ROUND(I155*H155,3)</f>
        <v>786.73699999999997</v>
      </c>
      <c r="BL155" s="13" t="s">
        <v>128</v>
      </c>
      <c r="BM155" s="152" t="s">
        <v>449</v>
      </c>
    </row>
    <row r="156" spans="2:65" s="1" customFormat="1" ht="37.9" customHeight="1">
      <c r="B156" s="115"/>
      <c r="C156" s="143" t="s">
        <v>210</v>
      </c>
      <c r="D156" s="143" t="s">
        <v>124</v>
      </c>
      <c r="E156" s="144" t="s">
        <v>450</v>
      </c>
      <c r="F156" s="145" t="s">
        <v>451</v>
      </c>
      <c r="G156" s="146" t="s">
        <v>127</v>
      </c>
      <c r="H156" s="147">
        <v>127.8</v>
      </c>
      <c r="I156" s="147">
        <v>27.85</v>
      </c>
      <c r="J156" s="147">
        <f>ROUND(I156*H156,3)</f>
        <v>3559.23</v>
      </c>
      <c r="K156" s="148"/>
      <c r="L156" s="25"/>
      <c r="M156" s="149" t="s">
        <v>1</v>
      </c>
      <c r="N156" s="114" t="s">
        <v>37</v>
      </c>
      <c r="O156" s="150">
        <v>0.55837000000000003</v>
      </c>
      <c r="P156" s="150">
        <f>O156*H156</f>
        <v>71.359685999999996</v>
      </c>
      <c r="Q156" s="150">
        <v>0.34131362500000001</v>
      </c>
      <c r="R156" s="150">
        <f>Q156*H156</f>
        <v>43.619881274999997</v>
      </c>
      <c r="S156" s="150">
        <v>0</v>
      </c>
      <c r="T156" s="151">
        <f>S156*H156</f>
        <v>0</v>
      </c>
      <c r="AR156" s="152" t="s">
        <v>128</v>
      </c>
      <c r="AT156" s="152" t="s">
        <v>124</v>
      </c>
      <c r="AU156" s="152" t="s">
        <v>106</v>
      </c>
      <c r="AY156" s="13" t="s">
        <v>122</v>
      </c>
      <c r="BE156" s="153">
        <f>IF(N156="základná",J156,0)</f>
        <v>0</v>
      </c>
      <c r="BF156" s="153">
        <f>IF(N156="znížená",J156,0)</f>
        <v>3559.23</v>
      </c>
      <c r="BG156" s="153">
        <f>IF(N156="zákl. prenesená",J156,0)</f>
        <v>0</v>
      </c>
      <c r="BH156" s="153">
        <f>IF(N156="zníž. prenesená",J156,0)</f>
        <v>0</v>
      </c>
      <c r="BI156" s="153">
        <f>IF(N156="nulová",J156,0)</f>
        <v>0</v>
      </c>
      <c r="BJ156" s="13" t="s">
        <v>106</v>
      </c>
      <c r="BK156" s="154">
        <f>ROUND(I156*H156,3)</f>
        <v>3559.23</v>
      </c>
      <c r="BL156" s="13" t="s">
        <v>128</v>
      </c>
      <c r="BM156" s="152" t="s">
        <v>452</v>
      </c>
    </row>
    <row r="157" spans="2:65" s="11" customFormat="1" ht="22.9" customHeight="1">
      <c r="B157" s="132"/>
      <c r="D157" s="133" t="s">
        <v>70</v>
      </c>
      <c r="E157" s="141" t="s">
        <v>153</v>
      </c>
      <c r="F157" s="141" t="s">
        <v>205</v>
      </c>
      <c r="J157" s="142">
        <f>BK157</f>
        <v>8551.6459999999988</v>
      </c>
      <c r="L157" s="132"/>
      <c r="M157" s="136"/>
      <c r="P157" s="137">
        <f>SUM(P158:P194)</f>
        <v>50.463999999999999</v>
      </c>
      <c r="R157" s="137">
        <f>SUM(R158:R194)</f>
        <v>2.8662709400000006</v>
      </c>
      <c r="T157" s="138">
        <f>SUM(T158:T194)</f>
        <v>0</v>
      </c>
      <c r="AR157" s="133" t="s">
        <v>79</v>
      </c>
      <c r="AT157" s="139" t="s">
        <v>70</v>
      </c>
      <c r="AU157" s="139" t="s">
        <v>79</v>
      </c>
      <c r="AY157" s="133" t="s">
        <v>122</v>
      </c>
      <c r="BK157" s="140">
        <f>SUM(BK158:BK194)</f>
        <v>8551.6459999999988</v>
      </c>
    </row>
    <row r="158" spans="2:65" s="1" customFormat="1" ht="24.2" customHeight="1">
      <c r="B158" s="115"/>
      <c r="C158" s="143" t="s">
        <v>214</v>
      </c>
      <c r="D158" s="143" t="s">
        <v>124</v>
      </c>
      <c r="E158" s="144" t="s">
        <v>206</v>
      </c>
      <c r="F158" s="145" t="s">
        <v>207</v>
      </c>
      <c r="G158" s="146" t="s">
        <v>208</v>
      </c>
      <c r="H158" s="147">
        <v>7</v>
      </c>
      <c r="I158" s="147">
        <v>28.074999999999999</v>
      </c>
      <c r="J158" s="147">
        <f t="shared" ref="J158:J194" si="10">ROUND(I158*H158,3)</f>
        <v>196.52500000000001</v>
      </c>
      <c r="K158" s="148"/>
      <c r="L158" s="25"/>
      <c r="M158" s="149" t="s">
        <v>1</v>
      </c>
      <c r="N158" s="114" t="s">
        <v>37</v>
      </c>
      <c r="O158" s="150">
        <v>0.71899999999999997</v>
      </c>
      <c r="P158" s="150">
        <f t="shared" ref="P158:P194" si="11">O158*H158</f>
        <v>5.0329999999999995</v>
      </c>
      <c r="Q158" s="150">
        <v>3.8240000000000001E-3</v>
      </c>
      <c r="R158" s="150">
        <f t="shared" ref="R158:R194" si="12">Q158*H158</f>
        <v>2.6768E-2</v>
      </c>
      <c r="S158" s="150">
        <v>0</v>
      </c>
      <c r="T158" s="151">
        <f t="shared" ref="T158:T194" si="13">S158*H158</f>
        <v>0</v>
      </c>
      <c r="AR158" s="152" t="s">
        <v>128</v>
      </c>
      <c r="AT158" s="152" t="s">
        <v>124</v>
      </c>
      <c r="AU158" s="152" t="s">
        <v>106</v>
      </c>
      <c r="AY158" s="13" t="s">
        <v>122</v>
      </c>
      <c r="BE158" s="153">
        <f t="shared" ref="BE158:BE194" si="14">IF(N158="základná",J158,0)</f>
        <v>0</v>
      </c>
      <c r="BF158" s="153">
        <f t="shared" ref="BF158:BF194" si="15">IF(N158="znížená",J158,0)</f>
        <v>196.52500000000001</v>
      </c>
      <c r="BG158" s="153">
        <f t="shared" ref="BG158:BG194" si="16">IF(N158="zákl. prenesená",J158,0)</f>
        <v>0</v>
      </c>
      <c r="BH158" s="153">
        <f t="shared" ref="BH158:BH194" si="17">IF(N158="zníž. prenesená",J158,0)</f>
        <v>0</v>
      </c>
      <c r="BI158" s="153">
        <f t="shared" ref="BI158:BI194" si="18">IF(N158="nulová",J158,0)</f>
        <v>0</v>
      </c>
      <c r="BJ158" s="13" t="s">
        <v>106</v>
      </c>
      <c r="BK158" s="154">
        <f t="shared" ref="BK158:BK194" si="19">ROUND(I158*H158,3)</f>
        <v>196.52500000000001</v>
      </c>
      <c r="BL158" s="13" t="s">
        <v>128</v>
      </c>
      <c r="BM158" s="152" t="s">
        <v>453</v>
      </c>
    </row>
    <row r="159" spans="2:65" s="1" customFormat="1" ht="24.2" customHeight="1">
      <c r="B159" s="115"/>
      <c r="C159" s="155" t="s">
        <v>218</v>
      </c>
      <c r="D159" s="155" t="s">
        <v>182</v>
      </c>
      <c r="E159" s="156" t="s">
        <v>211</v>
      </c>
      <c r="F159" s="157" t="s">
        <v>212</v>
      </c>
      <c r="G159" s="158" t="s">
        <v>208</v>
      </c>
      <c r="H159" s="159">
        <v>4</v>
      </c>
      <c r="I159" s="159">
        <v>47.25</v>
      </c>
      <c r="J159" s="159">
        <f t="shared" si="10"/>
        <v>189</v>
      </c>
      <c r="K159" s="160"/>
      <c r="L159" s="161"/>
      <c r="M159" s="162" t="s">
        <v>1</v>
      </c>
      <c r="N159" s="163" t="s">
        <v>37</v>
      </c>
      <c r="O159" s="150">
        <v>0</v>
      </c>
      <c r="P159" s="150">
        <f t="shared" si="11"/>
        <v>0</v>
      </c>
      <c r="Q159" s="150">
        <v>8.9999999999999993E-3</v>
      </c>
      <c r="R159" s="150">
        <f t="shared" si="12"/>
        <v>3.5999999999999997E-2</v>
      </c>
      <c r="S159" s="150">
        <v>0</v>
      </c>
      <c r="T159" s="151">
        <f t="shared" si="13"/>
        <v>0</v>
      </c>
      <c r="AR159" s="152" t="s">
        <v>153</v>
      </c>
      <c r="AT159" s="152" t="s">
        <v>182</v>
      </c>
      <c r="AU159" s="152" t="s">
        <v>106</v>
      </c>
      <c r="AY159" s="13" t="s">
        <v>122</v>
      </c>
      <c r="BE159" s="153">
        <f t="shared" si="14"/>
        <v>0</v>
      </c>
      <c r="BF159" s="153">
        <f t="shared" si="15"/>
        <v>189</v>
      </c>
      <c r="BG159" s="153">
        <f t="shared" si="16"/>
        <v>0</v>
      </c>
      <c r="BH159" s="153">
        <f t="shared" si="17"/>
        <v>0</v>
      </c>
      <c r="BI159" s="153">
        <f t="shared" si="18"/>
        <v>0</v>
      </c>
      <c r="BJ159" s="13" t="s">
        <v>106</v>
      </c>
      <c r="BK159" s="154">
        <f t="shared" si="19"/>
        <v>189</v>
      </c>
      <c r="BL159" s="13" t="s">
        <v>128</v>
      </c>
      <c r="BM159" s="152" t="s">
        <v>454</v>
      </c>
    </row>
    <row r="160" spans="2:65" s="1" customFormat="1" ht="16.5" customHeight="1">
      <c r="B160" s="115"/>
      <c r="C160" s="155" t="s">
        <v>222</v>
      </c>
      <c r="D160" s="155" t="s">
        <v>182</v>
      </c>
      <c r="E160" s="156" t="s">
        <v>215</v>
      </c>
      <c r="F160" s="157" t="s">
        <v>216</v>
      </c>
      <c r="G160" s="158" t="s">
        <v>208</v>
      </c>
      <c r="H160" s="159">
        <v>2</v>
      </c>
      <c r="I160" s="159">
        <v>72.768000000000001</v>
      </c>
      <c r="J160" s="159">
        <f t="shared" si="10"/>
        <v>145.536</v>
      </c>
      <c r="K160" s="160"/>
      <c r="L160" s="161"/>
      <c r="M160" s="162" t="s">
        <v>1</v>
      </c>
      <c r="N160" s="163" t="s">
        <v>37</v>
      </c>
      <c r="O160" s="150">
        <v>0</v>
      </c>
      <c r="P160" s="150">
        <f t="shared" si="11"/>
        <v>0</v>
      </c>
      <c r="Q160" s="150">
        <v>2.5000000000000001E-2</v>
      </c>
      <c r="R160" s="150">
        <f t="shared" si="12"/>
        <v>0.05</v>
      </c>
      <c r="S160" s="150">
        <v>0</v>
      </c>
      <c r="T160" s="151">
        <f t="shared" si="13"/>
        <v>0</v>
      </c>
      <c r="AR160" s="152" t="s">
        <v>153</v>
      </c>
      <c r="AT160" s="152" t="s">
        <v>182</v>
      </c>
      <c r="AU160" s="152" t="s">
        <v>106</v>
      </c>
      <c r="AY160" s="13" t="s">
        <v>122</v>
      </c>
      <c r="BE160" s="153">
        <f t="shared" si="14"/>
        <v>0</v>
      </c>
      <c r="BF160" s="153">
        <f t="shared" si="15"/>
        <v>145.536</v>
      </c>
      <c r="BG160" s="153">
        <f t="shared" si="16"/>
        <v>0</v>
      </c>
      <c r="BH160" s="153">
        <f t="shared" si="17"/>
        <v>0</v>
      </c>
      <c r="BI160" s="153">
        <f t="shared" si="18"/>
        <v>0</v>
      </c>
      <c r="BJ160" s="13" t="s">
        <v>106</v>
      </c>
      <c r="BK160" s="154">
        <f t="shared" si="19"/>
        <v>145.536</v>
      </c>
      <c r="BL160" s="13" t="s">
        <v>128</v>
      </c>
      <c r="BM160" s="152" t="s">
        <v>455</v>
      </c>
    </row>
    <row r="161" spans="2:65" s="1" customFormat="1" ht="16.5" customHeight="1">
      <c r="B161" s="115"/>
      <c r="C161" s="155" t="s">
        <v>226</v>
      </c>
      <c r="D161" s="155" t="s">
        <v>182</v>
      </c>
      <c r="E161" s="156" t="s">
        <v>456</v>
      </c>
      <c r="F161" s="157" t="s">
        <v>457</v>
      </c>
      <c r="G161" s="158" t="s">
        <v>208</v>
      </c>
      <c r="H161" s="159">
        <v>1</v>
      </c>
      <c r="I161" s="159">
        <v>72.768000000000001</v>
      </c>
      <c r="J161" s="159">
        <f t="shared" si="10"/>
        <v>72.768000000000001</v>
      </c>
      <c r="K161" s="160"/>
      <c r="L161" s="161"/>
      <c r="M161" s="162" t="s">
        <v>1</v>
      </c>
      <c r="N161" s="163" t="s">
        <v>37</v>
      </c>
      <c r="O161" s="150">
        <v>0</v>
      </c>
      <c r="P161" s="150">
        <f t="shared" si="11"/>
        <v>0</v>
      </c>
      <c r="Q161" s="150">
        <v>2.5000000000000001E-2</v>
      </c>
      <c r="R161" s="150">
        <f t="shared" si="12"/>
        <v>2.5000000000000001E-2</v>
      </c>
      <c r="S161" s="150">
        <v>0</v>
      </c>
      <c r="T161" s="151">
        <f t="shared" si="13"/>
        <v>0</v>
      </c>
      <c r="AR161" s="152" t="s">
        <v>153</v>
      </c>
      <c r="AT161" s="152" t="s">
        <v>182</v>
      </c>
      <c r="AU161" s="152" t="s">
        <v>106</v>
      </c>
      <c r="AY161" s="13" t="s">
        <v>122</v>
      </c>
      <c r="BE161" s="153">
        <f t="shared" si="14"/>
        <v>0</v>
      </c>
      <c r="BF161" s="153">
        <f t="shared" si="15"/>
        <v>72.768000000000001</v>
      </c>
      <c r="BG161" s="153">
        <f t="shared" si="16"/>
        <v>0</v>
      </c>
      <c r="BH161" s="153">
        <f t="shared" si="17"/>
        <v>0</v>
      </c>
      <c r="BI161" s="153">
        <f t="shared" si="18"/>
        <v>0</v>
      </c>
      <c r="BJ161" s="13" t="s">
        <v>106</v>
      </c>
      <c r="BK161" s="154">
        <f t="shared" si="19"/>
        <v>72.768000000000001</v>
      </c>
      <c r="BL161" s="13" t="s">
        <v>128</v>
      </c>
      <c r="BM161" s="152" t="s">
        <v>458</v>
      </c>
    </row>
    <row r="162" spans="2:65" s="1" customFormat="1" ht="24.2" customHeight="1">
      <c r="B162" s="115"/>
      <c r="C162" s="143" t="s">
        <v>230</v>
      </c>
      <c r="D162" s="143" t="s">
        <v>124</v>
      </c>
      <c r="E162" s="144" t="s">
        <v>223</v>
      </c>
      <c r="F162" s="145" t="s">
        <v>224</v>
      </c>
      <c r="G162" s="146" t="s">
        <v>208</v>
      </c>
      <c r="H162" s="147">
        <v>3</v>
      </c>
      <c r="I162" s="147">
        <v>30.334</v>
      </c>
      <c r="J162" s="147">
        <f t="shared" si="10"/>
        <v>91.001999999999995</v>
      </c>
      <c r="K162" s="148"/>
      <c r="L162" s="25"/>
      <c r="M162" s="149" t="s">
        <v>1</v>
      </c>
      <c r="N162" s="114" t="s">
        <v>37</v>
      </c>
      <c r="O162" s="150">
        <v>0.81</v>
      </c>
      <c r="P162" s="150">
        <f t="shared" si="11"/>
        <v>2.4300000000000002</v>
      </c>
      <c r="Q162" s="150">
        <v>3.8019999999999998E-3</v>
      </c>
      <c r="R162" s="150">
        <f t="shared" si="12"/>
        <v>1.1405999999999999E-2</v>
      </c>
      <c r="S162" s="150">
        <v>0</v>
      </c>
      <c r="T162" s="151">
        <f t="shared" si="13"/>
        <v>0</v>
      </c>
      <c r="AR162" s="152" t="s">
        <v>128</v>
      </c>
      <c r="AT162" s="152" t="s">
        <v>124</v>
      </c>
      <c r="AU162" s="152" t="s">
        <v>106</v>
      </c>
      <c r="AY162" s="13" t="s">
        <v>122</v>
      </c>
      <c r="BE162" s="153">
        <f t="shared" si="14"/>
        <v>0</v>
      </c>
      <c r="BF162" s="153">
        <f t="shared" si="15"/>
        <v>91.001999999999995</v>
      </c>
      <c r="BG162" s="153">
        <f t="shared" si="16"/>
        <v>0</v>
      </c>
      <c r="BH162" s="153">
        <f t="shared" si="17"/>
        <v>0</v>
      </c>
      <c r="BI162" s="153">
        <f t="shared" si="18"/>
        <v>0</v>
      </c>
      <c r="BJ162" s="13" t="s">
        <v>106</v>
      </c>
      <c r="BK162" s="154">
        <f t="shared" si="19"/>
        <v>91.001999999999995</v>
      </c>
      <c r="BL162" s="13" t="s">
        <v>128</v>
      </c>
      <c r="BM162" s="152" t="s">
        <v>459</v>
      </c>
    </row>
    <row r="163" spans="2:65" s="1" customFormat="1" ht="24.2" customHeight="1">
      <c r="B163" s="115"/>
      <c r="C163" s="155" t="s">
        <v>234</v>
      </c>
      <c r="D163" s="155" t="s">
        <v>182</v>
      </c>
      <c r="E163" s="156" t="s">
        <v>227</v>
      </c>
      <c r="F163" s="157" t="s">
        <v>228</v>
      </c>
      <c r="G163" s="158" t="s">
        <v>208</v>
      </c>
      <c r="H163" s="159">
        <v>1</v>
      </c>
      <c r="I163" s="159">
        <v>76.700999999999993</v>
      </c>
      <c r="J163" s="159">
        <f t="shared" si="10"/>
        <v>76.700999999999993</v>
      </c>
      <c r="K163" s="160"/>
      <c r="L163" s="161"/>
      <c r="M163" s="162" t="s">
        <v>1</v>
      </c>
      <c r="N163" s="163" t="s">
        <v>37</v>
      </c>
      <c r="O163" s="150">
        <v>0</v>
      </c>
      <c r="P163" s="150">
        <f t="shared" si="11"/>
        <v>0</v>
      </c>
      <c r="Q163" s="150">
        <v>0.01</v>
      </c>
      <c r="R163" s="150">
        <f t="shared" si="12"/>
        <v>0.01</v>
      </c>
      <c r="S163" s="150">
        <v>0</v>
      </c>
      <c r="T163" s="151">
        <f t="shared" si="13"/>
        <v>0</v>
      </c>
      <c r="AR163" s="152" t="s">
        <v>153</v>
      </c>
      <c r="AT163" s="152" t="s">
        <v>182</v>
      </c>
      <c r="AU163" s="152" t="s">
        <v>106</v>
      </c>
      <c r="AY163" s="13" t="s">
        <v>122</v>
      </c>
      <c r="BE163" s="153">
        <f t="shared" si="14"/>
        <v>0</v>
      </c>
      <c r="BF163" s="153">
        <f t="shared" si="15"/>
        <v>76.700999999999993</v>
      </c>
      <c r="BG163" s="153">
        <f t="shared" si="16"/>
        <v>0</v>
      </c>
      <c r="BH163" s="153">
        <f t="shared" si="17"/>
        <v>0</v>
      </c>
      <c r="BI163" s="153">
        <f t="shared" si="18"/>
        <v>0</v>
      </c>
      <c r="BJ163" s="13" t="s">
        <v>106</v>
      </c>
      <c r="BK163" s="154">
        <f t="shared" si="19"/>
        <v>76.700999999999993</v>
      </c>
      <c r="BL163" s="13" t="s">
        <v>128</v>
      </c>
      <c r="BM163" s="152" t="s">
        <v>460</v>
      </c>
    </row>
    <row r="164" spans="2:65" s="1" customFormat="1" ht="16.5" customHeight="1">
      <c r="B164" s="115"/>
      <c r="C164" s="155" t="s">
        <v>238</v>
      </c>
      <c r="D164" s="155" t="s">
        <v>182</v>
      </c>
      <c r="E164" s="156" t="s">
        <v>461</v>
      </c>
      <c r="F164" s="157" t="s">
        <v>462</v>
      </c>
      <c r="G164" s="158" t="s">
        <v>208</v>
      </c>
      <c r="H164" s="159">
        <v>2</v>
      </c>
      <c r="I164" s="159">
        <v>88.49</v>
      </c>
      <c r="J164" s="159">
        <f t="shared" si="10"/>
        <v>176.98</v>
      </c>
      <c r="K164" s="160"/>
      <c r="L164" s="161"/>
      <c r="M164" s="162" t="s">
        <v>1</v>
      </c>
      <c r="N164" s="163" t="s">
        <v>37</v>
      </c>
      <c r="O164" s="150">
        <v>0</v>
      </c>
      <c r="P164" s="150">
        <f t="shared" si="11"/>
        <v>0</v>
      </c>
      <c r="Q164" s="150">
        <v>0.01</v>
      </c>
      <c r="R164" s="150">
        <f t="shared" si="12"/>
        <v>0.02</v>
      </c>
      <c r="S164" s="150">
        <v>0</v>
      </c>
      <c r="T164" s="151">
        <f t="shared" si="13"/>
        <v>0</v>
      </c>
      <c r="AR164" s="152" t="s">
        <v>153</v>
      </c>
      <c r="AT164" s="152" t="s">
        <v>182</v>
      </c>
      <c r="AU164" s="152" t="s">
        <v>106</v>
      </c>
      <c r="AY164" s="13" t="s">
        <v>122</v>
      </c>
      <c r="BE164" s="153">
        <f t="shared" si="14"/>
        <v>0</v>
      </c>
      <c r="BF164" s="153">
        <f t="shared" si="15"/>
        <v>176.98</v>
      </c>
      <c r="BG164" s="153">
        <f t="shared" si="16"/>
        <v>0</v>
      </c>
      <c r="BH164" s="153">
        <f t="shared" si="17"/>
        <v>0</v>
      </c>
      <c r="BI164" s="153">
        <f t="shared" si="18"/>
        <v>0</v>
      </c>
      <c r="BJ164" s="13" t="s">
        <v>106</v>
      </c>
      <c r="BK164" s="154">
        <f t="shared" si="19"/>
        <v>176.98</v>
      </c>
      <c r="BL164" s="13" t="s">
        <v>128</v>
      </c>
      <c r="BM164" s="152" t="s">
        <v>463</v>
      </c>
    </row>
    <row r="165" spans="2:65" s="1" customFormat="1" ht="24.2" customHeight="1">
      <c r="B165" s="115"/>
      <c r="C165" s="143" t="s">
        <v>242</v>
      </c>
      <c r="D165" s="143" t="s">
        <v>124</v>
      </c>
      <c r="E165" s="144" t="s">
        <v>231</v>
      </c>
      <c r="F165" s="145" t="s">
        <v>232</v>
      </c>
      <c r="G165" s="146" t="s">
        <v>208</v>
      </c>
      <c r="H165" s="147">
        <v>1</v>
      </c>
      <c r="I165" s="147">
        <v>36.479999999999997</v>
      </c>
      <c r="J165" s="147">
        <f t="shared" si="10"/>
        <v>36.479999999999997</v>
      </c>
      <c r="K165" s="148"/>
      <c r="L165" s="25"/>
      <c r="M165" s="149" t="s">
        <v>1</v>
      </c>
      <c r="N165" s="114" t="s">
        <v>37</v>
      </c>
      <c r="O165" s="150">
        <v>1.173</v>
      </c>
      <c r="P165" s="150">
        <f t="shared" si="11"/>
        <v>1.173</v>
      </c>
      <c r="Q165" s="150">
        <v>3.8019999999999998E-3</v>
      </c>
      <c r="R165" s="150">
        <f t="shared" si="12"/>
        <v>3.8019999999999998E-3</v>
      </c>
      <c r="S165" s="150">
        <v>0</v>
      </c>
      <c r="T165" s="151">
        <f t="shared" si="13"/>
        <v>0</v>
      </c>
      <c r="AR165" s="152" t="s">
        <v>128</v>
      </c>
      <c r="AT165" s="152" t="s">
        <v>124</v>
      </c>
      <c r="AU165" s="152" t="s">
        <v>106</v>
      </c>
      <c r="AY165" s="13" t="s">
        <v>122</v>
      </c>
      <c r="BE165" s="153">
        <f t="shared" si="14"/>
        <v>0</v>
      </c>
      <c r="BF165" s="153">
        <f t="shared" si="15"/>
        <v>36.479999999999997</v>
      </c>
      <c r="BG165" s="153">
        <f t="shared" si="16"/>
        <v>0</v>
      </c>
      <c r="BH165" s="153">
        <f t="shared" si="17"/>
        <v>0</v>
      </c>
      <c r="BI165" s="153">
        <f t="shared" si="18"/>
        <v>0</v>
      </c>
      <c r="BJ165" s="13" t="s">
        <v>106</v>
      </c>
      <c r="BK165" s="154">
        <f t="shared" si="19"/>
        <v>36.479999999999997</v>
      </c>
      <c r="BL165" s="13" t="s">
        <v>128</v>
      </c>
      <c r="BM165" s="152" t="s">
        <v>464</v>
      </c>
    </row>
    <row r="166" spans="2:65" s="1" customFormat="1" ht="24.2" customHeight="1">
      <c r="B166" s="115"/>
      <c r="C166" s="155" t="s">
        <v>247</v>
      </c>
      <c r="D166" s="155" t="s">
        <v>182</v>
      </c>
      <c r="E166" s="156" t="s">
        <v>239</v>
      </c>
      <c r="F166" s="157" t="s">
        <v>240</v>
      </c>
      <c r="G166" s="158" t="s">
        <v>208</v>
      </c>
      <c r="H166" s="159">
        <v>1.01</v>
      </c>
      <c r="I166" s="159">
        <v>141.33199999999999</v>
      </c>
      <c r="J166" s="159">
        <f t="shared" si="10"/>
        <v>142.745</v>
      </c>
      <c r="K166" s="160"/>
      <c r="L166" s="161"/>
      <c r="M166" s="162" t="s">
        <v>1</v>
      </c>
      <c r="N166" s="163" t="s">
        <v>37</v>
      </c>
      <c r="O166" s="150">
        <v>0</v>
      </c>
      <c r="P166" s="150">
        <f t="shared" si="11"/>
        <v>0</v>
      </c>
      <c r="Q166" s="150">
        <v>1.9E-2</v>
      </c>
      <c r="R166" s="150">
        <f t="shared" si="12"/>
        <v>1.9189999999999999E-2</v>
      </c>
      <c r="S166" s="150">
        <v>0</v>
      </c>
      <c r="T166" s="151">
        <f t="shared" si="13"/>
        <v>0</v>
      </c>
      <c r="AR166" s="152" t="s">
        <v>153</v>
      </c>
      <c r="AT166" s="152" t="s">
        <v>182</v>
      </c>
      <c r="AU166" s="152" t="s">
        <v>106</v>
      </c>
      <c r="AY166" s="13" t="s">
        <v>122</v>
      </c>
      <c r="BE166" s="153">
        <f t="shared" si="14"/>
        <v>0</v>
      </c>
      <c r="BF166" s="153">
        <f t="shared" si="15"/>
        <v>142.745</v>
      </c>
      <c r="BG166" s="153">
        <f t="shared" si="16"/>
        <v>0</v>
      </c>
      <c r="BH166" s="153">
        <f t="shared" si="17"/>
        <v>0</v>
      </c>
      <c r="BI166" s="153">
        <f t="shared" si="18"/>
        <v>0</v>
      </c>
      <c r="BJ166" s="13" t="s">
        <v>106</v>
      </c>
      <c r="BK166" s="154">
        <f t="shared" si="19"/>
        <v>142.745</v>
      </c>
      <c r="BL166" s="13" t="s">
        <v>128</v>
      </c>
      <c r="BM166" s="152" t="s">
        <v>465</v>
      </c>
    </row>
    <row r="167" spans="2:65" s="1" customFormat="1" ht="24.2" customHeight="1">
      <c r="B167" s="115"/>
      <c r="C167" s="143" t="s">
        <v>251</v>
      </c>
      <c r="D167" s="143" t="s">
        <v>124</v>
      </c>
      <c r="E167" s="144" t="s">
        <v>243</v>
      </c>
      <c r="F167" s="145" t="s">
        <v>244</v>
      </c>
      <c r="G167" s="146" t="s">
        <v>245</v>
      </c>
      <c r="H167" s="147">
        <v>142</v>
      </c>
      <c r="I167" s="147">
        <v>1.2709999999999999</v>
      </c>
      <c r="J167" s="147">
        <f t="shared" si="10"/>
        <v>180.482</v>
      </c>
      <c r="K167" s="148"/>
      <c r="L167" s="25"/>
      <c r="M167" s="149" t="s">
        <v>1</v>
      </c>
      <c r="N167" s="114" t="s">
        <v>37</v>
      </c>
      <c r="O167" s="150">
        <v>4.7E-2</v>
      </c>
      <c r="P167" s="150">
        <f t="shared" si="11"/>
        <v>6.6740000000000004</v>
      </c>
      <c r="Q167" s="150">
        <v>0</v>
      </c>
      <c r="R167" s="150">
        <f t="shared" si="12"/>
        <v>0</v>
      </c>
      <c r="S167" s="150">
        <v>0</v>
      </c>
      <c r="T167" s="151">
        <f t="shared" si="13"/>
        <v>0</v>
      </c>
      <c r="AR167" s="152" t="s">
        <v>128</v>
      </c>
      <c r="AT167" s="152" t="s">
        <v>124</v>
      </c>
      <c r="AU167" s="152" t="s">
        <v>106</v>
      </c>
      <c r="AY167" s="13" t="s">
        <v>122</v>
      </c>
      <c r="BE167" s="153">
        <f t="shared" si="14"/>
        <v>0</v>
      </c>
      <c r="BF167" s="153">
        <f t="shared" si="15"/>
        <v>180.482</v>
      </c>
      <c r="BG167" s="153">
        <f t="shared" si="16"/>
        <v>0</v>
      </c>
      <c r="BH167" s="153">
        <f t="shared" si="17"/>
        <v>0</v>
      </c>
      <c r="BI167" s="153">
        <f t="shared" si="18"/>
        <v>0</v>
      </c>
      <c r="BJ167" s="13" t="s">
        <v>106</v>
      </c>
      <c r="BK167" s="154">
        <f t="shared" si="19"/>
        <v>180.482</v>
      </c>
      <c r="BL167" s="13" t="s">
        <v>128</v>
      </c>
      <c r="BM167" s="152" t="s">
        <v>466</v>
      </c>
    </row>
    <row r="168" spans="2:65" s="1" customFormat="1" ht="24.2" customHeight="1">
      <c r="B168" s="115"/>
      <c r="C168" s="155" t="s">
        <v>255</v>
      </c>
      <c r="D168" s="155" t="s">
        <v>182</v>
      </c>
      <c r="E168" s="156" t="s">
        <v>248</v>
      </c>
      <c r="F168" s="157" t="s">
        <v>249</v>
      </c>
      <c r="G168" s="158" t="s">
        <v>245</v>
      </c>
      <c r="H168" s="159">
        <v>142</v>
      </c>
      <c r="I168" s="159">
        <v>12.35</v>
      </c>
      <c r="J168" s="159">
        <f t="shared" si="10"/>
        <v>1753.7</v>
      </c>
      <c r="K168" s="160"/>
      <c r="L168" s="161"/>
      <c r="M168" s="162" t="s">
        <v>1</v>
      </c>
      <c r="N168" s="163" t="s">
        <v>37</v>
      </c>
      <c r="O168" s="150">
        <v>0</v>
      </c>
      <c r="P168" s="150">
        <f t="shared" si="11"/>
        <v>0</v>
      </c>
      <c r="Q168" s="150">
        <v>2.5999999999999999E-3</v>
      </c>
      <c r="R168" s="150">
        <f t="shared" si="12"/>
        <v>0.36919999999999997</v>
      </c>
      <c r="S168" s="150">
        <v>0</v>
      </c>
      <c r="T168" s="151">
        <f t="shared" si="13"/>
        <v>0</v>
      </c>
      <c r="AR168" s="152" t="s">
        <v>153</v>
      </c>
      <c r="AT168" s="152" t="s">
        <v>182</v>
      </c>
      <c r="AU168" s="152" t="s">
        <v>106</v>
      </c>
      <c r="AY168" s="13" t="s">
        <v>122</v>
      </c>
      <c r="BE168" s="153">
        <f t="shared" si="14"/>
        <v>0</v>
      </c>
      <c r="BF168" s="153">
        <f t="shared" si="15"/>
        <v>1753.7</v>
      </c>
      <c r="BG168" s="153">
        <f t="shared" si="16"/>
        <v>0</v>
      </c>
      <c r="BH168" s="153">
        <f t="shared" si="17"/>
        <v>0</v>
      </c>
      <c r="BI168" s="153">
        <f t="shared" si="18"/>
        <v>0</v>
      </c>
      <c r="BJ168" s="13" t="s">
        <v>106</v>
      </c>
      <c r="BK168" s="154">
        <f t="shared" si="19"/>
        <v>1753.7</v>
      </c>
      <c r="BL168" s="13" t="s">
        <v>128</v>
      </c>
      <c r="BM168" s="152" t="s">
        <v>467</v>
      </c>
    </row>
    <row r="169" spans="2:65" s="1" customFormat="1" ht="24.2" customHeight="1">
      <c r="B169" s="115"/>
      <c r="C169" s="155" t="s">
        <v>259</v>
      </c>
      <c r="D169" s="155" t="s">
        <v>182</v>
      </c>
      <c r="E169" s="156" t="s">
        <v>252</v>
      </c>
      <c r="F169" s="157" t="s">
        <v>253</v>
      </c>
      <c r="G169" s="158" t="s">
        <v>208</v>
      </c>
      <c r="H169" s="159">
        <v>2</v>
      </c>
      <c r="I169" s="159">
        <v>67.912999999999997</v>
      </c>
      <c r="J169" s="159">
        <f t="shared" si="10"/>
        <v>135.82599999999999</v>
      </c>
      <c r="K169" s="160"/>
      <c r="L169" s="161"/>
      <c r="M169" s="162" t="s">
        <v>1</v>
      </c>
      <c r="N169" s="163" t="s">
        <v>37</v>
      </c>
      <c r="O169" s="150">
        <v>0</v>
      </c>
      <c r="P169" s="150">
        <f t="shared" si="11"/>
        <v>0</v>
      </c>
      <c r="Q169" s="150">
        <v>1.2600000000000001E-3</v>
      </c>
      <c r="R169" s="150">
        <f t="shared" si="12"/>
        <v>2.5200000000000001E-3</v>
      </c>
      <c r="S169" s="150">
        <v>0</v>
      </c>
      <c r="T169" s="151">
        <f t="shared" si="13"/>
        <v>0</v>
      </c>
      <c r="AR169" s="152" t="s">
        <v>153</v>
      </c>
      <c r="AT169" s="152" t="s">
        <v>182</v>
      </c>
      <c r="AU169" s="152" t="s">
        <v>106</v>
      </c>
      <c r="AY169" s="13" t="s">
        <v>122</v>
      </c>
      <c r="BE169" s="153">
        <f t="shared" si="14"/>
        <v>0</v>
      </c>
      <c r="BF169" s="153">
        <f t="shared" si="15"/>
        <v>135.82599999999999</v>
      </c>
      <c r="BG169" s="153">
        <f t="shared" si="16"/>
        <v>0</v>
      </c>
      <c r="BH169" s="153">
        <f t="shared" si="17"/>
        <v>0</v>
      </c>
      <c r="BI169" s="153">
        <f t="shared" si="18"/>
        <v>0</v>
      </c>
      <c r="BJ169" s="13" t="s">
        <v>106</v>
      </c>
      <c r="BK169" s="154">
        <f t="shared" si="19"/>
        <v>135.82599999999999</v>
      </c>
      <c r="BL169" s="13" t="s">
        <v>128</v>
      </c>
      <c r="BM169" s="152" t="s">
        <v>468</v>
      </c>
    </row>
    <row r="170" spans="2:65" s="1" customFormat="1" ht="16.5" customHeight="1">
      <c r="B170" s="115"/>
      <c r="C170" s="155" t="s">
        <v>263</v>
      </c>
      <c r="D170" s="155" t="s">
        <v>182</v>
      </c>
      <c r="E170" s="156" t="s">
        <v>256</v>
      </c>
      <c r="F170" s="157" t="s">
        <v>257</v>
      </c>
      <c r="G170" s="158" t="s">
        <v>208</v>
      </c>
      <c r="H170" s="159">
        <v>12</v>
      </c>
      <c r="I170" s="159">
        <v>24.510999999999999</v>
      </c>
      <c r="J170" s="159">
        <f t="shared" si="10"/>
        <v>294.13200000000001</v>
      </c>
      <c r="K170" s="160"/>
      <c r="L170" s="161"/>
      <c r="M170" s="162" t="s">
        <v>1</v>
      </c>
      <c r="N170" s="163" t="s">
        <v>37</v>
      </c>
      <c r="O170" s="150">
        <v>0</v>
      </c>
      <c r="P170" s="150">
        <f t="shared" si="11"/>
        <v>0</v>
      </c>
      <c r="Q170" s="150">
        <v>5.9999999999999995E-4</v>
      </c>
      <c r="R170" s="150">
        <f t="shared" si="12"/>
        <v>7.1999999999999998E-3</v>
      </c>
      <c r="S170" s="150">
        <v>0</v>
      </c>
      <c r="T170" s="151">
        <f t="shared" si="13"/>
        <v>0</v>
      </c>
      <c r="AR170" s="152" t="s">
        <v>153</v>
      </c>
      <c r="AT170" s="152" t="s">
        <v>182</v>
      </c>
      <c r="AU170" s="152" t="s">
        <v>106</v>
      </c>
      <c r="AY170" s="13" t="s">
        <v>122</v>
      </c>
      <c r="BE170" s="153">
        <f t="shared" si="14"/>
        <v>0</v>
      </c>
      <c r="BF170" s="153">
        <f t="shared" si="15"/>
        <v>294.13200000000001</v>
      </c>
      <c r="BG170" s="153">
        <f t="shared" si="16"/>
        <v>0</v>
      </c>
      <c r="BH170" s="153">
        <f t="shared" si="17"/>
        <v>0</v>
      </c>
      <c r="BI170" s="153">
        <f t="shared" si="18"/>
        <v>0</v>
      </c>
      <c r="BJ170" s="13" t="s">
        <v>106</v>
      </c>
      <c r="BK170" s="154">
        <f t="shared" si="19"/>
        <v>294.13200000000001</v>
      </c>
      <c r="BL170" s="13" t="s">
        <v>128</v>
      </c>
      <c r="BM170" s="152" t="s">
        <v>469</v>
      </c>
    </row>
    <row r="171" spans="2:65" s="1" customFormat="1" ht="16.5" customHeight="1">
      <c r="B171" s="115"/>
      <c r="C171" s="155" t="s">
        <v>267</v>
      </c>
      <c r="D171" s="155" t="s">
        <v>182</v>
      </c>
      <c r="E171" s="156" t="s">
        <v>268</v>
      </c>
      <c r="F171" s="157" t="s">
        <v>269</v>
      </c>
      <c r="G171" s="158" t="s">
        <v>208</v>
      </c>
      <c r="H171" s="159">
        <v>2</v>
      </c>
      <c r="I171" s="159">
        <v>17.036999999999999</v>
      </c>
      <c r="J171" s="159">
        <f t="shared" si="10"/>
        <v>34.073999999999998</v>
      </c>
      <c r="K171" s="160"/>
      <c r="L171" s="161"/>
      <c r="M171" s="162" t="s">
        <v>1</v>
      </c>
      <c r="N171" s="163" t="s">
        <v>37</v>
      </c>
      <c r="O171" s="150">
        <v>0</v>
      </c>
      <c r="P171" s="150">
        <f t="shared" si="11"/>
        <v>0</v>
      </c>
      <c r="Q171" s="150">
        <v>5.1999999999999995E-4</v>
      </c>
      <c r="R171" s="150">
        <f t="shared" si="12"/>
        <v>1.0399999999999999E-3</v>
      </c>
      <c r="S171" s="150">
        <v>0</v>
      </c>
      <c r="T171" s="151">
        <f t="shared" si="13"/>
        <v>0</v>
      </c>
      <c r="AR171" s="152" t="s">
        <v>153</v>
      </c>
      <c r="AT171" s="152" t="s">
        <v>182</v>
      </c>
      <c r="AU171" s="152" t="s">
        <v>106</v>
      </c>
      <c r="AY171" s="13" t="s">
        <v>122</v>
      </c>
      <c r="BE171" s="153">
        <f t="shared" si="14"/>
        <v>0</v>
      </c>
      <c r="BF171" s="153">
        <f t="shared" si="15"/>
        <v>34.073999999999998</v>
      </c>
      <c r="BG171" s="153">
        <f t="shared" si="16"/>
        <v>0</v>
      </c>
      <c r="BH171" s="153">
        <f t="shared" si="17"/>
        <v>0</v>
      </c>
      <c r="BI171" s="153">
        <f t="shared" si="18"/>
        <v>0</v>
      </c>
      <c r="BJ171" s="13" t="s">
        <v>106</v>
      </c>
      <c r="BK171" s="154">
        <f t="shared" si="19"/>
        <v>34.073999999999998</v>
      </c>
      <c r="BL171" s="13" t="s">
        <v>128</v>
      </c>
      <c r="BM171" s="152" t="s">
        <v>470</v>
      </c>
    </row>
    <row r="172" spans="2:65" s="1" customFormat="1" ht="16.5" customHeight="1">
      <c r="B172" s="115"/>
      <c r="C172" s="155" t="s">
        <v>271</v>
      </c>
      <c r="D172" s="155" t="s">
        <v>182</v>
      </c>
      <c r="E172" s="156" t="s">
        <v>272</v>
      </c>
      <c r="F172" s="157" t="s">
        <v>471</v>
      </c>
      <c r="G172" s="158" t="s">
        <v>208</v>
      </c>
      <c r="H172" s="159">
        <v>2</v>
      </c>
      <c r="I172" s="159">
        <v>29.7</v>
      </c>
      <c r="J172" s="159">
        <f t="shared" si="10"/>
        <v>59.4</v>
      </c>
      <c r="K172" s="160"/>
      <c r="L172" s="161"/>
      <c r="M172" s="162" t="s">
        <v>1</v>
      </c>
      <c r="N172" s="163" t="s">
        <v>37</v>
      </c>
      <c r="O172" s="150">
        <v>0</v>
      </c>
      <c r="P172" s="150">
        <f t="shared" si="11"/>
        <v>0</v>
      </c>
      <c r="Q172" s="150">
        <v>5.1999999999999995E-4</v>
      </c>
      <c r="R172" s="150">
        <f t="shared" si="12"/>
        <v>1.0399999999999999E-3</v>
      </c>
      <c r="S172" s="150">
        <v>0</v>
      </c>
      <c r="T172" s="151">
        <f t="shared" si="13"/>
        <v>0</v>
      </c>
      <c r="AR172" s="152" t="s">
        <v>153</v>
      </c>
      <c r="AT172" s="152" t="s">
        <v>182</v>
      </c>
      <c r="AU172" s="152" t="s">
        <v>106</v>
      </c>
      <c r="AY172" s="13" t="s">
        <v>122</v>
      </c>
      <c r="BE172" s="153">
        <f t="shared" si="14"/>
        <v>0</v>
      </c>
      <c r="BF172" s="153">
        <f t="shared" si="15"/>
        <v>59.4</v>
      </c>
      <c r="BG172" s="153">
        <f t="shared" si="16"/>
        <v>0</v>
      </c>
      <c r="BH172" s="153">
        <f t="shared" si="17"/>
        <v>0</v>
      </c>
      <c r="BI172" s="153">
        <f t="shared" si="18"/>
        <v>0</v>
      </c>
      <c r="BJ172" s="13" t="s">
        <v>106</v>
      </c>
      <c r="BK172" s="154">
        <f t="shared" si="19"/>
        <v>59.4</v>
      </c>
      <c r="BL172" s="13" t="s">
        <v>128</v>
      </c>
      <c r="BM172" s="152" t="s">
        <v>472</v>
      </c>
    </row>
    <row r="173" spans="2:65" s="1" customFormat="1" ht="24.2" customHeight="1">
      <c r="B173" s="115"/>
      <c r="C173" s="143" t="s">
        <v>275</v>
      </c>
      <c r="D173" s="143" t="s">
        <v>124</v>
      </c>
      <c r="E173" s="144" t="s">
        <v>276</v>
      </c>
      <c r="F173" s="145" t="s">
        <v>277</v>
      </c>
      <c r="G173" s="146" t="s">
        <v>208</v>
      </c>
      <c r="H173" s="147">
        <v>2</v>
      </c>
      <c r="I173" s="147">
        <v>29.687000000000001</v>
      </c>
      <c r="J173" s="147">
        <f t="shared" si="10"/>
        <v>59.374000000000002</v>
      </c>
      <c r="K173" s="148"/>
      <c r="L173" s="25"/>
      <c r="M173" s="149" t="s">
        <v>1</v>
      </c>
      <c r="N173" s="114" t="s">
        <v>37</v>
      </c>
      <c r="O173" s="150">
        <v>1.47</v>
      </c>
      <c r="P173" s="150">
        <f t="shared" si="11"/>
        <v>2.94</v>
      </c>
      <c r="Q173" s="150">
        <v>7.9086E-4</v>
      </c>
      <c r="R173" s="150">
        <f t="shared" si="12"/>
        <v>1.58172E-3</v>
      </c>
      <c r="S173" s="150">
        <v>0</v>
      </c>
      <c r="T173" s="151">
        <f t="shared" si="13"/>
        <v>0</v>
      </c>
      <c r="AR173" s="152" t="s">
        <v>128</v>
      </c>
      <c r="AT173" s="152" t="s">
        <v>124</v>
      </c>
      <c r="AU173" s="152" t="s">
        <v>106</v>
      </c>
      <c r="AY173" s="13" t="s">
        <v>122</v>
      </c>
      <c r="BE173" s="153">
        <f t="shared" si="14"/>
        <v>0</v>
      </c>
      <c r="BF173" s="153">
        <f t="shared" si="15"/>
        <v>59.374000000000002</v>
      </c>
      <c r="BG173" s="153">
        <f t="shared" si="16"/>
        <v>0</v>
      </c>
      <c r="BH173" s="153">
        <f t="shared" si="17"/>
        <v>0</v>
      </c>
      <c r="BI173" s="153">
        <f t="shared" si="18"/>
        <v>0</v>
      </c>
      <c r="BJ173" s="13" t="s">
        <v>106</v>
      </c>
      <c r="BK173" s="154">
        <f t="shared" si="19"/>
        <v>59.374000000000002</v>
      </c>
      <c r="BL173" s="13" t="s">
        <v>128</v>
      </c>
      <c r="BM173" s="152" t="s">
        <v>473</v>
      </c>
    </row>
    <row r="174" spans="2:65" s="1" customFormat="1" ht="16.5" customHeight="1">
      <c r="B174" s="115"/>
      <c r="C174" s="155" t="s">
        <v>279</v>
      </c>
      <c r="D174" s="155" t="s">
        <v>182</v>
      </c>
      <c r="E174" s="156" t="s">
        <v>280</v>
      </c>
      <c r="F174" s="157" t="s">
        <v>281</v>
      </c>
      <c r="G174" s="158" t="s">
        <v>208</v>
      </c>
      <c r="H174" s="159">
        <v>2</v>
      </c>
      <c r="I174" s="159">
        <v>175.5</v>
      </c>
      <c r="J174" s="159">
        <f t="shared" si="10"/>
        <v>351</v>
      </c>
      <c r="K174" s="160"/>
      <c r="L174" s="161"/>
      <c r="M174" s="162" t="s">
        <v>1</v>
      </c>
      <c r="N174" s="163" t="s">
        <v>37</v>
      </c>
      <c r="O174" s="150">
        <v>0</v>
      </c>
      <c r="P174" s="150">
        <f t="shared" si="11"/>
        <v>0</v>
      </c>
      <c r="Q174" s="150">
        <v>0</v>
      </c>
      <c r="R174" s="150">
        <f t="shared" si="12"/>
        <v>0</v>
      </c>
      <c r="S174" s="150">
        <v>0</v>
      </c>
      <c r="T174" s="151">
        <f t="shared" si="13"/>
        <v>0</v>
      </c>
      <c r="AR174" s="152" t="s">
        <v>153</v>
      </c>
      <c r="AT174" s="152" t="s">
        <v>182</v>
      </c>
      <c r="AU174" s="152" t="s">
        <v>106</v>
      </c>
      <c r="AY174" s="13" t="s">
        <v>122</v>
      </c>
      <c r="BE174" s="153">
        <f t="shared" si="14"/>
        <v>0</v>
      </c>
      <c r="BF174" s="153">
        <f t="shared" si="15"/>
        <v>351</v>
      </c>
      <c r="BG174" s="153">
        <f t="shared" si="16"/>
        <v>0</v>
      </c>
      <c r="BH174" s="153">
        <f t="shared" si="17"/>
        <v>0</v>
      </c>
      <c r="BI174" s="153">
        <f t="shared" si="18"/>
        <v>0</v>
      </c>
      <c r="BJ174" s="13" t="s">
        <v>106</v>
      </c>
      <c r="BK174" s="154">
        <f t="shared" si="19"/>
        <v>351</v>
      </c>
      <c r="BL174" s="13" t="s">
        <v>128</v>
      </c>
      <c r="BM174" s="152" t="s">
        <v>474</v>
      </c>
    </row>
    <row r="175" spans="2:65" s="1" customFormat="1" ht="16.5" customHeight="1">
      <c r="B175" s="115"/>
      <c r="C175" s="155" t="s">
        <v>283</v>
      </c>
      <c r="D175" s="155" t="s">
        <v>182</v>
      </c>
      <c r="E175" s="156" t="s">
        <v>284</v>
      </c>
      <c r="F175" s="157" t="s">
        <v>285</v>
      </c>
      <c r="G175" s="158" t="s">
        <v>208</v>
      </c>
      <c r="H175" s="159">
        <v>2</v>
      </c>
      <c r="I175" s="159">
        <v>41.485999999999997</v>
      </c>
      <c r="J175" s="159">
        <f t="shared" si="10"/>
        <v>82.971999999999994</v>
      </c>
      <c r="K175" s="160"/>
      <c r="L175" s="161"/>
      <c r="M175" s="162" t="s">
        <v>1</v>
      </c>
      <c r="N175" s="163" t="s">
        <v>37</v>
      </c>
      <c r="O175" s="150">
        <v>0</v>
      </c>
      <c r="P175" s="150">
        <f t="shared" si="11"/>
        <v>0</v>
      </c>
      <c r="Q175" s="150">
        <v>0</v>
      </c>
      <c r="R175" s="150">
        <f t="shared" si="12"/>
        <v>0</v>
      </c>
      <c r="S175" s="150">
        <v>0</v>
      </c>
      <c r="T175" s="151">
        <f t="shared" si="13"/>
        <v>0</v>
      </c>
      <c r="AR175" s="152" t="s">
        <v>153</v>
      </c>
      <c r="AT175" s="152" t="s">
        <v>182</v>
      </c>
      <c r="AU175" s="152" t="s">
        <v>106</v>
      </c>
      <c r="AY175" s="13" t="s">
        <v>122</v>
      </c>
      <c r="BE175" s="153">
        <f t="shared" si="14"/>
        <v>0</v>
      </c>
      <c r="BF175" s="153">
        <f t="shared" si="15"/>
        <v>82.971999999999994</v>
      </c>
      <c r="BG175" s="153">
        <f t="shared" si="16"/>
        <v>0</v>
      </c>
      <c r="BH175" s="153">
        <f t="shared" si="17"/>
        <v>0</v>
      </c>
      <c r="BI175" s="153">
        <f t="shared" si="18"/>
        <v>0</v>
      </c>
      <c r="BJ175" s="13" t="s">
        <v>106</v>
      </c>
      <c r="BK175" s="154">
        <f t="shared" si="19"/>
        <v>82.971999999999994</v>
      </c>
      <c r="BL175" s="13" t="s">
        <v>128</v>
      </c>
      <c r="BM175" s="152" t="s">
        <v>475</v>
      </c>
    </row>
    <row r="176" spans="2:65" s="1" customFormat="1" ht="24.2" customHeight="1">
      <c r="B176" s="115"/>
      <c r="C176" s="143" t="s">
        <v>287</v>
      </c>
      <c r="D176" s="143" t="s">
        <v>124</v>
      </c>
      <c r="E176" s="144" t="s">
        <v>288</v>
      </c>
      <c r="F176" s="145" t="s">
        <v>289</v>
      </c>
      <c r="G176" s="146" t="s">
        <v>208</v>
      </c>
      <c r="H176" s="147">
        <v>2</v>
      </c>
      <c r="I176" s="147">
        <v>13.534000000000001</v>
      </c>
      <c r="J176" s="147">
        <f t="shared" si="10"/>
        <v>27.068000000000001</v>
      </c>
      <c r="K176" s="148"/>
      <c r="L176" s="25"/>
      <c r="M176" s="149" t="s">
        <v>1</v>
      </c>
      <c r="N176" s="114" t="s">
        <v>37</v>
      </c>
      <c r="O176" s="150">
        <v>0.67</v>
      </c>
      <c r="P176" s="150">
        <f t="shared" si="11"/>
        <v>1.34</v>
      </c>
      <c r="Q176" s="150">
        <v>3.3872999999999998E-4</v>
      </c>
      <c r="R176" s="150">
        <f t="shared" si="12"/>
        <v>6.7745999999999995E-4</v>
      </c>
      <c r="S176" s="150">
        <v>0</v>
      </c>
      <c r="T176" s="151">
        <f t="shared" si="13"/>
        <v>0</v>
      </c>
      <c r="AR176" s="152" t="s">
        <v>128</v>
      </c>
      <c r="AT176" s="152" t="s">
        <v>124</v>
      </c>
      <c r="AU176" s="152" t="s">
        <v>106</v>
      </c>
      <c r="AY176" s="13" t="s">
        <v>122</v>
      </c>
      <c r="BE176" s="153">
        <f t="shared" si="14"/>
        <v>0</v>
      </c>
      <c r="BF176" s="153">
        <f t="shared" si="15"/>
        <v>27.068000000000001</v>
      </c>
      <c r="BG176" s="153">
        <f t="shared" si="16"/>
        <v>0</v>
      </c>
      <c r="BH176" s="153">
        <f t="shared" si="17"/>
        <v>0</v>
      </c>
      <c r="BI176" s="153">
        <f t="shared" si="18"/>
        <v>0</v>
      </c>
      <c r="BJ176" s="13" t="s">
        <v>106</v>
      </c>
      <c r="BK176" s="154">
        <f t="shared" si="19"/>
        <v>27.068000000000001</v>
      </c>
      <c r="BL176" s="13" t="s">
        <v>128</v>
      </c>
      <c r="BM176" s="152" t="s">
        <v>476</v>
      </c>
    </row>
    <row r="177" spans="2:65" s="1" customFormat="1" ht="16.5" customHeight="1">
      <c r="B177" s="115"/>
      <c r="C177" s="155" t="s">
        <v>291</v>
      </c>
      <c r="D177" s="155" t="s">
        <v>182</v>
      </c>
      <c r="E177" s="156" t="s">
        <v>292</v>
      </c>
      <c r="F177" s="157" t="s">
        <v>477</v>
      </c>
      <c r="G177" s="158" t="s">
        <v>208</v>
      </c>
      <c r="H177" s="159">
        <v>2</v>
      </c>
      <c r="I177" s="159">
        <v>361.8</v>
      </c>
      <c r="J177" s="159">
        <f t="shared" si="10"/>
        <v>723.6</v>
      </c>
      <c r="K177" s="160"/>
      <c r="L177" s="161"/>
      <c r="M177" s="162" t="s">
        <v>1</v>
      </c>
      <c r="N177" s="163" t="s">
        <v>37</v>
      </c>
      <c r="O177" s="150">
        <v>0</v>
      </c>
      <c r="P177" s="150">
        <f t="shared" si="11"/>
        <v>0</v>
      </c>
      <c r="Q177" s="150">
        <v>3.5099999999999999E-2</v>
      </c>
      <c r="R177" s="150">
        <f t="shared" si="12"/>
        <v>7.0199999999999999E-2</v>
      </c>
      <c r="S177" s="150">
        <v>0</v>
      </c>
      <c r="T177" s="151">
        <f t="shared" si="13"/>
        <v>0</v>
      </c>
      <c r="AR177" s="152" t="s">
        <v>153</v>
      </c>
      <c r="AT177" s="152" t="s">
        <v>182</v>
      </c>
      <c r="AU177" s="152" t="s">
        <v>106</v>
      </c>
      <c r="AY177" s="13" t="s">
        <v>122</v>
      </c>
      <c r="BE177" s="153">
        <f t="shared" si="14"/>
        <v>0</v>
      </c>
      <c r="BF177" s="153">
        <f t="shared" si="15"/>
        <v>723.6</v>
      </c>
      <c r="BG177" s="153">
        <f t="shared" si="16"/>
        <v>0</v>
      </c>
      <c r="BH177" s="153">
        <f t="shared" si="17"/>
        <v>0</v>
      </c>
      <c r="BI177" s="153">
        <f t="shared" si="18"/>
        <v>0</v>
      </c>
      <c r="BJ177" s="13" t="s">
        <v>106</v>
      </c>
      <c r="BK177" s="154">
        <f t="shared" si="19"/>
        <v>723.6</v>
      </c>
      <c r="BL177" s="13" t="s">
        <v>128</v>
      </c>
      <c r="BM177" s="152" t="s">
        <v>478</v>
      </c>
    </row>
    <row r="178" spans="2:65" s="1" customFormat="1" ht="24.2" customHeight="1">
      <c r="B178" s="115"/>
      <c r="C178" s="143" t="s">
        <v>295</v>
      </c>
      <c r="D178" s="143" t="s">
        <v>124</v>
      </c>
      <c r="E178" s="144" t="s">
        <v>296</v>
      </c>
      <c r="F178" s="145" t="s">
        <v>297</v>
      </c>
      <c r="G178" s="146" t="s">
        <v>208</v>
      </c>
      <c r="H178" s="147">
        <v>1</v>
      </c>
      <c r="I178" s="147">
        <v>37.262999999999998</v>
      </c>
      <c r="J178" s="147">
        <f t="shared" si="10"/>
        <v>37.262999999999998</v>
      </c>
      <c r="K178" s="148"/>
      <c r="L178" s="25"/>
      <c r="M178" s="149" t="s">
        <v>1</v>
      </c>
      <c r="N178" s="114" t="s">
        <v>37</v>
      </c>
      <c r="O178" s="150">
        <v>1.7649999999999999</v>
      </c>
      <c r="P178" s="150">
        <f t="shared" si="11"/>
        <v>1.7649999999999999</v>
      </c>
      <c r="Q178" s="150">
        <v>1.58172E-3</v>
      </c>
      <c r="R178" s="150">
        <f t="shared" si="12"/>
        <v>1.58172E-3</v>
      </c>
      <c r="S178" s="150">
        <v>0</v>
      </c>
      <c r="T178" s="151">
        <f t="shared" si="13"/>
        <v>0</v>
      </c>
      <c r="AR178" s="152" t="s">
        <v>128</v>
      </c>
      <c r="AT178" s="152" t="s">
        <v>124</v>
      </c>
      <c r="AU178" s="152" t="s">
        <v>106</v>
      </c>
      <c r="AY178" s="13" t="s">
        <v>122</v>
      </c>
      <c r="BE178" s="153">
        <f t="shared" si="14"/>
        <v>0</v>
      </c>
      <c r="BF178" s="153">
        <f t="shared" si="15"/>
        <v>37.262999999999998</v>
      </c>
      <c r="BG178" s="153">
        <f t="shared" si="16"/>
        <v>0</v>
      </c>
      <c r="BH178" s="153">
        <f t="shared" si="17"/>
        <v>0</v>
      </c>
      <c r="BI178" s="153">
        <f t="shared" si="18"/>
        <v>0</v>
      </c>
      <c r="BJ178" s="13" t="s">
        <v>106</v>
      </c>
      <c r="BK178" s="154">
        <f t="shared" si="19"/>
        <v>37.262999999999998</v>
      </c>
      <c r="BL178" s="13" t="s">
        <v>128</v>
      </c>
      <c r="BM178" s="152" t="s">
        <v>479</v>
      </c>
    </row>
    <row r="179" spans="2:65" s="1" customFormat="1" ht="24.2" customHeight="1">
      <c r="B179" s="115"/>
      <c r="C179" s="155" t="s">
        <v>299</v>
      </c>
      <c r="D179" s="155" t="s">
        <v>182</v>
      </c>
      <c r="E179" s="156" t="s">
        <v>300</v>
      </c>
      <c r="F179" s="157" t="s">
        <v>480</v>
      </c>
      <c r="G179" s="158" t="s">
        <v>208</v>
      </c>
      <c r="H179" s="159">
        <v>1</v>
      </c>
      <c r="I179" s="159">
        <v>202.5</v>
      </c>
      <c r="J179" s="159">
        <f t="shared" si="10"/>
        <v>202.5</v>
      </c>
      <c r="K179" s="160"/>
      <c r="L179" s="161"/>
      <c r="M179" s="162" t="s">
        <v>1</v>
      </c>
      <c r="N179" s="163" t="s">
        <v>37</v>
      </c>
      <c r="O179" s="150">
        <v>0</v>
      </c>
      <c r="P179" s="150">
        <f t="shared" si="11"/>
        <v>0</v>
      </c>
      <c r="Q179" s="150">
        <v>0</v>
      </c>
      <c r="R179" s="150">
        <f t="shared" si="12"/>
        <v>0</v>
      </c>
      <c r="S179" s="150">
        <v>0</v>
      </c>
      <c r="T179" s="151">
        <f t="shared" si="13"/>
        <v>0</v>
      </c>
      <c r="AR179" s="152" t="s">
        <v>153</v>
      </c>
      <c r="AT179" s="152" t="s">
        <v>182</v>
      </c>
      <c r="AU179" s="152" t="s">
        <v>106</v>
      </c>
      <c r="AY179" s="13" t="s">
        <v>122</v>
      </c>
      <c r="BE179" s="153">
        <f t="shared" si="14"/>
        <v>0</v>
      </c>
      <c r="BF179" s="153">
        <f t="shared" si="15"/>
        <v>202.5</v>
      </c>
      <c r="BG179" s="153">
        <f t="shared" si="16"/>
        <v>0</v>
      </c>
      <c r="BH179" s="153">
        <f t="shared" si="17"/>
        <v>0</v>
      </c>
      <c r="BI179" s="153">
        <f t="shared" si="18"/>
        <v>0</v>
      </c>
      <c r="BJ179" s="13" t="s">
        <v>106</v>
      </c>
      <c r="BK179" s="154">
        <f t="shared" si="19"/>
        <v>202.5</v>
      </c>
      <c r="BL179" s="13" t="s">
        <v>128</v>
      </c>
      <c r="BM179" s="152" t="s">
        <v>481</v>
      </c>
    </row>
    <row r="180" spans="2:65" s="1" customFormat="1" ht="24.2" customHeight="1">
      <c r="B180" s="115"/>
      <c r="C180" s="155" t="s">
        <v>303</v>
      </c>
      <c r="D180" s="155" t="s">
        <v>182</v>
      </c>
      <c r="E180" s="156" t="s">
        <v>304</v>
      </c>
      <c r="F180" s="157" t="s">
        <v>482</v>
      </c>
      <c r="G180" s="158" t="s">
        <v>208</v>
      </c>
      <c r="H180" s="159">
        <v>1</v>
      </c>
      <c r="I180" s="159">
        <v>47.25</v>
      </c>
      <c r="J180" s="159">
        <f t="shared" si="10"/>
        <v>47.25</v>
      </c>
      <c r="K180" s="160"/>
      <c r="L180" s="161"/>
      <c r="M180" s="162" t="s">
        <v>1</v>
      </c>
      <c r="N180" s="163" t="s">
        <v>37</v>
      </c>
      <c r="O180" s="150">
        <v>0</v>
      </c>
      <c r="P180" s="150">
        <f t="shared" si="11"/>
        <v>0</v>
      </c>
      <c r="Q180" s="150">
        <v>0</v>
      </c>
      <c r="R180" s="150">
        <f t="shared" si="12"/>
        <v>0</v>
      </c>
      <c r="S180" s="150">
        <v>0</v>
      </c>
      <c r="T180" s="151">
        <f t="shared" si="13"/>
        <v>0</v>
      </c>
      <c r="AR180" s="152" t="s">
        <v>153</v>
      </c>
      <c r="AT180" s="152" t="s">
        <v>182</v>
      </c>
      <c r="AU180" s="152" t="s">
        <v>106</v>
      </c>
      <c r="AY180" s="13" t="s">
        <v>122</v>
      </c>
      <c r="BE180" s="153">
        <f t="shared" si="14"/>
        <v>0</v>
      </c>
      <c r="BF180" s="153">
        <f t="shared" si="15"/>
        <v>47.25</v>
      </c>
      <c r="BG180" s="153">
        <f t="shared" si="16"/>
        <v>0</v>
      </c>
      <c r="BH180" s="153">
        <f t="shared" si="17"/>
        <v>0</v>
      </c>
      <c r="BI180" s="153">
        <f t="shared" si="18"/>
        <v>0</v>
      </c>
      <c r="BJ180" s="13" t="s">
        <v>106</v>
      </c>
      <c r="BK180" s="154">
        <f t="shared" si="19"/>
        <v>47.25</v>
      </c>
      <c r="BL180" s="13" t="s">
        <v>128</v>
      </c>
      <c r="BM180" s="152" t="s">
        <v>483</v>
      </c>
    </row>
    <row r="181" spans="2:65" s="1" customFormat="1" ht="16.5" customHeight="1">
      <c r="B181" s="115"/>
      <c r="C181" s="143" t="s">
        <v>307</v>
      </c>
      <c r="D181" s="143" t="s">
        <v>124</v>
      </c>
      <c r="E181" s="144" t="s">
        <v>344</v>
      </c>
      <c r="F181" s="145" t="s">
        <v>345</v>
      </c>
      <c r="G181" s="146" t="s">
        <v>208</v>
      </c>
      <c r="H181" s="147">
        <v>5</v>
      </c>
      <c r="I181" s="147">
        <v>22.757000000000001</v>
      </c>
      <c r="J181" s="147">
        <f t="shared" si="10"/>
        <v>113.785</v>
      </c>
      <c r="K181" s="148"/>
      <c r="L181" s="25"/>
      <c r="M181" s="149" t="s">
        <v>1</v>
      </c>
      <c r="N181" s="114" t="s">
        <v>37</v>
      </c>
      <c r="O181" s="150">
        <v>0.72899999999999998</v>
      </c>
      <c r="P181" s="150">
        <f t="shared" si="11"/>
        <v>3.645</v>
      </c>
      <c r="Q181" s="150">
        <v>6.1401999999999998E-2</v>
      </c>
      <c r="R181" s="150">
        <f t="shared" si="12"/>
        <v>0.30701000000000001</v>
      </c>
      <c r="S181" s="150">
        <v>0</v>
      </c>
      <c r="T181" s="151">
        <f t="shared" si="13"/>
        <v>0</v>
      </c>
      <c r="AR181" s="152" t="s">
        <v>128</v>
      </c>
      <c r="AT181" s="152" t="s">
        <v>124</v>
      </c>
      <c r="AU181" s="152" t="s">
        <v>106</v>
      </c>
      <c r="AY181" s="13" t="s">
        <v>122</v>
      </c>
      <c r="BE181" s="153">
        <f t="shared" si="14"/>
        <v>0</v>
      </c>
      <c r="BF181" s="153">
        <f t="shared" si="15"/>
        <v>113.785</v>
      </c>
      <c r="BG181" s="153">
        <f t="shared" si="16"/>
        <v>0</v>
      </c>
      <c r="BH181" s="153">
        <f t="shared" si="17"/>
        <v>0</v>
      </c>
      <c r="BI181" s="153">
        <f t="shared" si="18"/>
        <v>0</v>
      </c>
      <c r="BJ181" s="13" t="s">
        <v>106</v>
      </c>
      <c r="BK181" s="154">
        <f t="shared" si="19"/>
        <v>113.785</v>
      </c>
      <c r="BL181" s="13" t="s">
        <v>128</v>
      </c>
      <c r="BM181" s="152" t="s">
        <v>484</v>
      </c>
    </row>
    <row r="182" spans="2:65" s="1" customFormat="1" ht="16.5" customHeight="1">
      <c r="B182" s="115"/>
      <c r="C182" s="155" t="s">
        <v>311</v>
      </c>
      <c r="D182" s="155" t="s">
        <v>182</v>
      </c>
      <c r="E182" s="156" t="s">
        <v>348</v>
      </c>
      <c r="F182" s="157" t="s">
        <v>349</v>
      </c>
      <c r="G182" s="158" t="s">
        <v>208</v>
      </c>
      <c r="H182" s="159">
        <v>5</v>
      </c>
      <c r="I182" s="159">
        <v>19.535</v>
      </c>
      <c r="J182" s="159">
        <f t="shared" si="10"/>
        <v>97.674999999999997</v>
      </c>
      <c r="K182" s="160"/>
      <c r="L182" s="161"/>
      <c r="M182" s="162" t="s">
        <v>1</v>
      </c>
      <c r="N182" s="163" t="s">
        <v>37</v>
      </c>
      <c r="O182" s="150">
        <v>0</v>
      </c>
      <c r="P182" s="150">
        <f t="shared" si="11"/>
        <v>0</v>
      </c>
      <c r="Q182" s="150">
        <v>7.4999999999999997E-3</v>
      </c>
      <c r="R182" s="150">
        <f t="shared" si="12"/>
        <v>3.7499999999999999E-2</v>
      </c>
      <c r="S182" s="150">
        <v>0</v>
      </c>
      <c r="T182" s="151">
        <f t="shared" si="13"/>
        <v>0</v>
      </c>
      <c r="AR182" s="152" t="s">
        <v>153</v>
      </c>
      <c r="AT182" s="152" t="s">
        <v>182</v>
      </c>
      <c r="AU182" s="152" t="s">
        <v>106</v>
      </c>
      <c r="AY182" s="13" t="s">
        <v>122</v>
      </c>
      <c r="BE182" s="153">
        <f t="shared" si="14"/>
        <v>0</v>
      </c>
      <c r="BF182" s="153">
        <f t="shared" si="15"/>
        <v>97.674999999999997</v>
      </c>
      <c r="BG182" s="153">
        <f t="shared" si="16"/>
        <v>0</v>
      </c>
      <c r="BH182" s="153">
        <f t="shared" si="17"/>
        <v>0</v>
      </c>
      <c r="BI182" s="153">
        <f t="shared" si="18"/>
        <v>0</v>
      </c>
      <c r="BJ182" s="13" t="s">
        <v>106</v>
      </c>
      <c r="BK182" s="154">
        <f t="shared" si="19"/>
        <v>97.674999999999997</v>
      </c>
      <c r="BL182" s="13" t="s">
        <v>128</v>
      </c>
      <c r="BM182" s="152" t="s">
        <v>485</v>
      </c>
    </row>
    <row r="183" spans="2:65" s="1" customFormat="1" ht="16.5" customHeight="1">
      <c r="B183" s="115"/>
      <c r="C183" s="143" t="s">
        <v>315</v>
      </c>
      <c r="D183" s="143" t="s">
        <v>124</v>
      </c>
      <c r="E183" s="144" t="s">
        <v>308</v>
      </c>
      <c r="F183" s="145" t="s">
        <v>309</v>
      </c>
      <c r="G183" s="146" t="s">
        <v>208</v>
      </c>
      <c r="H183" s="147">
        <v>3</v>
      </c>
      <c r="I183" s="147">
        <v>33.215000000000003</v>
      </c>
      <c r="J183" s="147">
        <f t="shared" si="10"/>
        <v>99.644999999999996</v>
      </c>
      <c r="K183" s="148"/>
      <c r="L183" s="25"/>
      <c r="M183" s="149" t="s">
        <v>1</v>
      </c>
      <c r="N183" s="114" t="s">
        <v>37</v>
      </c>
      <c r="O183" s="150">
        <v>0.81599999999999995</v>
      </c>
      <c r="P183" s="150">
        <f t="shared" si="11"/>
        <v>2.448</v>
      </c>
      <c r="Q183" s="150">
        <v>0.118654</v>
      </c>
      <c r="R183" s="150">
        <f t="shared" si="12"/>
        <v>0.355962</v>
      </c>
      <c r="S183" s="150">
        <v>0</v>
      </c>
      <c r="T183" s="151">
        <f t="shared" si="13"/>
        <v>0</v>
      </c>
      <c r="AR183" s="152" t="s">
        <v>128</v>
      </c>
      <c r="AT183" s="152" t="s">
        <v>124</v>
      </c>
      <c r="AU183" s="152" t="s">
        <v>106</v>
      </c>
      <c r="AY183" s="13" t="s">
        <v>122</v>
      </c>
      <c r="BE183" s="153">
        <f t="shared" si="14"/>
        <v>0</v>
      </c>
      <c r="BF183" s="153">
        <f t="shared" si="15"/>
        <v>99.644999999999996</v>
      </c>
      <c r="BG183" s="153">
        <f t="shared" si="16"/>
        <v>0</v>
      </c>
      <c r="BH183" s="153">
        <f t="shared" si="17"/>
        <v>0</v>
      </c>
      <c r="BI183" s="153">
        <f t="shared" si="18"/>
        <v>0</v>
      </c>
      <c r="BJ183" s="13" t="s">
        <v>106</v>
      </c>
      <c r="BK183" s="154">
        <f t="shared" si="19"/>
        <v>99.644999999999996</v>
      </c>
      <c r="BL183" s="13" t="s">
        <v>128</v>
      </c>
      <c r="BM183" s="152" t="s">
        <v>486</v>
      </c>
    </row>
    <row r="184" spans="2:65" s="1" customFormat="1" ht="16.5" customHeight="1">
      <c r="B184" s="115"/>
      <c r="C184" s="155" t="s">
        <v>319</v>
      </c>
      <c r="D184" s="155" t="s">
        <v>182</v>
      </c>
      <c r="E184" s="156" t="s">
        <v>312</v>
      </c>
      <c r="F184" s="157" t="s">
        <v>487</v>
      </c>
      <c r="G184" s="158" t="s">
        <v>208</v>
      </c>
      <c r="H184" s="159">
        <v>3</v>
      </c>
      <c r="I184" s="159">
        <v>29.047000000000001</v>
      </c>
      <c r="J184" s="159">
        <f t="shared" si="10"/>
        <v>87.141000000000005</v>
      </c>
      <c r="K184" s="160"/>
      <c r="L184" s="161"/>
      <c r="M184" s="162" t="s">
        <v>1</v>
      </c>
      <c r="N184" s="163" t="s">
        <v>37</v>
      </c>
      <c r="O184" s="150">
        <v>0</v>
      </c>
      <c r="P184" s="150">
        <f t="shared" si="11"/>
        <v>0</v>
      </c>
      <c r="Q184" s="150">
        <v>1.6E-2</v>
      </c>
      <c r="R184" s="150">
        <f t="shared" si="12"/>
        <v>4.8000000000000001E-2</v>
      </c>
      <c r="S184" s="150">
        <v>0</v>
      </c>
      <c r="T184" s="151">
        <f t="shared" si="13"/>
        <v>0</v>
      </c>
      <c r="AR184" s="152" t="s">
        <v>153</v>
      </c>
      <c r="AT184" s="152" t="s">
        <v>182</v>
      </c>
      <c r="AU184" s="152" t="s">
        <v>106</v>
      </c>
      <c r="AY184" s="13" t="s">
        <v>122</v>
      </c>
      <c r="BE184" s="153">
        <f t="shared" si="14"/>
        <v>0</v>
      </c>
      <c r="BF184" s="153">
        <f t="shared" si="15"/>
        <v>87.141000000000005</v>
      </c>
      <c r="BG184" s="153">
        <f t="shared" si="16"/>
        <v>0</v>
      </c>
      <c r="BH184" s="153">
        <f t="shared" si="17"/>
        <v>0</v>
      </c>
      <c r="BI184" s="153">
        <f t="shared" si="18"/>
        <v>0</v>
      </c>
      <c r="BJ184" s="13" t="s">
        <v>106</v>
      </c>
      <c r="BK184" s="154">
        <f t="shared" si="19"/>
        <v>87.141000000000005</v>
      </c>
      <c r="BL184" s="13" t="s">
        <v>128</v>
      </c>
      <c r="BM184" s="152" t="s">
        <v>488</v>
      </c>
    </row>
    <row r="185" spans="2:65" s="1" customFormat="1" ht="24.2" customHeight="1">
      <c r="B185" s="115"/>
      <c r="C185" s="155" t="s">
        <v>323</v>
      </c>
      <c r="D185" s="155" t="s">
        <v>182</v>
      </c>
      <c r="E185" s="156" t="s">
        <v>316</v>
      </c>
      <c r="F185" s="157" t="s">
        <v>317</v>
      </c>
      <c r="G185" s="158" t="s">
        <v>208</v>
      </c>
      <c r="H185" s="159">
        <v>2</v>
      </c>
      <c r="I185" s="159">
        <v>41.494</v>
      </c>
      <c r="J185" s="159">
        <f t="shared" si="10"/>
        <v>82.988</v>
      </c>
      <c r="K185" s="160"/>
      <c r="L185" s="161"/>
      <c r="M185" s="162" t="s">
        <v>1</v>
      </c>
      <c r="N185" s="163" t="s">
        <v>37</v>
      </c>
      <c r="O185" s="150">
        <v>0</v>
      </c>
      <c r="P185" s="150">
        <f t="shared" si="11"/>
        <v>0</v>
      </c>
      <c r="Q185" s="150">
        <v>1.6E-2</v>
      </c>
      <c r="R185" s="150">
        <f t="shared" si="12"/>
        <v>3.2000000000000001E-2</v>
      </c>
      <c r="S185" s="150">
        <v>0</v>
      </c>
      <c r="T185" s="151">
        <f t="shared" si="13"/>
        <v>0</v>
      </c>
      <c r="AR185" s="152" t="s">
        <v>153</v>
      </c>
      <c r="AT185" s="152" t="s">
        <v>182</v>
      </c>
      <c r="AU185" s="152" t="s">
        <v>106</v>
      </c>
      <c r="AY185" s="13" t="s">
        <v>122</v>
      </c>
      <c r="BE185" s="153">
        <f t="shared" si="14"/>
        <v>0</v>
      </c>
      <c r="BF185" s="153">
        <f t="shared" si="15"/>
        <v>82.988</v>
      </c>
      <c r="BG185" s="153">
        <f t="shared" si="16"/>
        <v>0</v>
      </c>
      <c r="BH185" s="153">
        <f t="shared" si="17"/>
        <v>0</v>
      </c>
      <c r="BI185" s="153">
        <f t="shared" si="18"/>
        <v>0</v>
      </c>
      <c r="BJ185" s="13" t="s">
        <v>106</v>
      </c>
      <c r="BK185" s="154">
        <f t="shared" si="19"/>
        <v>82.988</v>
      </c>
      <c r="BL185" s="13" t="s">
        <v>128</v>
      </c>
      <c r="BM185" s="152" t="s">
        <v>489</v>
      </c>
    </row>
    <row r="186" spans="2:65" s="1" customFormat="1" ht="16.5" customHeight="1">
      <c r="B186" s="115"/>
      <c r="C186" s="143" t="s">
        <v>327</v>
      </c>
      <c r="D186" s="143" t="s">
        <v>124</v>
      </c>
      <c r="E186" s="144" t="s">
        <v>320</v>
      </c>
      <c r="F186" s="145" t="s">
        <v>321</v>
      </c>
      <c r="G186" s="146" t="s">
        <v>208</v>
      </c>
      <c r="H186" s="147">
        <v>2</v>
      </c>
      <c r="I186" s="147">
        <v>69.584999999999994</v>
      </c>
      <c r="J186" s="147">
        <f t="shared" si="10"/>
        <v>139.16999999999999</v>
      </c>
      <c r="K186" s="148"/>
      <c r="L186" s="25"/>
      <c r="M186" s="149" t="s">
        <v>1</v>
      </c>
      <c r="N186" s="114" t="s">
        <v>37</v>
      </c>
      <c r="O186" s="150">
        <v>1.1180000000000001</v>
      </c>
      <c r="P186" s="150">
        <f t="shared" si="11"/>
        <v>2.2360000000000002</v>
      </c>
      <c r="Q186" s="150">
        <v>0.31789200000000001</v>
      </c>
      <c r="R186" s="150">
        <f t="shared" si="12"/>
        <v>0.63578400000000002</v>
      </c>
      <c r="S186" s="150">
        <v>0</v>
      </c>
      <c r="T186" s="151">
        <f t="shared" si="13"/>
        <v>0</v>
      </c>
      <c r="AR186" s="152" t="s">
        <v>128</v>
      </c>
      <c r="AT186" s="152" t="s">
        <v>124</v>
      </c>
      <c r="AU186" s="152" t="s">
        <v>106</v>
      </c>
      <c r="AY186" s="13" t="s">
        <v>122</v>
      </c>
      <c r="BE186" s="153">
        <f t="shared" si="14"/>
        <v>0</v>
      </c>
      <c r="BF186" s="153">
        <f t="shared" si="15"/>
        <v>139.16999999999999</v>
      </c>
      <c r="BG186" s="153">
        <f t="shared" si="16"/>
        <v>0</v>
      </c>
      <c r="BH186" s="153">
        <f t="shared" si="17"/>
        <v>0</v>
      </c>
      <c r="BI186" s="153">
        <f t="shared" si="18"/>
        <v>0</v>
      </c>
      <c r="BJ186" s="13" t="s">
        <v>106</v>
      </c>
      <c r="BK186" s="154">
        <f t="shared" si="19"/>
        <v>139.16999999999999</v>
      </c>
      <c r="BL186" s="13" t="s">
        <v>128</v>
      </c>
      <c r="BM186" s="152" t="s">
        <v>490</v>
      </c>
    </row>
    <row r="187" spans="2:65" s="1" customFormat="1" ht="16.5" customHeight="1">
      <c r="B187" s="115"/>
      <c r="C187" s="155" t="s">
        <v>331</v>
      </c>
      <c r="D187" s="155" t="s">
        <v>182</v>
      </c>
      <c r="E187" s="156" t="s">
        <v>324</v>
      </c>
      <c r="F187" s="157" t="s">
        <v>491</v>
      </c>
      <c r="G187" s="158" t="s">
        <v>208</v>
      </c>
      <c r="H187" s="159">
        <v>2</v>
      </c>
      <c r="I187" s="159">
        <v>73.174000000000007</v>
      </c>
      <c r="J187" s="159">
        <f t="shared" si="10"/>
        <v>146.34800000000001</v>
      </c>
      <c r="K187" s="160"/>
      <c r="L187" s="161"/>
      <c r="M187" s="162" t="s">
        <v>1</v>
      </c>
      <c r="N187" s="163" t="s">
        <v>37</v>
      </c>
      <c r="O187" s="150">
        <v>0</v>
      </c>
      <c r="P187" s="150">
        <f t="shared" si="11"/>
        <v>0</v>
      </c>
      <c r="Q187" s="150">
        <v>3.2000000000000001E-2</v>
      </c>
      <c r="R187" s="150">
        <f t="shared" si="12"/>
        <v>6.4000000000000001E-2</v>
      </c>
      <c r="S187" s="150">
        <v>0</v>
      </c>
      <c r="T187" s="151">
        <f t="shared" si="13"/>
        <v>0</v>
      </c>
      <c r="AR187" s="152" t="s">
        <v>153</v>
      </c>
      <c r="AT187" s="152" t="s">
        <v>182</v>
      </c>
      <c r="AU187" s="152" t="s">
        <v>106</v>
      </c>
      <c r="AY187" s="13" t="s">
        <v>122</v>
      </c>
      <c r="BE187" s="153">
        <f t="shared" si="14"/>
        <v>0</v>
      </c>
      <c r="BF187" s="153">
        <f t="shared" si="15"/>
        <v>146.34800000000001</v>
      </c>
      <c r="BG187" s="153">
        <f t="shared" si="16"/>
        <v>0</v>
      </c>
      <c r="BH187" s="153">
        <f t="shared" si="17"/>
        <v>0</v>
      </c>
      <c r="BI187" s="153">
        <f t="shared" si="18"/>
        <v>0</v>
      </c>
      <c r="BJ187" s="13" t="s">
        <v>106</v>
      </c>
      <c r="BK187" s="154">
        <f t="shared" si="19"/>
        <v>146.34800000000001</v>
      </c>
      <c r="BL187" s="13" t="s">
        <v>128</v>
      </c>
      <c r="BM187" s="152" t="s">
        <v>492</v>
      </c>
    </row>
    <row r="188" spans="2:65" s="1" customFormat="1" ht="33" customHeight="1">
      <c r="B188" s="115"/>
      <c r="C188" s="143" t="s">
        <v>335</v>
      </c>
      <c r="D188" s="143" t="s">
        <v>124</v>
      </c>
      <c r="E188" s="144" t="s">
        <v>328</v>
      </c>
      <c r="F188" s="145" t="s">
        <v>329</v>
      </c>
      <c r="G188" s="146" t="s">
        <v>208</v>
      </c>
      <c r="H188" s="147">
        <v>7</v>
      </c>
      <c r="I188" s="147">
        <v>10.289</v>
      </c>
      <c r="J188" s="147">
        <f t="shared" si="10"/>
        <v>72.022999999999996</v>
      </c>
      <c r="K188" s="148"/>
      <c r="L188" s="25"/>
      <c r="M188" s="149" t="s">
        <v>1</v>
      </c>
      <c r="N188" s="114" t="s">
        <v>37</v>
      </c>
      <c r="O188" s="150">
        <v>0.38100000000000001</v>
      </c>
      <c r="P188" s="150">
        <f t="shared" si="11"/>
        <v>2.6669999999999998</v>
      </c>
      <c r="Q188" s="150">
        <v>2.4971999999999999E-4</v>
      </c>
      <c r="R188" s="150">
        <f t="shared" si="12"/>
        <v>1.74804E-3</v>
      </c>
      <c r="S188" s="150">
        <v>0</v>
      </c>
      <c r="T188" s="151">
        <f t="shared" si="13"/>
        <v>0</v>
      </c>
      <c r="AR188" s="152" t="s">
        <v>128</v>
      </c>
      <c r="AT188" s="152" t="s">
        <v>124</v>
      </c>
      <c r="AU188" s="152" t="s">
        <v>106</v>
      </c>
      <c r="AY188" s="13" t="s">
        <v>122</v>
      </c>
      <c r="BE188" s="153">
        <f t="shared" si="14"/>
        <v>0</v>
      </c>
      <c r="BF188" s="153">
        <f t="shared" si="15"/>
        <v>72.022999999999996</v>
      </c>
      <c r="BG188" s="153">
        <f t="shared" si="16"/>
        <v>0</v>
      </c>
      <c r="BH188" s="153">
        <f t="shared" si="17"/>
        <v>0</v>
      </c>
      <c r="BI188" s="153">
        <f t="shared" si="18"/>
        <v>0</v>
      </c>
      <c r="BJ188" s="13" t="s">
        <v>106</v>
      </c>
      <c r="BK188" s="154">
        <f t="shared" si="19"/>
        <v>72.022999999999996</v>
      </c>
      <c r="BL188" s="13" t="s">
        <v>128</v>
      </c>
      <c r="BM188" s="152" t="s">
        <v>493</v>
      </c>
    </row>
    <row r="189" spans="2:65" s="1" customFormat="1" ht="16.5" customHeight="1">
      <c r="B189" s="115"/>
      <c r="C189" s="155" t="s">
        <v>339</v>
      </c>
      <c r="D189" s="155" t="s">
        <v>182</v>
      </c>
      <c r="E189" s="156" t="s">
        <v>332</v>
      </c>
      <c r="F189" s="157" t="s">
        <v>333</v>
      </c>
      <c r="G189" s="158" t="s">
        <v>208</v>
      </c>
      <c r="H189" s="159">
        <v>3</v>
      </c>
      <c r="I189" s="159">
        <v>24.477</v>
      </c>
      <c r="J189" s="159">
        <f t="shared" si="10"/>
        <v>73.430999999999997</v>
      </c>
      <c r="K189" s="160"/>
      <c r="L189" s="161"/>
      <c r="M189" s="162" t="s">
        <v>1</v>
      </c>
      <c r="N189" s="163" t="s">
        <v>37</v>
      </c>
      <c r="O189" s="150">
        <v>0</v>
      </c>
      <c r="P189" s="150">
        <f t="shared" si="11"/>
        <v>0</v>
      </c>
      <c r="Q189" s="150">
        <v>1.4E-3</v>
      </c>
      <c r="R189" s="150">
        <f t="shared" si="12"/>
        <v>4.1999999999999997E-3</v>
      </c>
      <c r="S189" s="150">
        <v>0</v>
      </c>
      <c r="T189" s="151">
        <f t="shared" si="13"/>
        <v>0</v>
      </c>
      <c r="AR189" s="152" t="s">
        <v>153</v>
      </c>
      <c r="AT189" s="152" t="s">
        <v>182</v>
      </c>
      <c r="AU189" s="152" t="s">
        <v>106</v>
      </c>
      <c r="AY189" s="13" t="s">
        <v>122</v>
      </c>
      <c r="BE189" s="153">
        <f t="shared" si="14"/>
        <v>0</v>
      </c>
      <c r="BF189" s="153">
        <f t="shared" si="15"/>
        <v>73.430999999999997</v>
      </c>
      <c r="BG189" s="153">
        <f t="shared" si="16"/>
        <v>0</v>
      </c>
      <c r="BH189" s="153">
        <f t="shared" si="17"/>
        <v>0</v>
      </c>
      <c r="BI189" s="153">
        <f t="shared" si="18"/>
        <v>0</v>
      </c>
      <c r="BJ189" s="13" t="s">
        <v>106</v>
      </c>
      <c r="BK189" s="154">
        <f t="shared" si="19"/>
        <v>73.430999999999997</v>
      </c>
      <c r="BL189" s="13" t="s">
        <v>128</v>
      </c>
      <c r="BM189" s="152" t="s">
        <v>494</v>
      </c>
    </row>
    <row r="190" spans="2:65" s="1" customFormat="1" ht="16.5" customHeight="1">
      <c r="B190" s="115"/>
      <c r="C190" s="143" t="s">
        <v>343</v>
      </c>
      <c r="D190" s="143" t="s">
        <v>124</v>
      </c>
      <c r="E190" s="144" t="s">
        <v>360</v>
      </c>
      <c r="F190" s="145" t="s">
        <v>361</v>
      </c>
      <c r="G190" s="146" t="s">
        <v>208</v>
      </c>
      <c r="H190" s="147">
        <v>3</v>
      </c>
      <c r="I190" s="147">
        <v>22.603999999999999</v>
      </c>
      <c r="J190" s="147">
        <f t="shared" si="10"/>
        <v>67.811999999999998</v>
      </c>
      <c r="K190" s="148"/>
      <c r="L190" s="25"/>
      <c r="M190" s="149" t="s">
        <v>1</v>
      </c>
      <c r="N190" s="114" t="s">
        <v>37</v>
      </c>
      <c r="O190" s="150">
        <v>0.746</v>
      </c>
      <c r="P190" s="150">
        <f t="shared" si="11"/>
        <v>2.238</v>
      </c>
      <c r="Q190" s="150">
        <v>0.22133</v>
      </c>
      <c r="R190" s="150">
        <f t="shared" si="12"/>
        <v>0.66398999999999997</v>
      </c>
      <c r="S190" s="150">
        <v>0</v>
      </c>
      <c r="T190" s="151">
        <f t="shared" si="13"/>
        <v>0</v>
      </c>
      <c r="AR190" s="152" t="s">
        <v>128</v>
      </c>
      <c r="AT190" s="152" t="s">
        <v>124</v>
      </c>
      <c r="AU190" s="152" t="s">
        <v>106</v>
      </c>
      <c r="AY190" s="13" t="s">
        <v>122</v>
      </c>
      <c r="BE190" s="153">
        <f t="shared" si="14"/>
        <v>0</v>
      </c>
      <c r="BF190" s="153">
        <f t="shared" si="15"/>
        <v>67.811999999999998</v>
      </c>
      <c r="BG190" s="153">
        <f t="shared" si="16"/>
        <v>0</v>
      </c>
      <c r="BH190" s="153">
        <f t="shared" si="17"/>
        <v>0</v>
      </c>
      <c r="BI190" s="153">
        <f t="shared" si="18"/>
        <v>0</v>
      </c>
      <c r="BJ190" s="13" t="s">
        <v>106</v>
      </c>
      <c r="BK190" s="154">
        <f t="shared" si="19"/>
        <v>67.811999999999998</v>
      </c>
      <c r="BL190" s="13" t="s">
        <v>128</v>
      </c>
      <c r="BM190" s="152" t="s">
        <v>495</v>
      </c>
    </row>
    <row r="191" spans="2:65" s="1" customFormat="1" ht="37.9" customHeight="1">
      <c r="B191" s="115"/>
      <c r="C191" s="155" t="s">
        <v>347</v>
      </c>
      <c r="D191" s="155" t="s">
        <v>182</v>
      </c>
      <c r="E191" s="156" t="s">
        <v>336</v>
      </c>
      <c r="F191" s="157" t="s">
        <v>337</v>
      </c>
      <c r="G191" s="158" t="s">
        <v>208</v>
      </c>
      <c r="H191" s="159">
        <v>5</v>
      </c>
      <c r="I191" s="159">
        <v>179.90899999999999</v>
      </c>
      <c r="J191" s="159">
        <f t="shared" si="10"/>
        <v>899.54499999999996</v>
      </c>
      <c r="K191" s="160"/>
      <c r="L191" s="161"/>
      <c r="M191" s="162" t="s">
        <v>1</v>
      </c>
      <c r="N191" s="163" t="s">
        <v>37</v>
      </c>
      <c r="O191" s="150">
        <v>0</v>
      </c>
      <c r="P191" s="150">
        <f t="shared" si="11"/>
        <v>0</v>
      </c>
      <c r="Q191" s="150">
        <v>2.14E-3</v>
      </c>
      <c r="R191" s="150">
        <f t="shared" si="12"/>
        <v>1.0699999999999999E-2</v>
      </c>
      <c r="S191" s="150">
        <v>0</v>
      </c>
      <c r="T191" s="151">
        <f t="shared" si="13"/>
        <v>0</v>
      </c>
      <c r="AR191" s="152" t="s">
        <v>153</v>
      </c>
      <c r="AT191" s="152" t="s">
        <v>182</v>
      </c>
      <c r="AU191" s="152" t="s">
        <v>106</v>
      </c>
      <c r="AY191" s="13" t="s">
        <v>122</v>
      </c>
      <c r="BE191" s="153">
        <f t="shared" si="14"/>
        <v>0</v>
      </c>
      <c r="BF191" s="153">
        <f t="shared" si="15"/>
        <v>899.54499999999996</v>
      </c>
      <c r="BG191" s="153">
        <f t="shared" si="16"/>
        <v>0</v>
      </c>
      <c r="BH191" s="153">
        <f t="shared" si="17"/>
        <v>0</v>
      </c>
      <c r="BI191" s="153">
        <f t="shared" si="18"/>
        <v>0</v>
      </c>
      <c r="BJ191" s="13" t="s">
        <v>106</v>
      </c>
      <c r="BK191" s="154">
        <f t="shared" si="19"/>
        <v>899.54499999999996</v>
      </c>
      <c r="BL191" s="13" t="s">
        <v>128</v>
      </c>
      <c r="BM191" s="152" t="s">
        <v>496</v>
      </c>
    </row>
    <row r="192" spans="2:65" s="1" customFormat="1" ht="24.2" customHeight="1">
      <c r="B192" s="115"/>
      <c r="C192" s="155" t="s">
        <v>351</v>
      </c>
      <c r="D192" s="155" t="s">
        <v>182</v>
      </c>
      <c r="E192" s="156" t="s">
        <v>340</v>
      </c>
      <c r="F192" s="157" t="s">
        <v>341</v>
      </c>
      <c r="G192" s="158" t="s">
        <v>208</v>
      </c>
      <c r="H192" s="159">
        <v>5</v>
      </c>
      <c r="I192" s="159">
        <v>214.821</v>
      </c>
      <c r="J192" s="159">
        <f t="shared" si="10"/>
        <v>1074.105</v>
      </c>
      <c r="K192" s="160"/>
      <c r="L192" s="161"/>
      <c r="M192" s="162" t="s">
        <v>1</v>
      </c>
      <c r="N192" s="163" t="s">
        <v>37</v>
      </c>
      <c r="O192" s="150">
        <v>0</v>
      </c>
      <c r="P192" s="150">
        <f t="shared" si="11"/>
        <v>0</v>
      </c>
      <c r="Q192" s="150">
        <v>3.8500000000000001E-3</v>
      </c>
      <c r="R192" s="150">
        <f t="shared" si="12"/>
        <v>1.925E-2</v>
      </c>
      <c r="S192" s="150">
        <v>0</v>
      </c>
      <c r="T192" s="151">
        <f t="shared" si="13"/>
        <v>0</v>
      </c>
      <c r="AR192" s="152" t="s">
        <v>153</v>
      </c>
      <c r="AT192" s="152" t="s">
        <v>182</v>
      </c>
      <c r="AU192" s="152" t="s">
        <v>106</v>
      </c>
      <c r="AY192" s="13" t="s">
        <v>122</v>
      </c>
      <c r="BE192" s="153">
        <f t="shared" si="14"/>
        <v>0</v>
      </c>
      <c r="BF192" s="153">
        <f t="shared" si="15"/>
        <v>1074.105</v>
      </c>
      <c r="BG192" s="153">
        <f t="shared" si="16"/>
        <v>0</v>
      </c>
      <c r="BH192" s="153">
        <f t="shared" si="17"/>
        <v>0</v>
      </c>
      <c r="BI192" s="153">
        <f t="shared" si="18"/>
        <v>0</v>
      </c>
      <c r="BJ192" s="13" t="s">
        <v>106</v>
      </c>
      <c r="BK192" s="154">
        <f t="shared" si="19"/>
        <v>1074.105</v>
      </c>
      <c r="BL192" s="13" t="s">
        <v>128</v>
      </c>
      <c r="BM192" s="152" t="s">
        <v>497</v>
      </c>
    </row>
    <row r="193" spans="2:65" s="1" customFormat="1" ht="21.75" customHeight="1">
      <c r="B193" s="115"/>
      <c r="C193" s="143" t="s">
        <v>355</v>
      </c>
      <c r="D193" s="143" t="s">
        <v>124</v>
      </c>
      <c r="E193" s="144" t="s">
        <v>352</v>
      </c>
      <c r="F193" s="145" t="s">
        <v>353</v>
      </c>
      <c r="G193" s="146" t="s">
        <v>245</v>
      </c>
      <c r="H193" s="147">
        <v>160</v>
      </c>
      <c r="I193" s="147">
        <v>2.08</v>
      </c>
      <c r="J193" s="147">
        <f t="shared" si="10"/>
        <v>332.8</v>
      </c>
      <c r="K193" s="148"/>
      <c r="L193" s="25"/>
      <c r="M193" s="149" t="s">
        <v>1</v>
      </c>
      <c r="N193" s="114" t="s">
        <v>37</v>
      </c>
      <c r="O193" s="150">
        <v>0.05</v>
      </c>
      <c r="P193" s="150">
        <f t="shared" si="11"/>
        <v>8</v>
      </c>
      <c r="Q193" s="150">
        <v>8.7000000000000001E-5</v>
      </c>
      <c r="R193" s="150">
        <f t="shared" si="12"/>
        <v>1.392E-2</v>
      </c>
      <c r="S193" s="150">
        <v>0</v>
      </c>
      <c r="T193" s="151">
        <f t="shared" si="13"/>
        <v>0</v>
      </c>
      <c r="AR193" s="152" t="s">
        <v>128</v>
      </c>
      <c r="AT193" s="152" t="s">
        <v>124</v>
      </c>
      <c r="AU193" s="152" t="s">
        <v>106</v>
      </c>
      <c r="AY193" s="13" t="s">
        <v>122</v>
      </c>
      <c r="BE193" s="153">
        <f t="shared" si="14"/>
        <v>0</v>
      </c>
      <c r="BF193" s="153">
        <f t="shared" si="15"/>
        <v>332.8</v>
      </c>
      <c r="BG193" s="153">
        <f t="shared" si="16"/>
        <v>0</v>
      </c>
      <c r="BH193" s="153">
        <f t="shared" si="17"/>
        <v>0</v>
      </c>
      <c r="BI193" s="153">
        <f t="shared" si="18"/>
        <v>0</v>
      </c>
      <c r="BJ193" s="13" t="s">
        <v>106</v>
      </c>
      <c r="BK193" s="154">
        <f t="shared" si="19"/>
        <v>332.8</v>
      </c>
      <c r="BL193" s="13" t="s">
        <v>128</v>
      </c>
      <c r="BM193" s="152" t="s">
        <v>498</v>
      </c>
    </row>
    <row r="194" spans="2:65" s="1" customFormat="1" ht="24.2" customHeight="1">
      <c r="B194" s="115"/>
      <c r="C194" s="143" t="s">
        <v>359</v>
      </c>
      <c r="D194" s="143" t="s">
        <v>124</v>
      </c>
      <c r="E194" s="144" t="s">
        <v>356</v>
      </c>
      <c r="F194" s="145" t="s">
        <v>357</v>
      </c>
      <c r="G194" s="146" t="s">
        <v>245</v>
      </c>
      <c r="H194" s="147">
        <v>150</v>
      </c>
      <c r="I194" s="147">
        <v>0.99199999999999999</v>
      </c>
      <c r="J194" s="147">
        <f t="shared" si="10"/>
        <v>148.80000000000001</v>
      </c>
      <c r="K194" s="148"/>
      <c r="L194" s="25"/>
      <c r="M194" s="149" t="s">
        <v>1</v>
      </c>
      <c r="N194" s="114" t="s">
        <v>37</v>
      </c>
      <c r="O194" s="150">
        <v>5.2499999999999998E-2</v>
      </c>
      <c r="P194" s="150">
        <f t="shared" si="11"/>
        <v>7.875</v>
      </c>
      <c r="Q194" s="150">
        <v>1E-4</v>
      </c>
      <c r="R194" s="150">
        <f t="shared" si="12"/>
        <v>1.5000000000000001E-2</v>
      </c>
      <c r="S194" s="150">
        <v>0</v>
      </c>
      <c r="T194" s="151">
        <f t="shared" si="13"/>
        <v>0</v>
      </c>
      <c r="AR194" s="152" t="s">
        <v>128</v>
      </c>
      <c r="AT194" s="152" t="s">
        <v>124</v>
      </c>
      <c r="AU194" s="152" t="s">
        <v>106</v>
      </c>
      <c r="AY194" s="13" t="s">
        <v>122</v>
      </c>
      <c r="BE194" s="153">
        <f t="shared" si="14"/>
        <v>0</v>
      </c>
      <c r="BF194" s="153">
        <f t="shared" si="15"/>
        <v>148.80000000000001</v>
      </c>
      <c r="BG194" s="153">
        <f t="shared" si="16"/>
        <v>0</v>
      </c>
      <c r="BH194" s="153">
        <f t="shared" si="17"/>
        <v>0</v>
      </c>
      <c r="BI194" s="153">
        <f t="shared" si="18"/>
        <v>0</v>
      </c>
      <c r="BJ194" s="13" t="s">
        <v>106</v>
      </c>
      <c r="BK194" s="154">
        <f t="shared" si="19"/>
        <v>148.80000000000001</v>
      </c>
      <c r="BL194" s="13" t="s">
        <v>128</v>
      </c>
      <c r="BM194" s="152" t="s">
        <v>499</v>
      </c>
    </row>
    <row r="195" spans="2:65" s="11" customFormat="1" ht="22.9" customHeight="1">
      <c r="B195" s="132"/>
      <c r="D195" s="133" t="s">
        <v>70</v>
      </c>
      <c r="E195" s="141" t="s">
        <v>157</v>
      </c>
      <c r="F195" s="141" t="s">
        <v>363</v>
      </c>
      <c r="J195" s="142">
        <f>BK195</f>
        <v>8496.4279999999981</v>
      </c>
      <c r="L195" s="132"/>
      <c r="M195" s="136"/>
      <c r="P195" s="137">
        <f>SUM(P196:P200)</f>
        <v>103.301095</v>
      </c>
      <c r="R195" s="137">
        <f>SUM(R196:R200)</f>
        <v>0</v>
      </c>
      <c r="T195" s="138">
        <f>SUM(T196:T200)</f>
        <v>0</v>
      </c>
      <c r="AR195" s="133" t="s">
        <v>79</v>
      </c>
      <c r="AT195" s="139" t="s">
        <v>70</v>
      </c>
      <c r="AU195" s="139" t="s">
        <v>79</v>
      </c>
      <c r="AY195" s="133" t="s">
        <v>122</v>
      </c>
      <c r="BK195" s="140">
        <f>SUM(BK196:BK200)</f>
        <v>8496.4279999999981</v>
      </c>
    </row>
    <row r="196" spans="2:65" s="1" customFormat="1" ht="21.75" customHeight="1">
      <c r="B196" s="115"/>
      <c r="C196" s="143" t="s">
        <v>364</v>
      </c>
      <c r="D196" s="143" t="s">
        <v>124</v>
      </c>
      <c r="E196" s="144" t="s">
        <v>377</v>
      </c>
      <c r="F196" s="145" t="s">
        <v>378</v>
      </c>
      <c r="G196" s="146" t="s">
        <v>185</v>
      </c>
      <c r="H196" s="147">
        <v>40.384999999999998</v>
      </c>
      <c r="I196" s="147">
        <v>75</v>
      </c>
      <c r="J196" s="147">
        <f>ROUND(I196*H196,3)</f>
        <v>3028.875</v>
      </c>
      <c r="K196" s="148"/>
      <c r="L196" s="25"/>
      <c r="M196" s="149" t="s">
        <v>1</v>
      </c>
      <c r="N196" s="114" t="s">
        <v>37</v>
      </c>
      <c r="O196" s="150">
        <v>0</v>
      </c>
      <c r="P196" s="150">
        <f>O196*H196</f>
        <v>0</v>
      </c>
      <c r="Q196" s="150">
        <v>0</v>
      </c>
      <c r="R196" s="150">
        <f>Q196*H196</f>
        <v>0</v>
      </c>
      <c r="S196" s="150">
        <v>0</v>
      </c>
      <c r="T196" s="151">
        <f>S196*H196</f>
        <v>0</v>
      </c>
      <c r="AR196" s="152" t="s">
        <v>128</v>
      </c>
      <c r="AT196" s="152" t="s">
        <v>124</v>
      </c>
      <c r="AU196" s="152" t="s">
        <v>106</v>
      </c>
      <c r="AY196" s="13" t="s">
        <v>122</v>
      </c>
      <c r="BE196" s="153">
        <f>IF(N196="základná",J196,0)</f>
        <v>0</v>
      </c>
      <c r="BF196" s="153">
        <f>IF(N196="znížená",J196,0)</f>
        <v>3028.875</v>
      </c>
      <c r="BG196" s="153">
        <f>IF(N196="zákl. prenesená",J196,0)</f>
        <v>0</v>
      </c>
      <c r="BH196" s="153">
        <f>IF(N196="zníž. prenesená",J196,0)</f>
        <v>0</v>
      </c>
      <c r="BI196" s="153">
        <f>IF(N196="nulová",J196,0)</f>
        <v>0</v>
      </c>
      <c r="BJ196" s="13" t="s">
        <v>106</v>
      </c>
      <c r="BK196" s="154">
        <f>ROUND(I196*H196,3)</f>
        <v>3028.875</v>
      </c>
      <c r="BL196" s="13" t="s">
        <v>128</v>
      </c>
      <c r="BM196" s="152" t="s">
        <v>500</v>
      </c>
    </row>
    <row r="197" spans="2:65" s="1" customFormat="1" ht="24.2" customHeight="1">
      <c r="B197" s="115"/>
      <c r="C197" s="143" t="s">
        <v>368</v>
      </c>
      <c r="D197" s="143" t="s">
        <v>124</v>
      </c>
      <c r="E197" s="144" t="s">
        <v>381</v>
      </c>
      <c r="F197" s="145" t="s">
        <v>382</v>
      </c>
      <c r="G197" s="146" t="s">
        <v>185</v>
      </c>
      <c r="H197" s="147">
        <v>40.328000000000003</v>
      </c>
      <c r="I197" s="147">
        <v>35</v>
      </c>
      <c r="J197" s="147">
        <f>ROUND(I197*H197,3)</f>
        <v>1411.48</v>
      </c>
      <c r="K197" s="148"/>
      <c r="L197" s="25"/>
      <c r="M197" s="149" t="s">
        <v>1</v>
      </c>
      <c r="N197" s="114" t="s">
        <v>37</v>
      </c>
      <c r="O197" s="150">
        <v>0</v>
      </c>
      <c r="P197" s="150">
        <f>O197*H197</f>
        <v>0</v>
      </c>
      <c r="Q197" s="150">
        <v>0</v>
      </c>
      <c r="R197" s="150">
        <f>Q197*H197</f>
        <v>0</v>
      </c>
      <c r="S197" s="150">
        <v>0</v>
      </c>
      <c r="T197" s="151">
        <f>S197*H197</f>
        <v>0</v>
      </c>
      <c r="AR197" s="152" t="s">
        <v>128</v>
      </c>
      <c r="AT197" s="152" t="s">
        <v>124</v>
      </c>
      <c r="AU197" s="152" t="s">
        <v>106</v>
      </c>
      <c r="AY197" s="13" t="s">
        <v>122</v>
      </c>
      <c r="BE197" s="153">
        <f>IF(N197="základná",J197,0)</f>
        <v>0</v>
      </c>
      <c r="BF197" s="153">
        <f>IF(N197="znížená",J197,0)</f>
        <v>1411.48</v>
      </c>
      <c r="BG197" s="153">
        <f>IF(N197="zákl. prenesená",J197,0)</f>
        <v>0</v>
      </c>
      <c r="BH197" s="153">
        <f>IF(N197="zníž. prenesená",J197,0)</f>
        <v>0</v>
      </c>
      <c r="BI197" s="153">
        <f>IF(N197="nulová",J197,0)</f>
        <v>0</v>
      </c>
      <c r="BJ197" s="13" t="s">
        <v>106</v>
      </c>
      <c r="BK197" s="154">
        <f>ROUND(I197*H197,3)</f>
        <v>1411.48</v>
      </c>
      <c r="BL197" s="13" t="s">
        <v>128</v>
      </c>
      <c r="BM197" s="152" t="s">
        <v>501</v>
      </c>
    </row>
    <row r="198" spans="2:65" s="1" customFormat="1" ht="24.2" customHeight="1">
      <c r="B198" s="115"/>
      <c r="C198" s="143" t="s">
        <v>372</v>
      </c>
      <c r="D198" s="143" t="s">
        <v>124</v>
      </c>
      <c r="E198" s="144" t="s">
        <v>365</v>
      </c>
      <c r="F198" s="145" t="s">
        <v>366</v>
      </c>
      <c r="G198" s="146" t="s">
        <v>245</v>
      </c>
      <c r="H198" s="147">
        <v>284</v>
      </c>
      <c r="I198" s="147">
        <v>11.808999999999999</v>
      </c>
      <c r="J198" s="147">
        <f>ROUND(I198*H198,3)</f>
        <v>3353.7559999999999</v>
      </c>
      <c r="K198" s="148"/>
      <c r="L198" s="25"/>
      <c r="M198" s="149" t="s">
        <v>1</v>
      </c>
      <c r="N198" s="114" t="s">
        <v>37</v>
      </c>
      <c r="O198" s="150">
        <v>0.32800000000000001</v>
      </c>
      <c r="P198" s="150">
        <f>O198*H198</f>
        <v>93.152000000000001</v>
      </c>
      <c r="Q198" s="150">
        <v>0</v>
      </c>
      <c r="R198" s="150">
        <f>Q198*H198</f>
        <v>0</v>
      </c>
      <c r="S198" s="150">
        <v>0</v>
      </c>
      <c r="T198" s="151">
        <f>S198*H198</f>
        <v>0</v>
      </c>
      <c r="AR198" s="152" t="s">
        <v>128</v>
      </c>
      <c r="AT198" s="152" t="s">
        <v>124</v>
      </c>
      <c r="AU198" s="152" t="s">
        <v>106</v>
      </c>
      <c r="AY198" s="13" t="s">
        <v>122</v>
      </c>
      <c r="BE198" s="153">
        <f>IF(N198="základná",J198,0)</f>
        <v>0</v>
      </c>
      <c r="BF198" s="153">
        <f>IF(N198="znížená",J198,0)</f>
        <v>3353.7559999999999</v>
      </c>
      <c r="BG198" s="153">
        <f>IF(N198="zákl. prenesená",J198,0)</f>
        <v>0</v>
      </c>
      <c r="BH198" s="153">
        <f>IF(N198="zníž. prenesená",J198,0)</f>
        <v>0</v>
      </c>
      <c r="BI198" s="153">
        <f>IF(N198="nulová",J198,0)</f>
        <v>0</v>
      </c>
      <c r="BJ198" s="13" t="s">
        <v>106</v>
      </c>
      <c r="BK198" s="154">
        <f>ROUND(I198*H198,3)</f>
        <v>3353.7559999999999</v>
      </c>
      <c r="BL198" s="13" t="s">
        <v>128</v>
      </c>
      <c r="BM198" s="152" t="s">
        <v>502</v>
      </c>
    </row>
    <row r="199" spans="2:65" s="1" customFormat="1" ht="24.2" customHeight="1">
      <c r="B199" s="115"/>
      <c r="C199" s="143" t="s">
        <v>376</v>
      </c>
      <c r="D199" s="143" t="s">
        <v>124</v>
      </c>
      <c r="E199" s="144" t="s">
        <v>369</v>
      </c>
      <c r="F199" s="145" t="s">
        <v>370</v>
      </c>
      <c r="G199" s="146" t="s">
        <v>185</v>
      </c>
      <c r="H199" s="147">
        <v>88.253</v>
      </c>
      <c r="I199" s="147">
        <v>1.994</v>
      </c>
      <c r="J199" s="147">
        <f>ROUND(I199*H199,3)</f>
        <v>175.976</v>
      </c>
      <c r="K199" s="148"/>
      <c r="L199" s="25"/>
      <c r="M199" s="149" t="s">
        <v>1</v>
      </c>
      <c r="N199" s="114" t="s">
        <v>37</v>
      </c>
      <c r="O199" s="150">
        <v>3.1E-2</v>
      </c>
      <c r="P199" s="150">
        <f>O199*H199</f>
        <v>2.735843</v>
      </c>
      <c r="Q199" s="150">
        <v>0</v>
      </c>
      <c r="R199" s="150">
        <f>Q199*H199</f>
        <v>0</v>
      </c>
      <c r="S199" s="150">
        <v>0</v>
      </c>
      <c r="T199" s="151">
        <f>S199*H199</f>
        <v>0</v>
      </c>
      <c r="AR199" s="152" t="s">
        <v>128</v>
      </c>
      <c r="AT199" s="152" t="s">
        <v>124</v>
      </c>
      <c r="AU199" s="152" t="s">
        <v>106</v>
      </c>
      <c r="AY199" s="13" t="s">
        <v>122</v>
      </c>
      <c r="BE199" s="153">
        <f>IF(N199="základná",J199,0)</f>
        <v>0</v>
      </c>
      <c r="BF199" s="153">
        <f>IF(N199="znížená",J199,0)</f>
        <v>175.976</v>
      </c>
      <c r="BG199" s="153">
        <f>IF(N199="zákl. prenesená",J199,0)</f>
        <v>0</v>
      </c>
      <c r="BH199" s="153">
        <f>IF(N199="zníž. prenesená",J199,0)</f>
        <v>0</v>
      </c>
      <c r="BI199" s="153">
        <f>IF(N199="nulová",J199,0)</f>
        <v>0</v>
      </c>
      <c r="BJ199" s="13" t="s">
        <v>106</v>
      </c>
      <c r="BK199" s="154">
        <f>ROUND(I199*H199,3)</f>
        <v>175.976</v>
      </c>
      <c r="BL199" s="13" t="s">
        <v>128</v>
      </c>
      <c r="BM199" s="152" t="s">
        <v>503</v>
      </c>
    </row>
    <row r="200" spans="2:65" s="1" customFormat="1" ht="24.2" customHeight="1">
      <c r="B200" s="115"/>
      <c r="C200" s="143" t="s">
        <v>380</v>
      </c>
      <c r="D200" s="143" t="s">
        <v>124</v>
      </c>
      <c r="E200" s="144" t="s">
        <v>373</v>
      </c>
      <c r="F200" s="145" t="s">
        <v>374</v>
      </c>
      <c r="G200" s="146" t="s">
        <v>185</v>
      </c>
      <c r="H200" s="147">
        <v>1235.5419999999999</v>
      </c>
      <c r="I200" s="147">
        <v>0.42599999999999999</v>
      </c>
      <c r="J200" s="147">
        <f>ROUND(I200*H200,3)</f>
        <v>526.34100000000001</v>
      </c>
      <c r="K200" s="148"/>
      <c r="L200" s="25"/>
      <c r="M200" s="149" t="s">
        <v>1</v>
      </c>
      <c r="N200" s="114" t="s">
        <v>37</v>
      </c>
      <c r="O200" s="150">
        <v>6.0000000000000001E-3</v>
      </c>
      <c r="P200" s="150">
        <f>O200*H200</f>
        <v>7.413252</v>
      </c>
      <c r="Q200" s="150">
        <v>0</v>
      </c>
      <c r="R200" s="150">
        <f>Q200*H200</f>
        <v>0</v>
      </c>
      <c r="S200" s="150">
        <v>0</v>
      </c>
      <c r="T200" s="151">
        <f>S200*H200</f>
        <v>0</v>
      </c>
      <c r="AR200" s="152" t="s">
        <v>128</v>
      </c>
      <c r="AT200" s="152" t="s">
        <v>124</v>
      </c>
      <c r="AU200" s="152" t="s">
        <v>106</v>
      </c>
      <c r="AY200" s="13" t="s">
        <v>122</v>
      </c>
      <c r="BE200" s="153">
        <f>IF(N200="základná",J200,0)</f>
        <v>0</v>
      </c>
      <c r="BF200" s="153">
        <f>IF(N200="znížená",J200,0)</f>
        <v>526.34100000000001</v>
      </c>
      <c r="BG200" s="153">
        <f>IF(N200="zákl. prenesená",J200,0)</f>
        <v>0</v>
      </c>
      <c r="BH200" s="153">
        <f>IF(N200="zníž. prenesená",J200,0)</f>
        <v>0</v>
      </c>
      <c r="BI200" s="153">
        <f>IF(N200="nulová",J200,0)</f>
        <v>0</v>
      </c>
      <c r="BJ200" s="13" t="s">
        <v>106</v>
      </c>
      <c r="BK200" s="154">
        <f>ROUND(I200*H200,3)</f>
        <v>526.34100000000001</v>
      </c>
      <c r="BL200" s="13" t="s">
        <v>128</v>
      </c>
      <c r="BM200" s="152" t="s">
        <v>504</v>
      </c>
    </row>
    <row r="201" spans="2:65" s="11" customFormat="1" ht="22.9" customHeight="1">
      <c r="B201" s="132"/>
      <c r="D201" s="133" t="s">
        <v>70</v>
      </c>
      <c r="E201" s="141" t="s">
        <v>384</v>
      </c>
      <c r="F201" s="141" t="s">
        <v>385</v>
      </c>
      <c r="J201" s="142">
        <f>BK201</f>
        <v>15850.477999999999</v>
      </c>
      <c r="L201" s="132"/>
      <c r="M201" s="136"/>
      <c r="P201" s="137">
        <f>P202</f>
        <v>525.41444599999988</v>
      </c>
      <c r="R201" s="137">
        <f>R202</f>
        <v>0</v>
      </c>
      <c r="T201" s="138">
        <f>T202</f>
        <v>0</v>
      </c>
      <c r="AR201" s="133" t="s">
        <v>79</v>
      </c>
      <c r="AT201" s="139" t="s">
        <v>70</v>
      </c>
      <c r="AU201" s="139" t="s">
        <v>79</v>
      </c>
      <c r="AY201" s="133" t="s">
        <v>122</v>
      </c>
      <c r="BK201" s="140">
        <f>BK202</f>
        <v>15850.477999999999</v>
      </c>
    </row>
    <row r="202" spans="2:65" s="1" customFormat="1" ht="33" customHeight="1">
      <c r="B202" s="115"/>
      <c r="C202" s="143" t="s">
        <v>386</v>
      </c>
      <c r="D202" s="143" t="s">
        <v>124</v>
      </c>
      <c r="E202" s="144" t="s">
        <v>387</v>
      </c>
      <c r="F202" s="145" t="s">
        <v>388</v>
      </c>
      <c r="G202" s="146" t="s">
        <v>185</v>
      </c>
      <c r="H202" s="147">
        <v>407.61399999999998</v>
      </c>
      <c r="I202" s="147">
        <v>38.886000000000003</v>
      </c>
      <c r="J202" s="147">
        <f>ROUND(I202*H202,3)</f>
        <v>15850.477999999999</v>
      </c>
      <c r="K202" s="148"/>
      <c r="L202" s="25"/>
      <c r="M202" s="149" t="s">
        <v>1</v>
      </c>
      <c r="N202" s="114" t="s">
        <v>37</v>
      </c>
      <c r="O202" s="150">
        <v>1.2889999999999999</v>
      </c>
      <c r="P202" s="150">
        <f>O202*H202</f>
        <v>525.41444599999988</v>
      </c>
      <c r="Q202" s="150">
        <v>0</v>
      </c>
      <c r="R202" s="150">
        <f>Q202*H202</f>
        <v>0</v>
      </c>
      <c r="S202" s="150">
        <v>0</v>
      </c>
      <c r="T202" s="151">
        <f>S202*H202</f>
        <v>0</v>
      </c>
      <c r="AR202" s="152" t="s">
        <v>128</v>
      </c>
      <c r="AT202" s="152" t="s">
        <v>124</v>
      </c>
      <c r="AU202" s="152" t="s">
        <v>106</v>
      </c>
      <c r="AY202" s="13" t="s">
        <v>122</v>
      </c>
      <c r="BE202" s="153">
        <f>IF(N202="základná",J202,0)</f>
        <v>0</v>
      </c>
      <c r="BF202" s="153">
        <f>IF(N202="znížená",J202,0)</f>
        <v>15850.477999999999</v>
      </c>
      <c r="BG202" s="153">
        <f>IF(N202="zákl. prenesená",J202,0)</f>
        <v>0</v>
      </c>
      <c r="BH202" s="153">
        <f>IF(N202="zníž. prenesená",J202,0)</f>
        <v>0</v>
      </c>
      <c r="BI202" s="153">
        <f>IF(N202="nulová",J202,0)</f>
        <v>0</v>
      </c>
      <c r="BJ202" s="13" t="s">
        <v>106</v>
      </c>
      <c r="BK202" s="154">
        <f>ROUND(I202*H202,3)</f>
        <v>15850.477999999999</v>
      </c>
      <c r="BL202" s="13" t="s">
        <v>128</v>
      </c>
      <c r="BM202" s="152" t="s">
        <v>505</v>
      </c>
    </row>
    <row r="203" spans="2:65" s="11" customFormat="1" ht="22.9" customHeight="1">
      <c r="B203" s="132"/>
      <c r="D203" s="133" t="s">
        <v>70</v>
      </c>
      <c r="E203" s="141" t="s">
        <v>390</v>
      </c>
      <c r="F203" s="141" t="s">
        <v>391</v>
      </c>
      <c r="J203" s="142">
        <f>BK203</f>
        <v>283.5</v>
      </c>
      <c r="L203" s="132"/>
      <c r="M203" s="136"/>
      <c r="P203" s="137">
        <f>SUM(P204:P206)</f>
        <v>0</v>
      </c>
      <c r="R203" s="137">
        <f>SUM(R204:R206)</f>
        <v>0</v>
      </c>
      <c r="T203" s="138">
        <f>SUM(T204:T206)</f>
        <v>0</v>
      </c>
      <c r="AR203" s="133" t="s">
        <v>79</v>
      </c>
      <c r="AT203" s="139" t="s">
        <v>70</v>
      </c>
      <c r="AU203" s="139" t="s">
        <v>79</v>
      </c>
      <c r="AY203" s="133" t="s">
        <v>122</v>
      </c>
      <c r="BK203" s="140">
        <f>SUM(BK204:BK206)</f>
        <v>283.5</v>
      </c>
    </row>
    <row r="204" spans="2:65" s="1" customFormat="1" ht="16.5" customHeight="1">
      <c r="B204" s="115"/>
      <c r="C204" s="143" t="s">
        <v>392</v>
      </c>
      <c r="D204" s="143" t="s">
        <v>124</v>
      </c>
      <c r="E204" s="144" t="s">
        <v>393</v>
      </c>
      <c r="F204" s="145" t="s">
        <v>394</v>
      </c>
      <c r="G204" s="146" t="s">
        <v>395</v>
      </c>
      <c r="H204" s="147">
        <v>1</v>
      </c>
      <c r="I204" s="147">
        <v>67.5</v>
      </c>
      <c r="J204" s="147">
        <f>ROUND(I204*H204,3)</f>
        <v>67.5</v>
      </c>
      <c r="K204" s="148"/>
      <c r="L204" s="25"/>
      <c r="M204" s="149" t="s">
        <v>1</v>
      </c>
      <c r="N204" s="114" t="s">
        <v>37</v>
      </c>
      <c r="O204" s="150">
        <v>0</v>
      </c>
      <c r="P204" s="150">
        <f>O204*H204</f>
        <v>0</v>
      </c>
      <c r="Q204" s="150">
        <v>0</v>
      </c>
      <c r="R204" s="150">
        <f>Q204*H204</f>
        <v>0</v>
      </c>
      <c r="S204" s="150">
        <v>0</v>
      </c>
      <c r="T204" s="151">
        <f>S204*H204</f>
        <v>0</v>
      </c>
      <c r="AR204" s="152" t="s">
        <v>128</v>
      </c>
      <c r="AT204" s="152" t="s">
        <v>124</v>
      </c>
      <c r="AU204" s="152" t="s">
        <v>106</v>
      </c>
      <c r="AY204" s="13" t="s">
        <v>122</v>
      </c>
      <c r="BE204" s="153">
        <f>IF(N204="základná",J204,0)</f>
        <v>0</v>
      </c>
      <c r="BF204" s="153">
        <f>IF(N204="znížená",J204,0)</f>
        <v>67.5</v>
      </c>
      <c r="BG204" s="153">
        <f>IF(N204="zákl. prenesená",J204,0)</f>
        <v>0</v>
      </c>
      <c r="BH204" s="153">
        <f>IF(N204="zníž. prenesená",J204,0)</f>
        <v>0</v>
      </c>
      <c r="BI204" s="153">
        <f>IF(N204="nulová",J204,0)</f>
        <v>0</v>
      </c>
      <c r="BJ204" s="13" t="s">
        <v>106</v>
      </c>
      <c r="BK204" s="154">
        <f>ROUND(I204*H204,3)</f>
        <v>67.5</v>
      </c>
      <c r="BL204" s="13" t="s">
        <v>128</v>
      </c>
      <c r="BM204" s="152" t="s">
        <v>506</v>
      </c>
    </row>
    <row r="205" spans="2:65" s="1" customFormat="1" ht="16.5" customHeight="1">
      <c r="B205" s="115"/>
      <c r="C205" s="143" t="s">
        <v>397</v>
      </c>
      <c r="D205" s="143" t="s">
        <v>124</v>
      </c>
      <c r="E205" s="144" t="s">
        <v>398</v>
      </c>
      <c r="F205" s="145" t="s">
        <v>399</v>
      </c>
      <c r="G205" s="146" t="s">
        <v>395</v>
      </c>
      <c r="H205" s="147">
        <v>1</v>
      </c>
      <c r="I205" s="147">
        <v>81</v>
      </c>
      <c r="J205" s="147">
        <f>ROUND(I205*H205,3)</f>
        <v>81</v>
      </c>
      <c r="K205" s="148"/>
      <c r="L205" s="25"/>
      <c r="M205" s="149" t="s">
        <v>1</v>
      </c>
      <c r="N205" s="114" t="s">
        <v>37</v>
      </c>
      <c r="O205" s="150">
        <v>0</v>
      </c>
      <c r="P205" s="150">
        <f>O205*H205</f>
        <v>0</v>
      </c>
      <c r="Q205" s="150">
        <v>0</v>
      </c>
      <c r="R205" s="150">
        <f>Q205*H205</f>
        <v>0</v>
      </c>
      <c r="S205" s="150">
        <v>0</v>
      </c>
      <c r="T205" s="151">
        <f>S205*H205</f>
        <v>0</v>
      </c>
      <c r="AR205" s="152" t="s">
        <v>128</v>
      </c>
      <c r="AT205" s="152" t="s">
        <v>124</v>
      </c>
      <c r="AU205" s="152" t="s">
        <v>106</v>
      </c>
      <c r="AY205" s="13" t="s">
        <v>122</v>
      </c>
      <c r="BE205" s="153">
        <f>IF(N205="základná",J205,0)</f>
        <v>0</v>
      </c>
      <c r="BF205" s="153">
        <f>IF(N205="znížená",J205,0)</f>
        <v>81</v>
      </c>
      <c r="BG205" s="153">
        <f>IF(N205="zákl. prenesená",J205,0)</f>
        <v>0</v>
      </c>
      <c r="BH205" s="153">
        <f>IF(N205="zníž. prenesená",J205,0)</f>
        <v>0</v>
      </c>
      <c r="BI205" s="153">
        <f>IF(N205="nulová",J205,0)</f>
        <v>0</v>
      </c>
      <c r="BJ205" s="13" t="s">
        <v>106</v>
      </c>
      <c r="BK205" s="154">
        <f>ROUND(I205*H205,3)</f>
        <v>81</v>
      </c>
      <c r="BL205" s="13" t="s">
        <v>128</v>
      </c>
      <c r="BM205" s="152" t="s">
        <v>507</v>
      </c>
    </row>
    <row r="206" spans="2:65" s="1" customFormat="1" ht="16.5" customHeight="1">
      <c r="B206" s="115"/>
      <c r="C206" s="143" t="s">
        <v>401</v>
      </c>
      <c r="D206" s="143" t="s">
        <v>124</v>
      </c>
      <c r="E206" s="144" t="s">
        <v>402</v>
      </c>
      <c r="F206" s="145" t="s">
        <v>403</v>
      </c>
      <c r="G206" s="146" t="s">
        <v>395</v>
      </c>
      <c r="H206" s="147">
        <v>1</v>
      </c>
      <c r="I206" s="147">
        <v>135</v>
      </c>
      <c r="J206" s="147">
        <f>ROUND(I206*H206,3)</f>
        <v>135</v>
      </c>
      <c r="K206" s="148"/>
      <c r="L206" s="25"/>
      <c r="M206" s="149" t="s">
        <v>1</v>
      </c>
      <c r="N206" s="114" t="s">
        <v>37</v>
      </c>
      <c r="O206" s="150">
        <v>0</v>
      </c>
      <c r="P206" s="150">
        <f>O206*H206</f>
        <v>0</v>
      </c>
      <c r="Q206" s="150">
        <v>0</v>
      </c>
      <c r="R206" s="150">
        <f>Q206*H206</f>
        <v>0</v>
      </c>
      <c r="S206" s="150">
        <v>0</v>
      </c>
      <c r="T206" s="151">
        <f>S206*H206</f>
        <v>0</v>
      </c>
      <c r="AR206" s="152" t="s">
        <v>128</v>
      </c>
      <c r="AT206" s="152" t="s">
        <v>124</v>
      </c>
      <c r="AU206" s="152" t="s">
        <v>106</v>
      </c>
      <c r="AY206" s="13" t="s">
        <v>122</v>
      </c>
      <c r="BE206" s="153">
        <f>IF(N206="základná",J206,0)</f>
        <v>0</v>
      </c>
      <c r="BF206" s="153">
        <f>IF(N206="znížená",J206,0)</f>
        <v>135</v>
      </c>
      <c r="BG206" s="153">
        <f>IF(N206="zákl. prenesená",J206,0)</f>
        <v>0</v>
      </c>
      <c r="BH206" s="153">
        <f>IF(N206="zníž. prenesená",J206,0)</f>
        <v>0</v>
      </c>
      <c r="BI206" s="153">
        <f>IF(N206="nulová",J206,0)</f>
        <v>0</v>
      </c>
      <c r="BJ206" s="13" t="s">
        <v>106</v>
      </c>
      <c r="BK206" s="154">
        <f>ROUND(I206*H206,3)</f>
        <v>135</v>
      </c>
      <c r="BL206" s="13" t="s">
        <v>128</v>
      </c>
      <c r="BM206" s="152" t="s">
        <v>508</v>
      </c>
    </row>
    <row r="207" spans="2:65" s="11" customFormat="1" ht="25.9" customHeight="1">
      <c r="B207" s="132"/>
      <c r="D207" s="133" t="s">
        <v>70</v>
      </c>
      <c r="E207" s="134" t="s">
        <v>405</v>
      </c>
      <c r="F207" s="134" t="s">
        <v>406</v>
      </c>
      <c r="J207" s="135">
        <f>BK207</f>
        <v>619.28499999999997</v>
      </c>
      <c r="L207" s="132"/>
      <c r="M207" s="136"/>
      <c r="P207" s="137">
        <f>P208</f>
        <v>6.5844499999999995</v>
      </c>
      <c r="R207" s="137">
        <f>R208</f>
        <v>3.7508969999999996E-2</v>
      </c>
      <c r="T207" s="138">
        <f>T208</f>
        <v>0</v>
      </c>
      <c r="AR207" s="133" t="s">
        <v>106</v>
      </c>
      <c r="AT207" s="139" t="s">
        <v>70</v>
      </c>
      <c r="AU207" s="139" t="s">
        <v>71</v>
      </c>
      <c r="AY207" s="133" t="s">
        <v>122</v>
      </c>
      <c r="BK207" s="140">
        <f>BK208</f>
        <v>619.28499999999997</v>
      </c>
    </row>
    <row r="208" spans="2:65" s="11" customFormat="1" ht="22.9" customHeight="1">
      <c r="B208" s="132"/>
      <c r="D208" s="133" t="s">
        <v>70</v>
      </c>
      <c r="E208" s="141" t="s">
        <v>407</v>
      </c>
      <c r="F208" s="141" t="s">
        <v>408</v>
      </c>
      <c r="J208" s="142">
        <f>BK208</f>
        <v>619.28499999999997</v>
      </c>
      <c r="L208" s="132"/>
      <c r="M208" s="136"/>
      <c r="P208" s="137">
        <f>SUM(P209:P211)</f>
        <v>6.5844499999999995</v>
      </c>
      <c r="R208" s="137">
        <f>SUM(R209:R211)</f>
        <v>3.7508969999999996E-2</v>
      </c>
      <c r="T208" s="138">
        <f>SUM(T209:T211)</f>
        <v>0</v>
      </c>
      <c r="AR208" s="133" t="s">
        <v>106</v>
      </c>
      <c r="AT208" s="139" t="s">
        <v>70</v>
      </c>
      <c r="AU208" s="139" t="s">
        <v>79</v>
      </c>
      <c r="AY208" s="133" t="s">
        <v>122</v>
      </c>
      <c r="BK208" s="140">
        <f>SUM(BK209:BK211)</f>
        <v>619.28499999999997</v>
      </c>
    </row>
    <row r="209" spans="2:65" s="1" customFormat="1" ht="21.75" customHeight="1">
      <c r="B209" s="115"/>
      <c r="C209" s="143" t="s">
        <v>409</v>
      </c>
      <c r="D209" s="143" t="s">
        <v>124</v>
      </c>
      <c r="E209" s="144" t="s">
        <v>410</v>
      </c>
      <c r="F209" s="145" t="s">
        <v>411</v>
      </c>
      <c r="G209" s="146" t="s">
        <v>208</v>
      </c>
      <c r="H209" s="147">
        <v>5</v>
      </c>
      <c r="I209" s="147">
        <v>70.843999999999994</v>
      </c>
      <c r="J209" s="147">
        <f>ROUND(I209*H209,3)</f>
        <v>354.22</v>
      </c>
      <c r="K209" s="148"/>
      <c r="L209" s="25"/>
      <c r="M209" s="149" t="s">
        <v>1</v>
      </c>
      <c r="N209" s="114" t="s">
        <v>37</v>
      </c>
      <c r="O209" s="150">
        <v>1.3168899999999999</v>
      </c>
      <c r="P209" s="150">
        <f>O209*H209</f>
        <v>6.5844499999999995</v>
      </c>
      <c r="Q209" s="150">
        <v>6.6817939999999996E-3</v>
      </c>
      <c r="R209" s="150">
        <f>Q209*H209</f>
        <v>3.3408969999999996E-2</v>
      </c>
      <c r="S209" s="150">
        <v>0</v>
      </c>
      <c r="T209" s="151">
        <f>S209*H209</f>
        <v>0</v>
      </c>
      <c r="AR209" s="152" t="s">
        <v>188</v>
      </c>
      <c r="AT209" s="152" t="s">
        <v>124</v>
      </c>
      <c r="AU209" s="152" t="s">
        <v>106</v>
      </c>
      <c r="AY209" s="13" t="s">
        <v>122</v>
      </c>
      <c r="BE209" s="153">
        <f>IF(N209="základná",J209,0)</f>
        <v>0</v>
      </c>
      <c r="BF209" s="153">
        <f>IF(N209="znížená",J209,0)</f>
        <v>354.22</v>
      </c>
      <c r="BG209" s="153">
        <f>IF(N209="zákl. prenesená",J209,0)</f>
        <v>0</v>
      </c>
      <c r="BH209" s="153">
        <f>IF(N209="zníž. prenesená",J209,0)</f>
        <v>0</v>
      </c>
      <c r="BI209" s="153">
        <f>IF(N209="nulová",J209,0)</f>
        <v>0</v>
      </c>
      <c r="BJ209" s="13" t="s">
        <v>106</v>
      </c>
      <c r="BK209" s="154">
        <f>ROUND(I209*H209,3)</f>
        <v>354.22</v>
      </c>
      <c r="BL209" s="13" t="s">
        <v>188</v>
      </c>
      <c r="BM209" s="152" t="s">
        <v>509</v>
      </c>
    </row>
    <row r="210" spans="2:65" s="1" customFormat="1" ht="16.5" customHeight="1">
      <c r="B210" s="115"/>
      <c r="C210" s="155" t="s">
        <v>413</v>
      </c>
      <c r="D210" s="155" t="s">
        <v>182</v>
      </c>
      <c r="E210" s="156" t="s">
        <v>414</v>
      </c>
      <c r="F210" s="157" t="s">
        <v>415</v>
      </c>
      <c r="G210" s="158" t="s">
        <v>208</v>
      </c>
      <c r="H210" s="159">
        <v>5</v>
      </c>
      <c r="I210" s="159">
        <v>52.152000000000001</v>
      </c>
      <c r="J210" s="159">
        <f>ROUND(I210*H210,3)</f>
        <v>260.76</v>
      </c>
      <c r="K210" s="160"/>
      <c r="L210" s="161"/>
      <c r="M210" s="162" t="s">
        <v>1</v>
      </c>
      <c r="N210" s="163" t="s">
        <v>37</v>
      </c>
      <c r="O210" s="150">
        <v>0</v>
      </c>
      <c r="P210" s="150">
        <f>O210*H210</f>
        <v>0</v>
      </c>
      <c r="Q210" s="150">
        <v>8.1999999999999998E-4</v>
      </c>
      <c r="R210" s="150">
        <f>Q210*H210</f>
        <v>4.0999999999999995E-3</v>
      </c>
      <c r="S210" s="150">
        <v>0</v>
      </c>
      <c r="T210" s="151">
        <f>S210*H210</f>
        <v>0</v>
      </c>
      <c r="AR210" s="152" t="s">
        <v>255</v>
      </c>
      <c r="AT210" s="152" t="s">
        <v>182</v>
      </c>
      <c r="AU210" s="152" t="s">
        <v>106</v>
      </c>
      <c r="AY210" s="13" t="s">
        <v>122</v>
      </c>
      <c r="BE210" s="153">
        <f>IF(N210="základná",J210,0)</f>
        <v>0</v>
      </c>
      <c r="BF210" s="153">
        <f>IF(N210="znížená",J210,0)</f>
        <v>260.76</v>
      </c>
      <c r="BG210" s="153">
        <f>IF(N210="zákl. prenesená",J210,0)</f>
        <v>0</v>
      </c>
      <c r="BH210" s="153">
        <f>IF(N210="zníž. prenesená",J210,0)</f>
        <v>0</v>
      </c>
      <c r="BI210" s="153">
        <f>IF(N210="nulová",J210,0)</f>
        <v>0</v>
      </c>
      <c r="BJ210" s="13" t="s">
        <v>106</v>
      </c>
      <c r="BK210" s="154">
        <f>ROUND(I210*H210,3)</f>
        <v>260.76</v>
      </c>
      <c r="BL210" s="13" t="s">
        <v>188</v>
      </c>
      <c r="BM210" s="152" t="s">
        <v>510</v>
      </c>
    </row>
    <row r="211" spans="2:65" s="1" customFormat="1" ht="21.75" customHeight="1">
      <c r="B211" s="115"/>
      <c r="C211" s="143" t="s">
        <v>417</v>
      </c>
      <c r="D211" s="143" t="s">
        <v>124</v>
      </c>
      <c r="E211" s="144" t="s">
        <v>418</v>
      </c>
      <c r="F211" s="145" t="s">
        <v>419</v>
      </c>
      <c r="G211" s="146" t="s">
        <v>420</v>
      </c>
      <c r="H211" s="147">
        <v>6.15</v>
      </c>
      <c r="I211" s="147">
        <v>0.7</v>
      </c>
      <c r="J211" s="147">
        <f>ROUND(I211*H211,3)</f>
        <v>4.3049999999999997</v>
      </c>
      <c r="K211" s="148"/>
      <c r="L211" s="25"/>
      <c r="M211" s="164" t="s">
        <v>1</v>
      </c>
      <c r="N211" s="165" t="s">
        <v>37</v>
      </c>
      <c r="O211" s="166">
        <v>0</v>
      </c>
      <c r="P211" s="166">
        <f>O211*H211</f>
        <v>0</v>
      </c>
      <c r="Q211" s="166">
        <v>0</v>
      </c>
      <c r="R211" s="166">
        <f>Q211*H211</f>
        <v>0</v>
      </c>
      <c r="S211" s="166">
        <v>0</v>
      </c>
      <c r="T211" s="167">
        <f>S211*H211</f>
        <v>0</v>
      </c>
      <c r="AR211" s="152" t="s">
        <v>188</v>
      </c>
      <c r="AT211" s="152" t="s">
        <v>124</v>
      </c>
      <c r="AU211" s="152" t="s">
        <v>106</v>
      </c>
      <c r="AY211" s="13" t="s">
        <v>122</v>
      </c>
      <c r="BE211" s="153">
        <f>IF(N211="základná",J211,0)</f>
        <v>0</v>
      </c>
      <c r="BF211" s="153">
        <f>IF(N211="znížená",J211,0)</f>
        <v>4.3049999999999997</v>
      </c>
      <c r="BG211" s="153">
        <f>IF(N211="zákl. prenesená",J211,0)</f>
        <v>0</v>
      </c>
      <c r="BH211" s="153">
        <f>IF(N211="zníž. prenesená",J211,0)</f>
        <v>0</v>
      </c>
      <c r="BI211" s="153">
        <f>IF(N211="nulová",J211,0)</f>
        <v>0</v>
      </c>
      <c r="BJ211" s="13" t="s">
        <v>106</v>
      </c>
      <c r="BK211" s="154">
        <f>ROUND(I211*H211,3)</f>
        <v>4.3049999999999997</v>
      </c>
      <c r="BL211" s="13" t="s">
        <v>188</v>
      </c>
      <c r="BM211" s="152" t="s">
        <v>511</v>
      </c>
    </row>
    <row r="212" spans="2:65" s="1" customFormat="1" ht="6.95" customHeight="1">
      <c r="B212" s="40"/>
      <c r="C212" s="41"/>
      <c r="D212" s="41"/>
      <c r="E212" s="41"/>
      <c r="F212" s="41"/>
      <c r="G212" s="41"/>
      <c r="H212" s="41"/>
      <c r="I212" s="41"/>
      <c r="J212" s="41"/>
      <c r="K212" s="41"/>
      <c r="L212" s="25"/>
    </row>
  </sheetData>
  <autoFilter ref="C130:K211" xr:uid="{00000000-0009-0000-0000-000002000000}"/>
  <mergeCells count="10">
    <mergeCell ref="E87:H87"/>
    <mergeCell ref="D110:F110"/>
    <mergeCell ref="E121:H121"/>
    <mergeCell ref="E123:H12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6</vt:i4>
      </vt:variant>
    </vt:vector>
  </HeadingPairs>
  <TitlesOfParts>
    <vt:vector size="9" baseType="lpstr">
      <vt:lpstr>Rekapitulácia stavby</vt:lpstr>
      <vt:lpstr>01 - Rekonštrukcia verejn...</vt:lpstr>
      <vt:lpstr>02 - Prepojenie verejných...</vt:lpstr>
      <vt:lpstr>'01 - Rekonštrukcia verejn...'!Názvy_tlače</vt:lpstr>
      <vt:lpstr>'02 - Prepojenie verejných...'!Názvy_tlače</vt:lpstr>
      <vt:lpstr>'Rekapitulácia stavby'!Názvy_tlače</vt:lpstr>
      <vt:lpstr>'01 - Rekonštrukcia verejn...'!Oblasť_tlače</vt:lpstr>
      <vt:lpstr>'02 - Prepojenie verejných...'!Oblasť_tlače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Pohánková</dc:creator>
  <cp:lastModifiedBy>Terezia Kuricova</cp:lastModifiedBy>
  <dcterms:created xsi:type="dcterms:W3CDTF">2023-06-20T11:52:05Z</dcterms:created>
  <dcterms:modified xsi:type="dcterms:W3CDTF">2023-08-29T06:32:19Z</dcterms:modified>
</cp:coreProperties>
</file>