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SUPCON1001\PRV\Stara-lehota\"/>
    </mc:Choice>
  </mc:AlternateContent>
  <xr:revisionPtr revIDLastSave="0" documentId="8_{F0416BAC-7FA5-4A7F-B962-964D8AF0BFC9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Rekapitulácia stavby" sheetId="1" r:id="rId1"/>
    <sheet name="69-08-2023-3 - Obec Stará..." sheetId="2" r:id="rId2"/>
  </sheets>
  <definedNames>
    <definedName name="_xlnm._FilterDatabase" localSheetId="1" hidden="1">'69-08-2023-3 - Obec Stará...'!$C$117:$K$152</definedName>
    <definedName name="_xlnm.Print_Titles" localSheetId="1">'69-08-2023-3 - Obec Stará...'!$117:$117</definedName>
    <definedName name="_xlnm.Print_Titles" localSheetId="0">'Rekapitulácia stavby'!$92:$92</definedName>
    <definedName name="_xlnm.Print_Area" localSheetId="1">'69-08-2023-3 - Obec Stará...'!$C$4:$J$76,'69-08-2023-3 - Obec Stará...'!$C$82:$J$101,'69-08-2023-3 - Obec Stará...'!$C$107:$J$152</definedName>
    <definedName name="_xlnm.Print_Area" localSheetId="0">'Rekapitulácia stavby'!$D$4:$AO$76,'Rekapitulácia stavby'!$C$82:$AQ$96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52" i="2"/>
  <c r="BH152" i="2"/>
  <c r="BG152" i="2"/>
  <c r="BE152" i="2"/>
  <c r="T152" i="2"/>
  <c r="T151" i="2"/>
  <c r="R152" i="2"/>
  <c r="R151" i="2"/>
  <c r="P152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T128" i="2" s="1"/>
  <c r="R129" i="2"/>
  <c r="R128" i="2" s="1"/>
  <c r="P129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F31" i="2" s="1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J31" i="2" s="1"/>
  <c r="T123" i="2"/>
  <c r="R123" i="2"/>
  <c r="P123" i="2"/>
  <c r="BI122" i="2"/>
  <c r="F35" i="2" s="1"/>
  <c r="BH122" i="2"/>
  <c r="BG122" i="2"/>
  <c r="F33" i="2" s="1"/>
  <c r="BE122" i="2"/>
  <c r="T122" i="2"/>
  <c r="R122" i="2"/>
  <c r="P122" i="2"/>
  <c r="BI121" i="2"/>
  <c r="BH121" i="2"/>
  <c r="BG121" i="2"/>
  <c r="BE121" i="2"/>
  <c r="T121" i="2"/>
  <c r="R121" i="2"/>
  <c r="P121" i="2"/>
  <c r="F112" i="2"/>
  <c r="E110" i="2"/>
  <c r="F87" i="2"/>
  <c r="E85" i="2"/>
  <c r="J22" i="2"/>
  <c r="E22" i="2"/>
  <c r="J115" i="2" s="1"/>
  <c r="J21" i="2"/>
  <c r="J19" i="2"/>
  <c r="E19" i="2"/>
  <c r="J114" i="2" s="1"/>
  <c r="J18" i="2"/>
  <c r="J16" i="2"/>
  <c r="E16" i="2"/>
  <c r="F115" i="2"/>
  <c r="J15" i="2"/>
  <c r="J13" i="2"/>
  <c r="E13" i="2"/>
  <c r="F114" i="2"/>
  <c r="J12" i="2"/>
  <c r="J10" i="2"/>
  <c r="J112" i="2" s="1"/>
  <c r="L90" i="1"/>
  <c r="AM90" i="1"/>
  <c r="AM89" i="1"/>
  <c r="L89" i="1"/>
  <c r="AM87" i="1"/>
  <c r="L87" i="1"/>
  <c r="L85" i="1"/>
  <c r="L84" i="1"/>
  <c r="J137" i="2"/>
  <c r="BK133" i="2"/>
  <c r="BK131" i="2"/>
  <c r="J129" i="2"/>
  <c r="J125" i="2"/>
  <c r="J122" i="2"/>
  <c r="AS94" i="1"/>
  <c r="J150" i="2"/>
  <c r="BK147" i="2"/>
  <c r="BK145" i="2"/>
  <c r="BK142" i="2"/>
  <c r="BK140" i="2"/>
  <c r="J138" i="2"/>
  <c r="J134" i="2"/>
  <c r="BK132" i="2"/>
  <c r="BK127" i="2"/>
  <c r="BK125" i="2"/>
  <c r="J123" i="2"/>
  <c r="J152" i="2"/>
  <c r="BK149" i="2"/>
  <c r="J148" i="2"/>
  <c r="J146" i="2"/>
  <c r="J144" i="2"/>
  <c r="J142" i="2"/>
  <c r="J140" i="2"/>
  <c r="BK136" i="2"/>
  <c r="J135" i="2"/>
  <c r="J133" i="2"/>
  <c r="BK129" i="2"/>
  <c r="J126" i="2"/>
  <c r="BK123" i="2"/>
  <c r="J121" i="2"/>
  <c r="F34" i="2"/>
  <c r="BK152" i="2"/>
  <c r="J149" i="2"/>
  <c r="J147" i="2"/>
  <c r="J145" i="2"/>
  <c r="BK143" i="2"/>
  <c r="J141" i="2"/>
  <c r="BK137" i="2"/>
  <c r="BK135" i="2"/>
  <c r="BK134" i="2"/>
  <c r="J132" i="2"/>
  <c r="BK126" i="2"/>
  <c r="J124" i="2"/>
  <c r="BK121" i="2"/>
  <c r="BK150" i="2"/>
  <c r="BK148" i="2"/>
  <c r="BK146" i="2"/>
  <c r="BK144" i="2"/>
  <c r="J143" i="2"/>
  <c r="BK141" i="2"/>
  <c r="BK138" i="2"/>
  <c r="J136" i="2"/>
  <c r="J131" i="2"/>
  <c r="J127" i="2"/>
  <c r="BK124" i="2"/>
  <c r="BK122" i="2"/>
  <c r="R120" i="2" l="1"/>
  <c r="P130" i="2"/>
  <c r="P139" i="2"/>
  <c r="T120" i="2"/>
  <c r="BK139" i="2"/>
  <c r="J139" i="2" s="1"/>
  <c r="J99" i="2" s="1"/>
  <c r="P120" i="2"/>
  <c r="P119" i="2"/>
  <c r="P118" i="2" s="1"/>
  <c r="AU95" i="1" s="1"/>
  <c r="AU94" i="1" s="1"/>
  <c r="BK130" i="2"/>
  <c r="J130" i="2" s="1"/>
  <c r="J98" i="2" s="1"/>
  <c r="T139" i="2"/>
  <c r="BK120" i="2"/>
  <c r="J120" i="2"/>
  <c r="J96" i="2"/>
  <c r="R130" i="2"/>
  <c r="T130" i="2"/>
  <c r="T119" i="2" s="1"/>
  <c r="T118" i="2" s="1"/>
  <c r="R139" i="2"/>
  <c r="BK151" i="2"/>
  <c r="J151" i="2"/>
  <c r="J100" i="2" s="1"/>
  <c r="BK128" i="2"/>
  <c r="J128" i="2" s="1"/>
  <c r="J97" i="2" s="1"/>
  <c r="BC95" i="1"/>
  <c r="BC94" i="1" s="1"/>
  <c r="W32" i="1" s="1"/>
  <c r="BB95" i="1"/>
  <c r="BB94" i="1" s="1"/>
  <c r="W31" i="1" s="1"/>
  <c r="AZ95" i="1"/>
  <c r="AZ94" i="1" s="1"/>
  <c r="W29" i="1" s="1"/>
  <c r="AV95" i="1"/>
  <c r="J87" i="2"/>
  <c r="F89" i="2"/>
  <c r="J89" i="2"/>
  <c r="F90" i="2"/>
  <c r="J90" i="2"/>
  <c r="BF121" i="2"/>
  <c r="BF122" i="2"/>
  <c r="BF123" i="2"/>
  <c r="BF124" i="2"/>
  <c r="BF125" i="2"/>
  <c r="BF126" i="2"/>
  <c r="BF127" i="2"/>
  <c r="BF129" i="2"/>
  <c r="BF131" i="2"/>
  <c r="BF132" i="2"/>
  <c r="BF133" i="2"/>
  <c r="BF134" i="2"/>
  <c r="BF135" i="2"/>
  <c r="BF136" i="2"/>
  <c r="BF137" i="2"/>
  <c r="BF138" i="2"/>
  <c r="BF140" i="2"/>
  <c r="BF141" i="2"/>
  <c r="BF142" i="2"/>
  <c r="BF143" i="2"/>
  <c r="BF144" i="2"/>
  <c r="BF145" i="2"/>
  <c r="BF146" i="2"/>
  <c r="BF147" i="2"/>
  <c r="BF148" i="2"/>
  <c r="BF149" i="2"/>
  <c r="BF150" i="2"/>
  <c r="BF152" i="2"/>
  <c r="BD95" i="1"/>
  <c r="BD94" i="1"/>
  <c r="W33" i="1"/>
  <c r="R119" i="2" l="1"/>
  <c r="R118" i="2" s="1"/>
  <c r="BK119" i="2"/>
  <c r="BK118" i="2"/>
  <c r="J118" i="2"/>
  <c r="J94" i="2" s="1"/>
  <c r="AV94" i="1"/>
  <c r="AK29" i="1" s="1"/>
  <c r="F32" i="2"/>
  <c r="BA95" i="1" s="1"/>
  <c r="BA94" i="1" s="1"/>
  <c r="W30" i="1" s="1"/>
  <c r="AX94" i="1"/>
  <c r="J32" i="2"/>
  <c r="AW95" i="1" s="1"/>
  <c r="AT95" i="1" s="1"/>
  <c r="AY94" i="1"/>
  <c r="J119" i="2" l="1"/>
  <c r="J95" i="2" s="1"/>
  <c r="J28" i="2"/>
  <c r="AG95" i="1"/>
  <c r="AG94" i="1" s="1"/>
  <c r="AK26" i="1" s="1"/>
  <c r="AK35" i="1" s="1"/>
  <c r="AW94" i="1"/>
  <c r="AK30" i="1"/>
  <c r="J37" i="2" l="1"/>
  <c r="AN95" i="1"/>
  <c r="AT94" i="1"/>
  <c r="AN94" i="1"/>
</calcChain>
</file>

<file path=xl/sharedStrings.xml><?xml version="1.0" encoding="utf-8"?>
<sst xmlns="http://schemas.openxmlformats.org/spreadsheetml/2006/main" count="673" uniqueCount="231">
  <si>
    <t>Export Komplet</t>
  </si>
  <si>
    <t/>
  </si>
  <si>
    <t>2.0</t>
  </si>
  <si>
    <t>ZAMOK</t>
  </si>
  <si>
    <t>False</t>
  </si>
  <si>
    <t>{96675f90-052d-4cc8-8dcb-05dfad14ea8e}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</si>
  <si>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</si>
  <si>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</si>
  <si>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</si>
  <si>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</si>
  <si>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</si>
  <si>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</si>
  <si>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</si>
  <si>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69-08-2023-3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</si>
  <si>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</si>
  <si>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</si>
  <si>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Obec Stará Lehota</t>
  </si>
  <si>
    <t>JKSO:</t>
  </si>
  <si>
    <t>KS:</t>
  </si>
  <si>
    <t>Miesto:</t>
  </si>
  <si>
    <t xml:space="preserve"> </t>
  </si>
  <si>
    <t>Dátum:</t>
  </si>
  <si>
    <t>24. 8. 2023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</si>
  <si>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</si>
  <si>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</si>
  <si>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</si>
  <si>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</si>
  <si>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</si>
  <si>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</si>
  <si>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</si>
  <si>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</si>
  <si>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</si>
  <si>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</si>
  <si>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</si>
  <si>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</si>
  <si>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</si>
  <si>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</si>
  <si>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</si>
  <si>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</si>
  <si>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</si>
  <si>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</si>
  <si>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</si>
  <si>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</si>
  <si>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</si>
  <si>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</si>
  <si>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</si>
  <si>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</si>
  <si>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</si>
  <si>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</si>
  <si>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</si>
  <si>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</si>
  <si>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</si>
  <si>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</si>
  <si>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</si>
  <si>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</si>
  <si>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</si>
  <si>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</si>
  <si>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</si>
  <si>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</si>
  <si>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</si>
  <si>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</si>
  <si>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</si>
  <si>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</si>
  <si>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</si>
  <si>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</si>
  <si>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</si>
  <si>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</si>
  <si>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</si>
  <si>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</si>
  <si>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</si>
  <si>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</si>
  <si>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</si>
  <si>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</si>
  <si>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</si>
  <si>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</si>
  <si>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</si>
  <si>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</si>
  <si>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</si>
  <si>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</si>
  <si>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</si>
  <si>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</si>
  <si>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</si>
  <si>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</si>
  <si>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</si>
  <si>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</si>
  <si>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</si>
  <si>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</si>
  <si>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</si>
  <si>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</si>
  <si>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</si>
  <si>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</si>
  <si>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</si>
  <si>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</si>
  <si>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</si>
  <si>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</si>
  <si>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</si>
  <si>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</si>
  <si>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</si>
  <si>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</si>
  <si>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</si>
  <si>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</si>
  <si>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</si>
  <si>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</si>
  <si>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</si>
  <si>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</si>
  <si>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</si>
  <si>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</si>
  <si>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</si>
  <si>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11310R01</t>
  </si>
  <si>
    <t>Odstránenie vrstiev na existujúcej komunikácií hr. 120 mm</t>
  </si>
  <si>
    <t>m3</t>
  </si>
  <si>
    <t>4</t>
  </si>
  <si>
    <t>2</t>
  </si>
  <si>
    <t>1473465175</t>
  </si>
  <si>
    <t>171101103.S</t>
  </si>
  <si>
    <t>Uloženie sypaniny do násypu  súdržnej horniny s mierou zhutnenia nad 96 do 100 % podľa Proctor-Standard</t>
  </si>
  <si>
    <t>442137835</t>
  </si>
  <si>
    <t>3</t>
  </si>
  <si>
    <t>M</t>
  </si>
  <si>
    <t>103640000200.S</t>
  </si>
  <si>
    <t>Zemina pre terénne úpravy - zásypová</t>
  </si>
  <si>
    <t>t</t>
  </si>
  <si>
    <t>8</t>
  </si>
  <si>
    <t>-1906707548</t>
  </si>
  <si>
    <t>1711-R11101.S</t>
  </si>
  <si>
    <t>Vykonanie statickej zaťažovacej skúšky na zhutnený terén pre podmienku Edef=45MPa</t>
  </si>
  <si>
    <t>skúška</t>
  </si>
  <si>
    <t>855878053</t>
  </si>
  <si>
    <t>5</t>
  </si>
  <si>
    <t>180504111.S</t>
  </si>
  <si>
    <t>Spevnenie plôch mačinovaním štvorcovým v rovine alebo na svahu do 1:5</t>
  </si>
  <si>
    <t>m2</t>
  </si>
  <si>
    <t>-860606939</t>
  </si>
  <si>
    <t>6</t>
  </si>
  <si>
    <t>005720001500.S</t>
  </si>
  <si>
    <t>Osivá tráv - výber trávových semien</t>
  </si>
  <si>
    <t>kg</t>
  </si>
  <si>
    <t>1857939582</t>
  </si>
  <si>
    <t>7</t>
  </si>
  <si>
    <t>182101101.S</t>
  </si>
  <si>
    <t>Úprava plochy pred založením trávnika</t>
  </si>
  <si>
    <t>-1404923211</t>
  </si>
  <si>
    <t>Zakladanie</t>
  </si>
  <si>
    <t>215901101.S</t>
  </si>
  <si>
    <t>Zhutnenie podložia z rastlej horniny 1 až 4 pod násypy, z hornina súdržných do 92 % PS a nesúdržných</t>
  </si>
  <si>
    <t>-1063410232</t>
  </si>
  <si>
    <t>Komunikácie</t>
  </si>
  <si>
    <t>9</t>
  </si>
  <si>
    <t>564861113.S</t>
  </si>
  <si>
    <t>Podklad zo štrkodrviny s rozprestretím a zhutnením, po zhutnení hr. 200-250 mm</t>
  </si>
  <si>
    <t>-1125132148</t>
  </si>
  <si>
    <t>10</t>
  </si>
  <si>
    <t>567132115.S</t>
  </si>
  <si>
    <t>Podklad z kameniva stmeleného cementom s rozprestretím a zhutnením, CBGM C 8/10 (C 6/8), po zhutnení hr. 200 mm</t>
  </si>
  <si>
    <t>-116046563</t>
  </si>
  <si>
    <t>11</t>
  </si>
  <si>
    <t>573211108.S</t>
  </si>
  <si>
    <t>Postrek asfaltový spojovací bez posypu kamenivom z asfaltu cestného v množstve 0,50 kg/m2</t>
  </si>
  <si>
    <t>-1321704902</t>
  </si>
  <si>
    <t>12</t>
  </si>
  <si>
    <t>573211111.S</t>
  </si>
  <si>
    <t>Postrek asfaltový spojovací bez posypu kamenivom z asfaltu cestného v množstve 0,70 kg/m2</t>
  </si>
  <si>
    <t>-1070267655</t>
  </si>
  <si>
    <t>13</t>
  </si>
  <si>
    <t>577144241.S</t>
  </si>
  <si>
    <t>Asfaltový betón vrstva obrusná AC 11 O v pruhu š. nad 3 m z nemodifik. asfaltu tr. II, po zhutnení hr. 50 mm</t>
  </si>
  <si>
    <t>1600475363</t>
  </si>
  <si>
    <t>14</t>
  </si>
  <si>
    <t>577124241.S</t>
  </si>
  <si>
    <t>Asfaltový betón vrstva obrusná AC 11 O v pruhu š. nad 3 m z nemodifik. asfaltu tr. II, po zhutnení hr. 30 mm- rezerva pre vyrovnanie trhlín</t>
  </si>
  <si>
    <t>-2105988287</t>
  </si>
  <si>
    <t>15</t>
  </si>
  <si>
    <t>577164331.S</t>
  </si>
  <si>
    <t>Asfaltový betón vrstva obrusná alebo ložná AC 16 v pruhu š. do 3 m z nemodifik. asfaltu tr. II, po zhutnení hr. 70 mm</t>
  </si>
  <si>
    <t>-1852888081</t>
  </si>
  <si>
    <t>16</t>
  </si>
  <si>
    <t>599141111.S.1</t>
  </si>
  <si>
    <t xml:space="preserve">Trvalo pružná asfaltová zálievka </t>
  </si>
  <si>
    <t>m</t>
  </si>
  <si>
    <t>820057207</t>
  </si>
  <si>
    <t>Ostatné konštrukcie a práce-búranie</t>
  </si>
  <si>
    <t>17</t>
  </si>
  <si>
    <t>113-R7</t>
  </si>
  <si>
    <t>D+M Uličná vtoková  mreža liatinová, zaťaženie D400, roz. 500x500</t>
  </si>
  <si>
    <t>ks</t>
  </si>
  <si>
    <t>1375513809</t>
  </si>
  <si>
    <t>18</t>
  </si>
  <si>
    <t>113-R8</t>
  </si>
  <si>
    <t>D+M Lapač nečistôt a kalový kôš</t>
  </si>
  <si>
    <t>-711695196</t>
  </si>
  <si>
    <t>19</t>
  </si>
  <si>
    <t>113-R9</t>
  </si>
  <si>
    <t>Demontáž existujúcich uličných vpustí</t>
  </si>
  <si>
    <t>-1236426525</t>
  </si>
  <si>
    <t>914812211.S</t>
  </si>
  <si>
    <t>Montáž dočasnej dopravnej značky kompletnej základnej, zapožičanie na 10 týždňov</t>
  </si>
  <si>
    <t>-454244682</t>
  </si>
  <si>
    <t>21</t>
  </si>
  <si>
    <t>404410211400.S</t>
  </si>
  <si>
    <t>Kompletná dopravná značka základného rozmeru 900 mm vrátane podstavca a stĺpa</t>
  </si>
  <si>
    <t>-1748926732</t>
  </si>
  <si>
    <t>22</t>
  </si>
  <si>
    <t>916361113.S</t>
  </si>
  <si>
    <t xml:space="preserve">Osadenie cestného obrubníka betónového so skosením do lôžka z betónu prostého tr. C 20/25 </t>
  </si>
  <si>
    <t>-1665248390</t>
  </si>
  <si>
    <t>23</t>
  </si>
  <si>
    <t>592170002300.S</t>
  </si>
  <si>
    <t>Obrubník cestný, lxšxv 1000x150x260 mm, skosenie 120/40 mm</t>
  </si>
  <si>
    <t>343365851</t>
  </si>
  <si>
    <t>24</t>
  </si>
  <si>
    <t>979011111.S</t>
  </si>
  <si>
    <t xml:space="preserve">Doprava sutiny a vybúraných hmôt </t>
  </si>
  <si>
    <t>987611272</t>
  </si>
  <si>
    <t>25</t>
  </si>
  <si>
    <t>979081111.S</t>
  </si>
  <si>
    <t>Odvoz sutiny a vybúraných hmôt na skládku do 1 km</t>
  </si>
  <si>
    <t>1092221503</t>
  </si>
  <si>
    <t>26</t>
  </si>
  <si>
    <t>979081121.S</t>
  </si>
  <si>
    <t>Odvoz sutiny a vybúraných hmôt na skládku za každý ďalší 1 km</t>
  </si>
  <si>
    <t>1718222200</t>
  </si>
  <si>
    <t>27</t>
  </si>
  <si>
    <t>979089012.S.1</t>
  </si>
  <si>
    <t>Poplatok za skladovanie - betón, tehly, dlaždice (17 01) ostatné</t>
  </si>
  <si>
    <t>-774641465</t>
  </si>
  <si>
    <t>99</t>
  </si>
  <si>
    <t>Presun hmôt HSV</t>
  </si>
  <si>
    <t>28</t>
  </si>
  <si>
    <t>998223011.S</t>
  </si>
  <si>
    <t xml:space="preserve">Presun hmôt pre pozemné komunikácie </t>
  </si>
  <si>
    <t>521054537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</si>
</sst>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97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63" t="s">
        <v>13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R5" s="16"/>
      <c r="BE5" s="160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65" t="s">
        <v>16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R6" s="16"/>
      <c r="BE6" s="161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61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61"/>
      <c r="BS8" s="13" t="s">
        <v>6</v>
      </c>
    </row>
    <row r="9" spans="1:74" ht="14.45" customHeight="1">
      <c r="B9" s="16"/>
      <c r="AR9" s="16"/>
      <c r="BE9" s="161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61"/>
      <c r="BS10" s="13" t="s">
        <v>6</v>
      </c>
    </row>
    <row r="11" spans="1:74" ht="18.399999999999999" customHeight="1">
      <c r="B11" s="16"/>
      <c r="E11" s="21" t="s">
        <v>20</v>
      </c>
      <c r="AK11" s="23" t="s">
        <v>25</v>
      </c>
      <c r="AN11" s="21" t="s">
        <v>1</v>
      </c>
      <c r="AR11" s="16"/>
      <c r="BE11" s="161"/>
      <c r="BS11" s="13" t="s">
        <v>6</v>
      </c>
    </row>
    <row r="12" spans="1:74" ht="6.95" customHeight="1">
      <c r="B12" s="16"/>
      <c r="AR12" s="16"/>
      <c r="BE12" s="161"/>
      <c r="BS12" s="13" t="s">
        <v>6</v>
      </c>
    </row>
    <row r="13" spans="1:74" ht="12" customHeight="1">
      <c r="B13" s="16"/>
      <c r="D13" s="23" t="s">
        <v>26</v>
      </c>
      <c r="AK13" s="23" t="s">
        <v>24</v>
      </c>
      <c r="AN13" s="25" t="s">
        <v>27</v>
      </c>
      <c r="AR13" s="16"/>
      <c r="BE13" s="161"/>
      <c r="BS13" s="13" t="s">
        <v>6</v>
      </c>
    </row>
    <row r="14" spans="1:74" ht="12.75">
      <c r="B14" s="16"/>
      <c r="E14" s="166" t="s">
        <v>27</v>
      </c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23" t="s">
        <v>25</v>
      </c>
      <c r="AN14" s="25" t="s">
        <v>27</v>
      </c>
      <c r="AR14" s="16"/>
      <c r="BE14" s="161"/>
      <c r="BS14" s="13" t="s">
        <v>6</v>
      </c>
    </row>
    <row r="15" spans="1:74" ht="6.95" customHeight="1">
      <c r="B15" s="16"/>
      <c r="AR15" s="16"/>
      <c r="BE15" s="161"/>
      <c r="BS15" s="13" t="s">
        <v>4</v>
      </c>
    </row>
    <row r="16" spans="1:74" ht="12" customHeight="1">
      <c r="B16" s="16"/>
      <c r="D16" s="23" t="s">
        <v>28</v>
      </c>
      <c r="AK16" s="23" t="s">
        <v>24</v>
      </c>
      <c r="AN16" s="21" t="s">
        <v>1</v>
      </c>
      <c r="AR16" s="16"/>
      <c r="BE16" s="161"/>
      <c r="BS16" s="13" t="s">
        <v>4</v>
      </c>
    </row>
    <row r="17" spans="2:71" ht="18.399999999999999" customHeight="1">
      <c r="B17" s="16"/>
      <c r="E17" s="21" t="s">
        <v>20</v>
      </c>
      <c r="AK17" s="23" t="s">
        <v>25</v>
      </c>
      <c r="AN17" s="21" t="s">
        <v>1</v>
      </c>
      <c r="AR17" s="16"/>
      <c r="BE17" s="161"/>
      <c r="BS17" s="13" t="s">
        <v>29</v>
      </c>
    </row>
    <row r="18" spans="2:71" ht="6.95" customHeight="1">
      <c r="B18" s="16"/>
      <c r="AR18" s="16"/>
      <c r="BE18" s="161"/>
      <c r="BS18" s="13" t="s">
        <v>6</v>
      </c>
    </row>
    <row r="19" spans="2:71" ht="12" customHeight="1">
      <c r="B19" s="16"/>
      <c r="D19" s="23" t="s">
        <v>30</v>
      </c>
      <c r="AK19" s="23" t="s">
        <v>24</v>
      </c>
      <c r="AN19" s="21" t="s">
        <v>1</v>
      </c>
      <c r="AR19" s="16"/>
      <c r="BE19" s="161"/>
      <c r="BS19" s="13" t="s">
        <v>6</v>
      </c>
    </row>
    <row r="20" spans="2:71" ht="18.399999999999999" customHeight="1">
      <c r="B20" s="16"/>
      <c r="E20" s="21" t="s">
        <v>20</v>
      </c>
      <c r="AK20" s="23" t="s">
        <v>25</v>
      </c>
      <c r="AN20" s="21" t="s">
        <v>1</v>
      </c>
      <c r="AR20" s="16"/>
      <c r="BE20" s="161"/>
      <c r="BS20" s="13" t="s">
        <v>29</v>
      </c>
    </row>
    <row r="21" spans="2:71" ht="6.95" customHeight="1">
      <c r="B21" s="16"/>
      <c r="AR21" s="16"/>
      <c r="BE21" s="161"/>
    </row>
    <row r="22" spans="2:71" ht="12" customHeight="1">
      <c r="B22" s="16"/>
      <c r="D22" s="23" t="s">
        <v>31</v>
      </c>
      <c r="AR22" s="16"/>
      <c r="BE22" s="161"/>
    </row>
    <row r="23" spans="2:71" ht="16.5" customHeight="1">
      <c r="B23" s="16"/>
      <c r="E23" s="168" t="s">
        <v>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6"/>
      <c r="BE23" s="161"/>
    </row>
    <row r="24" spans="2:71" ht="6.95" customHeight="1">
      <c r="B24" s="16"/>
      <c r="AR24" s="16"/>
      <c r="BE24" s="161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1"/>
    </row>
    <row r="26" spans="2:71" s="1" customFormat="1" ht="25.9" customHeight="1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9">
        <f>ROUND(AG94,2)</f>
        <v>0</v>
      </c>
      <c r="AL26" s="170"/>
      <c r="AM26" s="170"/>
      <c r="AN26" s="170"/>
      <c r="AO26" s="170"/>
      <c r="AR26" s="28"/>
      <c r="BE26" s="161"/>
    </row>
    <row r="27" spans="2:71" s="1" customFormat="1" ht="6.95" customHeight="1">
      <c r="B27" s="28"/>
      <c r="AR27" s="28"/>
      <c r="BE27" s="161"/>
    </row>
    <row r="28" spans="2:71" s="1" customFormat="1" ht="12.75">
      <c r="B28" s="28"/>
      <c r="L28" s="171" t="s">
        <v>33</v>
      </c>
      <c r="M28" s="171"/>
      <c r="N28" s="171"/>
      <c r="O28" s="171"/>
      <c r="P28" s="171"/>
      <c r="W28" s="171" t="s">
        <v>34</v>
      </c>
      <c r="X28" s="171"/>
      <c r="Y28" s="171"/>
      <c r="Z28" s="171"/>
      <c r="AA28" s="171"/>
      <c r="AB28" s="171"/>
      <c r="AC28" s="171"/>
      <c r="AD28" s="171"/>
      <c r="AE28" s="171"/>
      <c r="AK28" s="171" t="s">
        <v>35</v>
      </c>
      <c r="AL28" s="171"/>
      <c r="AM28" s="171"/>
      <c r="AN28" s="171"/>
      <c r="AO28" s="171"/>
      <c r="AR28" s="28"/>
      <c r="BE28" s="161"/>
    </row>
    <row r="29" spans="2:71" s="2" customFormat="1" ht="14.45" customHeight="1">
      <c r="B29" s="32"/>
      <c r="D29" s="23" t="s">
        <v>36</v>
      </c>
      <c r="F29" s="33" t="s">
        <v>37</v>
      </c>
      <c r="L29" s="174">
        <v>0.2</v>
      </c>
      <c r="M29" s="173"/>
      <c r="N29" s="173"/>
      <c r="O29" s="173"/>
      <c r="P29" s="173"/>
      <c r="Q29" s="34"/>
      <c r="R29" s="34"/>
      <c r="S29" s="34"/>
      <c r="T29" s="34"/>
      <c r="U29" s="34"/>
      <c r="V29" s="34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F29" s="34"/>
      <c r="AG29" s="34"/>
      <c r="AH29" s="34"/>
      <c r="AI29" s="34"/>
      <c r="AJ29" s="34"/>
      <c r="AK29" s="172">
        <f>ROUND(AV94, 2)</f>
        <v>0</v>
      </c>
      <c r="AL29" s="173"/>
      <c r="AM29" s="173"/>
      <c r="AN29" s="173"/>
      <c r="AO29" s="173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62"/>
    </row>
    <row r="30" spans="2:71" s="2" customFormat="1" ht="14.45" customHeight="1">
      <c r="B30" s="32"/>
      <c r="F30" s="33" t="s">
        <v>38</v>
      </c>
      <c r="L30" s="174">
        <v>0.2</v>
      </c>
      <c r="M30" s="173"/>
      <c r="N30" s="173"/>
      <c r="O30" s="173"/>
      <c r="P30" s="173"/>
      <c r="Q30" s="34"/>
      <c r="R30" s="34"/>
      <c r="S30" s="34"/>
      <c r="T30" s="34"/>
      <c r="U30" s="34"/>
      <c r="V30" s="34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F30" s="34"/>
      <c r="AG30" s="34"/>
      <c r="AH30" s="34"/>
      <c r="AI30" s="34"/>
      <c r="AJ30" s="34"/>
      <c r="AK30" s="172">
        <f>ROUND(AW94, 2)</f>
        <v>0</v>
      </c>
      <c r="AL30" s="173"/>
      <c r="AM30" s="173"/>
      <c r="AN30" s="173"/>
      <c r="AO30" s="173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62"/>
    </row>
    <row r="31" spans="2:71" s="2" customFormat="1" ht="14.45" hidden="1" customHeight="1">
      <c r="B31" s="32"/>
      <c r="F31" s="23" t="s">
        <v>39</v>
      </c>
      <c r="L31" s="177">
        <v>0.2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2"/>
      <c r="BE31" s="162"/>
    </row>
    <row r="32" spans="2:71" s="2" customFormat="1" ht="14.45" hidden="1" customHeight="1">
      <c r="B32" s="32"/>
      <c r="F32" s="23" t="s">
        <v>40</v>
      </c>
      <c r="L32" s="177">
        <v>0.2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2"/>
      <c r="BE32" s="162"/>
    </row>
    <row r="33" spans="2:57" s="2" customFormat="1" ht="14.45" hidden="1" customHeight="1">
      <c r="B33" s="32"/>
      <c r="F33" s="33" t="s">
        <v>41</v>
      </c>
      <c r="L33" s="174">
        <v>0</v>
      </c>
      <c r="M33" s="173"/>
      <c r="N33" s="173"/>
      <c r="O33" s="173"/>
      <c r="P33" s="173"/>
      <c r="Q33" s="34"/>
      <c r="R33" s="34"/>
      <c r="S33" s="34"/>
      <c r="T33" s="34"/>
      <c r="U33" s="34"/>
      <c r="V33" s="34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F33" s="34"/>
      <c r="AG33" s="34"/>
      <c r="AH33" s="34"/>
      <c r="AI33" s="34"/>
      <c r="AJ33" s="34"/>
      <c r="AK33" s="172">
        <v>0</v>
      </c>
      <c r="AL33" s="173"/>
      <c r="AM33" s="173"/>
      <c r="AN33" s="173"/>
      <c r="AO33" s="173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62"/>
    </row>
    <row r="34" spans="2:57" s="1" customFormat="1" ht="6.95" customHeight="1">
      <c r="B34" s="28"/>
      <c r="AR34" s="28"/>
      <c r="BE34" s="161"/>
    </row>
    <row r="35" spans="2:57" s="1" customFormat="1" ht="25.9" customHeight="1">
      <c r="B35" s="28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178" t="s">
        <v>44</v>
      </c>
      <c r="Y35" s="179"/>
      <c r="Z35" s="179"/>
      <c r="AA35" s="179"/>
      <c r="AB35" s="179"/>
      <c r="AC35" s="38"/>
      <c r="AD35" s="38"/>
      <c r="AE35" s="38"/>
      <c r="AF35" s="38"/>
      <c r="AG35" s="38"/>
      <c r="AH35" s="38"/>
      <c r="AI35" s="38"/>
      <c r="AJ35" s="38"/>
      <c r="AK35" s="180">
        <f>SUM(AK26:AK33)</f>
        <v>0</v>
      </c>
      <c r="AL35" s="179"/>
      <c r="AM35" s="179"/>
      <c r="AN35" s="179"/>
      <c r="AO35" s="181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2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47</v>
      </c>
      <c r="AI60" s="30"/>
      <c r="AJ60" s="30"/>
      <c r="AK60" s="30"/>
      <c r="AL60" s="30"/>
      <c r="AM60" s="42" t="s">
        <v>48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40" t="s">
        <v>49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50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2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47</v>
      </c>
      <c r="AI75" s="30"/>
      <c r="AJ75" s="30"/>
      <c r="AK75" s="30"/>
      <c r="AL75" s="30"/>
      <c r="AM75" s="42" t="s">
        <v>48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0" s="1" customFormat="1" ht="24.95" customHeight="1">
      <c r="B82" s="28"/>
      <c r="C82" s="17" t="s">
        <v>51</v>
      </c>
      <c r="AR82" s="28"/>
    </row>
    <row r="83" spans="1:90" s="1" customFormat="1" ht="6.95" customHeight="1">
      <c r="B83" s="28"/>
      <c r="AR83" s="28"/>
    </row>
    <row r="84" spans="1:90" s="3" customFormat="1" ht="12" customHeight="1">
      <c r="B84" s="47"/>
      <c r="C84" s="23" t="s">
        <v>12</v>
      </c>
      <c r="L84" s="3" t="str">
        <f>K5</f>
        <v>69-08-2023-3</v>
      </c>
      <c r="AR84" s="47"/>
    </row>
    <row r="85" spans="1:90" s="4" customFormat="1" ht="36.950000000000003" customHeight="1">
      <c r="B85" s="48"/>
      <c r="C85" s="49" t="s">
        <v>15</v>
      </c>
      <c r="L85" s="182" t="str">
        <f>K6</f>
        <v>Obec Stará Lehota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R85" s="48"/>
    </row>
    <row r="86" spans="1:90" s="1" customFormat="1" ht="6.95" customHeight="1">
      <c r="B86" s="28"/>
      <c r="AR86" s="28"/>
    </row>
    <row r="87" spans="1:90" s="1" customFormat="1" ht="12" customHeight="1">
      <c r="B87" s="28"/>
      <c r="C87" s="23" t="s">
        <v>19</v>
      </c>
      <c r="L87" s="50" t="str">
        <f>IF(K8="","",K8)</f>
        <v xml:space="preserve"> </v>
      </c>
      <c r="AI87" s="23" t="s">
        <v>21</v>
      </c>
      <c r="AM87" s="184" t="str">
        <f>IF(AN8= "","",AN8)</f>
        <v>24. 8. 2023</v>
      </c>
      <c r="AN87" s="184"/>
      <c r="AR87" s="28"/>
    </row>
    <row r="88" spans="1:90" s="1" customFormat="1" ht="6.95" customHeight="1">
      <c r="B88" s="28"/>
      <c r="AR88" s="28"/>
    </row>
    <row r="89" spans="1:90" s="1" customFormat="1" ht="15.2" customHeight="1">
      <c r="B89" s="28"/>
      <c r="C89" s="23" t="s">
        <v>23</v>
      </c>
      <c r="L89" s="3" t="str">
        <f>IF(E11= "","",E11)</f>
        <v xml:space="preserve"> </v>
      </c>
      <c r="AI89" s="23" t="s">
        <v>28</v>
      </c>
      <c r="AM89" s="185" t="str">
        <f>IF(E17="","",E17)</f>
        <v xml:space="preserve"> </v>
      </c>
      <c r="AN89" s="186"/>
      <c r="AO89" s="186"/>
      <c r="AP89" s="186"/>
      <c r="AR89" s="28"/>
      <c r="AS89" s="187" t="s">
        <v>52</v>
      </c>
      <c r="AT89" s="18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>
      <c r="B90" s="28"/>
      <c r="C90" s="23" t="s">
        <v>26</v>
      </c>
      <c r="L90" s="3" t="str">
        <f>IF(E14= "Vyplň údaj","",E14)</f>
        <v/>
      </c>
      <c r="AI90" s="23" t="s">
        <v>30</v>
      </c>
      <c r="AM90" s="185" t="str">
        <f>IF(E20="","",E20)</f>
        <v xml:space="preserve"> </v>
      </c>
      <c r="AN90" s="186"/>
      <c r="AO90" s="186"/>
      <c r="AP90" s="186"/>
      <c r="AR90" s="28"/>
      <c r="AS90" s="189"/>
      <c r="AT90" s="190"/>
      <c r="BD90" s="55"/>
    </row>
    <row r="91" spans="1:90" s="1" customFormat="1" ht="10.9" customHeight="1">
      <c r="B91" s="28"/>
      <c r="AR91" s="28"/>
      <c r="AS91" s="189"/>
      <c r="AT91" s="190"/>
      <c r="BD91" s="55"/>
    </row>
    <row r="92" spans="1:90" s="1" customFormat="1" ht="29.25" customHeight="1">
      <c r="B92" s="28"/>
      <c r="C92" s="191" t="s">
        <v>53</v>
      </c>
      <c r="D92" s="192"/>
      <c r="E92" s="192"/>
      <c r="F92" s="192"/>
      <c r="G92" s="192"/>
      <c r="H92" s="56"/>
      <c r="I92" s="193" t="s">
        <v>54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55</v>
      </c>
      <c r="AH92" s="192"/>
      <c r="AI92" s="192"/>
      <c r="AJ92" s="192"/>
      <c r="AK92" s="192"/>
      <c r="AL92" s="192"/>
      <c r="AM92" s="192"/>
      <c r="AN92" s="193" t="s">
        <v>56</v>
      </c>
      <c r="AO92" s="192"/>
      <c r="AP92" s="195"/>
      <c r="AQ92" s="57" t="s">
        <v>57</v>
      </c>
      <c r="AR92" s="28"/>
      <c r="AS92" s="58" t="s">
        <v>58</v>
      </c>
      <c r="AT92" s="59" t="s">
        <v>59</v>
      </c>
      <c r="AU92" s="59" t="s">
        <v>60</v>
      </c>
      <c r="AV92" s="59" t="s">
        <v>61</v>
      </c>
      <c r="AW92" s="59" t="s">
        <v>62</v>
      </c>
      <c r="AX92" s="59" t="s">
        <v>63</v>
      </c>
      <c r="AY92" s="59" t="s">
        <v>64</v>
      </c>
      <c r="AZ92" s="59" t="s">
        <v>65</v>
      </c>
      <c r="BA92" s="59" t="s">
        <v>66</v>
      </c>
      <c r="BB92" s="59" t="s">
        <v>67</v>
      </c>
      <c r="BC92" s="59" t="s">
        <v>68</v>
      </c>
      <c r="BD92" s="60" t="s">
        <v>69</v>
      </c>
    </row>
    <row r="93" spans="1:90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9">
        <f>ROUND(AG95,2)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71</v>
      </c>
      <c r="BT94" s="71" t="s">
        <v>72</v>
      </c>
      <c r="BV94" s="71" t="s">
        <v>73</v>
      </c>
      <c r="BW94" s="71" t="s">
        <v>5</v>
      </c>
      <c r="BX94" s="71" t="s">
        <v>74</v>
      </c>
      <c r="CL94" s="71" t="s">
        <v>1</v>
      </c>
    </row>
    <row r="95" spans="1:90" s="6" customFormat="1" ht="24.75" customHeight="1">
      <c r="A95" s="72" t="s">
        <v>75</v>
      </c>
      <c r="B95" s="73"/>
      <c r="C95" s="74"/>
      <c r="D95" s="198" t="s">
        <v>13</v>
      </c>
      <c r="E95" s="198"/>
      <c r="F95" s="198"/>
      <c r="G95" s="198"/>
      <c r="H95" s="198"/>
      <c r="I95" s="75"/>
      <c r="J95" s="198" t="s">
        <v>16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'69-08-2023-3 - Obec Stará...'!J28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76" t="s">
        <v>76</v>
      </c>
      <c r="AR95" s="73"/>
      <c r="AS95" s="77">
        <v>0</v>
      </c>
      <c r="AT95" s="78">
        <f>ROUND(SUM(AV95:AW95),2)</f>
        <v>0</v>
      </c>
      <c r="AU95" s="79">
        <f>'69-08-2023-3 - Obec Stará...'!P118</f>
        <v>0</v>
      </c>
      <c r="AV95" s="78">
        <f>'69-08-2023-3 - Obec Stará...'!J31</f>
        <v>0</v>
      </c>
      <c r="AW95" s="78">
        <f>'69-08-2023-3 - Obec Stará...'!J32</f>
        <v>0</v>
      </c>
      <c r="AX95" s="78">
        <f>'69-08-2023-3 - Obec Stará...'!J33</f>
        <v>0</v>
      </c>
      <c r="AY95" s="78">
        <f>'69-08-2023-3 - Obec Stará...'!J34</f>
        <v>0</v>
      </c>
      <c r="AZ95" s="78">
        <f>'69-08-2023-3 - Obec Stará...'!F31</f>
        <v>0</v>
      </c>
      <c r="BA95" s="78">
        <f>'69-08-2023-3 - Obec Stará...'!F32</f>
        <v>0</v>
      </c>
      <c r="BB95" s="78">
        <f>'69-08-2023-3 - Obec Stará...'!F33</f>
        <v>0</v>
      </c>
      <c r="BC95" s="78">
        <f>'69-08-2023-3 - Obec Stará...'!F34</f>
        <v>0</v>
      </c>
      <c r="BD95" s="80">
        <f>'69-08-2023-3 - Obec Stará...'!F35</f>
        <v>0</v>
      </c>
      <c r="BT95" s="81" t="s">
        <v>77</v>
      </c>
      <c r="BU95" s="81" t="s">
        <v>78</v>
      </c>
      <c r="BV95" s="81" t="s">
        <v>73</v>
      </c>
      <c r="BW95" s="81" t="s">
        <v>5</v>
      </c>
      <c r="BX95" s="81" t="s">
        <v>74</v>
      </c>
      <c r="CL95" s="81" t="s">
        <v>1</v>
      </c>
    </row>
    <row r="96" spans="1:90" s="1" customFormat="1" ht="30" customHeight="1">
      <c r="B96" s="28"/>
      <c r="AR96" s="28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8"/>
    </row>
  </sheetData>
  <sheetProtection algorithmName="SHA-512" hashValue="q5Fl8XWHFTzdPyKvEu0rexdZIatSM/AQpuseqeJV3hyCFuvQ74ZhCc0tY8p9CZK4g5NECbDxkrfC2FAo12TCsQ==" saltValue="qSDfcWnbI6nR4MnNfnhEgyVBvOFFHYzfQ/CbVydGrwwfRgpjNGv8sAKdZ7re2QVFy0ucZic0VSz3C6QYMoKrP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69-08-2023-3 - Obec Stará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3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79</v>
      </c>
      <c r="L4" s="16"/>
      <c r="M4" s="82" t="s">
        <v>9</v>
      </c>
      <c r="AT4" s="13" t="s">
        <v>4</v>
      </c>
    </row>
    <row r="5" spans="2:46" ht="6.95" customHeight="1">
      <c r="B5" s="16"/>
      <c r="L5" s="16"/>
    </row>
    <row r="6" spans="2:46" s="1" customFormat="1" ht="12" customHeight="1">
      <c r="B6" s="28"/>
      <c r="D6" s="23" t="s">
        <v>15</v>
      </c>
      <c r="L6" s="28"/>
    </row>
    <row r="7" spans="2:46" s="1" customFormat="1" ht="16.5" customHeight="1">
      <c r="B7" s="28"/>
      <c r="E7" s="182" t="s">
        <v>16</v>
      </c>
      <c r="F7" s="201"/>
      <c r="G7" s="201"/>
      <c r="H7" s="201"/>
      <c r="L7" s="28"/>
    </row>
    <row r="8" spans="2:46" s="1" customFormat="1" ht="11.25">
      <c r="B8" s="28"/>
      <c r="L8" s="28"/>
    </row>
    <row r="9" spans="2:46" s="1" customFormat="1" ht="12" customHeight="1">
      <c r="B9" s="28"/>
      <c r="D9" s="23" t="s">
        <v>17</v>
      </c>
      <c r="F9" s="21" t="s">
        <v>1</v>
      </c>
      <c r="I9" s="23" t="s">
        <v>18</v>
      </c>
      <c r="J9" s="21" t="s">
        <v>1</v>
      </c>
      <c r="L9" s="28"/>
    </row>
    <row r="10" spans="2:46" s="1" customFormat="1" ht="12" customHeight="1">
      <c r="B10" s="28"/>
      <c r="D10" s="23" t="s">
        <v>19</v>
      </c>
      <c r="F10" s="21" t="s">
        <v>20</v>
      </c>
      <c r="I10" s="23" t="s">
        <v>21</v>
      </c>
      <c r="J10" s="51" t="str">
        <f>'Rekapitulácia stavby'!AN8</f>
        <v>24. 8. 2023</v>
      </c>
      <c r="L10" s="28"/>
    </row>
    <row r="11" spans="2:46" s="1" customFormat="1" ht="10.9" customHeight="1">
      <c r="B11" s="28"/>
      <c r="L11" s="28"/>
    </row>
    <row r="12" spans="2:46" s="1" customFormat="1" ht="12" customHeight="1">
      <c r="B12" s="28"/>
      <c r="D12" s="23" t="s">
        <v>23</v>
      </c>
      <c r="I12" s="23" t="s">
        <v>24</v>
      </c>
      <c r="J12" s="21" t="str">
        <f>IF('Rekapitulácia stavby'!AN10="","",'Rekapitulácia stavby'!AN10)</f>
        <v/>
      </c>
      <c r="L12" s="28"/>
    </row>
    <row r="13" spans="2:46" s="1" customFormat="1" ht="18" customHeight="1">
      <c r="B13" s="28"/>
      <c r="E13" s="21" t="str">
        <f>IF('Rekapitulácia stavby'!E11="","",'Rekapitulácia stavby'!E11)</f>
        <v xml:space="preserve"> </v>
      </c>
      <c r="I13" s="23" t="s">
        <v>25</v>
      </c>
      <c r="J13" s="21" t="str">
        <f>IF('Rekapitulácia stavby'!AN11="","",'Rekapitulácia stavby'!AN11)</f>
        <v/>
      </c>
      <c r="L13" s="28"/>
    </row>
    <row r="14" spans="2:46" s="1" customFormat="1" ht="6.95" customHeight="1">
      <c r="B14" s="28"/>
      <c r="L14" s="28"/>
    </row>
    <row r="15" spans="2:46" s="1" customFormat="1" ht="12" customHeight="1">
      <c r="B15" s="28"/>
      <c r="D15" s="23" t="s">
        <v>26</v>
      </c>
      <c r="I15" s="23" t="s">
        <v>24</v>
      </c>
      <c r="J15" s="24" t="str">
        <f>'Rekapitulácia stavby'!AN13</f>
        <v>Vyplň údaj</v>
      </c>
      <c r="L15" s="28"/>
    </row>
    <row r="16" spans="2:46" s="1" customFormat="1" ht="18" customHeight="1">
      <c r="B16" s="28"/>
      <c r="E16" s="202" t="str">
        <f>'Rekapitulácia stavby'!E14</f>
        <v>Vyplň údaj</v>
      </c>
      <c r="F16" s="163"/>
      <c r="G16" s="163"/>
      <c r="H16" s="163"/>
      <c r="I16" s="23" t="s">
        <v>25</v>
      </c>
      <c r="J16" s="24" t="str">
        <f>'Rekapitulácia stavby'!AN14</f>
        <v>Vyplň údaj</v>
      </c>
      <c r="L16" s="28"/>
    </row>
    <row r="17" spans="2:12" s="1" customFormat="1" ht="6.95" customHeight="1">
      <c r="B17" s="28"/>
      <c r="L17" s="28"/>
    </row>
    <row r="18" spans="2:12" s="1" customFormat="1" ht="12" customHeight="1">
      <c r="B18" s="28"/>
      <c r="D18" s="23" t="s">
        <v>28</v>
      </c>
      <c r="I18" s="23" t="s">
        <v>24</v>
      </c>
      <c r="J18" s="21" t="str">
        <f>IF('Rekapitulácia stavby'!AN16="","",'Rekapitulácia stavby'!AN16)</f>
        <v/>
      </c>
      <c r="L18" s="28"/>
    </row>
    <row r="19" spans="2:12" s="1" customFormat="1" ht="18" customHeight="1">
      <c r="B19" s="28"/>
      <c r="E19" s="21" t="str">
        <f>IF('Rekapitulácia stavby'!E17="","",'Rekapitulácia stavby'!E17)</f>
        <v xml:space="preserve"> </v>
      </c>
      <c r="I19" s="23" t="s">
        <v>25</v>
      </c>
      <c r="J19" s="21" t="str">
        <f>IF('Rekapitulácia stavby'!AN17="","",'Rekapitulácia stavby'!AN17)</f>
        <v/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30</v>
      </c>
      <c r="I21" s="23" t="s">
        <v>24</v>
      </c>
      <c r="J21" s="21" t="str">
        <f>IF('Rekapitulácia stavby'!AN19="","",'Rekapitulácia stavby'!AN19)</f>
        <v/>
      </c>
      <c r="L21" s="28"/>
    </row>
    <row r="22" spans="2:12" s="1" customFormat="1" ht="18" customHeight="1">
      <c r="B22" s="28"/>
      <c r="E22" s="21" t="str">
        <f>IF('Rekapitulácia stavby'!E20="","",'Rekapitulácia stavby'!E20)</f>
        <v xml:space="preserve"> </v>
      </c>
      <c r="I22" s="23" t="s">
        <v>25</v>
      </c>
      <c r="J22" s="21" t="str">
        <f>IF('Rekapitulácia stavby'!AN20="","",'Rekapitulácia stavby'!AN20)</f>
        <v/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31</v>
      </c>
      <c r="L24" s="28"/>
    </row>
    <row r="25" spans="2:12" s="7" customFormat="1" ht="16.5" customHeight="1">
      <c r="B25" s="83"/>
      <c r="E25" s="168" t="s">
        <v>1</v>
      </c>
      <c r="F25" s="168"/>
      <c r="G25" s="168"/>
      <c r="H25" s="168"/>
      <c r="L25" s="83"/>
    </row>
    <row r="26" spans="2:12" s="1" customFormat="1" ht="6.95" customHeight="1">
      <c r="B26" s="28"/>
      <c r="L26" s="28"/>
    </row>
    <row r="27" spans="2:12" s="1" customFormat="1" ht="6.95" customHeight="1">
      <c r="B27" s="28"/>
      <c r="D27" s="52"/>
      <c r="E27" s="52"/>
      <c r="F27" s="52"/>
      <c r="G27" s="52"/>
      <c r="H27" s="52"/>
      <c r="I27" s="52"/>
      <c r="J27" s="52"/>
      <c r="K27" s="52"/>
      <c r="L27" s="28"/>
    </row>
    <row r="28" spans="2:12" s="1" customFormat="1" ht="25.35" customHeight="1">
      <c r="B28" s="28"/>
      <c r="D28" s="84" t="s">
        <v>32</v>
      </c>
      <c r="J28" s="65">
        <f>ROUND(J118, 2)</f>
        <v>0</v>
      </c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14.45" customHeight="1">
      <c r="B30" s="28"/>
      <c r="F30" s="31" t="s">
        <v>34</v>
      </c>
      <c r="I30" s="31" t="s">
        <v>33</v>
      </c>
      <c r="J30" s="31" t="s">
        <v>35</v>
      </c>
      <c r="L30" s="28"/>
    </row>
    <row r="31" spans="2:12" s="1" customFormat="1" ht="14.45" customHeight="1">
      <c r="B31" s="28"/>
      <c r="D31" s="54" t="s">
        <v>36</v>
      </c>
      <c r="E31" s="33" t="s">
        <v>37</v>
      </c>
      <c r="F31" s="85">
        <f>ROUND((SUM(BE118:BE152)),  2)</f>
        <v>0</v>
      </c>
      <c r="G31" s="86"/>
      <c r="H31" s="86"/>
      <c r="I31" s="87">
        <v>0.2</v>
      </c>
      <c r="J31" s="85">
        <f>ROUND(((SUM(BE118:BE152))*I31),  2)</f>
        <v>0</v>
      </c>
      <c r="L31" s="28"/>
    </row>
    <row r="32" spans="2:12" s="1" customFormat="1" ht="14.45" customHeight="1">
      <c r="B32" s="28"/>
      <c r="E32" s="33" t="s">
        <v>38</v>
      </c>
      <c r="F32" s="85">
        <f>ROUND((SUM(BF118:BF152)),  2)</f>
        <v>0</v>
      </c>
      <c r="G32" s="86"/>
      <c r="H32" s="86"/>
      <c r="I32" s="87">
        <v>0.2</v>
      </c>
      <c r="J32" s="85">
        <f>ROUND(((SUM(BF118:BF152))*I32),  2)</f>
        <v>0</v>
      </c>
      <c r="L32" s="28"/>
    </row>
    <row r="33" spans="2:12" s="1" customFormat="1" ht="14.45" hidden="1" customHeight="1">
      <c r="B33" s="28"/>
      <c r="E33" s="23" t="s">
        <v>39</v>
      </c>
      <c r="F33" s="88">
        <f>ROUND((SUM(BG118:BG152)),  2)</f>
        <v>0</v>
      </c>
      <c r="I33" s="89">
        <v>0.2</v>
      </c>
      <c r="J33" s="88">
        <f>0</f>
        <v>0</v>
      </c>
      <c r="L33" s="28"/>
    </row>
    <row r="34" spans="2:12" s="1" customFormat="1" ht="14.45" hidden="1" customHeight="1">
      <c r="B34" s="28"/>
      <c r="E34" s="23" t="s">
        <v>40</v>
      </c>
      <c r="F34" s="88">
        <f>ROUND((SUM(BH118:BH152)),  2)</f>
        <v>0</v>
      </c>
      <c r="I34" s="89">
        <v>0.2</v>
      </c>
      <c r="J34" s="88">
        <f>0</f>
        <v>0</v>
      </c>
      <c r="L34" s="28"/>
    </row>
    <row r="35" spans="2:12" s="1" customFormat="1" ht="14.45" hidden="1" customHeight="1">
      <c r="B35" s="28"/>
      <c r="E35" s="33" t="s">
        <v>41</v>
      </c>
      <c r="F35" s="85">
        <f>ROUND((SUM(BI118:BI152)),  2)</f>
        <v>0</v>
      </c>
      <c r="G35" s="86"/>
      <c r="H35" s="86"/>
      <c r="I35" s="87">
        <v>0</v>
      </c>
      <c r="J35" s="85">
        <f>0</f>
        <v>0</v>
      </c>
      <c r="L35" s="28"/>
    </row>
    <row r="36" spans="2:12" s="1" customFormat="1" ht="6.95" customHeight="1">
      <c r="B36" s="28"/>
      <c r="L36" s="28"/>
    </row>
    <row r="37" spans="2:12" s="1" customFormat="1" ht="25.35" customHeight="1">
      <c r="B37" s="28"/>
      <c r="C37" s="90"/>
      <c r="D37" s="91" t="s">
        <v>42</v>
      </c>
      <c r="E37" s="56"/>
      <c r="F37" s="56"/>
      <c r="G37" s="92" t="s">
        <v>43</v>
      </c>
      <c r="H37" s="93" t="s">
        <v>44</v>
      </c>
      <c r="I37" s="56"/>
      <c r="J37" s="94">
        <f>SUM(J28:J35)</f>
        <v>0</v>
      </c>
      <c r="K37" s="95"/>
      <c r="L37" s="28"/>
    </row>
    <row r="38" spans="2:12" s="1" customFormat="1" ht="14.45" customHeight="1">
      <c r="B38" s="28"/>
      <c r="L38" s="28"/>
    </row>
    <row r="39" spans="2:12" ht="14.45" customHeight="1">
      <c r="B39" s="16"/>
      <c r="L39" s="16"/>
    </row>
    <row r="40" spans="2:12" ht="14.45" customHeight="1">
      <c r="B40" s="16"/>
      <c r="L40" s="1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42" t="s">
        <v>47</v>
      </c>
      <c r="E61" s="30"/>
      <c r="F61" s="96" t="s">
        <v>48</v>
      </c>
      <c r="G61" s="42" t="s">
        <v>47</v>
      </c>
      <c r="H61" s="30"/>
      <c r="I61" s="30"/>
      <c r="J61" s="97" t="s">
        <v>48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42" t="s">
        <v>47</v>
      </c>
      <c r="E76" s="30"/>
      <c r="F76" s="96" t="s">
        <v>48</v>
      </c>
      <c r="G76" s="42" t="s">
        <v>47</v>
      </c>
      <c r="H76" s="30"/>
      <c r="I76" s="30"/>
      <c r="J76" s="97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80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182" t="str">
        <f>E7</f>
        <v>Obec Stará Lehota</v>
      </c>
      <c r="F85" s="201"/>
      <c r="G85" s="201"/>
      <c r="H85" s="201"/>
      <c r="L85" s="28"/>
    </row>
    <row r="86" spans="2:47" s="1" customFormat="1" ht="6.95" customHeight="1">
      <c r="B86" s="28"/>
      <c r="L86" s="28"/>
    </row>
    <row r="87" spans="2:47" s="1" customFormat="1" ht="12" customHeight="1">
      <c r="B87" s="28"/>
      <c r="C87" s="23" t="s">
        <v>19</v>
      </c>
      <c r="F87" s="21" t="str">
        <f>F10</f>
        <v xml:space="preserve"> </v>
      </c>
      <c r="I87" s="23" t="s">
        <v>21</v>
      </c>
      <c r="J87" s="51" t="str">
        <f>IF(J10="","",J10)</f>
        <v>24. 8. 2023</v>
      </c>
      <c r="L87" s="28"/>
    </row>
    <row r="88" spans="2:47" s="1" customFormat="1" ht="6.95" customHeight="1">
      <c r="B88" s="28"/>
      <c r="L88" s="28"/>
    </row>
    <row r="89" spans="2:47" s="1" customFormat="1" ht="15.2" customHeight="1">
      <c r="B89" s="28"/>
      <c r="C89" s="23" t="s">
        <v>23</v>
      </c>
      <c r="F89" s="21" t="str">
        <f>E13</f>
        <v xml:space="preserve"> </v>
      </c>
      <c r="I89" s="23" t="s">
        <v>28</v>
      </c>
      <c r="J89" s="26" t="str">
        <f>E19</f>
        <v xml:space="preserve"> </v>
      </c>
      <c r="L89" s="28"/>
    </row>
    <row r="90" spans="2:47" s="1" customFormat="1" ht="15.2" customHeight="1">
      <c r="B90" s="28"/>
      <c r="C90" s="23" t="s">
        <v>26</v>
      </c>
      <c r="F90" s="21" t="str">
        <f>IF(E16="","",E16)</f>
        <v>Vyplň údaj</v>
      </c>
      <c r="I90" s="23" t="s">
        <v>30</v>
      </c>
      <c r="J90" s="26" t="str">
        <f>E22</f>
        <v xml:space="preserve"> </v>
      </c>
      <c r="L90" s="28"/>
    </row>
    <row r="91" spans="2:47" s="1" customFormat="1" ht="10.35" customHeight="1">
      <c r="B91" s="28"/>
      <c r="L91" s="28"/>
    </row>
    <row r="92" spans="2:47" s="1" customFormat="1" ht="29.25" customHeight="1">
      <c r="B92" s="28"/>
      <c r="C92" s="98" t="s">
        <v>81</v>
      </c>
      <c r="D92" s="90"/>
      <c r="E92" s="90"/>
      <c r="F92" s="90"/>
      <c r="G92" s="90"/>
      <c r="H92" s="90"/>
      <c r="I92" s="90"/>
      <c r="J92" s="99" t="s">
        <v>82</v>
      </c>
      <c r="K92" s="90"/>
      <c r="L92" s="28"/>
    </row>
    <row r="93" spans="2:47" s="1" customFormat="1" ht="10.35" customHeight="1">
      <c r="B93" s="28"/>
      <c r="L93" s="28"/>
    </row>
    <row r="94" spans="2:47" s="1" customFormat="1" ht="22.9" customHeight="1">
      <c r="B94" s="28"/>
      <c r="C94" s="100" t="s">
        <v>83</v>
      </c>
      <c r="J94" s="65">
        <f>J118</f>
        <v>0</v>
      </c>
      <c r="L94" s="28"/>
      <c r="AU94" s="13" t="s">
        <v>84</v>
      </c>
    </row>
    <row r="95" spans="2:47" s="8" customFormat="1" ht="24.95" customHeight="1">
      <c r="B95" s="101"/>
      <c r="D95" s="102" t="s">
        <v>85</v>
      </c>
      <c r="E95" s="103"/>
      <c r="F95" s="103"/>
      <c r="G95" s="103"/>
      <c r="H95" s="103"/>
      <c r="I95" s="103"/>
      <c r="J95" s="104">
        <f>J119</f>
        <v>0</v>
      </c>
      <c r="L95" s="101"/>
    </row>
    <row r="96" spans="2:47" s="9" customFormat="1" ht="19.899999999999999" customHeight="1">
      <c r="B96" s="105"/>
      <c r="D96" s="106" t="s">
        <v>86</v>
      </c>
      <c r="E96" s="107"/>
      <c r="F96" s="107"/>
      <c r="G96" s="107"/>
      <c r="H96" s="107"/>
      <c r="I96" s="107"/>
      <c r="J96" s="108">
        <f>J120</f>
        <v>0</v>
      </c>
      <c r="L96" s="105"/>
    </row>
    <row r="97" spans="2:12" s="9" customFormat="1" ht="19.899999999999999" customHeight="1">
      <c r="B97" s="105"/>
      <c r="D97" s="106" t="s">
        <v>87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9" customFormat="1" ht="19.899999999999999" customHeight="1">
      <c r="B98" s="105"/>
      <c r="D98" s="106" t="s">
        <v>88</v>
      </c>
      <c r="E98" s="107"/>
      <c r="F98" s="107"/>
      <c r="G98" s="107"/>
      <c r="H98" s="107"/>
      <c r="I98" s="107"/>
      <c r="J98" s="108">
        <f>J130</f>
        <v>0</v>
      </c>
      <c r="L98" s="105"/>
    </row>
    <row r="99" spans="2:12" s="9" customFormat="1" ht="19.899999999999999" customHeight="1">
      <c r="B99" s="105"/>
      <c r="D99" s="106" t="s">
        <v>89</v>
      </c>
      <c r="E99" s="107"/>
      <c r="F99" s="107"/>
      <c r="G99" s="107"/>
      <c r="H99" s="107"/>
      <c r="I99" s="107"/>
      <c r="J99" s="108">
        <f>J139</f>
        <v>0</v>
      </c>
      <c r="L99" s="105"/>
    </row>
    <row r="100" spans="2:12" s="9" customFormat="1" ht="19.899999999999999" customHeight="1">
      <c r="B100" s="105"/>
      <c r="D100" s="106" t="s">
        <v>90</v>
      </c>
      <c r="E100" s="107"/>
      <c r="F100" s="107"/>
      <c r="G100" s="107"/>
      <c r="H100" s="107"/>
      <c r="I100" s="107"/>
      <c r="J100" s="108">
        <f>J151</f>
        <v>0</v>
      </c>
      <c r="L100" s="105"/>
    </row>
    <row r="101" spans="2:12" s="1" customFormat="1" ht="21.75" customHeight="1">
      <c r="B101" s="28"/>
      <c r="L101" s="28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12" s="1" customFormat="1" ht="24.95" customHeight="1">
      <c r="B107" s="28"/>
      <c r="C107" s="17" t="s">
        <v>91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16.5" customHeight="1">
      <c r="B110" s="28"/>
      <c r="E110" s="182" t="str">
        <f>E7</f>
        <v>Obec Stará Lehota</v>
      </c>
      <c r="F110" s="201"/>
      <c r="G110" s="201"/>
      <c r="H110" s="201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F10</f>
        <v xml:space="preserve"> </v>
      </c>
      <c r="I112" s="23" t="s">
        <v>21</v>
      </c>
      <c r="J112" s="51" t="str">
        <f>IF(J10="","",J10)</f>
        <v>24. 8. 2023</v>
      </c>
      <c r="L112" s="28"/>
    </row>
    <row r="113" spans="2:65" s="1" customFormat="1" ht="6.95" customHeight="1">
      <c r="B113" s="28"/>
      <c r="L113" s="28"/>
    </row>
    <row r="114" spans="2:65" s="1" customFormat="1" ht="15.2" customHeight="1">
      <c r="B114" s="28"/>
      <c r="C114" s="23" t="s">
        <v>23</v>
      </c>
      <c r="F114" s="21" t="str">
        <f>E13</f>
        <v xml:space="preserve"> </v>
      </c>
      <c r="I114" s="23" t="s">
        <v>28</v>
      </c>
      <c r="J114" s="26" t="str">
        <f>E19</f>
        <v xml:space="preserve"> </v>
      </c>
      <c r="L114" s="28"/>
    </row>
    <row r="115" spans="2:65" s="1" customFormat="1" ht="15.2" customHeight="1">
      <c r="B115" s="28"/>
      <c r="C115" s="23" t="s">
        <v>26</v>
      </c>
      <c r="F115" s="21" t="str">
        <f>IF(E16="","",E16)</f>
        <v>Vyplň údaj</v>
      </c>
      <c r="I115" s="23" t="s">
        <v>30</v>
      </c>
      <c r="J115" s="26" t="str">
        <f>E22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9"/>
      <c r="C117" s="110" t="s">
        <v>92</v>
      </c>
      <c r="D117" s="111" t="s">
        <v>57</v>
      </c>
      <c r="E117" s="111" t="s">
        <v>53</v>
      </c>
      <c r="F117" s="111" t="s">
        <v>54</v>
      </c>
      <c r="G117" s="111" t="s">
        <v>93</v>
      </c>
      <c r="H117" s="111" t="s">
        <v>94</v>
      </c>
      <c r="I117" s="111" t="s">
        <v>95</v>
      </c>
      <c r="J117" s="112" t="s">
        <v>82</v>
      </c>
      <c r="K117" s="113" t="s">
        <v>96</v>
      </c>
      <c r="L117" s="109"/>
      <c r="M117" s="58" t="s">
        <v>1</v>
      </c>
      <c r="N117" s="59" t="s">
        <v>36</v>
      </c>
      <c r="O117" s="59" t="s">
        <v>97</v>
      </c>
      <c r="P117" s="59" t="s">
        <v>98</v>
      </c>
      <c r="Q117" s="59" t="s">
        <v>99</v>
      </c>
      <c r="R117" s="59" t="s">
        <v>100</v>
      </c>
      <c r="S117" s="59" t="s">
        <v>101</v>
      </c>
      <c r="T117" s="60" t="s">
        <v>102</v>
      </c>
    </row>
    <row r="118" spans="2:65" s="1" customFormat="1" ht="22.9" customHeight="1">
      <c r="B118" s="28"/>
      <c r="C118" s="63" t="s">
        <v>83</v>
      </c>
      <c r="J118" s="114">
        <f>BK118</f>
        <v>0</v>
      </c>
      <c r="L118" s="28"/>
      <c r="M118" s="61"/>
      <c r="N118" s="52"/>
      <c r="O118" s="52"/>
      <c r="P118" s="115">
        <f>P119</f>
        <v>0</v>
      </c>
      <c r="Q118" s="52"/>
      <c r="R118" s="115">
        <f>R119</f>
        <v>1084.1427645799999</v>
      </c>
      <c r="S118" s="52"/>
      <c r="T118" s="116">
        <f>T119</f>
        <v>34</v>
      </c>
      <c r="AT118" s="13" t="s">
        <v>71</v>
      </c>
      <c r="AU118" s="13" t="s">
        <v>84</v>
      </c>
      <c r="BK118" s="117">
        <f>BK119</f>
        <v>0</v>
      </c>
    </row>
    <row r="119" spans="2:65" s="11" customFormat="1" ht="25.9" customHeight="1">
      <c r="B119" s="118"/>
      <c r="D119" s="119" t="s">
        <v>71</v>
      </c>
      <c r="E119" s="120" t="s">
        <v>103</v>
      </c>
      <c r="F119" s="120" t="s">
        <v>104</v>
      </c>
      <c r="I119" s="121"/>
      <c r="J119" s="122">
        <f>BK119</f>
        <v>0</v>
      </c>
      <c r="L119" s="118"/>
      <c r="M119" s="123"/>
      <c r="P119" s="124">
        <f>P120+P128+P130+P139+P151</f>
        <v>0</v>
      </c>
      <c r="R119" s="124">
        <f>R120+R128+R130+R139+R151</f>
        <v>1084.1427645799999</v>
      </c>
      <c r="T119" s="125">
        <f>T120+T128+T130+T139+T151</f>
        <v>34</v>
      </c>
      <c r="AR119" s="119" t="s">
        <v>77</v>
      </c>
      <c r="AT119" s="126" t="s">
        <v>71</v>
      </c>
      <c r="AU119" s="126" t="s">
        <v>72</v>
      </c>
      <c r="AY119" s="119" t="s">
        <v>105</v>
      </c>
      <c r="BK119" s="127">
        <f>BK120+BK128+BK130+BK139+BK151</f>
        <v>0</v>
      </c>
    </row>
    <row r="120" spans="2:65" s="11" customFormat="1" ht="22.9" customHeight="1">
      <c r="B120" s="118"/>
      <c r="D120" s="119" t="s">
        <v>71</v>
      </c>
      <c r="E120" s="128" t="s">
        <v>77</v>
      </c>
      <c r="F120" s="128" t="s">
        <v>106</v>
      </c>
      <c r="I120" s="121"/>
      <c r="J120" s="129">
        <f>BK120</f>
        <v>0</v>
      </c>
      <c r="L120" s="118"/>
      <c r="M120" s="123"/>
      <c r="P120" s="124">
        <f>SUM(P121:P127)</f>
        <v>0</v>
      </c>
      <c r="R120" s="124">
        <f>SUM(R121:R127)</f>
        <v>65.628749999999997</v>
      </c>
      <c r="T120" s="125">
        <f>SUM(T121:T127)</f>
        <v>34</v>
      </c>
      <c r="AR120" s="119" t="s">
        <v>77</v>
      </c>
      <c r="AT120" s="126" t="s">
        <v>71</v>
      </c>
      <c r="AU120" s="126" t="s">
        <v>77</v>
      </c>
      <c r="AY120" s="119" t="s">
        <v>105</v>
      </c>
      <c r="BK120" s="127">
        <f>SUM(BK121:BK127)</f>
        <v>0</v>
      </c>
    </row>
    <row r="121" spans="2:65" s="1" customFormat="1" ht="24.2" customHeight="1">
      <c r="B121" s="28"/>
      <c r="C121" s="130" t="s">
        <v>77</v>
      </c>
      <c r="D121" s="130" t="s">
        <v>107</v>
      </c>
      <c r="E121" s="131" t="s">
        <v>108</v>
      </c>
      <c r="F121" s="132" t="s">
        <v>109</v>
      </c>
      <c r="G121" s="133" t="s">
        <v>110</v>
      </c>
      <c r="H121" s="134">
        <v>85</v>
      </c>
      <c r="I121" s="135"/>
      <c r="J121" s="136">
        <f t="shared" ref="J121:J127" si="0">ROUND(I121*H121,2)</f>
        <v>0</v>
      </c>
      <c r="K121" s="137"/>
      <c r="L121" s="28"/>
      <c r="M121" s="138" t="s">
        <v>1</v>
      </c>
      <c r="N121" s="139" t="s">
        <v>38</v>
      </c>
      <c r="P121" s="140">
        <f t="shared" ref="P121:P127" si="1">O121*H121</f>
        <v>0</v>
      </c>
      <c r="Q121" s="140">
        <v>0</v>
      </c>
      <c r="R121" s="140">
        <f t="shared" ref="R121:R127" si="2">Q121*H121</f>
        <v>0</v>
      </c>
      <c r="S121" s="140">
        <v>0.4</v>
      </c>
      <c r="T121" s="141">
        <f t="shared" ref="T121:T127" si="3">S121*H121</f>
        <v>34</v>
      </c>
      <c r="AR121" s="142" t="s">
        <v>111</v>
      </c>
      <c r="AT121" s="142" t="s">
        <v>107</v>
      </c>
      <c r="AU121" s="142" t="s">
        <v>112</v>
      </c>
      <c r="AY121" s="13" t="s">
        <v>105</v>
      </c>
      <c r="BE121" s="143">
        <f t="shared" ref="BE121:BE127" si="4">IF(N121="základná",J121,0)</f>
        <v>0</v>
      </c>
      <c r="BF121" s="143">
        <f t="shared" ref="BF121:BF127" si="5">IF(N121="znížená",J121,0)</f>
        <v>0</v>
      </c>
      <c r="BG121" s="143">
        <f t="shared" ref="BG121:BG127" si="6">IF(N121="zákl. prenesená",J121,0)</f>
        <v>0</v>
      </c>
      <c r="BH121" s="143">
        <f t="shared" ref="BH121:BH127" si="7">IF(N121="zníž. prenesená",J121,0)</f>
        <v>0</v>
      </c>
      <c r="BI121" s="143">
        <f t="shared" ref="BI121:BI127" si="8">IF(N121="nulová",J121,0)</f>
        <v>0</v>
      </c>
      <c r="BJ121" s="13" t="s">
        <v>112</v>
      </c>
      <c r="BK121" s="143">
        <f t="shared" ref="BK121:BK127" si="9">ROUND(I121*H121,2)</f>
        <v>0</v>
      </c>
      <c r="BL121" s="13" t="s">
        <v>111</v>
      </c>
      <c r="BM121" s="142" t="s">
        <v>113</v>
      </c>
    </row>
    <row r="122" spans="2:65" s="1" customFormat="1" ht="37.9" customHeight="1">
      <c r="B122" s="28"/>
      <c r="C122" s="130" t="s">
        <v>112</v>
      </c>
      <c r="D122" s="130" t="s">
        <v>107</v>
      </c>
      <c r="E122" s="131" t="s">
        <v>114</v>
      </c>
      <c r="F122" s="132" t="s">
        <v>115</v>
      </c>
      <c r="G122" s="133" t="s">
        <v>110</v>
      </c>
      <c r="H122" s="134">
        <v>41</v>
      </c>
      <c r="I122" s="135"/>
      <c r="J122" s="136">
        <f t="shared" si="0"/>
        <v>0</v>
      </c>
      <c r="K122" s="137"/>
      <c r="L122" s="28"/>
      <c r="M122" s="138" t="s">
        <v>1</v>
      </c>
      <c r="N122" s="139" t="s">
        <v>38</v>
      </c>
      <c r="P122" s="140">
        <f t="shared" si="1"/>
        <v>0</v>
      </c>
      <c r="Q122" s="140">
        <v>0</v>
      </c>
      <c r="R122" s="140">
        <f t="shared" si="2"/>
        <v>0</v>
      </c>
      <c r="S122" s="140">
        <v>0</v>
      </c>
      <c r="T122" s="141">
        <f t="shared" si="3"/>
        <v>0</v>
      </c>
      <c r="AR122" s="142" t="s">
        <v>111</v>
      </c>
      <c r="AT122" s="142" t="s">
        <v>107</v>
      </c>
      <c r="AU122" s="142" t="s">
        <v>112</v>
      </c>
      <c r="AY122" s="13" t="s">
        <v>105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3" t="s">
        <v>112</v>
      </c>
      <c r="BK122" s="143">
        <f t="shared" si="9"/>
        <v>0</v>
      </c>
      <c r="BL122" s="13" t="s">
        <v>111</v>
      </c>
      <c r="BM122" s="142" t="s">
        <v>116</v>
      </c>
    </row>
    <row r="123" spans="2:65" s="1" customFormat="1" ht="16.5" customHeight="1">
      <c r="B123" s="28"/>
      <c r="C123" s="144" t="s">
        <v>117</v>
      </c>
      <c r="D123" s="144" t="s">
        <v>118</v>
      </c>
      <c r="E123" s="145" t="s">
        <v>119</v>
      </c>
      <c r="F123" s="146" t="s">
        <v>120</v>
      </c>
      <c r="G123" s="147" t="s">
        <v>121</v>
      </c>
      <c r="H123" s="148">
        <v>65.599999999999994</v>
      </c>
      <c r="I123" s="149"/>
      <c r="J123" s="150">
        <f t="shared" si="0"/>
        <v>0</v>
      </c>
      <c r="K123" s="151"/>
      <c r="L123" s="152"/>
      <c r="M123" s="153" t="s">
        <v>1</v>
      </c>
      <c r="N123" s="154" t="s">
        <v>38</v>
      </c>
      <c r="P123" s="140">
        <f t="shared" si="1"/>
        <v>0</v>
      </c>
      <c r="Q123" s="140">
        <v>1</v>
      </c>
      <c r="R123" s="140">
        <f t="shared" si="2"/>
        <v>65.599999999999994</v>
      </c>
      <c r="S123" s="140">
        <v>0</v>
      </c>
      <c r="T123" s="141">
        <f t="shared" si="3"/>
        <v>0</v>
      </c>
      <c r="AR123" s="142" t="s">
        <v>122</v>
      </c>
      <c r="AT123" s="142" t="s">
        <v>118</v>
      </c>
      <c r="AU123" s="142" t="s">
        <v>112</v>
      </c>
      <c r="AY123" s="13" t="s">
        <v>105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3" t="s">
        <v>112</v>
      </c>
      <c r="BK123" s="143">
        <f t="shared" si="9"/>
        <v>0</v>
      </c>
      <c r="BL123" s="13" t="s">
        <v>111</v>
      </c>
      <c r="BM123" s="142" t="s">
        <v>123</v>
      </c>
    </row>
    <row r="124" spans="2:65" s="1" customFormat="1" ht="24.2" customHeight="1">
      <c r="B124" s="28"/>
      <c r="C124" s="130" t="s">
        <v>111</v>
      </c>
      <c r="D124" s="130" t="s">
        <v>107</v>
      </c>
      <c r="E124" s="131" t="s">
        <v>124</v>
      </c>
      <c r="F124" s="132" t="s">
        <v>125</v>
      </c>
      <c r="G124" s="133" t="s">
        <v>126</v>
      </c>
      <c r="H124" s="134">
        <v>15</v>
      </c>
      <c r="I124" s="135"/>
      <c r="J124" s="136">
        <f t="shared" si="0"/>
        <v>0</v>
      </c>
      <c r="K124" s="137"/>
      <c r="L124" s="28"/>
      <c r="M124" s="138" t="s">
        <v>1</v>
      </c>
      <c r="N124" s="139" t="s">
        <v>38</v>
      </c>
      <c r="P124" s="140">
        <f t="shared" si="1"/>
        <v>0</v>
      </c>
      <c r="Q124" s="140">
        <v>0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111</v>
      </c>
      <c r="AT124" s="142" t="s">
        <v>107</v>
      </c>
      <c r="AU124" s="142" t="s">
        <v>112</v>
      </c>
      <c r="AY124" s="13" t="s">
        <v>105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3" t="s">
        <v>112</v>
      </c>
      <c r="BK124" s="143">
        <f t="shared" si="9"/>
        <v>0</v>
      </c>
      <c r="BL124" s="13" t="s">
        <v>111</v>
      </c>
      <c r="BM124" s="142" t="s">
        <v>127</v>
      </c>
    </row>
    <row r="125" spans="2:65" s="1" customFormat="1" ht="24.2" customHeight="1">
      <c r="B125" s="28"/>
      <c r="C125" s="130" t="s">
        <v>128</v>
      </c>
      <c r="D125" s="130" t="s">
        <v>107</v>
      </c>
      <c r="E125" s="131" t="s">
        <v>129</v>
      </c>
      <c r="F125" s="132" t="s">
        <v>130</v>
      </c>
      <c r="G125" s="133" t="s">
        <v>131</v>
      </c>
      <c r="H125" s="134">
        <v>115</v>
      </c>
      <c r="I125" s="135"/>
      <c r="J125" s="136">
        <f t="shared" si="0"/>
        <v>0</v>
      </c>
      <c r="K125" s="137"/>
      <c r="L125" s="28"/>
      <c r="M125" s="138" t="s">
        <v>1</v>
      </c>
      <c r="N125" s="139" t="s">
        <v>38</v>
      </c>
      <c r="P125" s="140">
        <f t="shared" si="1"/>
        <v>0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111</v>
      </c>
      <c r="AT125" s="142" t="s">
        <v>107</v>
      </c>
      <c r="AU125" s="142" t="s">
        <v>112</v>
      </c>
      <c r="AY125" s="13" t="s">
        <v>105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3" t="s">
        <v>112</v>
      </c>
      <c r="BK125" s="143">
        <f t="shared" si="9"/>
        <v>0</v>
      </c>
      <c r="BL125" s="13" t="s">
        <v>111</v>
      </c>
      <c r="BM125" s="142" t="s">
        <v>132</v>
      </c>
    </row>
    <row r="126" spans="2:65" s="1" customFormat="1" ht="16.5" customHeight="1">
      <c r="B126" s="28"/>
      <c r="C126" s="144" t="s">
        <v>133</v>
      </c>
      <c r="D126" s="144" t="s">
        <v>118</v>
      </c>
      <c r="E126" s="145" t="s">
        <v>134</v>
      </c>
      <c r="F126" s="146" t="s">
        <v>135</v>
      </c>
      <c r="G126" s="147" t="s">
        <v>136</v>
      </c>
      <c r="H126" s="148">
        <v>28.75</v>
      </c>
      <c r="I126" s="149"/>
      <c r="J126" s="150">
        <f t="shared" si="0"/>
        <v>0</v>
      </c>
      <c r="K126" s="151"/>
      <c r="L126" s="152"/>
      <c r="M126" s="153" t="s">
        <v>1</v>
      </c>
      <c r="N126" s="154" t="s">
        <v>38</v>
      </c>
      <c r="P126" s="140">
        <f t="shared" si="1"/>
        <v>0</v>
      </c>
      <c r="Q126" s="140">
        <v>1E-3</v>
      </c>
      <c r="R126" s="140">
        <f t="shared" si="2"/>
        <v>2.8750000000000001E-2</v>
      </c>
      <c r="S126" s="140">
        <v>0</v>
      </c>
      <c r="T126" s="141">
        <f t="shared" si="3"/>
        <v>0</v>
      </c>
      <c r="AR126" s="142" t="s">
        <v>122</v>
      </c>
      <c r="AT126" s="142" t="s">
        <v>118</v>
      </c>
      <c r="AU126" s="142" t="s">
        <v>112</v>
      </c>
      <c r="AY126" s="13" t="s">
        <v>105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112</v>
      </c>
      <c r="BK126" s="143">
        <f t="shared" si="9"/>
        <v>0</v>
      </c>
      <c r="BL126" s="13" t="s">
        <v>111</v>
      </c>
      <c r="BM126" s="142" t="s">
        <v>137</v>
      </c>
    </row>
    <row r="127" spans="2:65" s="1" customFormat="1" ht="16.5" customHeight="1">
      <c r="B127" s="28"/>
      <c r="C127" s="130" t="s">
        <v>138</v>
      </c>
      <c r="D127" s="130" t="s">
        <v>107</v>
      </c>
      <c r="E127" s="131" t="s">
        <v>139</v>
      </c>
      <c r="F127" s="132" t="s">
        <v>140</v>
      </c>
      <c r="G127" s="133" t="s">
        <v>131</v>
      </c>
      <c r="H127" s="134">
        <v>115</v>
      </c>
      <c r="I127" s="135"/>
      <c r="J127" s="136">
        <f t="shared" si="0"/>
        <v>0</v>
      </c>
      <c r="K127" s="137"/>
      <c r="L127" s="28"/>
      <c r="M127" s="138" t="s">
        <v>1</v>
      </c>
      <c r="N127" s="139" t="s">
        <v>38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111</v>
      </c>
      <c r="AT127" s="142" t="s">
        <v>107</v>
      </c>
      <c r="AU127" s="142" t="s">
        <v>112</v>
      </c>
      <c r="AY127" s="13" t="s">
        <v>105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112</v>
      </c>
      <c r="BK127" s="143">
        <f t="shared" si="9"/>
        <v>0</v>
      </c>
      <c r="BL127" s="13" t="s">
        <v>111</v>
      </c>
      <c r="BM127" s="142" t="s">
        <v>141</v>
      </c>
    </row>
    <row r="128" spans="2:65" s="11" customFormat="1" ht="22.9" customHeight="1">
      <c r="B128" s="118"/>
      <c r="D128" s="119" t="s">
        <v>71</v>
      </c>
      <c r="E128" s="128" t="s">
        <v>112</v>
      </c>
      <c r="F128" s="128" t="s">
        <v>142</v>
      </c>
      <c r="I128" s="121"/>
      <c r="J128" s="129">
        <f>BK128</f>
        <v>0</v>
      </c>
      <c r="L128" s="118"/>
      <c r="M128" s="123"/>
      <c r="P128" s="124">
        <f>P129</f>
        <v>0</v>
      </c>
      <c r="R128" s="124">
        <f>R129</f>
        <v>0</v>
      </c>
      <c r="T128" s="125">
        <f>T129</f>
        <v>0</v>
      </c>
      <c r="AR128" s="119" t="s">
        <v>77</v>
      </c>
      <c r="AT128" s="126" t="s">
        <v>71</v>
      </c>
      <c r="AU128" s="126" t="s">
        <v>77</v>
      </c>
      <c r="AY128" s="119" t="s">
        <v>105</v>
      </c>
      <c r="BK128" s="127">
        <f>BK129</f>
        <v>0</v>
      </c>
    </row>
    <row r="129" spans="2:65" s="1" customFormat="1" ht="33" customHeight="1">
      <c r="B129" s="28"/>
      <c r="C129" s="130" t="s">
        <v>122</v>
      </c>
      <c r="D129" s="130" t="s">
        <v>107</v>
      </c>
      <c r="E129" s="131" t="s">
        <v>143</v>
      </c>
      <c r="F129" s="132" t="s">
        <v>144</v>
      </c>
      <c r="G129" s="133" t="s">
        <v>131</v>
      </c>
      <c r="H129" s="134">
        <v>843</v>
      </c>
      <c r="I129" s="135"/>
      <c r="J129" s="136">
        <f>ROUND(I129*H129,2)</f>
        <v>0</v>
      </c>
      <c r="K129" s="137"/>
      <c r="L129" s="28"/>
      <c r="M129" s="138" t="s">
        <v>1</v>
      </c>
      <c r="N129" s="139" t="s">
        <v>38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111</v>
      </c>
      <c r="AT129" s="142" t="s">
        <v>107</v>
      </c>
      <c r="AU129" s="142" t="s">
        <v>112</v>
      </c>
      <c r="AY129" s="13" t="s">
        <v>105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3" t="s">
        <v>112</v>
      </c>
      <c r="BK129" s="143">
        <f>ROUND(I129*H129,2)</f>
        <v>0</v>
      </c>
      <c r="BL129" s="13" t="s">
        <v>111</v>
      </c>
      <c r="BM129" s="142" t="s">
        <v>145</v>
      </c>
    </row>
    <row r="130" spans="2:65" s="11" customFormat="1" ht="22.9" customHeight="1">
      <c r="B130" s="118"/>
      <c r="D130" s="119" t="s">
        <v>71</v>
      </c>
      <c r="E130" s="128" t="s">
        <v>128</v>
      </c>
      <c r="F130" s="128" t="s">
        <v>146</v>
      </c>
      <c r="I130" s="121"/>
      <c r="J130" s="129">
        <f>BK130</f>
        <v>0</v>
      </c>
      <c r="L130" s="118"/>
      <c r="M130" s="123"/>
      <c r="P130" s="124">
        <f>SUM(P131:P138)</f>
        <v>0</v>
      </c>
      <c r="R130" s="124">
        <f>SUM(R131:R138)</f>
        <v>992.51549370000009</v>
      </c>
      <c r="T130" s="125">
        <f>SUM(T131:T138)</f>
        <v>0</v>
      </c>
      <c r="AR130" s="119" t="s">
        <v>77</v>
      </c>
      <c r="AT130" s="126" t="s">
        <v>71</v>
      </c>
      <c r="AU130" s="126" t="s">
        <v>77</v>
      </c>
      <c r="AY130" s="119" t="s">
        <v>105</v>
      </c>
      <c r="BK130" s="127">
        <f>SUM(BK131:BK138)</f>
        <v>0</v>
      </c>
    </row>
    <row r="131" spans="2:65" s="1" customFormat="1" ht="24.2" customHeight="1">
      <c r="B131" s="28"/>
      <c r="C131" s="130" t="s">
        <v>147</v>
      </c>
      <c r="D131" s="130" t="s">
        <v>107</v>
      </c>
      <c r="E131" s="131" t="s">
        <v>148</v>
      </c>
      <c r="F131" s="132" t="s">
        <v>149</v>
      </c>
      <c r="G131" s="133" t="s">
        <v>131</v>
      </c>
      <c r="H131" s="134">
        <v>843</v>
      </c>
      <c r="I131" s="135"/>
      <c r="J131" s="136">
        <f t="shared" ref="J131:J138" si="10">ROUND(I131*H131,2)</f>
        <v>0</v>
      </c>
      <c r="K131" s="137"/>
      <c r="L131" s="28"/>
      <c r="M131" s="138" t="s">
        <v>1</v>
      </c>
      <c r="N131" s="139" t="s">
        <v>38</v>
      </c>
      <c r="P131" s="140">
        <f t="shared" ref="P131:P138" si="11">O131*H131</f>
        <v>0</v>
      </c>
      <c r="Q131" s="140">
        <v>0.40714</v>
      </c>
      <c r="R131" s="140">
        <f t="shared" ref="R131:R138" si="12">Q131*H131</f>
        <v>343.21902</v>
      </c>
      <c r="S131" s="140">
        <v>0</v>
      </c>
      <c r="T131" s="141">
        <f t="shared" ref="T131:T138" si="13">S131*H131</f>
        <v>0</v>
      </c>
      <c r="AR131" s="142" t="s">
        <v>111</v>
      </c>
      <c r="AT131" s="142" t="s">
        <v>107</v>
      </c>
      <c r="AU131" s="142" t="s">
        <v>112</v>
      </c>
      <c r="AY131" s="13" t="s">
        <v>105</v>
      </c>
      <c r="BE131" s="143">
        <f t="shared" ref="BE131:BE138" si="14">IF(N131="základná",J131,0)</f>
        <v>0</v>
      </c>
      <c r="BF131" s="143">
        <f t="shared" ref="BF131:BF138" si="15">IF(N131="znížená",J131,0)</f>
        <v>0</v>
      </c>
      <c r="BG131" s="143">
        <f t="shared" ref="BG131:BG138" si="16">IF(N131="zákl. prenesená",J131,0)</f>
        <v>0</v>
      </c>
      <c r="BH131" s="143">
        <f t="shared" ref="BH131:BH138" si="17">IF(N131="zníž. prenesená",J131,0)</f>
        <v>0</v>
      </c>
      <c r="BI131" s="143">
        <f t="shared" ref="BI131:BI138" si="18">IF(N131="nulová",J131,0)</f>
        <v>0</v>
      </c>
      <c r="BJ131" s="13" t="s">
        <v>112</v>
      </c>
      <c r="BK131" s="143">
        <f t="shared" ref="BK131:BK138" si="19">ROUND(I131*H131,2)</f>
        <v>0</v>
      </c>
      <c r="BL131" s="13" t="s">
        <v>111</v>
      </c>
      <c r="BM131" s="142" t="s">
        <v>150</v>
      </c>
    </row>
    <row r="132" spans="2:65" s="1" customFormat="1" ht="37.9" customHeight="1">
      <c r="B132" s="28"/>
      <c r="C132" s="130" t="s">
        <v>151</v>
      </c>
      <c r="D132" s="130" t="s">
        <v>107</v>
      </c>
      <c r="E132" s="131" t="s">
        <v>152</v>
      </c>
      <c r="F132" s="132" t="s">
        <v>153</v>
      </c>
      <c r="G132" s="133" t="s">
        <v>131</v>
      </c>
      <c r="H132" s="134">
        <v>767</v>
      </c>
      <c r="I132" s="135"/>
      <c r="J132" s="136">
        <f t="shared" si="10"/>
        <v>0</v>
      </c>
      <c r="K132" s="137"/>
      <c r="L132" s="28"/>
      <c r="M132" s="138" t="s">
        <v>1</v>
      </c>
      <c r="N132" s="139" t="s">
        <v>38</v>
      </c>
      <c r="P132" s="140">
        <f t="shared" si="11"/>
        <v>0</v>
      </c>
      <c r="Q132" s="140">
        <v>0.47885109999999997</v>
      </c>
      <c r="R132" s="140">
        <f t="shared" si="12"/>
        <v>367.27879369999999</v>
      </c>
      <c r="S132" s="140">
        <v>0</v>
      </c>
      <c r="T132" s="141">
        <f t="shared" si="13"/>
        <v>0</v>
      </c>
      <c r="AR132" s="142" t="s">
        <v>111</v>
      </c>
      <c r="AT132" s="142" t="s">
        <v>107</v>
      </c>
      <c r="AU132" s="142" t="s">
        <v>112</v>
      </c>
      <c r="AY132" s="13" t="s">
        <v>105</v>
      </c>
      <c r="BE132" s="143">
        <f t="shared" si="14"/>
        <v>0</v>
      </c>
      <c r="BF132" s="143">
        <f t="shared" si="15"/>
        <v>0</v>
      </c>
      <c r="BG132" s="143">
        <f t="shared" si="16"/>
        <v>0</v>
      </c>
      <c r="BH132" s="143">
        <f t="shared" si="17"/>
        <v>0</v>
      </c>
      <c r="BI132" s="143">
        <f t="shared" si="18"/>
        <v>0</v>
      </c>
      <c r="BJ132" s="13" t="s">
        <v>112</v>
      </c>
      <c r="BK132" s="143">
        <f t="shared" si="19"/>
        <v>0</v>
      </c>
      <c r="BL132" s="13" t="s">
        <v>111</v>
      </c>
      <c r="BM132" s="142" t="s">
        <v>154</v>
      </c>
    </row>
    <row r="133" spans="2:65" s="1" customFormat="1" ht="33" customHeight="1">
      <c r="B133" s="28"/>
      <c r="C133" s="130" t="s">
        <v>155</v>
      </c>
      <c r="D133" s="130" t="s">
        <v>107</v>
      </c>
      <c r="E133" s="131" t="s">
        <v>156</v>
      </c>
      <c r="F133" s="132" t="s">
        <v>157</v>
      </c>
      <c r="G133" s="133" t="s">
        <v>131</v>
      </c>
      <c r="H133" s="134">
        <v>698</v>
      </c>
      <c r="I133" s="135"/>
      <c r="J133" s="136">
        <f t="shared" si="10"/>
        <v>0</v>
      </c>
      <c r="K133" s="137"/>
      <c r="L133" s="28"/>
      <c r="M133" s="138" t="s">
        <v>1</v>
      </c>
      <c r="N133" s="139" t="s">
        <v>38</v>
      </c>
      <c r="P133" s="140">
        <f t="shared" si="11"/>
        <v>0</v>
      </c>
      <c r="Q133" s="140">
        <v>5.1000000000000004E-4</v>
      </c>
      <c r="R133" s="140">
        <f t="shared" si="12"/>
        <v>0.35598000000000002</v>
      </c>
      <c r="S133" s="140">
        <v>0</v>
      </c>
      <c r="T133" s="141">
        <f t="shared" si="13"/>
        <v>0</v>
      </c>
      <c r="AR133" s="142" t="s">
        <v>111</v>
      </c>
      <c r="AT133" s="142" t="s">
        <v>107</v>
      </c>
      <c r="AU133" s="142" t="s">
        <v>112</v>
      </c>
      <c r="AY133" s="13" t="s">
        <v>105</v>
      </c>
      <c r="BE133" s="143">
        <f t="shared" si="14"/>
        <v>0</v>
      </c>
      <c r="BF133" s="143">
        <f t="shared" si="15"/>
        <v>0</v>
      </c>
      <c r="BG133" s="143">
        <f t="shared" si="16"/>
        <v>0</v>
      </c>
      <c r="BH133" s="143">
        <f t="shared" si="17"/>
        <v>0</v>
      </c>
      <c r="BI133" s="143">
        <f t="shared" si="18"/>
        <v>0</v>
      </c>
      <c r="BJ133" s="13" t="s">
        <v>112</v>
      </c>
      <c r="BK133" s="143">
        <f t="shared" si="19"/>
        <v>0</v>
      </c>
      <c r="BL133" s="13" t="s">
        <v>111</v>
      </c>
      <c r="BM133" s="142" t="s">
        <v>158</v>
      </c>
    </row>
    <row r="134" spans="2:65" s="1" customFormat="1" ht="33" customHeight="1">
      <c r="B134" s="28"/>
      <c r="C134" s="130" t="s">
        <v>159</v>
      </c>
      <c r="D134" s="130" t="s">
        <v>107</v>
      </c>
      <c r="E134" s="131" t="s">
        <v>160</v>
      </c>
      <c r="F134" s="132" t="s">
        <v>161</v>
      </c>
      <c r="G134" s="133" t="s">
        <v>131</v>
      </c>
      <c r="H134" s="134">
        <v>698</v>
      </c>
      <c r="I134" s="135"/>
      <c r="J134" s="136">
        <f t="shared" si="10"/>
        <v>0</v>
      </c>
      <c r="K134" s="137"/>
      <c r="L134" s="28"/>
      <c r="M134" s="138" t="s">
        <v>1</v>
      </c>
      <c r="N134" s="139" t="s">
        <v>38</v>
      </c>
      <c r="P134" s="140">
        <f t="shared" si="11"/>
        <v>0</v>
      </c>
      <c r="Q134" s="140">
        <v>7.1000000000000002E-4</v>
      </c>
      <c r="R134" s="140">
        <f t="shared" si="12"/>
        <v>0.49558000000000002</v>
      </c>
      <c r="S134" s="140">
        <v>0</v>
      </c>
      <c r="T134" s="141">
        <f t="shared" si="13"/>
        <v>0</v>
      </c>
      <c r="AR134" s="142" t="s">
        <v>111</v>
      </c>
      <c r="AT134" s="142" t="s">
        <v>107</v>
      </c>
      <c r="AU134" s="142" t="s">
        <v>112</v>
      </c>
      <c r="AY134" s="13" t="s">
        <v>105</v>
      </c>
      <c r="BE134" s="143">
        <f t="shared" si="14"/>
        <v>0</v>
      </c>
      <c r="BF134" s="143">
        <f t="shared" si="15"/>
        <v>0</v>
      </c>
      <c r="BG134" s="143">
        <f t="shared" si="16"/>
        <v>0</v>
      </c>
      <c r="BH134" s="143">
        <f t="shared" si="17"/>
        <v>0</v>
      </c>
      <c r="BI134" s="143">
        <f t="shared" si="18"/>
        <v>0</v>
      </c>
      <c r="BJ134" s="13" t="s">
        <v>112</v>
      </c>
      <c r="BK134" s="143">
        <f t="shared" si="19"/>
        <v>0</v>
      </c>
      <c r="BL134" s="13" t="s">
        <v>111</v>
      </c>
      <c r="BM134" s="142" t="s">
        <v>162</v>
      </c>
    </row>
    <row r="135" spans="2:65" s="1" customFormat="1" ht="33" customHeight="1">
      <c r="B135" s="28"/>
      <c r="C135" s="130" t="s">
        <v>163</v>
      </c>
      <c r="D135" s="130" t="s">
        <v>107</v>
      </c>
      <c r="E135" s="131" t="s">
        <v>164</v>
      </c>
      <c r="F135" s="132" t="s">
        <v>165</v>
      </c>
      <c r="G135" s="133" t="s">
        <v>131</v>
      </c>
      <c r="H135" s="134">
        <v>698</v>
      </c>
      <c r="I135" s="135"/>
      <c r="J135" s="136">
        <f t="shared" si="10"/>
        <v>0</v>
      </c>
      <c r="K135" s="137"/>
      <c r="L135" s="28"/>
      <c r="M135" s="138" t="s">
        <v>1</v>
      </c>
      <c r="N135" s="139" t="s">
        <v>38</v>
      </c>
      <c r="P135" s="140">
        <f t="shared" si="11"/>
        <v>0</v>
      </c>
      <c r="Q135" s="140">
        <v>0.12966</v>
      </c>
      <c r="R135" s="140">
        <f t="shared" si="12"/>
        <v>90.502679999999998</v>
      </c>
      <c r="S135" s="140">
        <v>0</v>
      </c>
      <c r="T135" s="141">
        <f t="shared" si="13"/>
        <v>0</v>
      </c>
      <c r="AR135" s="142" t="s">
        <v>111</v>
      </c>
      <c r="AT135" s="142" t="s">
        <v>107</v>
      </c>
      <c r="AU135" s="142" t="s">
        <v>112</v>
      </c>
      <c r="AY135" s="13" t="s">
        <v>105</v>
      </c>
      <c r="BE135" s="143">
        <f t="shared" si="14"/>
        <v>0</v>
      </c>
      <c r="BF135" s="143">
        <f t="shared" si="15"/>
        <v>0</v>
      </c>
      <c r="BG135" s="143">
        <f t="shared" si="16"/>
        <v>0</v>
      </c>
      <c r="BH135" s="143">
        <f t="shared" si="17"/>
        <v>0</v>
      </c>
      <c r="BI135" s="143">
        <f t="shared" si="18"/>
        <v>0</v>
      </c>
      <c r="BJ135" s="13" t="s">
        <v>112</v>
      </c>
      <c r="BK135" s="143">
        <f t="shared" si="19"/>
        <v>0</v>
      </c>
      <c r="BL135" s="13" t="s">
        <v>111</v>
      </c>
      <c r="BM135" s="142" t="s">
        <v>166</v>
      </c>
    </row>
    <row r="136" spans="2:65" s="1" customFormat="1" ht="44.25" customHeight="1">
      <c r="B136" s="28"/>
      <c r="C136" s="130" t="s">
        <v>167</v>
      </c>
      <c r="D136" s="130" t="s">
        <v>107</v>
      </c>
      <c r="E136" s="131" t="s">
        <v>168</v>
      </c>
      <c r="F136" s="132" t="s">
        <v>169</v>
      </c>
      <c r="G136" s="133" t="s">
        <v>131</v>
      </c>
      <c r="H136" s="134">
        <v>698</v>
      </c>
      <c r="I136" s="135"/>
      <c r="J136" s="136">
        <f t="shared" si="10"/>
        <v>0</v>
      </c>
      <c r="K136" s="137"/>
      <c r="L136" s="28"/>
      <c r="M136" s="138" t="s">
        <v>1</v>
      </c>
      <c r="N136" s="139" t="s">
        <v>38</v>
      </c>
      <c r="P136" s="140">
        <f t="shared" si="11"/>
        <v>0</v>
      </c>
      <c r="Q136" s="140">
        <v>9.0759999999999993E-2</v>
      </c>
      <c r="R136" s="140">
        <f t="shared" si="12"/>
        <v>63.350479999999997</v>
      </c>
      <c r="S136" s="140">
        <v>0</v>
      </c>
      <c r="T136" s="141">
        <f t="shared" si="13"/>
        <v>0</v>
      </c>
      <c r="AR136" s="142" t="s">
        <v>111</v>
      </c>
      <c r="AT136" s="142" t="s">
        <v>107</v>
      </c>
      <c r="AU136" s="142" t="s">
        <v>112</v>
      </c>
      <c r="AY136" s="13" t="s">
        <v>105</v>
      </c>
      <c r="BE136" s="143">
        <f t="shared" si="14"/>
        <v>0</v>
      </c>
      <c r="BF136" s="143">
        <f t="shared" si="15"/>
        <v>0</v>
      </c>
      <c r="BG136" s="143">
        <f t="shared" si="16"/>
        <v>0</v>
      </c>
      <c r="BH136" s="143">
        <f t="shared" si="17"/>
        <v>0</v>
      </c>
      <c r="BI136" s="143">
        <f t="shared" si="18"/>
        <v>0</v>
      </c>
      <c r="BJ136" s="13" t="s">
        <v>112</v>
      </c>
      <c r="BK136" s="143">
        <f t="shared" si="19"/>
        <v>0</v>
      </c>
      <c r="BL136" s="13" t="s">
        <v>111</v>
      </c>
      <c r="BM136" s="142" t="s">
        <v>170</v>
      </c>
    </row>
    <row r="137" spans="2:65" s="1" customFormat="1" ht="37.9" customHeight="1">
      <c r="B137" s="28"/>
      <c r="C137" s="130" t="s">
        <v>171</v>
      </c>
      <c r="D137" s="130" t="s">
        <v>107</v>
      </c>
      <c r="E137" s="131" t="s">
        <v>172</v>
      </c>
      <c r="F137" s="132" t="s">
        <v>173</v>
      </c>
      <c r="G137" s="133" t="s">
        <v>131</v>
      </c>
      <c r="H137" s="134">
        <v>698</v>
      </c>
      <c r="I137" s="135"/>
      <c r="J137" s="136">
        <f t="shared" si="10"/>
        <v>0</v>
      </c>
      <c r="K137" s="137"/>
      <c r="L137" s="28"/>
      <c r="M137" s="138" t="s">
        <v>1</v>
      </c>
      <c r="N137" s="139" t="s">
        <v>38</v>
      </c>
      <c r="P137" s="140">
        <f t="shared" si="11"/>
        <v>0</v>
      </c>
      <c r="Q137" s="140">
        <v>0.18151999999999999</v>
      </c>
      <c r="R137" s="140">
        <f t="shared" si="12"/>
        <v>126.70095999999999</v>
      </c>
      <c r="S137" s="140">
        <v>0</v>
      </c>
      <c r="T137" s="141">
        <f t="shared" si="13"/>
        <v>0</v>
      </c>
      <c r="AR137" s="142" t="s">
        <v>111</v>
      </c>
      <c r="AT137" s="142" t="s">
        <v>107</v>
      </c>
      <c r="AU137" s="142" t="s">
        <v>112</v>
      </c>
      <c r="AY137" s="13" t="s">
        <v>105</v>
      </c>
      <c r="BE137" s="143">
        <f t="shared" si="14"/>
        <v>0</v>
      </c>
      <c r="BF137" s="143">
        <f t="shared" si="15"/>
        <v>0</v>
      </c>
      <c r="BG137" s="143">
        <f t="shared" si="16"/>
        <v>0</v>
      </c>
      <c r="BH137" s="143">
        <f t="shared" si="17"/>
        <v>0</v>
      </c>
      <c r="BI137" s="143">
        <f t="shared" si="18"/>
        <v>0</v>
      </c>
      <c r="BJ137" s="13" t="s">
        <v>112</v>
      </c>
      <c r="BK137" s="143">
        <f t="shared" si="19"/>
        <v>0</v>
      </c>
      <c r="BL137" s="13" t="s">
        <v>111</v>
      </c>
      <c r="BM137" s="142" t="s">
        <v>174</v>
      </c>
    </row>
    <row r="138" spans="2:65" s="1" customFormat="1" ht="16.5" customHeight="1">
      <c r="B138" s="28"/>
      <c r="C138" s="130" t="s">
        <v>175</v>
      </c>
      <c r="D138" s="130" t="s">
        <v>107</v>
      </c>
      <c r="E138" s="131" t="s">
        <v>176</v>
      </c>
      <c r="F138" s="132" t="s">
        <v>177</v>
      </c>
      <c r="G138" s="133" t="s">
        <v>178</v>
      </c>
      <c r="H138" s="134">
        <v>170</v>
      </c>
      <c r="I138" s="135"/>
      <c r="J138" s="136">
        <f t="shared" si="10"/>
        <v>0</v>
      </c>
      <c r="K138" s="137"/>
      <c r="L138" s="28"/>
      <c r="M138" s="138" t="s">
        <v>1</v>
      </c>
      <c r="N138" s="139" t="s">
        <v>38</v>
      </c>
      <c r="P138" s="140">
        <f t="shared" si="11"/>
        <v>0</v>
      </c>
      <c r="Q138" s="140">
        <v>3.5999999999999999E-3</v>
      </c>
      <c r="R138" s="140">
        <f t="shared" si="12"/>
        <v>0.61199999999999999</v>
      </c>
      <c r="S138" s="140">
        <v>0</v>
      </c>
      <c r="T138" s="141">
        <f t="shared" si="13"/>
        <v>0</v>
      </c>
      <c r="AR138" s="142" t="s">
        <v>111</v>
      </c>
      <c r="AT138" s="142" t="s">
        <v>107</v>
      </c>
      <c r="AU138" s="142" t="s">
        <v>112</v>
      </c>
      <c r="AY138" s="13" t="s">
        <v>105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112</v>
      </c>
      <c r="BK138" s="143">
        <f t="shared" si="19"/>
        <v>0</v>
      </c>
      <c r="BL138" s="13" t="s">
        <v>111</v>
      </c>
      <c r="BM138" s="142" t="s">
        <v>179</v>
      </c>
    </row>
    <row r="139" spans="2:65" s="11" customFormat="1" ht="22.9" customHeight="1">
      <c r="B139" s="118"/>
      <c r="D139" s="119" t="s">
        <v>71</v>
      </c>
      <c r="E139" s="128" t="s">
        <v>147</v>
      </c>
      <c r="F139" s="128" t="s">
        <v>180</v>
      </c>
      <c r="I139" s="121"/>
      <c r="J139" s="129">
        <f>BK139</f>
        <v>0</v>
      </c>
      <c r="L139" s="118"/>
      <c r="M139" s="123"/>
      <c r="P139" s="124">
        <f>SUM(P140:P150)</f>
        <v>0</v>
      </c>
      <c r="R139" s="124">
        <f>SUM(R140:R150)</f>
        <v>25.998520880000001</v>
      </c>
      <c r="T139" s="125">
        <f>SUM(T140:T150)</f>
        <v>0</v>
      </c>
      <c r="AR139" s="119" t="s">
        <v>77</v>
      </c>
      <c r="AT139" s="126" t="s">
        <v>71</v>
      </c>
      <c r="AU139" s="126" t="s">
        <v>77</v>
      </c>
      <c r="AY139" s="119" t="s">
        <v>105</v>
      </c>
      <c r="BK139" s="127">
        <f>SUM(BK140:BK150)</f>
        <v>0</v>
      </c>
    </row>
    <row r="140" spans="2:65" s="1" customFormat="1" ht="24.2" customHeight="1">
      <c r="B140" s="28"/>
      <c r="C140" s="130" t="s">
        <v>181</v>
      </c>
      <c r="D140" s="130" t="s">
        <v>107</v>
      </c>
      <c r="E140" s="131" t="s">
        <v>182</v>
      </c>
      <c r="F140" s="132" t="s">
        <v>183</v>
      </c>
      <c r="G140" s="133" t="s">
        <v>184</v>
      </c>
      <c r="H140" s="134">
        <v>2</v>
      </c>
      <c r="I140" s="135"/>
      <c r="J140" s="136">
        <f t="shared" ref="J140:J150" si="20">ROUND(I140*H140,2)</f>
        <v>0</v>
      </c>
      <c r="K140" s="137"/>
      <c r="L140" s="28"/>
      <c r="M140" s="138" t="s">
        <v>1</v>
      </c>
      <c r="N140" s="139" t="s">
        <v>38</v>
      </c>
      <c r="P140" s="140">
        <f t="shared" ref="P140:P150" si="21">O140*H140</f>
        <v>0</v>
      </c>
      <c r="Q140" s="140">
        <v>0</v>
      </c>
      <c r="R140" s="140">
        <f t="shared" ref="R140:R150" si="22">Q140*H140</f>
        <v>0</v>
      </c>
      <c r="S140" s="140">
        <v>0</v>
      </c>
      <c r="T140" s="141">
        <f t="shared" ref="T140:T150" si="23">S140*H140</f>
        <v>0</v>
      </c>
      <c r="AR140" s="142" t="s">
        <v>111</v>
      </c>
      <c r="AT140" s="142" t="s">
        <v>107</v>
      </c>
      <c r="AU140" s="142" t="s">
        <v>112</v>
      </c>
      <c r="AY140" s="13" t="s">
        <v>105</v>
      </c>
      <c r="BE140" s="143">
        <f t="shared" ref="BE140:BE150" si="24">IF(N140="základná",J140,0)</f>
        <v>0</v>
      </c>
      <c r="BF140" s="143">
        <f t="shared" ref="BF140:BF150" si="25">IF(N140="znížená",J140,0)</f>
        <v>0</v>
      </c>
      <c r="BG140" s="143">
        <f t="shared" ref="BG140:BG150" si="26">IF(N140="zákl. prenesená",J140,0)</f>
        <v>0</v>
      </c>
      <c r="BH140" s="143">
        <f t="shared" ref="BH140:BH150" si="27">IF(N140="zníž. prenesená",J140,0)</f>
        <v>0</v>
      </c>
      <c r="BI140" s="143">
        <f t="shared" ref="BI140:BI150" si="28">IF(N140="nulová",J140,0)</f>
        <v>0</v>
      </c>
      <c r="BJ140" s="13" t="s">
        <v>112</v>
      </c>
      <c r="BK140" s="143">
        <f t="shared" ref="BK140:BK150" si="29">ROUND(I140*H140,2)</f>
        <v>0</v>
      </c>
      <c r="BL140" s="13" t="s">
        <v>111</v>
      </c>
      <c r="BM140" s="142" t="s">
        <v>185</v>
      </c>
    </row>
    <row r="141" spans="2:65" s="1" customFormat="1" ht="16.5" customHeight="1">
      <c r="B141" s="28"/>
      <c r="C141" s="130" t="s">
        <v>186</v>
      </c>
      <c r="D141" s="130" t="s">
        <v>107</v>
      </c>
      <c r="E141" s="131" t="s">
        <v>187</v>
      </c>
      <c r="F141" s="132" t="s">
        <v>188</v>
      </c>
      <c r="G141" s="133" t="s">
        <v>184</v>
      </c>
      <c r="H141" s="134">
        <v>2</v>
      </c>
      <c r="I141" s="135"/>
      <c r="J141" s="136">
        <f t="shared" si="20"/>
        <v>0</v>
      </c>
      <c r="K141" s="137"/>
      <c r="L141" s="28"/>
      <c r="M141" s="138" t="s">
        <v>1</v>
      </c>
      <c r="N141" s="139" t="s">
        <v>38</v>
      </c>
      <c r="P141" s="140">
        <f t="shared" si="21"/>
        <v>0</v>
      </c>
      <c r="Q141" s="140">
        <v>0</v>
      </c>
      <c r="R141" s="140">
        <f t="shared" si="22"/>
        <v>0</v>
      </c>
      <c r="S141" s="140">
        <v>0</v>
      </c>
      <c r="T141" s="141">
        <f t="shared" si="23"/>
        <v>0</v>
      </c>
      <c r="AR141" s="142" t="s">
        <v>111</v>
      </c>
      <c r="AT141" s="142" t="s">
        <v>107</v>
      </c>
      <c r="AU141" s="142" t="s">
        <v>112</v>
      </c>
      <c r="AY141" s="13" t="s">
        <v>105</v>
      </c>
      <c r="BE141" s="143">
        <f t="shared" si="24"/>
        <v>0</v>
      </c>
      <c r="BF141" s="143">
        <f t="shared" si="25"/>
        <v>0</v>
      </c>
      <c r="BG141" s="143">
        <f t="shared" si="26"/>
        <v>0</v>
      </c>
      <c r="BH141" s="143">
        <f t="shared" si="27"/>
        <v>0</v>
      </c>
      <c r="BI141" s="143">
        <f t="shared" si="28"/>
        <v>0</v>
      </c>
      <c r="BJ141" s="13" t="s">
        <v>112</v>
      </c>
      <c r="BK141" s="143">
        <f t="shared" si="29"/>
        <v>0</v>
      </c>
      <c r="BL141" s="13" t="s">
        <v>111</v>
      </c>
      <c r="BM141" s="142" t="s">
        <v>189</v>
      </c>
    </row>
    <row r="142" spans="2:65" s="1" customFormat="1" ht="16.5" customHeight="1">
      <c r="B142" s="28"/>
      <c r="C142" s="130" t="s">
        <v>190</v>
      </c>
      <c r="D142" s="130" t="s">
        <v>107</v>
      </c>
      <c r="E142" s="131" t="s">
        <v>191</v>
      </c>
      <c r="F142" s="132" t="s">
        <v>192</v>
      </c>
      <c r="G142" s="133" t="s">
        <v>184</v>
      </c>
      <c r="H142" s="134">
        <v>2</v>
      </c>
      <c r="I142" s="135"/>
      <c r="J142" s="136">
        <f t="shared" si="20"/>
        <v>0</v>
      </c>
      <c r="K142" s="137"/>
      <c r="L142" s="28"/>
      <c r="M142" s="138" t="s">
        <v>1</v>
      </c>
      <c r="N142" s="139" t="s">
        <v>38</v>
      </c>
      <c r="P142" s="140">
        <f t="shared" si="21"/>
        <v>0</v>
      </c>
      <c r="Q142" s="140">
        <v>0</v>
      </c>
      <c r="R142" s="140">
        <f t="shared" si="22"/>
        <v>0</v>
      </c>
      <c r="S142" s="140">
        <v>0</v>
      </c>
      <c r="T142" s="141">
        <f t="shared" si="23"/>
        <v>0</v>
      </c>
      <c r="AR142" s="142" t="s">
        <v>111</v>
      </c>
      <c r="AT142" s="142" t="s">
        <v>107</v>
      </c>
      <c r="AU142" s="142" t="s">
        <v>112</v>
      </c>
      <c r="AY142" s="13" t="s">
        <v>105</v>
      </c>
      <c r="BE142" s="143">
        <f t="shared" si="24"/>
        <v>0</v>
      </c>
      <c r="BF142" s="143">
        <f t="shared" si="25"/>
        <v>0</v>
      </c>
      <c r="BG142" s="143">
        <f t="shared" si="26"/>
        <v>0</v>
      </c>
      <c r="BH142" s="143">
        <f t="shared" si="27"/>
        <v>0</v>
      </c>
      <c r="BI142" s="143">
        <f t="shared" si="28"/>
        <v>0</v>
      </c>
      <c r="BJ142" s="13" t="s">
        <v>112</v>
      </c>
      <c r="BK142" s="143">
        <f t="shared" si="29"/>
        <v>0</v>
      </c>
      <c r="BL142" s="13" t="s">
        <v>111</v>
      </c>
      <c r="BM142" s="142" t="s">
        <v>193</v>
      </c>
    </row>
    <row r="143" spans="2:65" s="1" customFormat="1" ht="24.2" customHeight="1">
      <c r="B143" s="28"/>
      <c r="C143" s="130" t="s">
        <v>7</v>
      </c>
      <c r="D143" s="130" t="s">
        <v>107</v>
      </c>
      <c r="E143" s="131" t="s">
        <v>194</v>
      </c>
      <c r="F143" s="132" t="s">
        <v>195</v>
      </c>
      <c r="G143" s="133" t="s">
        <v>184</v>
      </c>
      <c r="H143" s="134">
        <v>10</v>
      </c>
      <c r="I143" s="135"/>
      <c r="J143" s="136">
        <f t="shared" si="20"/>
        <v>0</v>
      </c>
      <c r="K143" s="137"/>
      <c r="L143" s="28"/>
      <c r="M143" s="138" t="s">
        <v>1</v>
      </c>
      <c r="N143" s="139" t="s">
        <v>38</v>
      </c>
      <c r="P143" s="140">
        <f t="shared" si="21"/>
        <v>0</v>
      </c>
      <c r="Q143" s="140">
        <v>0</v>
      </c>
      <c r="R143" s="140">
        <f t="shared" si="22"/>
        <v>0</v>
      </c>
      <c r="S143" s="140">
        <v>0</v>
      </c>
      <c r="T143" s="141">
        <f t="shared" si="23"/>
        <v>0</v>
      </c>
      <c r="AR143" s="142" t="s">
        <v>111</v>
      </c>
      <c r="AT143" s="142" t="s">
        <v>107</v>
      </c>
      <c r="AU143" s="142" t="s">
        <v>112</v>
      </c>
      <c r="AY143" s="13" t="s">
        <v>105</v>
      </c>
      <c r="BE143" s="143">
        <f t="shared" si="24"/>
        <v>0</v>
      </c>
      <c r="BF143" s="143">
        <f t="shared" si="25"/>
        <v>0</v>
      </c>
      <c r="BG143" s="143">
        <f t="shared" si="26"/>
        <v>0</v>
      </c>
      <c r="BH143" s="143">
        <f t="shared" si="27"/>
        <v>0</v>
      </c>
      <c r="BI143" s="143">
        <f t="shared" si="28"/>
        <v>0</v>
      </c>
      <c r="BJ143" s="13" t="s">
        <v>112</v>
      </c>
      <c r="BK143" s="143">
        <f t="shared" si="29"/>
        <v>0</v>
      </c>
      <c r="BL143" s="13" t="s">
        <v>111</v>
      </c>
      <c r="BM143" s="142" t="s">
        <v>196</v>
      </c>
    </row>
    <row r="144" spans="2:65" s="1" customFormat="1" ht="24.2" customHeight="1">
      <c r="B144" s="28"/>
      <c r="C144" s="144" t="s">
        <v>197</v>
      </c>
      <c r="D144" s="144" t="s">
        <v>118</v>
      </c>
      <c r="E144" s="145" t="s">
        <v>198</v>
      </c>
      <c r="F144" s="146" t="s">
        <v>199</v>
      </c>
      <c r="G144" s="147" t="s">
        <v>184</v>
      </c>
      <c r="H144" s="148">
        <v>10</v>
      </c>
      <c r="I144" s="149"/>
      <c r="J144" s="150">
        <f t="shared" si="20"/>
        <v>0</v>
      </c>
      <c r="K144" s="151"/>
      <c r="L144" s="152"/>
      <c r="M144" s="153" t="s">
        <v>1</v>
      </c>
      <c r="N144" s="154" t="s">
        <v>38</v>
      </c>
      <c r="P144" s="140">
        <f t="shared" si="21"/>
        <v>0</v>
      </c>
      <c r="Q144" s="140">
        <v>1.14E-2</v>
      </c>
      <c r="R144" s="140">
        <f t="shared" si="22"/>
        <v>0.114</v>
      </c>
      <c r="S144" s="140">
        <v>0</v>
      </c>
      <c r="T144" s="141">
        <f t="shared" si="23"/>
        <v>0</v>
      </c>
      <c r="AR144" s="142" t="s">
        <v>122</v>
      </c>
      <c r="AT144" s="142" t="s">
        <v>118</v>
      </c>
      <c r="AU144" s="142" t="s">
        <v>112</v>
      </c>
      <c r="AY144" s="13" t="s">
        <v>105</v>
      </c>
      <c r="BE144" s="143">
        <f t="shared" si="24"/>
        <v>0</v>
      </c>
      <c r="BF144" s="143">
        <f t="shared" si="25"/>
        <v>0</v>
      </c>
      <c r="BG144" s="143">
        <f t="shared" si="26"/>
        <v>0</v>
      </c>
      <c r="BH144" s="143">
        <f t="shared" si="27"/>
        <v>0</v>
      </c>
      <c r="BI144" s="143">
        <f t="shared" si="28"/>
        <v>0</v>
      </c>
      <c r="BJ144" s="13" t="s">
        <v>112</v>
      </c>
      <c r="BK144" s="143">
        <f t="shared" si="29"/>
        <v>0</v>
      </c>
      <c r="BL144" s="13" t="s">
        <v>111</v>
      </c>
      <c r="BM144" s="142" t="s">
        <v>200</v>
      </c>
    </row>
    <row r="145" spans="2:65" s="1" customFormat="1" ht="33" customHeight="1">
      <c r="B145" s="28"/>
      <c r="C145" s="130" t="s">
        <v>201</v>
      </c>
      <c r="D145" s="130" t="s">
        <v>107</v>
      </c>
      <c r="E145" s="131" t="s">
        <v>202</v>
      </c>
      <c r="F145" s="132" t="s">
        <v>203</v>
      </c>
      <c r="G145" s="133" t="s">
        <v>178</v>
      </c>
      <c r="H145" s="134">
        <v>110</v>
      </c>
      <c r="I145" s="135"/>
      <c r="J145" s="136">
        <f t="shared" si="20"/>
        <v>0</v>
      </c>
      <c r="K145" s="137"/>
      <c r="L145" s="28"/>
      <c r="M145" s="138" t="s">
        <v>1</v>
      </c>
      <c r="N145" s="139" t="s">
        <v>38</v>
      </c>
      <c r="P145" s="140">
        <f t="shared" si="21"/>
        <v>0</v>
      </c>
      <c r="Q145" s="140">
        <v>0.206242008</v>
      </c>
      <c r="R145" s="140">
        <f t="shared" si="22"/>
        <v>22.68662088</v>
      </c>
      <c r="S145" s="140">
        <v>0</v>
      </c>
      <c r="T145" s="141">
        <f t="shared" si="23"/>
        <v>0</v>
      </c>
      <c r="AR145" s="142" t="s">
        <v>111</v>
      </c>
      <c r="AT145" s="142" t="s">
        <v>107</v>
      </c>
      <c r="AU145" s="142" t="s">
        <v>112</v>
      </c>
      <c r="AY145" s="13" t="s">
        <v>105</v>
      </c>
      <c r="BE145" s="143">
        <f t="shared" si="24"/>
        <v>0</v>
      </c>
      <c r="BF145" s="143">
        <f t="shared" si="25"/>
        <v>0</v>
      </c>
      <c r="BG145" s="143">
        <f t="shared" si="26"/>
        <v>0</v>
      </c>
      <c r="BH145" s="143">
        <f t="shared" si="27"/>
        <v>0</v>
      </c>
      <c r="BI145" s="143">
        <f t="shared" si="28"/>
        <v>0</v>
      </c>
      <c r="BJ145" s="13" t="s">
        <v>112</v>
      </c>
      <c r="BK145" s="143">
        <f t="shared" si="29"/>
        <v>0</v>
      </c>
      <c r="BL145" s="13" t="s">
        <v>111</v>
      </c>
      <c r="BM145" s="142" t="s">
        <v>204</v>
      </c>
    </row>
    <row r="146" spans="2:65" s="1" customFormat="1" ht="24.2" customHeight="1">
      <c r="B146" s="28"/>
      <c r="C146" s="144" t="s">
        <v>205</v>
      </c>
      <c r="D146" s="144" t="s">
        <v>118</v>
      </c>
      <c r="E146" s="145" t="s">
        <v>206</v>
      </c>
      <c r="F146" s="146" t="s">
        <v>207</v>
      </c>
      <c r="G146" s="147" t="s">
        <v>184</v>
      </c>
      <c r="H146" s="148">
        <v>113</v>
      </c>
      <c r="I146" s="149"/>
      <c r="J146" s="150">
        <f t="shared" si="20"/>
        <v>0</v>
      </c>
      <c r="K146" s="151"/>
      <c r="L146" s="152"/>
      <c r="M146" s="153" t="s">
        <v>1</v>
      </c>
      <c r="N146" s="154" t="s">
        <v>38</v>
      </c>
      <c r="P146" s="140">
        <f t="shared" si="21"/>
        <v>0</v>
      </c>
      <c r="Q146" s="140">
        <v>2.8299999999999999E-2</v>
      </c>
      <c r="R146" s="140">
        <f t="shared" si="22"/>
        <v>3.1978999999999997</v>
      </c>
      <c r="S146" s="140">
        <v>0</v>
      </c>
      <c r="T146" s="141">
        <f t="shared" si="23"/>
        <v>0</v>
      </c>
      <c r="AR146" s="142" t="s">
        <v>122</v>
      </c>
      <c r="AT146" s="142" t="s">
        <v>118</v>
      </c>
      <c r="AU146" s="142" t="s">
        <v>112</v>
      </c>
      <c r="AY146" s="13" t="s">
        <v>105</v>
      </c>
      <c r="BE146" s="143">
        <f t="shared" si="24"/>
        <v>0</v>
      </c>
      <c r="BF146" s="143">
        <f t="shared" si="25"/>
        <v>0</v>
      </c>
      <c r="BG146" s="143">
        <f t="shared" si="26"/>
        <v>0</v>
      </c>
      <c r="BH146" s="143">
        <f t="shared" si="27"/>
        <v>0</v>
      </c>
      <c r="BI146" s="143">
        <f t="shared" si="28"/>
        <v>0</v>
      </c>
      <c r="BJ146" s="13" t="s">
        <v>112</v>
      </c>
      <c r="BK146" s="143">
        <f t="shared" si="29"/>
        <v>0</v>
      </c>
      <c r="BL146" s="13" t="s">
        <v>111</v>
      </c>
      <c r="BM146" s="142" t="s">
        <v>208</v>
      </c>
    </row>
    <row r="147" spans="2:65" s="1" customFormat="1" ht="16.5" customHeight="1">
      <c r="B147" s="28"/>
      <c r="C147" s="130" t="s">
        <v>209</v>
      </c>
      <c r="D147" s="130" t="s">
        <v>107</v>
      </c>
      <c r="E147" s="131" t="s">
        <v>210</v>
      </c>
      <c r="F147" s="132" t="s">
        <v>211</v>
      </c>
      <c r="G147" s="133" t="s">
        <v>121</v>
      </c>
      <c r="H147" s="134">
        <v>34</v>
      </c>
      <c r="I147" s="135"/>
      <c r="J147" s="136">
        <f t="shared" si="20"/>
        <v>0</v>
      </c>
      <c r="K147" s="137"/>
      <c r="L147" s="28"/>
      <c r="M147" s="138" t="s">
        <v>1</v>
      </c>
      <c r="N147" s="139" t="s">
        <v>38</v>
      </c>
      <c r="P147" s="140">
        <f t="shared" si="21"/>
        <v>0</v>
      </c>
      <c r="Q147" s="140">
        <v>0</v>
      </c>
      <c r="R147" s="140">
        <f t="shared" si="22"/>
        <v>0</v>
      </c>
      <c r="S147" s="140">
        <v>0</v>
      </c>
      <c r="T147" s="141">
        <f t="shared" si="23"/>
        <v>0</v>
      </c>
      <c r="AR147" s="142" t="s">
        <v>111</v>
      </c>
      <c r="AT147" s="142" t="s">
        <v>107</v>
      </c>
      <c r="AU147" s="142" t="s">
        <v>112</v>
      </c>
      <c r="AY147" s="13" t="s">
        <v>105</v>
      </c>
      <c r="BE147" s="143">
        <f t="shared" si="24"/>
        <v>0</v>
      </c>
      <c r="BF147" s="143">
        <f t="shared" si="25"/>
        <v>0</v>
      </c>
      <c r="BG147" s="143">
        <f t="shared" si="26"/>
        <v>0</v>
      </c>
      <c r="BH147" s="143">
        <f t="shared" si="27"/>
        <v>0</v>
      </c>
      <c r="BI147" s="143">
        <f t="shared" si="28"/>
        <v>0</v>
      </c>
      <c r="BJ147" s="13" t="s">
        <v>112</v>
      </c>
      <c r="BK147" s="143">
        <f t="shared" si="29"/>
        <v>0</v>
      </c>
      <c r="BL147" s="13" t="s">
        <v>111</v>
      </c>
      <c r="BM147" s="142" t="s">
        <v>212</v>
      </c>
    </row>
    <row r="148" spans="2:65" s="1" customFormat="1" ht="21.75" customHeight="1">
      <c r="B148" s="28"/>
      <c r="C148" s="130" t="s">
        <v>213</v>
      </c>
      <c r="D148" s="130" t="s">
        <v>107</v>
      </c>
      <c r="E148" s="131" t="s">
        <v>214</v>
      </c>
      <c r="F148" s="132" t="s">
        <v>215</v>
      </c>
      <c r="G148" s="133" t="s">
        <v>121</v>
      </c>
      <c r="H148" s="134">
        <v>34</v>
      </c>
      <c r="I148" s="135"/>
      <c r="J148" s="136">
        <f t="shared" si="20"/>
        <v>0</v>
      </c>
      <c r="K148" s="137"/>
      <c r="L148" s="28"/>
      <c r="M148" s="138" t="s">
        <v>1</v>
      </c>
      <c r="N148" s="139" t="s">
        <v>38</v>
      </c>
      <c r="P148" s="140">
        <f t="shared" si="21"/>
        <v>0</v>
      </c>
      <c r="Q148" s="140">
        <v>0</v>
      </c>
      <c r="R148" s="140">
        <f t="shared" si="22"/>
        <v>0</v>
      </c>
      <c r="S148" s="140">
        <v>0</v>
      </c>
      <c r="T148" s="141">
        <f t="shared" si="23"/>
        <v>0</v>
      </c>
      <c r="AR148" s="142" t="s">
        <v>111</v>
      </c>
      <c r="AT148" s="142" t="s">
        <v>107</v>
      </c>
      <c r="AU148" s="142" t="s">
        <v>112</v>
      </c>
      <c r="AY148" s="13" t="s">
        <v>105</v>
      </c>
      <c r="BE148" s="143">
        <f t="shared" si="24"/>
        <v>0</v>
      </c>
      <c r="BF148" s="143">
        <f t="shared" si="25"/>
        <v>0</v>
      </c>
      <c r="BG148" s="143">
        <f t="shared" si="26"/>
        <v>0</v>
      </c>
      <c r="BH148" s="143">
        <f t="shared" si="27"/>
        <v>0</v>
      </c>
      <c r="BI148" s="143">
        <f t="shared" si="28"/>
        <v>0</v>
      </c>
      <c r="BJ148" s="13" t="s">
        <v>112</v>
      </c>
      <c r="BK148" s="143">
        <f t="shared" si="29"/>
        <v>0</v>
      </c>
      <c r="BL148" s="13" t="s">
        <v>111</v>
      </c>
      <c r="BM148" s="142" t="s">
        <v>216</v>
      </c>
    </row>
    <row r="149" spans="2:65" s="1" customFormat="1" ht="24.2" customHeight="1">
      <c r="B149" s="28"/>
      <c r="C149" s="130" t="s">
        <v>217</v>
      </c>
      <c r="D149" s="130" t="s">
        <v>107</v>
      </c>
      <c r="E149" s="131" t="s">
        <v>218</v>
      </c>
      <c r="F149" s="132" t="s">
        <v>219</v>
      </c>
      <c r="G149" s="133" t="s">
        <v>121</v>
      </c>
      <c r="H149" s="134">
        <v>340</v>
      </c>
      <c r="I149" s="135"/>
      <c r="J149" s="136">
        <f t="shared" si="20"/>
        <v>0</v>
      </c>
      <c r="K149" s="137"/>
      <c r="L149" s="28"/>
      <c r="M149" s="138" t="s">
        <v>1</v>
      </c>
      <c r="N149" s="139" t="s">
        <v>38</v>
      </c>
      <c r="P149" s="140">
        <f t="shared" si="21"/>
        <v>0</v>
      </c>
      <c r="Q149" s="140">
        <v>0</v>
      </c>
      <c r="R149" s="140">
        <f t="shared" si="22"/>
        <v>0</v>
      </c>
      <c r="S149" s="140">
        <v>0</v>
      </c>
      <c r="T149" s="141">
        <f t="shared" si="23"/>
        <v>0</v>
      </c>
      <c r="AR149" s="142" t="s">
        <v>111</v>
      </c>
      <c r="AT149" s="142" t="s">
        <v>107</v>
      </c>
      <c r="AU149" s="142" t="s">
        <v>112</v>
      </c>
      <c r="AY149" s="13" t="s">
        <v>105</v>
      </c>
      <c r="BE149" s="143">
        <f t="shared" si="24"/>
        <v>0</v>
      </c>
      <c r="BF149" s="143">
        <f t="shared" si="25"/>
        <v>0</v>
      </c>
      <c r="BG149" s="143">
        <f t="shared" si="26"/>
        <v>0</v>
      </c>
      <c r="BH149" s="143">
        <f t="shared" si="27"/>
        <v>0</v>
      </c>
      <c r="BI149" s="143">
        <f t="shared" si="28"/>
        <v>0</v>
      </c>
      <c r="BJ149" s="13" t="s">
        <v>112</v>
      </c>
      <c r="BK149" s="143">
        <f t="shared" si="29"/>
        <v>0</v>
      </c>
      <c r="BL149" s="13" t="s">
        <v>111</v>
      </c>
      <c r="BM149" s="142" t="s">
        <v>220</v>
      </c>
    </row>
    <row r="150" spans="2:65" s="1" customFormat="1" ht="24.2" customHeight="1">
      <c r="B150" s="28"/>
      <c r="C150" s="130" t="s">
        <v>221</v>
      </c>
      <c r="D150" s="130" t="s">
        <v>107</v>
      </c>
      <c r="E150" s="131" t="s">
        <v>222</v>
      </c>
      <c r="F150" s="132" t="s">
        <v>223</v>
      </c>
      <c r="G150" s="133" t="s">
        <v>121</v>
      </c>
      <c r="H150" s="134">
        <v>34</v>
      </c>
      <c r="I150" s="135"/>
      <c r="J150" s="136">
        <f t="shared" si="20"/>
        <v>0</v>
      </c>
      <c r="K150" s="137"/>
      <c r="L150" s="28"/>
      <c r="M150" s="138" t="s">
        <v>1</v>
      </c>
      <c r="N150" s="139" t="s">
        <v>38</v>
      </c>
      <c r="P150" s="140">
        <f t="shared" si="21"/>
        <v>0</v>
      </c>
      <c r="Q150" s="140">
        <v>0</v>
      </c>
      <c r="R150" s="140">
        <f t="shared" si="22"/>
        <v>0</v>
      </c>
      <c r="S150" s="140">
        <v>0</v>
      </c>
      <c r="T150" s="141">
        <f t="shared" si="23"/>
        <v>0</v>
      </c>
      <c r="AR150" s="142" t="s">
        <v>111</v>
      </c>
      <c r="AT150" s="142" t="s">
        <v>107</v>
      </c>
      <c r="AU150" s="142" t="s">
        <v>112</v>
      </c>
      <c r="AY150" s="13" t="s">
        <v>105</v>
      </c>
      <c r="BE150" s="143">
        <f t="shared" si="24"/>
        <v>0</v>
      </c>
      <c r="BF150" s="143">
        <f t="shared" si="25"/>
        <v>0</v>
      </c>
      <c r="BG150" s="143">
        <f t="shared" si="26"/>
        <v>0</v>
      </c>
      <c r="BH150" s="143">
        <f t="shared" si="27"/>
        <v>0</v>
      </c>
      <c r="BI150" s="143">
        <f t="shared" si="28"/>
        <v>0</v>
      </c>
      <c r="BJ150" s="13" t="s">
        <v>112</v>
      </c>
      <c r="BK150" s="143">
        <f t="shared" si="29"/>
        <v>0</v>
      </c>
      <c r="BL150" s="13" t="s">
        <v>111</v>
      </c>
      <c r="BM150" s="142" t="s">
        <v>224</v>
      </c>
    </row>
    <row r="151" spans="2:65" s="11" customFormat="1" ht="22.9" customHeight="1">
      <c r="B151" s="118"/>
      <c r="D151" s="119" t="s">
        <v>71</v>
      </c>
      <c r="E151" s="128" t="s">
        <v>225</v>
      </c>
      <c r="F151" s="128" t="s">
        <v>226</v>
      </c>
      <c r="I151" s="121"/>
      <c r="J151" s="129">
        <f>BK151</f>
        <v>0</v>
      </c>
      <c r="L151" s="118"/>
      <c r="M151" s="123"/>
      <c r="P151" s="124">
        <f>P152</f>
        <v>0</v>
      </c>
      <c r="R151" s="124">
        <f>R152</f>
        <v>0</v>
      </c>
      <c r="T151" s="125">
        <f>T152</f>
        <v>0</v>
      </c>
      <c r="AR151" s="119" t="s">
        <v>77</v>
      </c>
      <c r="AT151" s="126" t="s">
        <v>71</v>
      </c>
      <c r="AU151" s="126" t="s">
        <v>77</v>
      </c>
      <c r="AY151" s="119" t="s">
        <v>105</v>
      </c>
      <c r="BK151" s="127">
        <f>BK152</f>
        <v>0</v>
      </c>
    </row>
    <row r="152" spans="2:65" s="1" customFormat="1" ht="16.5" customHeight="1">
      <c r="B152" s="28"/>
      <c r="C152" s="130" t="s">
        <v>227</v>
      </c>
      <c r="D152" s="130" t="s">
        <v>107</v>
      </c>
      <c r="E152" s="131" t="s">
        <v>228</v>
      </c>
      <c r="F152" s="132" t="s">
        <v>229</v>
      </c>
      <c r="G152" s="133" t="s">
        <v>121</v>
      </c>
      <c r="H152" s="134">
        <v>1084.143</v>
      </c>
      <c r="I152" s="135"/>
      <c r="J152" s="136">
        <f>ROUND(I152*H152,2)</f>
        <v>0</v>
      </c>
      <c r="K152" s="137"/>
      <c r="L152" s="28"/>
      <c r="M152" s="155" t="s">
        <v>1</v>
      </c>
      <c r="N152" s="156" t="s">
        <v>38</v>
      </c>
      <c r="O152" s="157"/>
      <c r="P152" s="158">
        <f>O152*H152</f>
        <v>0</v>
      </c>
      <c r="Q152" s="158">
        <v>0</v>
      </c>
      <c r="R152" s="158">
        <f>Q152*H152</f>
        <v>0</v>
      </c>
      <c r="S152" s="158">
        <v>0</v>
      </c>
      <c r="T152" s="159">
        <f>S152*H152</f>
        <v>0</v>
      </c>
      <c r="AR152" s="142" t="s">
        <v>111</v>
      </c>
      <c r="AT152" s="142" t="s">
        <v>107</v>
      </c>
      <c r="AU152" s="142" t="s">
        <v>112</v>
      </c>
      <c r="AY152" s="13" t="s">
        <v>105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3" t="s">
        <v>112</v>
      </c>
      <c r="BK152" s="143">
        <f>ROUND(I152*H152,2)</f>
        <v>0</v>
      </c>
      <c r="BL152" s="13" t="s">
        <v>111</v>
      </c>
      <c r="BM152" s="142" t="s">
        <v>230</v>
      </c>
    </row>
    <row r="153" spans="2:65" s="1" customFormat="1" ht="6.95" customHeight="1"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28"/>
    </row>
  </sheetData>
  <sheetProtection algorithmName="SHA-512" hashValue="45lvP0nkyxZR+wDh7E5R+7/aWmiGJWuPS2Hj8AZMHHCK9DIUqgyGjYlMgsHxmsRn6JcnXwNWnnqC24FOuOxizQ==" saltValue="SJg9hnWbkE3fqeCh272G3DcSlf3Pt+NrcDg1DcR+VUw3JdHEQSKsRUxT/oT6pnOQb3+ZcwlUSv2t9t8uqkMKsQ==" spinCount="100000" sheet="1" objects="1" scenarios="1" formatColumns="0" formatRows="0" autoFilter="0"/>
  <autoFilter ref="C117:K152" xr:uid="{00000000-0009-0000-0000-000001000000}"/>
  <mergeCells count="6">
    <mergeCell ref="L2:V2"/>
    <mergeCell ref="E7:H7"/>
    <mergeCell ref="E16:H16"/>
    <mergeCell ref="E25:H25"/>
    <mergeCell ref="E85:H85"/>
    <mergeCell ref="E110:H11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69-08-2023-3 - Obec Stará...</vt:lpstr>
      <vt:lpstr>'69-08-2023-3 - Obec Stará...'!Názvy_tlače</vt:lpstr>
      <vt:lpstr>'Rekapitulácia stavby'!Názvy_tlače</vt:lpstr>
      <vt:lpstr>'69-08-2023-3 - Obec Stará...'!Oblasť_tlače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Lapošová</dc:creator>
  <cp:lastModifiedBy>Terezia Kuricova</cp:lastModifiedBy>
  <dcterms:created xsi:type="dcterms:W3CDTF">2023-08-24T06:50:41Z</dcterms:created>
  <dcterms:modified xsi:type="dcterms:W3CDTF">2023-08-29T06:20:54Z</dcterms:modified>
</cp:coreProperties>
</file>