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antekova2742175\Desktop\verejná súťaž - STAVBY\009 Čierna nad tisou\"/>
    </mc:Choice>
  </mc:AlternateContent>
  <bookViews>
    <workbookView xWindow="-120" yWindow="-120" windowWidth="20730" windowHeight="11760" firstSheet="6" activeTab="8"/>
  </bookViews>
  <sheets>
    <sheet name="Rekapitulácia stavby" sheetId="1" r:id="rId1"/>
    <sheet name="1 - SO 01  Administratívn..." sheetId="2" r:id="rId2"/>
    <sheet name="2 - SO 01  Zdravotechnick..." sheetId="3" r:id="rId3"/>
    <sheet name="3 - SO 01  Elektroinštalácia" sheetId="4" r:id="rId4"/>
    <sheet name="4 - SO 01  Vzduchotechnika" sheetId="5" r:id="rId5"/>
    <sheet name="5 - SO 02  Vodovodná a ka..." sheetId="6" r:id="rId6"/>
    <sheet name="6 - SO 03  Stavebné úprav..." sheetId="7" r:id="rId7"/>
    <sheet name="7 - SO 04  Spevnené plochy" sheetId="8" r:id="rId8"/>
    <sheet name="8 - SO 05  Dažďová kanali..." sheetId="9" r:id="rId9"/>
  </sheets>
  <definedNames>
    <definedName name="_xlnm._FilterDatabase" localSheetId="1" hidden="1">'1 - SO 01  Administratívn...'!$C$135:$K$225</definedName>
    <definedName name="_xlnm._FilterDatabase" localSheetId="2" hidden="1">'2 - SO 01  Zdravotechnick...'!$C$123:$K$157</definedName>
    <definedName name="_xlnm._FilterDatabase" localSheetId="3" hidden="1">'3 - SO 01  Elektroinštalácia'!$C$123:$K$165</definedName>
    <definedName name="_xlnm._FilterDatabase" localSheetId="4" hidden="1">'4 - SO 01  Vzduchotechnika'!$C$123:$K$132</definedName>
    <definedName name="_xlnm._FilterDatabase" localSheetId="5" hidden="1">'5 - SO 02  Vodovodná a ka...'!$C$133:$K$223</definedName>
    <definedName name="_xlnm._FilterDatabase" localSheetId="6" hidden="1">'6 - SO 03  Stavebné úprav...'!$C$121:$K$141</definedName>
    <definedName name="_xlnm._FilterDatabase" localSheetId="7" hidden="1">'7 - SO 04  Spevnené plochy'!$C$123:$K$175</definedName>
    <definedName name="_xlnm._FilterDatabase" localSheetId="8" hidden="1">'8 - SO 05  Dažďová kanali...'!$C$120:$K$170</definedName>
    <definedName name="_xlnm.Print_Titles" localSheetId="1">'1 - SO 01  Administratívn...'!$135:$135</definedName>
    <definedName name="_xlnm.Print_Titles" localSheetId="2">'2 - SO 01  Zdravotechnick...'!$123:$123</definedName>
    <definedName name="_xlnm.Print_Titles" localSheetId="3">'3 - SO 01  Elektroinštalácia'!$123:$123</definedName>
    <definedName name="_xlnm.Print_Titles" localSheetId="4">'4 - SO 01  Vzduchotechnika'!$123:$123</definedName>
    <definedName name="_xlnm.Print_Titles" localSheetId="5">'5 - SO 02  Vodovodná a ka...'!$133:$133</definedName>
    <definedName name="_xlnm.Print_Titles" localSheetId="6">'6 - SO 03  Stavebné úprav...'!$121:$121</definedName>
    <definedName name="_xlnm.Print_Titles" localSheetId="7">'7 - SO 04  Spevnené plochy'!$123:$123</definedName>
    <definedName name="_xlnm.Print_Titles" localSheetId="8">'8 - SO 05  Dažďová kanali...'!$120:$120</definedName>
    <definedName name="_xlnm.Print_Titles" localSheetId="0">'Rekapitulácia stavby'!$92:$92</definedName>
    <definedName name="_xlnm.Print_Area" localSheetId="1">'1 - SO 01  Administratívn...'!$C$4:$J$76,'1 - SO 01  Administratívn...'!$C$121:$J$225</definedName>
    <definedName name="_xlnm.Print_Area" localSheetId="2">'2 - SO 01  Zdravotechnick...'!$C$4:$J$76,'2 - SO 01  Zdravotechnick...'!$C$109:$J$157</definedName>
    <definedName name="_xlnm.Print_Area" localSheetId="3">'3 - SO 01  Elektroinštalácia'!$C$4:$J$76,'3 - SO 01  Elektroinštalácia'!$C$109:$J$165</definedName>
    <definedName name="_xlnm.Print_Area" localSheetId="4">'4 - SO 01  Vzduchotechnika'!$C$4:$J$76,'4 - SO 01  Vzduchotechnika'!$C$109:$J$132</definedName>
    <definedName name="_xlnm.Print_Area" localSheetId="5">'5 - SO 02  Vodovodná a ka...'!$C$4:$J$76,'5 - SO 02  Vodovodná a ka...'!$C$121:$J$223</definedName>
    <definedName name="_xlnm.Print_Area" localSheetId="6">'6 - SO 03  Stavebné úprav...'!$C$4:$J$76,'6 - SO 03  Stavebné úprav...'!$C$109:$J$141</definedName>
    <definedName name="_xlnm.Print_Area" localSheetId="7">'7 - SO 04  Spevnené plochy'!$C$4:$J$76,'7 - SO 04  Spevnené plochy'!$C$111:$J$175</definedName>
    <definedName name="_xlnm.Print_Area" localSheetId="8">'8 - SO 05  Dažďová kanali...'!$C$4:$J$76,'8 - SO 05  Dažďová kanali...'!$C$108:$J$170</definedName>
    <definedName name="_xlnm.Print_Area" localSheetId="0">'Rekapitulácia stavby'!$D$4:$AO$76,'Rekapitulácia stavby'!$C$82:$AQ$104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3" i="1" s="1"/>
  <c r="J35" i="9"/>
  <c r="AX103" i="1" s="1"/>
  <c r="BI170" i="9"/>
  <c r="BH170" i="9"/>
  <c r="BG170" i="9"/>
  <c r="BE170" i="9"/>
  <c r="T170" i="9"/>
  <c r="T169" i="9" s="1"/>
  <c r="R170" i="9"/>
  <c r="R169" i="9" s="1"/>
  <c r="P170" i="9"/>
  <c r="P169" i="9" s="1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J117" i="9"/>
  <c r="F117" i="9"/>
  <c r="F115" i="9"/>
  <c r="E113" i="9"/>
  <c r="J91" i="9"/>
  <c r="F91" i="9"/>
  <c r="F89" i="9"/>
  <c r="E87" i="9"/>
  <c r="J24" i="9"/>
  <c r="E24" i="9"/>
  <c r="J118" i="9" s="1"/>
  <c r="J23" i="9"/>
  <c r="J18" i="9"/>
  <c r="E18" i="9"/>
  <c r="F118" i="9" s="1"/>
  <c r="J17" i="9"/>
  <c r="J115" i="9"/>
  <c r="E7" i="9"/>
  <c r="E111" i="9" s="1"/>
  <c r="J37" i="8"/>
  <c r="J36" i="8"/>
  <c r="AY102" i="1" s="1"/>
  <c r="J35" i="8"/>
  <c r="AX102" i="1" s="1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68" i="8"/>
  <c r="BH168" i="8"/>
  <c r="BG168" i="8"/>
  <c r="BE168" i="8"/>
  <c r="T168" i="8"/>
  <c r="T167" i="8" s="1"/>
  <c r="R168" i="8"/>
  <c r="R167" i="8" s="1"/>
  <c r="P168" i="8"/>
  <c r="P167" i="8" s="1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0" i="8"/>
  <c r="F120" i="8"/>
  <c r="F118" i="8"/>
  <c r="E116" i="8"/>
  <c r="J91" i="8"/>
  <c r="F91" i="8"/>
  <c r="F89" i="8"/>
  <c r="E87" i="8"/>
  <c r="J24" i="8"/>
  <c r="E24" i="8"/>
  <c r="J121" i="8" s="1"/>
  <c r="J23" i="8"/>
  <c r="J18" i="8"/>
  <c r="E18" i="8"/>
  <c r="F121" i="8" s="1"/>
  <c r="J17" i="8"/>
  <c r="J118" i="8"/>
  <c r="E7" i="8"/>
  <c r="E114" i="8" s="1"/>
  <c r="J37" i="7"/>
  <c r="J36" i="7"/>
  <c r="AY101" i="1" s="1"/>
  <c r="J35" i="7"/>
  <c r="AX101" i="1" s="1"/>
  <c r="BI141" i="7"/>
  <c r="BH141" i="7"/>
  <c r="BG141" i="7"/>
  <c r="BE141" i="7"/>
  <c r="T141" i="7"/>
  <c r="T140" i="7" s="1"/>
  <c r="R141" i="7"/>
  <c r="R140" i="7" s="1"/>
  <c r="P141" i="7"/>
  <c r="P140" i="7" s="1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118" i="7"/>
  <c r="F118" i="7"/>
  <c r="F116" i="7"/>
  <c r="E114" i="7"/>
  <c r="J91" i="7"/>
  <c r="F91" i="7"/>
  <c r="F89" i="7"/>
  <c r="E87" i="7"/>
  <c r="J24" i="7"/>
  <c r="E24" i="7"/>
  <c r="J119" i="7" s="1"/>
  <c r="J23" i="7"/>
  <c r="J18" i="7"/>
  <c r="E18" i="7"/>
  <c r="F119" i="7" s="1"/>
  <c r="J17" i="7"/>
  <c r="J116" i="7"/>
  <c r="E7" i="7"/>
  <c r="E112" i="7" s="1"/>
  <c r="J102" i="6"/>
  <c r="J37" i="6"/>
  <c r="J36" i="6"/>
  <c r="AY100" i="1" s="1"/>
  <c r="J35" i="6"/>
  <c r="AX100" i="1" s="1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5" i="6"/>
  <c r="BH215" i="6"/>
  <c r="BG215" i="6"/>
  <c r="BE215" i="6"/>
  <c r="T215" i="6"/>
  <c r="R215" i="6"/>
  <c r="P215" i="6"/>
  <c r="BI213" i="6"/>
  <c r="BH213" i="6"/>
  <c r="BG213" i="6"/>
  <c r="BE213" i="6"/>
  <c r="T213" i="6"/>
  <c r="T212" i="6" s="1"/>
  <c r="R213" i="6"/>
  <c r="R212" i="6" s="1"/>
  <c r="P213" i="6"/>
  <c r="P212" i="6" s="1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2" i="6"/>
  <c r="BH202" i="6"/>
  <c r="BG202" i="6"/>
  <c r="BE202" i="6"/>
  <c r="T202" i="6"/>
  <c r="T201" i="6" s="1"/>
  <c r="R202" i="6"/>
  <c r="R201" i="6" s="1"/>
  <c r="P202" i="6"/>
  <c r="P201" i="6" s="1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T175" i="6" s="1"/>
  <c r="R176" i="6"/>
  <c r="R175" i="6" s="1"/>
  <c r="P176" i="6"/>
  <c r="P175" i="6" s="1"/>
  <c r="J105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T163" i="6" s="1"/>
  <c r="R164" i="6"/>
  <c r="R163" i="6" s="1"/>
  <c r="P164" i="6"/>
  <c r="P163" i="6" s="1"/>
  <c r="BI161" i="6"/>
  <c r="BH161" i="6"/>
  <c r="BG161" i="6"/>
  <c r="BE161" i="6"/>
  <c r="T161" i="6"/>
  <c r="T160" i="6" s="1"/>
  <c r="R161" i="6"/>
  <c r="R160" i="6" s="1"/>
  <c r="P161" i="6"/>
  <c r="P160" i="6" s="1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T150" i="6" s="1"/>
  <c r="R151" i="6"/>
  <c r="R150" i="6" s="1"/>
  <c r="P151" i="6"/>
  <c r="P150" i="6" s="1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J130" i="6"/>
  <c r="F130" i="6"/>
  <c r="F128" i="6"/>
  <c r="E126" i="6"/>
  <c r="J91" i="6"/>
  <c r="F91" i="6"/>
  <c r="F89" i="6"/>
  <c r="E87" i="6"/>
  <c r="J24" i="6"/>
  <c r="E24" i="6"/>
  <c r="J131" i="6" s="1"/>
  <c r="J23" i="6"/>
  <c r="J18" i="6"/>
  <c r="E18" i="6"/>
  <c r="F131" i="6" s="1"/>
  <c r="J17" i="6"/>
  <c r="J128" i="6"/>
  <c r="E7" i="6"/>
  <c r="E124" i="6" s="1"/>
  <c r="J39" i="5"/>
  <c r="J38" i="5"/>
  <c r="AY99" i="1" s="1"/>
  <c r="J37" i="5"/>
  <c r="AX99" i="1" s="1"/>
  <c r="BI132" i="5"/>
  <c r="BH132" i="5"/>
  <c r="BG132" i="5"/>
  <c r="BE132" i="5"/>
  <c r="T132" i="5"/>
  <c r="T131" i="5" s="1"/>
  <c r="R132" i="5"/>
  <c r="R131" i="5" s="1"/>
  <c r="P132" i="5"/>
  <c r="P131" i="5" s="1"/>
  <c r="BI130" i="5"/>
  <c r="BH130" i="5"/>
  <c r="BG130" i="5"/>
  <c r="BE130" i="5"/>
  <c r="T130" i="5"/>
  <c r="T129" i="5" s="1"/>
  <c r="R130" i="5"/>
  <c r="R129" i="5" s="1"/>
  <c r="P130" i="5"/>
  <c r="P129" i="5" s="1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0" i="5"/>
  <c r="F120" i="5"/>
  <c r="F118" i="5"/>
  <c r="E116" i="5"/>
  <c r="J93" i="5"/>
  <c r="F93" i="5"/>
  <c r="F91" i="5"/>
  <c r="E89" i="5"/>
  <c r="J26" i="5"/>
  <c r="E26" i="5"/>
  <c r="J121" i="5" s="1"/>
  <c r="J25" i="5"/>
  <c r="J20" i="5"/>
  <c r="E20" i="5"/>
  <c r="F121" i="5" s="1"/>
  <c r="J19" i="5"/>
  <c r="J118" i="5"/>
  <c r="E7" i="5"/>
  <c r="E112" i="5" s="1"/>
  <c r="J39" i="4"/>
  <c r="J38" i="4"/>
  <c r="AY98" i="1" s="1"/>
  <c r="J37" i="4"/>
  <c r="AX98" i="1" s="1"/>
  <c r="BI165" i="4"/>
  <c r="BH165" i="4"/>
  <c r="BG165" i="4"/>
  <c r="BE165" i="4"/>
  <c r="T165" i="4"/>
  <c r="R165" i="4"/>
  <c r="P165" i="4"/>
  <c r="BI164" i="4"/>
  <c r="BH164" i="4"/>
  <c r="BG164" i="4"/>
  <c r="BE164" i="4"/>
  <c r="BI163" i="4"/>
  <c r="BH163" i="4"/>
  <c r="BG163" i="4"/>
  <c r="BE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J120" i="4"/>
  <c r="F120" i="4"/>
  <c r="F118" i="4"/>
  <c r="E116" i="4"/>
  <c r="J93" i="4"/>
  <c r="F93" i="4"/>
  <c r="F91" i="4"/>
  <c r="E89" i="4"/>
  <c r="J26" i="4"/>
  <c r="E26" i="4"/>
  <c r="J121" i="4" s="1"/>
  <c r="J25" i="4"/>
  <c r="J20" i="4"/>
  <c r="E20" i="4"/>
  <c r="F121" i="4" s="1"/>
  <c r="J19" i="4"/>
  <c r="J118" i="4"/>
  <c r="E7" i="4"/>
  <c r="E112" i="4" s="1"/>
  <c r="J39" i="3"/>
  <c r="J38" i="3"/>
  <c r="AY97" i="1" s="1"/>
  <c r="J37" i="3"/>
  <c r="AX97" i="1" s="1"/>
  <c r="BI157" i="3"/>
  <c r="BH157" i="3"/>
  <c r="BG157" i="3"/>
  <c r="BE157" i="3"/>
  <c r="T157" i="3"/>
  <c r="T156" i="3" s="1"/>
  <c r="R157" i="3"/>
  <c r="R156" i="3" s="1"/>
  <c r="P157" i="3"/>
  <c r="P156" i="3" s="1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0" i="3"/>
  <c r="F120" i="3"/>
  <c r="F118" i="3"/>
  <c r="E116" i="3"/>
  <c r="J93" i="3"/>
  <c r="F93" i="3"/>
  <c r="F91" i="3"/>
  <c r="E89" i="3"/>
  <c r="J26" i="3"/>
  <c r="E26" i="3"/>
  <c r="J121" i="3" s="1"/>
  <c r="J25" i="3"/>
  <c r="J20" i="3"/>
  <c r="E20" i="3"/>
  <c r="F121" i="3" s="1"/>
  <c r="J19" i="3"/>
  <c r="J118" i="3"/>
  <c r="E7" i="3"/>
  <c r="E112" i="3" s="1"/>
  <c r="J39" i="2"/>
  <c r="J38" i="2"/>
  <c r="AY96" i="1" s="1"/>
  <c r="J37" i="2"/>
  <c r="AX96" i="1" s="1"/>
  <c r="BI225" i="2"/>
  <c r="BH225" i="2"/>
  <c r="BG225" i="2"/>
  <c r="BE225" i="2"/>
  <c r="BI224" i="2"/>
  <c r="BH224" i="2"/>
  <c r="BG224" i="2"/>
  <c r="BE224" i="2"/>
  <c r="BI223" i="2"/>
  <c r="BH223" i="2"/>
  <c r="BG223" i="2"/>
  <c r="BE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 s="1"/>
  <c r="R179" i="2"/>
  <c r="R178" i="2" s="1"/>
  <c r="P179" i="2"/>
  <c r="P178" i="2" s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T164" i="2" s="1"/>
  <c r="R165" i="2"/>
  <c r="R164" i="2"/>
  <c r="P165" i="2"/>
  <c r="P164" i="2" s="1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J132" i="2"/>
  <c r="F132" i="2"/>
  <c r="F130" i="2"/>
  <c r="E128" i="2"/>
  <c r="J93" i="2"/>
  <c r="F93" i="2"/>
  <c r="F91" i="2"/>
  <c r="E89" i="2"/>
  <c r="J26" i="2"/>
  <c r="E26" i="2"/>
  <c r="J133" i="2" s="1"/>
  <c r="J25" i="2"/>
  <c r="J20" i="2"/>
  <c r="E20" i="2"/>
  <c r="F133" i="2" s="1"/>
  <c r="J19" i="2"/>
  <c r="J130" i="2"/>
  <c r="E7" i="2"/>
  <c r="E124" i="2" s="1"/>
  <c r="L90" i="1"/>
  <c r="AM90" i="1"/>
  <c r="AM89" i="1"/>
  <c r="L89" i="1"/>
  <c r="AM87" i="1"/>
  <c r="L87" i="1"/>
  <c r="L85" i="1"/>
  <c r="L84" i="1"/>
  <c r="BK225" i="2"/>
  <c r="BK224" i="2"/>
  <c r="BK223" i="2"/>
  <c r="BK221" i="2"/>
  <c r="BK220" i="2"/>
  <c r="BK219" i="2"/>
  <c r="BK217" i="2"/>
  <c r="BK216" i="2"/>
  <c r="BK215" i="2"/>
  <c r="BK213" i="2"/>
  <c r="BK212" i="2"/>
  <c r="BK211" i="2"/>
  <c r="BK210" i="2"/>
  <c r="BK209" i="2"/>
  <c r="BK208" i="2"/>
  <c r="BK206" i="2"/>
  <c r="BK205" i="2"/>
  <c r="BK204" i="2"/>
  <c r="BK203" i="2"/>
  <c r="BK202" i="2"/>
  <c r="BK201" i="2"/>
  <c r="BK200" i="2"/>
  <c r="BK199" i="2"/>
  <c r="BK197" i="2"/>
  <c r="BK196" i="2"/>
  <c r="BK194" i="2"/>
  <c r="BK193" i="2"/>
  <c r="BK192" i="2"/>
  <c r="BK191" i="2"/>
  <c r="BK190" i="2"/>
  <c r="BK189" i="2"/>
  <c r="BK188" i="2"/>
  <c r="BK187" i="2"/>
  <c r="BK185" i="2"/>
  <c r="BK184" i="2"/>
  <c r="BK183" i="2"/>
  <c r="BK182" i="2"/>
  <c r="BK179" i="2"/>
  <c r="BK176" i="2"/>
  <c r="BK175" i="2"/>
  <c r="BK174" i="2"/>
  <c r="BK173" i="2"/>
  <c r="BK172" i="2"/>
  <c r="BK169" i="2"/>
  <c r="BK168" i="2"/>
  <c r="BK165" i="2"/>
  <c r="BK163" i="2"/>
  <c r="BK162" i="2"/>
  <c r="BK161" i="2"/>
  <c r="BK160" i="2"/>
  <c r="BK158" i="2"/>
  <c r="BK157" i="2"/>
  <c r="BK156" i="2"/>
  <c r="BK155" i="2"/>
  <c r="BK154" i="2"/>
  <c r="BK153" i="2"/>
  <c r="BK152" i="2"/>
  <c r="BK149" i="2"/>
  <c r="BK148" i="2"/>
  <c r="BK147" i="2"/>
  <c r="BK146" i="2"/>
  <c r="BK145" i="2"/>
  <c r="BK144" i="2"/>
  <c r="BK143" i="2"/>
  <c r="BK142" i="2"/>
  <c r="BK141" i="2"/>
  <c r="BK139" i="2"/>
  <c r="AS95" i="1"/>
  <c r="BK155" i="3"/>
  <c r="BK151" i="3"/>
  <c r="BK150" i="3"/>
  <c r="BK149" i="3"/>
  <c r="BK148" i="3"/>
  <c r="BK147" i="3"/>
  <c r="BK146" i="3"/>
  <c r="BK145" i="3"/>
  <c r="BK144" i="3"/>
  <c r="BK143" i="3"/>
  <c r="BK142" i="3"/>
  <c r="BK141" i="3"/>
  <c r="BK140" i="3"/>
  <c r="BK139" i="3"/>
  <c r="BK138" i="3"/>
  <c r="BK137" i="3"/>
  <c r="BK136" i="3"/>
  <c r="BK135" i="3"/>
  <c r="BK133" i="3"/>
  <c r="BK132" i="3"/>
  <c r="BK131" i="3"/>
  <c r="BK130" i="3"/>
  <c r="BK129" i="3"/>
  <c r="BK128" i="3"/>
  <c r="BK127" i="3"/>
  <c r="BK157" i="3"/>
  <c r="BK154" i="3"/>
  <c r="BK153" i="3"/>
  <c r="BK152" i="3"/>
  <c r="BK164" i="4"/>
  <c r="BK163" i="4"/>
  <c r="BK162" i="4"/>
  <c r="BK161" i="4"/>
  <c r="BK157" i="4"/>
  <c r="BK155" i="4"/>
  <c r="BK152" i="4"/>
  <c r="BK149" i="4"/>
  <c r="BK148" i="4"/>
  <c r="BK146" i="4"/>
  <c r="BK145" i="4"/>
  <c r="BK144" i="4"/>
  <c r="BK142" i="4"/>
  <c r="BK140" i="4"/>
  <c r="BK139" i="4"/>
  <c r="BK138" i="4"/>
  <c r="BK135" i="4"/>
  <c r="BK132" i="4"/>
  <c r="BK131" i="4"/>
  <c r="BK129" i="4"/>
  <c r="BK165" i="4"/>
  <c r="BK160" i="4"/>
  <c r="BK159" i="4"/>
  <c r="BK158" i="4"/>
  <c r="BK154" i="4"/>
  <c r="BK151" i="4"/>
  <c r="BK150" i="4"/>
  <c r="BK147" i="4"/>
  <c r="BK143" i="4"/>
  <c r="BK141" i="4"/>
  <c r="BK137" i="4"/>
  <c r="BK136" i="4"/>
  <c r="BK134" i="4"/>
  <c r="BK133" i="4"/>
  <c r="BK130" i="4"/>
  <c r="BK128" i="4"/>
  <c r="BK127" i="4"/>
  <c r="BK132" i="5"/>
  <c r="BK130" i="5"/>
  <c r="BK128" i="5"/>
  <c r="BK127" i="5"/>
  <c r="BK222" i="6"/>
  <c r="BK221" i="6"/>
  <c r="BK220" i="6"/>
  <c r="BK219" i="6"/>
  <c r="BK215" i="6"/>
  <c r="BK213" i="6"/>
  <c r="BK211" i="6"/>
  <c r="BK210" i="6"/>
  <c r="BK209" i="6"/>
  <c r="BK208" i="6"/>
  <c r="BK207" i="6"/>
  <c r="BK206" i="6"/>
  <c r="BK205" i="6"/>
  <c r="BK204" i="6"/>
  <c r="BK202" i="6"/>
  <c r="BK200" i="6"/>
  <c r="BK199" i="6"/>
  <c r="BK198" i="6"/>
  <c r="BK197" i="6"/>
  <c r="BK196" i="6"/>
  <c r="BK195" i="6"/>
  <c r="BK194" i="6"/>
  <c r="BK193" i="6"/>
  <c r="BK192" i="6"/>
  <c r="BK189" i="6"/>
  <c r="BK188" i="6"/>
  <c r="BK186" i="6"/>
  <c r="BK185" i="6"/>
  <c r="BK184" i="6"/>
  <c r="BK183" i="6"/>
  <c r="BK182" i="6"/>
  <c r="BK181" i="6"/>
  <c r="BK180" i="6"/>
  <c r="BK179" i="6"/>
  <c r="BK178" i="6"/>
  <c r="BK176" i="6"/>
  <c r="BK173" i="6"/>
  <c r="BK172" i="6"/>
  <c r="BK171" i="6"/>
  <c r="BK170" i="6"/>
  <c r="BK169" i="6"/>
  <c r="BK168" i="6"/>
  <c r="BK167" i="6"/>
  <c r="BK166" i="6"/>
  <c r="BK164" i="6"/>
  <c r="BK161" i="6"/>
  <c r="BK159" i="6"/>
  <c r="BK158" i="6"/>
  <c r="BK157" i="6"/>
  <c r="BK156" i="6"/>
  <c r="BK155" i="6"/>
  <c r="BK154" i="6"/>
  <c r="BK153" i="6"/>
  <c r="BK151" i="6"/>
  <c r="BK149" i="6"/>
  <c r="BK148" i="6"/>
  <c r="BK147" i="6"/>
  <c r="BK146" i="6"/>
  <c r="BK145" i="6"/>
  <c r="BK144" i="6"/>
  <c r="BK143" i="6"/>
  <c r="BK142" i="6"/>
  <c r="BK141" i="6"/>
  <c r="BK140" i="6"/>
  <c r="BK139" i="6"/>
  <c r="BK138" i="6"/>
  <c r="BK137" i="6"/>
  <c r="BK141" i="7"/>
  <c r="BK139" i="7"/>
  <c r="BK138" i="7"/>
  <c r="BK133" i="7"/>
  <c r="BK128" i="7"/>
  <c r="BK127" i="7"/>
  <c r="BK136" i="7"/>
  <c r="BK135" i="7"/>
  <c r="BK132" i="7"/>
  <c r="BK131" i="7"/>
  <c r="BK129" i="7"/>
  <c r="BK126" i="7"/>
  <c r="BK125" i="7"/>
  <c r="BK175" i="8"/>
  <c r="BK174" i="8"/>
  <c r="BK172" i="8"/>
  <c r="BK171" i="8"/>
  <c r="BK168" i="8"/>
  <c r="BK166" i="8"/>
  <c r="BK165" i="8"/>
  <c r="BK164" i="8"/>
  <c r="BK163" i="8"/>
  <c r="BK162" i="8"/>
  <c r="BK161" i="8"/>
  <c r="BK160" i="8"/>
  <c r="BK159" i="8"/>
  <c r="BK158" i="8"/>
  <c r="BK157" i="8"/>
  <c r="BK156" i="8"/>
  <c r="BK155" i="8"/>
  <c r="BK154" i="8"/>
  <c r="BK153" i="8"/>
  <c r="BK151" i="8"/>
  <c r="BK150" i="8"/>
  <c r="BK149" i="8"/>
  <c r="BK148" i="8"/>
  <c r="BK147" i="8"/>
  <c r="BK146" i="8"/>
  <c r="BK145" i="8"/>
  <c r="BK144" i="8"/>
  <c r="BK143" i="8"/>
  <c r="BK141" i="8"/>
  <c r="BK140" i="8"/>
  <c r="BK139" i="8"/>
  <c r="BK138" i="8"/>
  <c r="BK137" i="8"/>
  <c r="BK136" i="8"/>
  <c r="BK135" i="8"/>
  <c r="BK134" i="8"/>
  <c r="BK133" i="8"/>
  <c r="BK132" i="8"/>
  <c r="BK131" i="8"/>
  <c r="BK130" i="8"/>
  <c r="BK129" i="8"/>
  <c r="BK128" i="8"/>
  <c r="BK127" i="8"/>
  <c r="BK170" i="9"/>
  <c r="BK168" i="9"/>
  <c r="BK167" i="9"/>
  <c r="BK166" i="9"/>
  <c r="BK165" i="9"/>
  <c r="BK164" i="9"/>
  <c r="BK163" i="9"/>
  <c r="BK162" i="9"/>
  <c r="BK161" i="9"/>
  <c r="BK160" i="9"/>
  <c r="BK159" i="9"/>
  <c r="BK158" i="9"/>
  <c r="BK157" i="9"/>
  <c r="BK156" i="9"/>
  <c r="BK155" i="9"/>
  <c r="BK154" i="9"/>
  <c r="BK153" i="9"/>
  <c r="BK152" i="9"/>
  <c r="BK151" i="9"/>
  <c r="BK150" i="9"/>
  <c r="BK149" i="9"/>
  <c r="BK148" i="9"/>
  <c r="BK147" i="9"/>
  <c r="BK146" i="9"/>
  <c r="BK145" i="9"/>
  <c r="BK143" i="9"/>
  <c r="BK142" i="9"/>
  <c r="BK141" i="9"/>
  <c r="BK140" i="9"/>
  <c r="BK138" i="9"/>
  <c r="BK137" i="9"/>
  <c r="BK136" i="9"/>
  <c r="BK135" i="9"/>
  <c r="BK134" i="9"/>
  <c r="BK133" i="9"/>
  <c r="BK132" i="9"/>
  <c r="BK131" i="9"/>
  <c r="BK130" i="9"/>
  <c r="BK129" i="9"/>
  <c r="BK128" i="9"/>
  <c r="BK127" i="9"/>
  <c r="BK126" i="9"/>
  <c r="BK125" i="9"/>
  <c r="BK124" i="9"/>
  <c r="BK223" i="6" l="1"/>
  <c r="BK214" i="6" s="1"/>
  <c r="J114" i="6" s="1"/>
  <c r="BK138" i="2"/>
  <c r="J100" i="2" s="1"/>
  <c r="P138" i="2"/>
  <c r="R138" i="2"/>
  <c r="T138" i="2"/>
  <c r="BK151" i="2"/>
  <c r="J101" i="2" s="1"/>
  <c r="P151" i="2"/>
  <c r="R151" i="2"/>
  <c r="T151" i="2"/>
  <c r="BK159" i="2"/>
  <c r="J102" i="2" s="1"/>
  <c r="P159" i="2"/>
  <c r="R159" i="2"/>
  <c r="T159" i="2"/>
  <c r="BK167" i="2"/>
  <c r="J104" i="2" s="1"/>
  <c r="P167" i="2"/>
  <c r="R167" i="2"/>
  <c r="T167" i="2"/>
  <c r="BK171" i="2"/>
  <c r="J105" i="2" s="1"/>
  <c r="P171" i="2"/>
  <c r="R171" i="2"/>
  <c r="T171" i="2"/>
  <c r="BK181" i="2"/>
  <c r="J108" i="2" s="1"/>
  <c r="P181" i="2"/>
  <c r="R181" i="2"/>
  <c r="T181" i="2"/>
  <c r="BK186" i="2"/>
  <c r="J109" i="2" s="1"/>
  <c r="P186" i="2"/>
  <c r="R186" i="2"/>
  <c r="T186" i="2"/>
  <c r="BK195" i="2"/>
  <c r="J110" i="2" s="1"/>
  <c r="P195" i="2"/>
  <c r="R195" i="2"/>
  <c r="T195" i="2"/>
  <c r="BK198" i="2"/>
  <c r="J111" i="2" s="1"/>
  <c r="P198" i="2"/>
  <c r="R198" i="2"/>
  <c r="T198" i="2"/>
  <c r="BK207" i="2"/>
  <c r="J112" i="2" s="1"/>
  <c r="P207" i="2"/>
  <c r="R207" i="2"/>
  <c r="T207" i="2"/>
  <c r="BK214" i="2"/>
  <c r="J113" i="2" s="1"/>
  <c r="P214" i="2"/>
  <c r="R214" i="2"/>
  <c r="T214" i="2"/>
  <c r="BK222" i="2"/>
  <c r="J114" i="2" s="1"/>
  <c r="P222" i="2"/>
  <c r="R222" i="2"/>
  <c r="T222" i="2"/>
  <c r="BK126" i="3"/>
  <c r="J100" i="3" s="1"/>
  <c r="P126" i="3"/>
  <c r="R126" i="3"/>
  <c r="T126" i="3"/>
  <c r="BK134" i="3"/>
  <c r="J101" i="3" s="1"/>
  <c r="P134" i="3"/>
  <c r="R134" i="3"/>
  <c r="T134" i="3"/>
  <c r="BK126" i="4"/>
  <c r="J100" i="4" s="1"/>
  <c r="P126" i="4"/>
  <c r="R126" i="4"/>
  <c r="T126" i="4"/>
  <c r="BK153" i="4"/>
  <c r="J101" i="4" s="1"/>
  <c r="P153" i="4"/>
  <c r="R153" i="4"/>
  <c r="T153" i="4"/>
  <c r="BK156" i="4"/>
  <c r="J102" i="4" s="1"/>
  <c r="P156" i="4"/>
  <c r="R156" i="4"/>
  <c r="T156" i="4"/>
  <c r="BK126" i="5"/>
  <c r="J100" i="5" s="1"/>
  <c r="P126" i="5"/>
  <c r="P125" i="5" s="1"/>
  <c r="P124" i="5" s="1"/>
  <c r="AU99" i="1" s="1"/>
  <c r="R126" i="5"/>
  <c r="R125" i="5" s="1"/>
  <c r="R124" i="5" s="1"/>
  <c r="T126" i="5"/>
  <c r="T125" i="5" s="1"/>
  <c r="T124" i="5" s="1"/>
  <c r="BK136" i="6"/>
  <c r="J98" i="6" s="1"/>
  <c r="P136" i="6"/>
  <c r="R136" i="6"/>
  <c r="T136" i="6"/>
  <c r="BK152" i="6"/>
  <c r="J100" i="6" s="1"/>
  <c r="P152" i="6"/>
  <c r="R152" i="6"/>
  <c r="T152" i="6"/>
  <c r="BK165" i="6"/>
  <c r="J104" i="6" s="1"/>
  <c r="P165" i="6"/>
  <c r="R165" i="6"/>
  <c r="T165" i="6"/>
  <c r="BK177" i="6"/>
  <c r="J107" i="6" s="1"/>
  <c r="P177" i="6"/>
  <c r="R177" i="6"/>
  <c r="T177" i="6"/>
  <c r="BK187" i="6"/>
  <c r="J108" i="6" s="1"/>
  <c r="P187" i="6"/>
  <c r="R187" i="6"/>
  <c r="T187" i="6"/>
  <c r="BK191" i="6"/>
  <c r="J110" i="6" s="1"/>
  <c r="P191" i="6"/>
  <c r="R191" i="6"/>
  <c r="T191" i="6"/>
  <c r="BK203" i="6"/>
  <c r="J112" i="6" s="1"/>
  <c r="P203" i="6"/>
  <c r="R203" i="6"/>
  <c r="T203" i="6"/>
  <c r="P214" i="6"/>
  <c r="R214" i="6"/>
  <c r="T214" i="6"/>
  <c r="BK124" i="7"/>
  <c r="J98" i="7" s="1"/>
  <c r="P124" i="7"/>
  <c r="R124" i="7"/>
  <c r="T124" i="7"/>
  <c r="BK130" i="7"/>
  <c r="J99" i="7" s="1"/>
  <c r="P130" i="7"/>
  <c r="R130" i="7"/>
  <c r="T130" i="7"/>
  <c r="BK134" i="7"/>
  <c r="J100" i="7" s="1"/>
  <c r="P134" i="7"/>
  <c r="R134" i="7"/>
  <c r="T134" i="7"/>
  <c r="BK137" i="7"/>
  <c r="J101" i="7" s="1"/>
  <c r="P137" i="7"/>
  <c r="R137" i="7"/>
  <c r="T137" i="7"/>
  <c r="BK126" i="8"/>
  <c r="J98" i="8" s="1"/>
  <c r="P126" i="8"/>
  <c r="R126" i="8"/>
  <c r="T126" i="8"/>
  <c r="BK142" i="8"/>
  <c r="J99" i="8" s="1"/>
  <c r="P142" i="8"/>
  <c r="R142" i="8"/>
  <c r="T142" i="8"/>
  <c r="BK152" i="8"/>
  <c r="J100" i="8" s="1"/>
  <c r="P152" i="8"/>
  <c r="R152" i="8"/>
  <c r="T152" i="8"/>
  <c r="BK170" i="8"/>
  <c r="J103" i="8" s="1"/>
  <c r="P170" i="8"/>
  <c r="P169" i="8" s="1"/>
  <c r="R170" i="8"/>
  <c r="R169" i="8" s="1"/>
  <c r="T170" i="8"/>
  <c r="T169" i="8" s="1"/>
  <c r="BK173" i="8"/>
  <c r="J104" i="8"/>
  <c r="P173" i="8"/>
  <c r="R173" i="8"/>
  <c r="T173" i="8"/>
  <c r="BK123" i="9"/>
  <c r="J98" i="9" s="1"/>
  <c r="P123" i="9"/>
  <c r="R123" i="9"/>
  <c r="T123" i="9"/>
  <c r="BK139" i="9"/>
  <c r="J99" i="9" s="1"/>
  <c r="P139" i="9"/>
  <c r="R139" i="9"/>
  <c r="T139" i="9"/>
  <c r="BK144" i="9"/>
  <c r="J100" i="9" s="1"/>
  <c r="P144" i="9"/>
  <c r="R144" i="9"/>
  <c r="T144" i="9"/>
  <c r="BK164" i="2"/>
  <c r="J103" i="2" s="1"/>
  <c r="BK178" i="2"/>
  <c r="J106" i="2" s="1"/>
  <c r="BK156" i="3"/>
  <c r="J102" i="3" s="1"/>
  <c r="BK129" i="5"/>
  <c r="J101" i="5" s="1"/>
  <c r="BK131" i="5"/>
  <c r="J102" i="5" s="1"/>
  <c r="BK150" i="6"/>
  <c r="J99" i="6" s="1"/>
  <c r="BK160" i="6"/>
  <c r="J101" i="6" s="1"/>
  <c r="BK163" i="6"/>
  <c r="J103" i="6" s="1"/>
  <c r="BK175" i="6"/>
  <c r="J106" i="6" s="1"/>
  <c r="BK201" i="6"/>
  <c r="J111" i="6" s="1"/>
  <c r="BK212" i="6"/>
  <c r="J113" i="6" s="1"/>
  <c r="BK140" i="7"/>
  <c r="J102" i="7" s="1"/>
  <c r="BK167" i="8"/>
  <c r="J101" i="8" s="1"/>
  <c r="BK169" i="9"/>
  <c r="J101" i="9" s="1"/>
  <c r="E85" i="9"/>
  <c r="J89" i="9"/>
  <c r="F92" i="9"/>
  <c r="J92" i="9"/>
  <c r="BF124" i="9"/>
  <c r="BF125" i="9"/>
  <c r="BF126" i="9"/>
  <c r="BF127" i="9"/>
  <c r="BF128" i="9"/>
  <c r="BF129" i="9"/>
  <c r="BF130" i="9"/>
  <c r="BF131" i="9"/>
  <c r="BF132" i="9"/>
  <c r="BF133" i="9"/>
  <c r="BF134" i="9"/>
  <c r="BF135" i="9"/>
  <c r="BF136" i="9"/>
  <c r="BF137" i="9"/>
  <c r="BF138" i="9"/>
  <c r="BF140" i="9"/>
  <c r="BF141" i="9"/>
  <c r="BF142" i="9"/>
  <c r="BF143" i="9"/>
  <c r="BF145" i="9"/>
  <c r="BF146" i="9"/>
  <c r="BF147" i="9"/>
  <c r="BF148" i="9"/>
  <c r="BF149" i="9"/>
  <c r="BF150" i="9"/>
  <c r="BF151" i="9"/>
  <c r="BF152" i="9"/>
  <c r="BF153" i="9"/>
  <c r="BF154" i="9"/>
  <c r="BF155" i="9"/>
  <c r="BF156" i="9"/>
  <c r="BF157" i="9"/>
  <c r="BF158" i="9"/>
  <c r="BF159" i="9"/>
  <c r="BF160" i="9"/>
  <c r="BF161" i="9"/>
  <c r="BF162" i="9"/>
  <c r="BF163" i="9"/>
  <c r="BF164" i="9"/>
  <c r="BF165" i="9"/>
  <c r="BF166" i="9"/>
  <c r="BF167" i="9"/>
  <c r="BF168" i="9"/>
  <c r="BF170" i="9"/>
  <c r="E85" i="8"/>
  <c r="J89" i="8"/>
  <c r="F92" i="8"/>
  <c r="J92" i="8"/>
  <c r="BF127" i="8"/>
  <c r="BF128" i="8"/>
  <c r="BF129" i="8"/>
  <c r="BF130" i="8"/>
  <c r="BF131" i="8"/>
  <c r="BF132" i="8"/>
  <c r="BF133" i="8"/>
  <c r="BF134" i="8"/>
  <c r="BF135" i="8"/>
  <c r="BF136" i="8"/>
  <c r="BF137" i="8"/>
  <c r="BF138" i="8"/>
  <c r="BF139" i="8"/>
  <c r="BF140" i="8"/>
  <c r="BF141" i="8"/>
  <c r="BF143" i="8"/>
  <c r="BF144" i="8"/>
  <c r="BF145" i="8"/>
  <c r="BF146" i="8"/>
  <c r="BF147" i="8"/>
  <c r="BF148" i="8"/>
  <c r="BF149" i="8"/>
  <c r="BF150" i="8"/>
  <c r="BF151" i="8"/>
  <c r="BF153" i="8"/>
  <c r="BF154" i="8"/>
  <c r="BF155" i="8"/>
  <c r="BF156" i="8"/>
  <c r="BF157" i="8"/>
  <c r="BF158" i="8"/>
  <c r="BF159" i="8"/>
  <c r="BF160" i="8"/>
  <c r="BF161" i="8"/>
  <c r="BF162" i="8"/>
  <c r="BF163" i="8"/>
  <c r="BF164" i="8"/>
  <c r="BF165" i="8"/>
  <c r="BF166" i="8"/>
  <c r="BF168" i="8"/>
  <c r="BF171" i="8"/>
  <c r="BF172" i="8"/>
  <c r="BF174" i="8"/>
  <c r="BF175" i="8"/>
  <c r="J89" i="7"/>
  <c r="F92" i="7"/>
  <c r="J92" i="7"/>
  <c r="BF125" i="7"/>
  <c r="BF126" i="7"/>
  <c r="BF127" i="7"/>
  <c r="BF131" i="7"/>
  <c r="BF132" i="7"/>
  <c r="E85" i="7"/>
  <c r="BF128" i="7"/>
  <c r="BF129" i="7"/>
  <c r="BF133" i="7"/>
  <c r="BF135" i="7"/>
  <c r="BF136" i="7"/>
  <c r="BF138" i="7"/>
  <c r="BF139" i="7"/>
  <c r="BF141" i="7"/>
  <c r="E85" i="6"/>
  <c r="J89" i="6"/>
  <c r="F92" i="6"/>
  <c r="J92" i="6"/>
  <c r="BF137" i="6"/>
  <c r="BF138" i="6"/>
  <c r="BF139" i="6"/>
  <c r="BF140" i="6"/>
  <c r="BF141" i="6"/>
  <c r="BF142" i="6"/>
  <c r="BF143" i="6"/>
  <c r="BF144" i="6"/>
  <c r="BF145" i="6"/>
  <c r="BF146" i="6"/>
  <c r="BF147" i="6"/>
  <c r="BF148" i="6"/>
  <c r="BF149" i="6"/>
  <c r="BF151" i="6"/>
  <c r="BF153" i="6"/>
  <c r="BF154" i="6"/>
  <c r="BF155" i="6"/>
  <c r="BF156" i="6"/>
  <c r="BF157" i="6"/>
  <c r="BF158" i="6"/>
  <c r="BF159" i="6"/>
  <c r="BF161" i="6"/>
  <c r="BF164" i="6"/>
  <c r="BF166" i="6"/>
  <c r="BF167" i="6"/>
  <c r="BF168" i="6"/>
  <c r="BF169" i="6"/>
  <c r="BF170" i="6"/>
  <c r="BF171" i="6"/>
  <c r="BF172" i="6"/>
  <c r="BF173" i="6"/>
  <c r="BF176" i="6"/>
  <c r="BF178" i="6"/>
  <c r="BF179" i="6"/>
  <c r="BF180" i="6"/>
  <c r="BF181" i="6"/>
  <c r="BF182" i="6"/>
  <c r="BF183" i="6"/>
  <c r="BF184" i="6"/>
  <c r="BF185" i="6"/>
  <c r="BF186" i="6"/>
  <c r="BF188" i="6"/>
  <c r="BF189" i="6"/>
  <c r="BF192" i="6"/>
  <c r="BF193" i="6"/>
  <c r="BF194" i="6"/>
  <c r="BF195" i="6"/>
  <c r="BF196" i="6"/>
  <c r="BF197" i="6"/>
  <c r="BF198" i="6"/>
  <c r="BF199" i="6"/>
  <c r="BF200" i="6"/>
  <c r="BF202" i="6"/>
  <c r="BF204" i="6"/>
  <c r="BF205" i="6"/>
  <c r="BF206" i="6"/>
  <c r="BF207" i="6"/>
  <c r="BF208" i="6"/>
  <c r="BF209" i="6"/>
  <c r="BF210" i="6"/>
  <c r="BF211" i="6"/>
  <c r="BF213" i="6"/>
  <c r="BF215" i="6"/>
  <c r="BF219" i="6"/>
  <c r="BF220" i="6"/>
  <c r="BF221" i="6"/>
  <c r="BF222" i="6"/>
  <c r="BF223" i="6"/>
  <c r="E85" i="5"/>
  <c r="J91" i="5"/>
  <c r="F94" i="5"/>
  <c r="J94" i="5"/>
  <c r="BF127" i="5"/>
  <c r="BF128" i="5"/>
  <c r="BF130" i="5"/>
  <c r="BF132" i="5"/>
  <c r="E85" i="4"/>
  <c r="F94" i="4"/>
  <c r="J94" i="4"/>
  <c r="BF127" i="4"/>
  <c r="BF131" i="4"/>
  <c r="BF138" i="4"/>
  <c r="BF139" i="4"/>
  <c r="BF140" i="4"/>
  <c r="BF141" i="4"/>
  <c r="BF142" i="4"/>
  <c r="BF144" i="4"/>
  <c r="BF148" i="4"/>
  <c r="BF149" i="4"/>
  <c r="BF151" i="4"/>
  <c r="BF155" i="4"/>
  <c r="BF157" i="4"/>
  <c r="BF159" i="4"/>
  <c r="BF160" i="4"/>
  <c r="BF163" i="4"/>
  <c r="BF164" i="4"/>
  <c r="J91" i="4"/>
  <c r="BF128" i="4"/>
  <c r="BF129" i="4"/>
  <c r="BF130" i="4"/>
  <c r="BF132" i="4"/>
  <c r="BF133" i="4"/>
  <c r="BF134" i="4"/>
  <c r="BF135" i="4"/>
  <c r="BF136" i="4"/>
  <c r="BF137" i="4"/>
  <c r="BF143" i="4"/>
  <c r="BF145" i="4"/>
  <c r="BF146" i="4"/>
  <c r="BF147" i="4"/>
  <c r="BF150" i="4"/>
  <c r="BF152" i="4"/>
  <c r="BF154" i="4"/>
  <c r="BF158" i="4"/>
  <c r="BF161" i="4"/>
  <c r="BF162" i="4"/>
  <c r="BF165" i="4"/>
  <c r="BF150" i="3"/>
  <c r="BF153" i="3"/>
  <c r="BF154" i="3"/>
  <c r="E85" i="3"/>
  <c r="J91" i="3"/>
  <c r="F94" i="3"/>
  <c r="J94" i="3"/>
  <c r="BF127" i="3"/>
  <c r="BF128" i="3"/>
  <c r="BF129" i="3"/>
  <c r="BF130" i="3"/>
  <c r="BF131" i="3"/>
  <c r="BF132" i="3"/>
  <c r="BF133" i="3"/>
  <c r="BF135" i="3"/>
  <c r="BF136" i="3"/>
  <c r="BF137" i="3"/>
  <c r="BF138" i="3"/>
  <c r="BF139" i="3"/>
  <c r="BF140" i="3"/>
  <c r="BF141" i="3"/>
  <c r="BF142" i="3"/>
  <c r="BF143" i="3"/>
  <c r="BF144" i="3"/>
  <c r="BF145" i="3"/>
  <c r="BF146" i="3"/>
  <c r="BF147" i="3"/>
  <c r="BF148" i="3"/>
  <c r="BF149" i="3"/>
  <c r="BF151" i="3"/>
  <c r="BF152" i="3"/>
  <c r="BF155" i="3"/>
  <c r="BF157" i="3"/>
  <c r="E85" i="2"/>
  <c r="J91" i="2"/>
  <c r="F94" i="2"/>
  <c r="J94" i="2"/>
  <c r="BF139" i="2"/>
  <c r="BF141" i="2"/>
  <c r="BF142" i="2"/>
  <c r="BF143" i="2"/>
  <c r="BF144" i="2"/>
  <c r="BF145" i="2"/>
  <c r="BF146" i="2"/>
  <c r="BF147" i="2"/>
  <c r="BF148" i="2"/>
  <c r="BF149" i="2"/>
  <c r="BF152" i="2"/>
  <c r="BF153" i="2"/>
  <c r="BF154" i="2"/>
  <c r="BF155" i="2"/>
  <c r="BF156" i="2"/>
  <c r="BF157" i="2"/>
  <c r="BF158" i="2"/>
  <c r="BF160" i="2"/>
  <c r="BF161" i="2"/>
  <c r="BF162" i="2"/>
  <c r="BF163" i="2"/>
  <c r="BF165" i="2"/>
  <c r="BF168" i="2"/>
  <c r="BF169" i="2"/>
  <c r="BF172" i="2"/>
  <c r="BF173" i="2"/>
  <c r="BF174" i="2"/>
  <c r="BF175" i="2"/>
  <c r="BF176" i="2"/>
  <c r="BF179" i="2"/>
  <c r="BF182" i="2"/>
  <c r="BF183" i="2"/>
  <c r="BF184" i="2"/>
  <c r="BF185" i="2"/>
  <c r="BF187" i="2"/>
  <c r="BF188" i="2"/>
  <c r="BF189" i="2"/>
  <c r="BF190" i="2"/>
  <c r="BF191" i="2"/>
  <c r="BF192" i="2"/>
  <c r="BF193" i="2"/>
  <c r="BF194" i="2"/>
  <c r="BF196" i="2"/>
  <c r="BF197" i="2"/>
  <c r="BF199" i="2"/>
  <c r="BF200" i="2"/>
  <c r="BF201" i="2"/>
  <c r="BF202" i="2"/>
  <c r="BF203" i="2"/>
  <c r="BF204" i="2"/>
  <c r="BF205" i="2"/>
  <c r="BF206" i="2"/>
  <c r="BF208" i="2"/>
  <c r="BF209" i="2"/>
  <c r="BF210" i="2"/>
  <c r="BF211" i="2"/>
  <c r="BF212" i="2"/>
  <c r="BF213" i="2"/>
  <c r="BF215" i="2"/>
  <c r="BF216" i="2"/>
  <c r="BF217" i="2"/>
  <c r="BF219" i="2"/>
  <c r="BF220" i="2"/>
  <c r="BF221" i="2"/>
  <c r="BF223" i="2"/>
  <c r="BF224" i="2"/>
  <c r="BF225" i="2"/>
  <c r="F35" i="2"/>
  <c r="AZ96" i="1" s="1"/>
  <c r="F38" i="2"/>
  <c r="BC96" i="1" s="1"/>
  <c r="F39" i="2"/>
  <c r="BD96" i="1" s="1"/>
  <c r="F37" i="3"/>
  <c r="BB97" i="1" s="1"/>
  <c r="F35" i="3"/>
  <c r="AZ97" i="1" s="1"/>
  <c r="F35" i="4"/>
  <c r="AZ98" i="1" s="1"/>
  <c r="J35" i="4"/>
  <c r="AV98" i="1" s="1"/>
  <c r="F38" i="4"/>
  <c r="BC98" i="1" s="1"/>
  <c r="F35" i="5"/>
  <c r="AZ99" i="1" s="1"/>
  <c r="F37" i="5"/>
  <c r="BB99" i="1" s="1"/>
  <c r="F33" i="6"/>
  <c r="AZ100" i="1" s="1"/>
  <c r="F36" i="6"/>
  <c r="BC100" i="1" s="1"/>
  <c r="F37" i="6"/>
  <c r="BD100" i="1" s="1"/>
  <c r="J33" i="8"/>
  <c r="AV102" i="1" s="1"/>
  <c r="F36" i="8"/>
  <c r="BC102" i="1" s="1"/>
  <c r="F33" i="9"/>
  <c r="AZ103" i="1" s="1"/>
  <c r="F35" i="9"/>
  <c r="BB103" i="1" s="1"/>
  <c r="J35" i="2"/>
  <c r="AV96" i="1" s="1"/>
  <c r="F37" i="2"/>
  <c r="BB96" i="1" s="1"/>
  <c r="AS94" i="1"/>
  <c r="J35" i="3"/>
  <c r="AV97" i="1" s="1"/>
  <c r="F39" i="3"/>
  <c r="BD97" i="1" s="1"/>
  <c r="F38" i="3"/>
  <c r="BC97" i="1" s="1"/>
  <c r="F39" i="4"/>
  <c r="BD98" i="1" s="1"/>
  <c r="F37" i="4"/>
  <c r="BB98" i="1" s="1"/>
  <c r="J35" i="5"/>
  <c r="AV99" i="1" s="1"/>
  <c r="F38" i="5"/>
  <c r="BC99" i="1" s="1"/>
  <c r="F39" i="5"/>
  <c r="BD99" i="1" s="1"/>
  <c r="J33" i="6"/>
  <c r="AV100" i="1" s="1"/>
  <c r="F35" i="6"/>
  <c r="BB100" i="1" s="1"/>
  <c r="F33" i="7"/>
  <c r="AZ101" i="1" s="1"/>
  <c r="F35" i="7"/>
  <c r="BB101" i="1" s="1"/>
  <c r="F37" i="7"/>
  <c r="BD101" i="1" s="1"/>
  <c r="J33" i="7"/>
  <c r="AV101" i="1" s="1"/>
  <c r="F36" i="7"/>
  <c r="BC101" i="1" s="1"/>
  <c r="F33" i="8"/>
  <c r="AZ102" i="1" s="1"/>
  <c r="F35" i="8"/>
  <c r="BB102" i="1" s="1"/>
  <c r="F37" i="8"/>
  <c r="BD102" i="1" s="1"/>
  <c r="J33" i="9"/>
  <c r="AV103" i="1" s="1"/>
  <c r="F36" i="9"/>
  <c r="BC103" i="1" s="1"/>
  <c r="F37" i="9"/>
  <c r="BD103" i="1" s="1"/>
  <c r="T122" i="9" l="1"/>
  <c r="T121" i="9" s="1"/>
  <c r="R122" i="9"/>
  <c r="R121" i="9"/>
  <c r="P122" i="9"/>
  <c r="P121" i="9" s="1"/>
  <c r="AU103" i="1" s="1"/>
  <c r="T125" i="8"/>
  <c r="T124" i="8" s="1"/>
  <c r="R125" i="8"/>
  <c r="R124" i="8" s="1"/>
  <c r="P125" i="8"/>
  <c r="P124" i="8" s="1"/>
  <c r="AU102" i="1" s="1"/>
  <c r="T123" i="7"/>
  <c r="T122" i="7" s="1"/>
  <c r="R123" i="7"/>
  <c r="R122" i="7" s="1"/>
  <c r="P123" i="7"/>
  <c r="P122" i="7" s="1"/>
  <c r="AU101" i="1" s="1"/>
  <c r="T190" i="6"/>
  <c r="R190" i="6"/>
  <c r="P190" i="6"/>
  <c r="T135" i="6"/>
  <c r="R135" i="6"/>
  <c r="P135" i="6"/>
  <c r="T125" i="4"/>
  <c r="T124" i="4" s="1"/>
  <c r="R125" i="4"/>
  <c r="R124" i="4" s="1"/>
  <c r="P125" i="4"/>
  <c r="P124" i="4" s="1"/>
  <c r="AU98" i="1" s="1"/>
  <c r="T125" i="3"/>
  <c r="T124" i="3" s="1"/>
  <c r="R125" i="3"/>
  <c r="R124" i="3" s="1"/>
  <c r="P125" i="3"/>
  <c r="P124" i="3" s="1"/>
  <c r="AU97" i="1" s="1"/>
  <c r="T180" i="2"/>
  <c r="R180" i="2"/>
  <c r="P180" i="2"/>
  <c r="T137" i="2"/>
  <c r="R137" i="2"/>
  <c r="P137" i="2"/>
  <c r="BK137" i="2"/>
  <c r="J99" i="2"/>
  <c r="BK180" i="2"/>
  <c r="J107" i="2" s="1"/>
  <c r="BK125" i="3"/>
  <c r="J99" i="3" s="1"/>
  <c r="BK125" i="4"/>
  <c r="J99" i="4" s="1"/>
  <c r="BK125" i="5"/>
  <c r="J99" i="5" s="1"/>
  <c r="BK135" i="6"/>
  <c r="J97" i="6" s="1"/>
  <c r="BK190" i="6"/>
  <c r="BK123" i="7"/>
  <c r="J97" i="7" s="1"/>
  <c r="BK125" i="8"/>
  <c r="J97" i="8" s="1"/>
  <c r="BK169" i="8"/>
  <c r="J102" i="8" s="1"/>
  <c r="BK122" i="9"/>
  <c r="J97" i="9" s="1"/>
  <c r="BA96" i="1"/>
  <c r="AW96" i="1"/>
  <c r="AT96" i="1" s="1"/>
  <c r="BA97" i="1"/>
  <c r="AW97" i="1"/>
  <c r="AT97" i="1" s="1"/>
  <c r="BA98" i="1"/>
  <c r="AW98" i="1"/>
  <c r="AT98" i="1" s="1"/>
  <c r="BA99" i="1"/>
  <c r="AW99" i="1"/>
  <c r="AT99" i="1" s="1"/>
  <c r="BD95" i="1"/>
  <c r="BC95" i="1"/>
  <c r="AY95" i="1" s="1"/>
  <c r="BB95" i="1"/>
  <c r="AX95" i="1" s="1"/>
  <c r="AZ95" i="1"/>
  <c r="AV95" i="1" s="1"/>
  <c r="BA100" i="1"/>
  <c r="AW100" i="1"/>
  <c r="AT100" i="1" s="1"/>
  <c r="BA101" i="1"/>
  <c r="AW101" i="1"/>
  <c r="AT101" i="1" s="1"/>
  <c r="BA102" i="1"/>
  <c r="AW102" i="1"/>
  <c r="AT102" i="1" s="1"/>
  <c r="BA103" i="1"/>
  <c r="AW103" i="1"/>
  <c r="AT103" i="1" s="1"/>
  <c r="P134" i="6" l="1"/>
  <c r="AU100" i="1" s="1"/>
  <c r="T134" i="6"/>
  <c r="J109" i="6"/>
  <c r="R136" i="2"/>
  <c r="R134" i="6"/>
  <c r="T136" i="2"/>
  <c r="P136" i="2"/>
  <c r="AU96" i="1" s="1"/>
  <c r="AU95" i="1" s="1"/>
  <c r="AU94" i="1" s="1"/>
  <c r="BK136" i="2"/>
  <c r="J98" i="2" s="1"/>
  <c r="BK124" i="3"/>
  <c r="J98" i="3" s="1"/>
  <c r="BK124" i="4"/>
  <c r="J98" i="4" s="1"/>
  <c r="BK124" i="5"/>
  <c r="J98" i="5" s="1"/>
  <c r="BK134" i="6"/>
  <c r="J96" i="6" s="1"/>
  <c r="BK122" i="7"/>
  <c r="J96" i="7" s="1"/>
  <c r="BK124" i="8"/>
  <c r="J96" i="8" s="1"/>
  <c r="BK121" i="9"/>
  <c r="J96" i="9" s="1"/>
  <c r="BD94" i="1"/>
  <c r="W33" i="1" s="1"/>
  <c r="BA95" i="1"/>
  <c r="AW95" i="1" s="1"/>
  <c r="AT95" i="1" s="1"/>
  <c r="BB94" i="1"/>
  <c r="W31" i="1" s="1"/>
  <c r="AZ94" i="1"/>
  <c r="W29" i="1" s="1"/>
  <c r="BC94" i="1"/>
  <c r="W32" i="1" s="1"/>
  <c r="BA94" i="1" l="1"/>
  <c r="AY94" i="1"/>
  <c r="AV94" i="1"/>
  <c r="AK29" i="1" s="1"/>
  <c r="AX94" i="1"/>
  <c r="AW94" i="1" l="1"/>
  <c r="AT94" i="1" l="1"/>
</calcChain>
</file>

<file path=xl/sharedStrings.xml><?xml version="1.0" encoding="utf-8"?>
<sst xmlns="http://schemas.openxmlformats.org/spreadsheetml/2006/main" count="5919" uniqueCount="956">
  <si>
    <t>Export Komplet</t>
  </si>
  <si>
    <t/>
  </si>
  <si>
    <t>2.0</t>
  </si>
  <si>
    <t>ZAMOK</t>
  </si>
  <si>
    <t>False</t>
  </si>
  <si>
    <t>{c2f0e18f-4ceb-4b67-8d22-00fa5e0c65ad}</t>
  </si>
  <si>
    <t>0,001</t>
  </si>
  <si>
    <t>20</t>
  </si>
  <si>
    <t>REKAPITULÁCIA STAVBY</t>
  </si>
  <si>
    <t>v ---  nižšie sa nachádzajú doplnkové a pomocné údaje k zostavám  --- v</t>
  </si>
  <si>
    <t>Kód:</t>
  </si>
  <si>
    <t>KAP19-051AK</t>
  </si>
  <si>
    <t>Stavba:</t>
  </si>
  <si>
    <t>Čierna nad Tisou OHK -  Pracovisko hraničnej kontroly na HP Čierna nad Tisou</t>
  </si>
  <si>
    <t>JKSO:</t>
  </si>
  <si>
    <t>KS:</t>
  </si>
  <si>
    <t>Miesto:</t>
  </si>
  <si>
    <t>Čierna nad Tisou</t>
  </si>
  <si>
    <t>Dátum:</t>
  </si>
  <si>
    <t>Objednávateľ:</t>
  </si>
  <si>
    <t>IČO:</t>
  </si>
  <si>
    <t>Ministerstvo vnútra SR</t>
  </si>
  <si>
    <t>IČ DPH:</t>
  </si>
  <si>
    <t>Zhotoviteľ:</t>
  </si>
  <si>
    <t xml:space="preserve"> </t>
  </si>
  <si>
    <t>Projektant:</t>
  </si>
  <si>
    <t>KApAR, s.r.o. Prešov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</si>
  <si>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</si>
  <si>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</si>
  <si>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</si>
  <si>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</si>
  <si>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</si>
  <si>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</si>
  <si>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</si>
  <si>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</si>
  <si>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</si>
  <si>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</si>
  <si>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</si>
  <si>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</si>
  <si>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</si>
  <si>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</si>
  <si>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</si>
  <si>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</si>
  <si>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</si>
  <si>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</si>
  <si>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</si>
  <si>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</si>
  <si>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</si>
  <si>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</si>
  <si>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</si>
  <si>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</si>
  <si>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</si>
  <si>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</si>
  <si>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</si>
  <si>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</si>
  <si>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</si>
  <si>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</si>
  <si>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</si>
  <si>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</si>
  <si>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</si>
  <si>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</si>
  <si>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</si>
  <si>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</si>
  <si>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</si>
  <si>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</si>
  <si>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</si>
  <si>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</si>
  <si>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</si>
  <si>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</si>
  <si>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</si>
  <si>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</si>
  <si>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</si>
  <si>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</si>
  <si>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</si>
  <si>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</si>
  <si>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  Administratívna budova</t>
  </si>
  <si>
    <t>STA</t>
  </si>
  <si>
    <t>1</t>
  </si>
  <si>
    <t>{b742e73b-0a64-4a44-a10a-70e1893dc33c}</t>
  </si>
  <si>
    <t>/</t>
  </si>
  <si>
    <t>SO 01  Administratívna budova - stavebná časť</t>
  </si>
  <si>
    <t>Časť</t>
  </si>
  <si>
    <t>2</t>
  </si>
  <si>
    <t>{f0cd786e-7637-401d-ae54-dca463fabf1e}</t>
  </si>
  <si>
    <t>SO 01  Zdravotechnická inštalácia</t>
  </si>
  <si>
    <t>{5ca527bb-d71d-4f0e-88e8-624146b03f65}</t>
  </si>
  <si>
    <t>3</t>
  </si>
  <si>
    <t>SO 01  Elektroinštalácia</t>
  </si>
  <si>
    <t>{b4476c28-42c1-45c1-802f-4750a44a7f2c}</t>
  </si>
  <si>
    <t>4</t>
  </si>
  <si>
    <t>SO 01  Vzduchotechnika</t>
  </si>
  <si>
    <t>{b2e9d372-b8bd-49c5-902f-d13cb42254aa}</t>
  </si>
  <si>
    <t>5</t>
  </si>
  <si>
    <t>SO 02  Vodovodná a kanalizačná prípojka</t>
  </si>
  <si>
    <t>{c8cdb167-463c-4732-8caa-fa97ae58e0c9}</t>
  </si>
  <si>
    <t>6</t>
  </si>
  <si>
    <t>{83f89c59-90d7-42ef-9aa5-bcb7f1f27dc1}</t>
  </si>
  <si>
    <t>7</t>
  </si>
  <si>
    <t>SO 04  Spevnené plochy</t>
  </si>
  <si>
    <t>{1f8df095-f884-43cf-a43e-9ddbc452684f}</t>
  </si>
  <si>
    <t>8</t>
  </si>
  <si>
    <t>SO 05  Dažďová kanalizácia</t>
  </si>
  <si>
    <t>{c0dd3a8b-636d-4e34-8bc8-cfbfb180dff5}</t>
  </si>
  <si>
    <t>KRYCÍ LIST ROZPOČTU</t>
  </si>
  <si>
    <t>Objekt:</t>
  </si>
  <si>
    <t>0 - SO 01  Administratívna budova</t>
  </si>
  <si>
    <t>Časť:</t>
  </si>
  <si>
    <t>1 - SO 01  Administratívna budova - stavebná časť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</si>
  <si>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</si>
  <si>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</si>
  <si>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</si>
  <si>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</si>
  <si>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</si>
  <si>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</si>
  <si>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</si>
  <si>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</si>
  <si>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</si>
  <si>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</si>
  <si>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</si>
  <si>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</si>
  <si>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</si>
  <si>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</si>
  <si>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</si>
  <si>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</si>
  <si>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</si>
  <si>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</si>
  <si>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</si>
  <si>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</si>
  <si>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</si>
  <si>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</si>
  <si>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</si>
  <si>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</si>
  <si>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</si>
  <si>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</si>
  <si>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</si>
  <si>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</si>
  <si>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</si>
  <si>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</si>
  <si>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</si>
  <si>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</si>
  <si>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</si>
  <si>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</si>
  <si>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</si>
  <si>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</si>
  <si>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</si>
  <si>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</si>
  <si>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</si>
  <si>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</si>
  <si>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</si>
  <si>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-1509850776</t>
  </si>
  <si>
    <t>VV</t>
  </si>
  <si>
    <t>54,0     "  9 ks CP</t>
  </si>
  <si>
    <t>121101111</t>
  </si>
  <si>
    <t>Odstránenie ornice s vodor. premiestn. na hromady, so zložením na vzdialenosť do 100 m a do 100m3</t>
  </si>
  <si>
    <t>m3</t>
  </si>
  <si>
    <t>132201101</t>
  </si>
  <si>
    <t>Výkop ryhy do šírky 600 mm v horn.3 do 100 m3</t>
  </si>
  <si>
    <t>132201109</t>
  </si>
  <si>
    <t>Hĺbenie rýh šírky do 600 mm zapažených i nezapažených s urovnaním dna. Príplatok k cene za lepivosť horniny 3</t>
  </si>
  <si>
    <t>132201201</t>
  </si>
  <si>
    <t>Výkop pätiek  šírky 600-2000mm horn.3 do 100m3</t>
  </si>
  <si>
    <t>132201209</t>
  </si>
  <si>
    <t>Hĺbenie pätiek  š. nad 600 do 2 000 mm zapažených i nezapažených, s urovnaním dna. Príplatok k cenám za lepivosť horniny 3</t>
  </si>
  <si>
    <t>10</t>
  </si>
  <si>
    <t>162201102</t>
  </si>
  <si>
    <t>Vodorovné premiestnenie výkopku z horniny 1-4 nad 20-50m</t>
  </si>
  <si>
    <t>12</t>
  </si>
  <si>
    <t>162501102</t>
  </si>
  <si>
    <t>Vodorovné premiestnenie výkopku po spevnenej ceste z horniny tr.1-4, do 100 m3 na vzdialenosť do 3000 m</t>
  </si>
  <si>
    <t>14</t>
  </si>
  <si>
    <t>9</t>
  </si>
  <si>
    <t>162501105</t>
  </si>
  <si>
    <t>Vodorovné premiestnenie výkopku po spevnenej ceste z horniny tr.1-4, do 100 m3, príplatok k cene za každých ďalšich a začatých 1000 m</t>
  </si>
  <si>
    <t>16</t>
  </si>
  <si>
    <t>181101102.S</t>
  </si>
  <si>
    <t>Úprava pláne v zárezoch v hornine 1-4 so zhutnením</t>
  </si>
  <si>
    <t>-122246459</t>
  </si>
  <si>
    <t>88,5/0,1</t>
  </si>
  <si>
    <t>Zakladanie</t>
  </si>
  <si>
    <t>11</t>
  </si>
  <si>
    <t>174101001</t>
  </si>
  <si>
    <t>Zásyp sypaninou so zhutnením jám, šachiet, rýh, zárezov alebo okolo objektov do 100 m3</t>
  </si>
  <si>
    <t>18</t>
  </si>
  <si>
    <t>215901101.S</t>
  </si>
  <si>
    <t>Zhutnenie podložia z rastlej horniny 1 až 4 pod násypy, z hornina súdržných do 92 % PS a nesúdržných</t>
  </si>
  <si>
    <t>740479997</t>
  </si>
  <si>
    <t>13</t>
  </si>
  <si>
    <t>271521111</t>
  </si>
  <si>
    <t>Vankúše zhutnené pod základy z kameniva hrubého drveného, frakcie 16 - 125 mm</t>
  </si>
  <si>
    <t>274271301</t>
  </si>
  <si>
    <t>Murivo základových pásov (m3) z debniacich tvárnic 50x20x25 s betónovou výplňou C 16/20 hr. 200 mm</t>
  </si>
  <si>
    <t>22</t>
  </si>
  <si>
    <t>15</t>
  </si>
  <si>
    <t>274313521</t>
  </si>
  <si>
    <t>Betón základových pásov, prostý tr.C 12/15</t>
  </si>
  <si>
    <t>24</t>
  </si>
  <si>
    <t>274361825</t>
  </si>
  <si>
    <t>Výstuž pre murivo základových pásovz debniacich tvárnic  s betónovou výplňou z ocele 10505</t>
  </si>
  <si>
    <t>t</t>
  </si>
  <si>
    <t>26</t>
  </si>
  <si>
    <t>17</t>
  </si>
  <si>
    <t>275313611</t>
  </si>
  <si>
    <t>Betón základových pätiek, prostý tr.C 16/20</t>
  </si>
  <si>
    <t>28</t>
  </si>
  <si>
    <t>Zvislé a kompletné konštrukcie</t>
  </si>
  <si>
    <t>317941123</t>
  </si>
  <si>
    <t>Osadenie oceľových valcovaných nosníkov (na murive) I, IE,U,UE,L č.14-22 alebo výšky do 220 mm</t>
  </si>
  <si>
    <t>30</t>
  </si>
  <si>
    <t>19</t>
  </si>
  <si>
    <t>M</t>
  </si>
  <si>
    <t>133830000600</t>
  </si>
  <si>
    <t>Tyč oceľová stredná prierezu IPE 22 mm, ozn. 11 373, podľa EN ISO S235</t>
  </si>
  <si>
    <t>32</t>
  </si>
  <si>
    <t>317941125</t>
  </si>
  <si>
    <t>Osadenie oceľových valcovaných nosníkov (na murive) I, IE,U,UE,L č.24 a viac alebo výšky nad 220 mm</t>
  </si>
  <si>
    <t>34</t>
  </si>
  <si>
    <t>21</t>
  </si>
  <si>
    <t>133810000700</t>
  </si>
  <si>
    <t>Tyč oceľová prierezu I 360 mm, ozn. 11 373, podľa EN ISO S235</t>
  </si>
  <si>
    <t>36</t>
  </si>
  <si>
    <t>Komunikácie</t>
  </si>
  <si>
    <t>584121111.S</t>
  </si>
  <si>
    <t>Osadenie cestných panelov zo železového betónu, so zhotovením podkladu z kam. ťaženého do hr. 40 mm</t>
  </si>
  <si>
    <t>386183890</t>
  </si>
  <si>
    <t>42,0    "použitie demontovaných CP  (7 ks)</t>
  </si>
  <si>
    <t>Úpravy povrchov, podlahy, osadenie</t>
  </si>
  <si>
    <t>23</t>
  </si>
  <si>
    <t>941941841</t>
  </si>
  <si>
    <t>Demontáž lešenia ľahkého pracovného radového a s podlahami, šírky nad 1,00 do 1,20 m výšky do 10 m</t>
  </si>
  <si>
    <t>44</t>
  </si>
  <si>
    <t>631571003</t>
  </si>
  <si>
    <t>Násyp zo štrkopiesku 0-32 (pre spevnenie podkladu)</t>
  </si>
  <si>
    <t>38</t>
  </si>
  <si>
    <t>860,0*0,1        "vyplnenie plochy medzi základ.pásmi v hr. 100 mm</t>
  </si>
  <si>
    <t>Ostatné konštrukcie a práce-búranie</t>
  </si>
  <si>
    <t>25</t>
  </si>
  <si>
    <t>941941041</t>
  </si>
  <si>
    <t>Montáž lešenia ľahkého pracovného radového s podlahami šírky nad 1, 00 do 1,20 m a výšky do 10 m</t>
  </si>
  <si>
    <t>40</t>
  </si>
  <si>
    <t>941941291</t>
  </si>
  <si>
    <t>Príplatok za prvý a každý ďalší i začatý mesiac použitia lešenia šírky nad 1,00 do 1,20 m, výšky do 10 m</t>
  </si>
  <si>
    <t>42</t>
  </si>
  <si>
    <t>27</t>
  </si>
  <si>
    <t>952901111</t>
  </si>
  <si>
    <t>Vyčistenie budov pri výške podlaží do 4m</t>
  </si>
  <si>
    <t>46</t>
  </si>
  <si>
    <t>979084000</t>
  </si>
  <si>
    <t xml:space="preserve">Presun 2 ks CP do Maťovské Vojkovce, s naložením a vyložením </t>
  </si>
  <si>
    <t>kompl</t>
  </si>
  <si>
    <t>-1743956819</t>
  </si>
  <si>
    <t>29</t>
  </si>
  <si>
    <t>979094441.S</t>
  </si>
  <si>
    <t>Očistenie vybúraných obrubníkov, krajníkov, dosiek a panelov s pôvodným vypl. škár kamenivom ťaženým</t>
  </si>
  <si>
    <t>782753293</t>
  </si>
  <si>
    <t>54,0     "demontované CP</t>
  </si>
  <si>
    <t>99</t>
  </si>
  <si>
    <t>Presun hmôt HSV</t>
  </si>
  <si>
    <t>998011001</t>
  </si>
  <si>
    <t>Presun hmôt pre budovy  (801, 803, 812), zvislá konštr. z tehál, tvárnic, z kovu výšky do 6 m</t>
  </si>
  <si>
    <t>48</t>
  </si>
  <si>
    <t>PSV</t>
  </si>
  <si>
    <t>Práce a dodávky PSV</t>
  </si>
  <si>
    <t>712</t>
  </si>
  <si>
    <t>Izolácie striech, povlakové krytiny</t>
  </si>
  <si>
    <t>31</t>
  </si>
  <si>
    <t>712290010</t>
  </si>
  <si>
    <t>Zhotovenie parozábrany</t>
  </si>
  <si>
    <t>50</t>
  </si>
  <si>
    <t>2832208026</t>
  </si>
  <si>
    <t>Reflexná parozábranná fólia so stužujúcou mriežkou 170 g/m2</t>
  </si>
  <si>
    <t>52</t>
  </si>
  <si>
    <t>33</t>
  </si>
  <si>
    <t>765901343</t>
  </si>
  <si>
    <t>Podstrešná fólia na krokvy</t>
  </si>
  <si>
    <t>54</t>
  </si>
  <si>
    <t>998712101</t>
  </si>
  <si>
    <t>Presun hmôt pre izoláciu povlakovej krytiny v objektoch výšky do 6 m</t>
  </si>
  <si>
    <t>56</t>
  </si>
  <si>
    <t>762</t>
  </si>
  <si>
    <t>Konštrukcie tesárske</t>
  </si>
  <si>
    <t>35</t>
  </si>
  <si>
    <t>762332120</t>
  </si>
  <si>
    <t>Montáž viazaných konštrukcií krovov striech z reziva priemernej plochy 120-224 cm2</t>
  </si>
  <si>
    <t>m</t>
  </si>
  <si>
    <t>58</t>
  </si>
  <si>
    <t>605120003000</t>
  </si>
  <si>
    <t>Hranoly zo smreku  hranené akosť I impregnované</t>
  </si>
  <si>
    <t>60</t>
  </si>
  <si>
    <t>37</t>
  </si>
  <si>
    <t>762341201</t>
  </si>
  <si>
    <t>Montáž latovania jednoduchých striech pre sklon do 60°</t>
  </si>
  <si>
    <t>62</t>
  </si>
  <si>
    <t>605480000800</t>
  </si>
  <si>
    <t>Laty impregnované 40x50mm</t>
  </si>
  <si>
    <t>64</t>
  </si>
  <si>
    <t>39</t>
  </si>
  <si>
    <t>762341251</t>
  </si>
  <si>
    <t>Montáž kontralát pre sklon do 22°</t>
  </si>
  <si>
    <t>66</t>
  </si>
  <si>
    <t>605480000801</t>
  </si>
  <si>
    <t>Laty impregnované 50x30mm</t>
  </si>
  <si>
    <t>68</t>
  </si>
  <si>
    <t>41</t>
  </si>
  <si>
    <t>762395000</t>
  </si>
  <si>
    <t>Spojovacie prostriedky pre viazané konštrukcie krovov, debnenie a laťovanie, nadstrešné konštr., spádové kliny - svorky, dosky, klince, pásová oceľ, vruty</t>
  </si>
  <si>
    <t>70</t>
  </si>
  <si>
    <t>998762102</t>
  </si>
  <si>
    <t>Presun hmôt pre konštrukcie tesárske v objektoch výšky do 12 m</t>
  </si>
  <si>
    <t>72</t>
  </si>
  <si>
    <t>763</t>
  </si>
  <si>
    <t>Konštrukcie - drevostavby</t>
  </si>
  <si>
    <t>43</t>
  </si>
  <si>
    <t>763115125</t>
  </si>
  <si>
    <t>Priečka SDK  hr. 125 mm jednoducho opláštená doskami RB 12,5 mm</t>
  </si>
  <si>
    <t>74</t>
  </si>
  <si>
    <t>763181113</t>
  </si>
  <si>
    <t>Zárubne oceľové pre SDK priečky  v do 2,75 m š 600 mm hr. 125 mm</t>
  </si>
  <si>
    <t>ks</t>
  </si>
  <si>
    <t>76</t>
  </si>
  <si>
    <t>764</t>
  </si>
  <si>
    <t>Konštrukcie klampiarske</t>
  </si>
  <si>
    <t>45</t>
  </si>
  <si>
    <t>764171104</t>
  </si>
  <si>
    <t>Krytina z poplastovaného plechu sklon strechy do 30°</t>
  </si>
  <si>
    <t>78</t>
  </si>
  <si>
    <t>764171231</t>
  </si>
  <si>
    <t>Krytina z poplastovaného plechu- záveterná lišta, sklon strechy do 30°</t>
  </si>
  <si>
    <t>80</t>
  </si>
  <si>
    <t>47</t>
  </si>
  <si>
    <t>764171254</t>
  </si>
  <si>
    <t>Krytina z poplastovaného plechu - hrebene z hrebenáčov s vetracím pásom, sklon strechy do 30°</t>
  </si>
  <si>
    <t>82</t>
  </si>
  <si>
    <t>764752111</t>
  </si>
  <si>
    <t>Montáž odpadovej rúry kruhovej z poplastovaného plechu D 100mm</t>
  </si>
  <si>
    <t>84</t>
  </si>
  <si>
    <t>49</t>
  </si>
  <si>
    <t>553440001300</t>
  </si>
  <si>
    <t>Rúra odpadová z poplastovaného plechu rozmer 100 mm</t>
  </si>
  <si>
    <t>86</t>
  </si>
  <si>
    <t>764761121</t>
  </si>
  <si>
    <t>Žľab pododkvapový polkruhový R 125 mm, vrátane čela, hákov, rohov, kútov</t>
  </si>
  <si>
    <t>88</t>
  </si>
  <si>
    <t>51</t>
  </si>
  <si>
    <t>764761231</t>
  </si>
  <si>
    <t>Žľabový kotlík k polkruhovým žľabom D 125 mm z poplastovaného plechu</t>
  </si>
  <si>
    <t>90</t>
  </si>
  <si>
    <t>998764101</t>
  </si>
  <si>
    <t>Presun hmôt pre konštrukcie klampiarske v objektoch výšky do 6 m</t>
  </si>
  <si>
    <t>92</t>
  </si>
  <si>
    <t>766</t>
  </si>
  <si>
    <t>Konštrukcie stolárske</t>
  </si>
  <si>
    <t>53</t>
  </si>
  <si>
    <t>766621081</t>
  </si>
  <si>
    <t>Montáž okna plastového na PUR penu</t>
  </si>
  <si>
    <t>94</t>
  </si>
  <si>
    <t>611410001100</t>
  </si>
  <si>
    <t>Plastové okno jednokrídlové O 800x1000 mm</t>
  </si>
  <si>
    <t>96</t>
  </si>
  <si>
    <t>55</t>
  </si>
  <si>
    <t>766662112</t>
  </si>
  <si>
    <t>Montáž dverového krídla otočného jednokrídlového do existujúcej zárubne, vrátane kovania</t>
  </si>
  <si>
    <t>98</t>
  </si>
  <si>
    <t>549150000600</t>
  </si>
  <si>
    <t>Kľučka dverová 2x, 2x rozeta BB, FAB, nehrdzavejúca oceľ, povrch nerez brúsený</t>
  </si>
  <si>
    <t>100</t>
  </si>
  <si>
    <t>57</t>
  </si>
  <si>
    <t>611610000400</t>
  </si>
  <si>
    <t>Dvere vnútorné jednokrídlové, šírka 600-900 mm plné</t>
  </si>
  <si>
    <t>102</t>
  </si>
  <si>
    <t>998766101</t>
  </si>
  <si>
    <t>Presun hmot pre konštrukcie stolárske v objektoch výšky do 6 m</t>
  </si>
  <si>
    <t>104</t>
  </si>
  <si>
    <t>767</t>
  </si>
  <si>
    <t>Konštrukcie doplnkové kovové</t>
  </si>
  <si>
    <t>59</t>
  </si>
  <si>
    <t>767140101P</t>
  </si>
  <si>
    <t>Demontáž pôvodnej kontajnerovej zostavy 4 ks 2435x6055mm, 1 ks 2435x3000mm s odvozom do Maťovské Vojkovce - vzdialenosť 34 km; vrátane vybúrania podkladnej konštrukcie kontajnerovej zostavy a odvozu  vybúraných hmôt na riadenú skládku.</t>
  </si>
  <si>
    <t>súb</t>
  </si>
  <si>
    <t>106</t>
  </si>
  <si>
    <t>767340116</t>
  </si>
  <si>
    <t>Montáž kontajnerovej zostavy</t>
  </si>
  <si>
    <t>súbor</t>
  </si>
  <si>
    <t>108</t>
  </si>
  <si>
    <t>61</t>
  </si>
  <si>
    <t>5532501011</t>
  </si>
  <si>
    <t>110</t>
  </si>
  <si>
    <t>P</t>
  </si>
  <si>
    <t>767995103</t>
  </si>
  <si>
    <t>Montáž ostatných atypických kovových stavebných doplnkových konštrukcií nad 10 do 20 kg</t>
  </si>
  <si>
    <t>kg</t>
  </si>
  <si>
    <t>112</t>
  </si>
  <si>
    <t>63</t>
  </si>
  <si>
    <t>133310003601</t>
  </si>
  <si>
    <t>Uzavretý štvorcový profil 100x100x4 - výkres E3, vo výkaze ocele ako prvky S3 - S4</t>
  </si>
  <si>
    <t>114</t>
  </si>
  <si>
    <t>998767101</t>
  </si>
  <si>
    <t>Presun hmôt pre kovové stavebné doplnkové konštrukcie v objektoch výšky do 6 m</t>
  </si>
  <si>
    <t>116</t>
  </si>
  <si>
    <t>771</t>
  </si>
  <si>
    <t>Podlahy z dlaždíc</t>
  </si>
  <si>
    <t>65</t>
  </si>
  <si>
    <t>771576109</t>
  </si>
  <si>
    <t>Montáž podláh z dlaždíc keramických do tmelu flexibilného vodovzdorného</t>
  </si>
  <si>
    <t>118</t>
  </si>
  <si>
    <t>597740001600</t>
  </si>
  <si>
    <t>Dlaždice keramické hr. 8mm</t>
  </si>
  <si>
    <t>120</t>
  </si>
  <si>
    <t>67</t>
  </si>
  <si>
    <t>998771201</t>
  </si>
  <si>
    <t>Presun hmôt pre podlahy z dlaždíc v objektoch výšky do 6m</t>
  </si>
  <si>
    <t>%</t>
  </si>
  <si>
    <t>122</t>
  </si>
  <si>
    <t>2 - SO 01  Zdravotechnická inštalácia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</si>
  <si>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</si>
  <si>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</si>
  <si>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</si>
  <si>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>713</t>
  </si>
  <si>
    <t>Izolácie tepelné</t>
  </si>
  <si>
    <t>713482111</t>
  </si>
  <si>
    <t>Montáž trubíc z PE, hr.do 10 mm,vnút.priemer do 38 mm</t>
  </si>
  <si>
    <t>283310000400</t>
  </si>
  <si>
    <t>Izolačná PE trubica DG 20x5 mm</t>
  </si>
  <si>
    <t>283310000600</t>
  </si>
  <si>
    <t>Izolačná PE trubica DG 25x5 mm</t>
  </si>
  <si>
    <t>283310001200</t>
  </si>
  <si>
    <t>Izolačná PE trubica DG 20x9 mm</t>
  </si>
  <si>
    <t>283310001400</t>
  </si>
  <si>
    <t>Izolačná PE trubica DG 25x9 mm</t>
  </si>
  <si>
    <t>283310001600</t>
  </si>
  <si>
    <t>Izolačná PE trubica DG 35x9 mm</t>
  </si>
  <si>
    <t>998713101</t>
  </si>
  <si>
    <t>Presun hmôt pre izolácie tepelné v objektoch výšky do 6 m</t>
  </si>
  <si>
    <t>721</t>
  </si>
  <si>
    <t>Zdravotechnika - vnútorná kanalizácia</t>
  </si>
  <si>
    <t>721171109</t>
  </si>
  <si>
    <t>Potrubie z PVC - U odpadové ležaté hrdlové D 110x2, 2</t>
  </si>
  <si>
    <t>721171111</t>
  </si>
  <si>
    <t>Potrubie z PVC - U odpadové ležaté hrdlové D 125x3,0</t>
  </si>
  <si>
    <t>721171112</t>
  </si>
  <si>
    <t>Potrubie z PVC - U odpadové ležaté hrdlové D 160x3, 9</t>
  </si>
  <si>
    <t>721172227</t>
  </si>
  <si>
    <t>Montáž odpadového HT potrubia  DN 50</t>
  </si>
  <si>
    <t>286140037400</t>
  </si>
  <si>
    <t>HT rúra hrdlová DN 50 dĺ. 1 m PP systém pre rozvod vnútorného odpadu, PIPELIFE alebo ekvivalent</t>
  </si>
  <si>
    <t>721172230</t>
  </si>
  <si>
    <t>Montáž odpadového HT potrubia zvislého DN 70</t>
  </si>
  <si>
    <t>286140038000</t>
  </si>
  <si>
    <t>HT rúra hrdlová DN 70 dĺ. 1 m PP systém pre rozvod vnútorného odpadu, PIPELIFE alebo ekvivalent</t>
  </si>
  <si>
    <t>721172233</t>
  </si>
  <si>
    <t>Montáž odpadového HT potrubia zvislého DN 100</t>
  </si>
  <si>
    <t>286140038600</t>
  </si>
  <si>
    <t>HT rúra hrdlová DN 100 dĺ. 1 m PP systém pre rozvod vnútorného odpadu, PIPELIFE alebo ekvivalent</t>
  </si>
  <si>
    <t>721172357</t>
  </si>
  <si>
    <t>Montáž čistiaceho kusu HT potrubia DN 100</t>
  </si>
  <si>
    <t>286540019100</t>
  </si>
  <si>
    <t>Čistiaci kus HT DN 100, PP systém pre beztlakový rozvod vnútorného odpadu, PIPELIFE alebo ekvivalent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</si>
  <si>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</si>
  <si>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</si>
  <si>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</si>
  <si>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</si>
  <si>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721213015</t>
  </si>
  <si>
    <t>Montáž podlahového vpustu s zvislým odtokom DN 110</t>
  </si>
  <si>
    <t>286630026000</t>
  </si>
  <si>
    <t>Podlahový vpust HL310NPr-3000, (0,5 l/s), vertikálny odtok DN 50/75/110, pevná izolačná príruba, Klick-Klack, rám 121x121 mm, zápachová uzávierka , PE/nerez</t>
  </si>
  <si>
    <t>721290012</t>
  </si>
  <si>
    <t>Montáž privzdušňovacieho ventilu pre odpadové potrubia DN 110</t>
  </si>
  <si>
    <t>551610000200</t>
  </si>
  <si>
    <t>Privzdušňovacia hlavica HL900, DN 110, (37 l/s), - 40 až + 60°C, dvojitá izolačná stena, vnútorná kanalizácia, PP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</si>
  <si>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</si>
  <si>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</si>
  <si>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</si>
  <si>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</si>
  <si>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721290123</t>
  </si>
  <si>
    <t>Ostatné - skúška tesnosti kanalizácie v objektoch dymom do DN 300</t>
  </si>
  <si>
    <t>998721101</t>
  </si>
  <si>
    <t>Presun hmôt pre vnútornú kanalizáciu v objektoch výšky do 6 m</t>
  </si>
  <si>
    <t>722</t>
  </si>
  <si>
    <t>Zdravotechnika - vnútorný vodovod</t>
  </si>
  <si>
    <t>722280000.S</t>
  </si>
  <si>
    <t>Montáž a dodávka zariadenia pre úpravu vody napr. WALEON, alebo ekvivalent - špecifikácia, príloha č.1</t>
  </si>
  <si>
    <t>kpl</t>
  </si>
  <si>
    <t>1309846410</t>
  </si>
  <si>
    <t>3 - SO 01  Elektroinštalácia</t>
  </si>
  <si>
    <t>M - Práce a dodávky M</t>
  </si>
  <si>
    <t xml:space="preserve">    D3 - Bleskozvod</t>
  </si>
  <si>
    <t xml:space="preserve">    21-M - Elektromontáže</t>
  </si>
  <si>
    <t xml:space="preserve">    D4 - Ostatné</t>
  </si>
  <si>
    <t>Práce a dodávky M</t>
  </si>
  <si>
    <t>D3</t>
  </si>
  <si>
    <t>Bleskozvod</t>
  </si>
  <si>
    <t>210220101</t>
  </si>
  <si>
    <t>Podpery vedenia FeZn HR PV</t>
  </si>
  <si>
    <t>354410034800</t>
  </si>
  <si>
    <t>Podpera vedenia FeZn HR- PV</t>
  </si>
  <si>
    <t>128</t>
  </si>
  <si>
    <t>210220246</t>
  </si>
  <si>
    <t>Svorka FeZn na odkvapový žľab SO</t>
  </si>
  <si>
    <t>354410004200</t>
  </si>
  <si>
    <t>Svorka FeZn odkvapová označenie SO</t>
  </si>
  <si>
    <t>210220800</t>
  </si>
  <si>
    <t>Uzemňovacie vedenie FeZn 8</t>
  </si>
  <si>
    <t>354410054700</t>
  </si>
  <si>
    <t>Vodič FeZn, d 8 mm</t>
  </si>
  <si>
    <t>210220801</t>
  </si>
  <si>
    <t>Uzemňovacie vedenie FeZn 30/4</t>
  </si>
  <si>
    <t>354410054801</t>
  </si>
  <si>
    <t>Vodič FeZn 30/4mm</t>
  </si>
  <si>
    <t>210220652</t>
  </si>
  <si>
    <t>Svorka rozpojovacia RS</t>
  </si>
  <si>
    <t>354410017600</t>
  </si>
  <si>
    <t>Svorka rozpojovacia  RS</t>
  </si>
  <si>
    <t>210220653</t>
  </si>
  <si>
    <t>Svorka spojovacia SS</t>
  </si>
  <si>
    <t>354410018000</t>
  </si>
  <si>
    <t>210220655</t>
  </si>
  <si>
    <t>Svorka  pripojovacia SP</t>
  </si>
  <si>
    <t>354410018600</t>
  </si>
  <si>
    <t>Svorka pripojovacia  SP</t>
  </si>
  <si>
    <t>210220657</t>
  </si>
  <si>
    <t>Svorka skúšobná SZ</t>
  </si>
  <si>
    <t>354410018900</t>
  </si>
  <si>
    <t>Svorka skušobná  SZ</t>
  </si>
  <si>
    <t>210220663</t>
  </si>
  <si>
    <t>Svorka uzemňovacia SR03</t>
  </si>
  <si>
    <t>354410021500</t>
  </si>
  <si>
    <t>Svorka uzemňovacia SR 03</t>
  </si>
  <si>
    <t>210220031</t>
  </si>
  <si>
    <t>Inštalačná krabica KO 125</t>
  </si>
  <si>
    <t>345410000400</t>
  </si>
  <si>
    <t>Krabica odbočná z PVC  KO 125</t>
  </si>
  <si>
    <t>210010026</t>
  </si>
  <si>
    <t>Rúrka ohybná elektroinštalačná z PVC typ FXP 25, uložená pevne</t>
  </si>
  <si>
    <t>345710009200</t>
  </si>
  <si>
    <t>Rúrka ohybná vlnitá pancierová PVC-U, FXP DN 25</t>
  </si>
  <si>
    <t>210220280</t>
  </si>
  <si>
    <t>Uzemňovacia tyč</t>
  </si>
  <si>
    <t>354410055700</t>
  </si>
  <si>
    <t>Tyč uzemňovacia</t>
  </si>
  <si>
    <t>210220205</t>
  </si>
  <si>
    <t>Zvodová  tyč</t>
  </si>
  <si>
    <t>354410023500</t>
  </si>
  <si>
    <t>Zvodová tyč</t>
  </si>
  <si>
    <t>21-M</t>
  </si>
  <si>
    <t>Elektromontáže</t>
  </si>
  <si>
    <t>210800203.S</t>
  </si>
  <si>
    <t>Kábel medený uložený v rúrke CYKY 450/750 V 5x16</t>
  </si>
  <si>
    <t>-1425999190</t>
  </si>
  <si>
    <t>341110002400.S</t>
  </si>
  <si>
    <t>Kábel medený CYKY 5x16 mm2</t>
  </si>
  <si>
    <t>-27131286</t>
  </si>
  <si>
    <t>D4</t>
  </si>
  <si>
    <t>Ostatné</t>
  </si>
  <si>
    <t>Pol85</t>
  </si>
  <si>
    <t>Revízia zariadenia</t>
  </si>
  <si>
    <t>hod</t>
  </si>
  <si>
    <t>Pol86</t>
  </si>
  <si>
    <t>Drobné stavebné úpravy</t>
  </si>
  <si>
    <t>Pol87</t>
  </si>
  <si>
    <t>Zapojenie inšt. a ukončenie káblov</t>
  </si>
  <si>
    <t>Pol88</t>
  </si>
  <si>
    <t>Prepojenie inštalácie</t>
  </si>
  <si>
    <t>Pol89</t>
  </si>
  <si>
    <t>Pomocné a nevyšpecifikované práce</t>
  </si>
  <si>
    <t>Pol90</t>
  </si>
  <si>
    <t>Pripojenie vodičov pospájania a uzemnenia</t>
  </si>
  <si>
    <t>Pol45</t>
  </si>
  <si>
    <t>Podružný materiál</t>
  </si>
  <si>
    <t>Pol92</t>
  </si>
  <si>
    <t>Pomocné a podružné výkony</t>
  </si>
  <si>
    <t>Pol92a</t>
  </si>
  <si>
    <t>Merací protokol</t>
  </si>
  <si>
    <t>4 - SO 01  Vzduchotechnika</t>
  </si>
  <si>
    <t>HSV - Práce a dodávky HSV</t>
  </si>
  <si>
    <t>HZS - Hodinové zúčtovacie sadzby</t>
  </si>
  <si>
    <t>HSV</t>
  </si>
  <si>
    <t>941955002</t>
  </si>
  <si>
    <t>Lešenie ľahké pracovné pomocné s výškou lešeňovej podlahy nad 1,20 do 1,90 m</t>
  </si>
  <si>
    <t>971081211.P</t>
  </si>
  <si>
    <t>Vybúranie otvoru v priečkach heraklitových, rabicových a iných doskových, plochy do 0,0225 m2,  -0,00200t (otvor pre ventilátor)</t>
  </si>
  <si>
    <t>998009101</t>
  </si>
  <si>
    <t>Presun hmôt samostatne budovaného lešenia bez ohľadu na výšku</t>
  </si>
  <si>
    <t>HZS</t>
  </si>
  <si>
    <t>Hodinové zúčtovacie sadzby</t>
  </si>
  <si>
    <t>HZS000211</t>
  </si>
  <si>
    <t>Stavebno montážne práce menej náročne, pomocné alebo manipulačné (Tr. 1) v rozsahu viac 4 a menej ako 8 hodín (prevrtávky otvorov)</t>
  </si>
  <si>
    <t>512</t>
  </si>
  <si>
    <t>5 - SO 02  Vodovodná a kanalizačná prípojka</t>
  </si>
  <si>
    <t>D3 - KANALIZAČNÁ PRÍPOJKA:</t>
  </si>
  <si>
    <t xml:space="preserve">    D5 - I.C 01 - ZEMNÉ PRÁCE</t>
  </si>
  <si>
    <t xml:space="preserve">    D6 - II.C 27 - PODKLADNÉ  KONŠTRUKCIE</t>
  </si>
  <si>
    <t xml:space="preserve">    D7 - III.C 27 -  VONKAJŠIE POTRUBNÉ ROZVODY</t>
  </si>
  <si>
    <t xml:space="preserve">    D8 - IV.C 27 PRESUN HMÔT</t>
  </si>
  <si>
    <t xml:space="preserve">    D9 - KANALIZAČNÉ ŠACHTY Š1-Š3</t>
  </si>
  <si>
    <t xml:space="preserve">    D10 - I.C 27 - PODKLADNÉ  KONŠTRUKCIE</t>
  </si>
  <si>
    <t xml:space="preserve">    D11 - II.C 27 - OSTATNÉ KONŠTRUKCIE</t>
  </si>
  <si>
    <t xml:space="preserve">    D12 - ŽUMPA - KL AN 6</t>
  </si>
  <si>
    <t xml:space="preserve">    D13 - III.C 11 - BETONÁRSKE PRÁCE</t>
  </si>
  <si>
    <t>D4 - VODOVODNÁ PRÍPOJKA:</t>
  </si>
  <si>
    <t xml:space="preserve">    D14 - I.C 01  ZEMNÉ PRÁCE</t>
  </si>
  <si>
    <t xml:space="preserve">    D15 - II.C 27 PODKLADNÉ  KONŠTRUKCIE</t>
  </si>
  <si>
    <t xml:space="preserve">    D16 - III.C 27 VONKAJŠIE RÚROVE VEDENIE</t>
  </si>
  <si>
    <t xml:space="preserve">    D17 - V. C 88A2 VODOVOD</t>
  </si>
  <si>
    <t>KANALIZAČNÁ PRÍPOJKA:</t>
  </si>
  <si>
    <t>D5</t>
  </si>
  <si>
    <t>I.C 01 - ZEMNÉ PRÁCE</t>
  </si>
  <si>
    <t>0301-0102-0010</t>
  </si>
  <si>
    <t>Hĺbenie zapažených jám v hornine 3 do 100 m3</t>
  </si>
  <si>
    <t>0301-0102-0090</t>
  </si>
  <si>
    <t>Príplatok za lepivosť 30%</t>
  </si>
  <si>
    <t>0302-0202-0010</t>
  </si>
  <si>
    <t>Hĺbenie rýh šírky nad 600 mm v hornine 3 do 100 m3</t>
  </si>
  <si>
    <t>0302-0202-0090</t>
  </si>
  <si>
    <t>0404-0207-0020</t>
  </si>
  <si>
    <t>Zásyp rýh sypaninou s uložením výkopku vo vrstvách a so zhutnením do 1000 m3</t>
  </si>
  <si>
    <t>0405-0107-0020</t>
  </si>
  <si>
    <t>Obsyp potrubia sypaninou z vhodného materiálu s prehodením sypaniny</t>
  </si>
  <si>
    <t>PONUKA</t>
  </si>
  <si>
    <t>Kamenivo ťažené drobné 0-4 C</t>
  </si>
  <si>
    <t>0602-0301-0040</t>
  </si>
  <si>
    <t>Vodorovné premiestnenie výkopu do vzdialenosti  do 3 km</t>
  </si>
  <si>
    <t>0602-0301-0050</t>
  </si>
  <si>
    <t>Príplatok k cene za každých začatých 1000 m 2 km</t>
  </si>
  <si>
    <t>0401-0007-0010</t>
  </si>
  <si>
    <t>Uloženie sypaniny na skládku do 100 m3</t>
  </si>
  <si>
    <t>Poplatok za skládku</t>
  </si>
  <si>
    <t>0701-0100-0070</t>
  </si>
  <si>
    <t>Zriadenie paženia stien výkopu príložného bez rozopretia hĺbky do 4 m</t>
  </si>
  <si>
    <t>0701-0100-1110</t>
  </si>
  <si>
    <t>Odstranenie paženia stien výkopu príložné, hĺbky do 4 m</t>
  </si>
  <si>
    <t>D6</t>
  </si>
  <si>
    <t>II.C 27 - PODKLADNÉ  KONŠTRUKCIE</t>
  </si>
  <si>
    <t>2013-9200-0020</t>
  </si>
  <si>
    <t>Lôžko pod potrubie z piesku a štrkopiesku</t>
  </si>
  <si>
    <t>D7</t>
  </si>
  <si>
    <t>III.C 27 -  VONKAJŠIE POTRUBNÉ ROZVODY</t>
  </si>
  <si>
    <t>0304-2204-0010</t>
  </si>
  <si>
    <t>Montáž potrubia PVC v otvorenom výkope  DN 150</t>
  </si>
  <si>
    <t>PONUKA.1</t>
  </si>
  <si>
    <t>PVC potrubie 160x4,7</t>
  </si>
  <si>
    <t>0304-2304-1010</t>
  </si>
  <si>
    <t>Montáž tvaroviek na potrubie PVC v otvorenom výkope - odbočných DN 150</t>
  </si>
  <si>
    <t>PONUKA.2</t>
  </si>
  <si>
    <t>PVC odbočka KGEA 150/150</t>
  </si>
  <si>
    <t>0304-2403-1030</t>
  </si>
  <si>
    <t>Montáž tvaroviek na potrubie PVC v otvorenom výkope - jednoosých do DN 150</t>
  </si>
  <si>
    <t>PONUKA.3</t>
  </si>
  <si>
    <t>PVC koleno KGB 150/45°</t>
  </si>
  <si>
    <t>0311-7501-0010</t>
  </si>
  <si>
    <t>Skúška tesnosti kanalizácie do DN 150</t>
  </si>
  <si>
    <t>D8</t>
  </si>
  <si>
    <t>IV.C 27 PRESUN HMÔT</t>
  </si>
  <si>
    <t>9927-0401-1150</t>
  </si>
  <si>
    <t>Presun hmôt pre rúrové vedenie z plastických hmôt</t>
  </si>
  <si>
    <t>D9</t>
  </si>
  <si>
    <t>KANALIZAČNÉ ŠACHTY Š1-Š3</t>
  </si>
  <si>
    <t>D10</t>
  </si>
  <si>
    <t>I.C 27 - PODKLADNÉ  KONŠTRUKCIE</t>
  </si>
  <si>
    <t>2013-9020-0020</t>
  </si>
  <si>
    <t>Lôžko pod kanalizačnú šachtu z piesku, štrkopiesku</t>
  </si>
  <si>
    <t>D11</t>
  </si>
  <si>
    <t>II.C 27 - OSTATNÉ KONŠTRUKCIE</t>
  </si>
  <si>
    <t>0311-7103-3009</t>
  </si>
  <si>
    <t>Montáž PP kanalizačných šachiet  priemeru 600 mm</t>
  </si>
  <si>
    <t>PONUKA.4</t>
  </si>
  <si>
    <t>TEGRA 600 - Šachtové dno  600/150-X RF160000</t>
  </si>
  <si>
    <t>PONUKA.5</t>
  </si>
  <si>
    <t>TEGRA 600 - Šachtové dno  600/150x90° RF140000</t>
  </si>
  <si>
    <t>PONUKA.6</t>
  </si>
  <si>
    <t>TEGRA 600 - Vlnovcová šacht. rúra  ID600 RP060000</t>
  </si>
  <si>
    <t>PONUKA.7</t>
  </si>
  <si>
    <t>TEGRA 600 - Teleskopický adaptér  D400  RF990000</t>
  </si>
  <si>
    <t>PONUKA.8</t>
  </si>
  <si>
    <t>TEGRA 600 - Tesnenie šacht. rúry  600 RF999900</t>
  </si>
  <si>
    <t>PONUKA.9</t>
  </si>
  <si>
    <t>TEGRA 600 - Betónový roznášací prstenec 1100/680/150 RF600000</t>
  </si>
  <si>
    <t>PONUKA.10</t>
  </si>
  <si>
    <t>Liatinový poklop D600 Wavin  D400/600/800 RF730000</t>
  </si>
  <si>
    <t>D12</t>
  </si>
  <si>
    <t>ŽUMPA - KL AN 6</t>
  </si>
  <si>
    <t>0311-7101-1410</t>
  </si>
  <si>
    <t>Osadebie betónových dielcov pre šachty - rovných skruží</t>
  </si>
  <si>
    <t>PONUKA.11</t>
  </si>
  <si>
    <t>Skruž šachtová  250 mm</t>
  </si>
  <si>
    <t>PONUKA.12</t>
  </si>
  <si>
    <t>Skruž šachtová  500 mm</t>
  </si>
  <si>
    <t>0311-7101-1410.1</t>
  </si>
  <si>
    <t>Osadebie betónových dielcov pre šachty - prechodových skruží</t>
  </si>
  <si>
    <t>PONUKA.13</t>
  </si>
  <si>
    <t>Skruž prechodová</t>
  </si>
  <si>
    <t>0311-7301-1153</t>
  </si>
  <si>
    <t>Osadenie akumulačnej nádrže železobetónovej hmotnosti do 10 t</t>
  </si>
  <si>
    <t>PONUKA.14</t>
  </si>
  <si>
    <t>Žumpa KL AN6 s príslušenstvom a dopravou</t>
  </si>
  <si>
    <t>0311-7601-0040</t>
  </si>
  <si>
    <t>Osadenie poklopov s rámom hmotnosti nad 150 kg</t>
  </si>
  <si>
    <t>PONUKA.15</t>
  </si>
  <si>
    <t>Poklop vstupný šachtový D400 DN600</t>
  </si>
  <si>
    <t>D13</t>
  </si>
  <si>
    <t>III.C 11 - BETONÁRSKE PRÁCE</t>
  </si>
  <si>
    <t>2003-0103-1510</t>
  </si>
  <si>
    <t>Dosky z betónu v otvorenom výkope tr.B15</t>
  </si>
  <si>
    <t>9927-0001-1150</t>
  </si>
  <si>
    <t>Presun hmôt</t>
  </si>
  <si>
    <t>VODOVODNÁ PRÍPOJKA:</t>
  </si>
  <si>
    <t>D14</t>
  </si>
  <si>
    <t>I.C 01  ZEMNÉ PRÁCE</t>
  </si>
  <si>
    <t>0404-0207-0010</t>
  </si>
  <si>
    <t>Zásyp rýh sypaninou s uložením výkopku vo vrstvách a so zhutnením do 100 m3</t>
  </si>
  <si>
    <t>0401-0007-0020</t>
  </si>
  <si>
    <t>Uloženie sypaniny na skládku do 1000 m3</t>
  </si>
  <si>
    <t>D15</t>
  </si>
  <si>
    <t>II.C 27 PODKLADNÉ  KONŠTRUKCIE</t>
  </si>
  <si>
    <t>D16</t>
  </si>
  <si>
    <t>III.C 27 VONKAJŠIE RÚROVE VEDENIE</t>
  </si>
  <si>
    <t>0204-2102-0020</t>
  </si>
  <si>
    <t>Montáž potrubí v otvorenom výkope z tlakových PE rúrok D32</t>
  </si>
  <si>
    <t>PONUKA.16</t>
  </si>
  <si>
    <t>Potrubie z PE D32x2,9</t>
  </si>
  <si>
    <t>PONUKA.17</t>
  </si>
  <si>
    <t>Spojka PE - oceľ, č.6100 D32/DN25</t>
  </si>
  <si>
    <t>PONUKA.19</t>
  </si>
  <si>
    <t>Spojka PE - PE, koleno 90°, č.6400 D32</t>
  </si>
  <si>
    <t>0212-8501-0010</t>
  </si>
  <si>
    <t>Tlakové skúšky vodovodného potrubia do DN80</t>
  </si>
  <si>
    <t>2012-8501-0210</t>
  </si>
  <si>
    <t>Zabezpečenie koncov vodovodného potrubia pri tlakových skúškach do DN300</t>
  </si>
  <si>
    <t>0212-8503-0010</t>
  </si>
  <si>
    <t>Preplach a dezinfekcia vodovodného potrrubia do DN80</t>
  </si>
  <si>
    <t>PONUKA.20</t>
  </si>
  <si>
    <t>Výstražná fólia z PVC hr. 33 cm</t>
  </si>
  <si>
    <t>124</t>
  </si>
  <si>
    <t>126</t>
  </si>
  <si>
    <t>D17</t>
  </si>
  <si>
    <t>V. C 88A2 VODOVOD</t>
  </si>
  <si>
    <t>01</t>
  </si>
  <si>
    <t>262137816</t>
  </si>
  <si>
    <t>PONUKA.21</t>
  </si>
  <si>
    <t>Guľové kohúty s pákou - GK, vnútorný - vnútorný závit DN 25</t>
  </si>
  <si>
    <t>134</t>
  </si>
  <si>
    <t>0202-2102-1020</t>
  </si>
  <si>
    <t>Montáž guľového kohúta závitového priameho DN 25</t>
  </si>
  <si>
    <t>pár</t>
  </si>
  <si>
    <t>136</t>
  </si>
  <si>
    <t>PONUKA.22</t>
  </si>
  <si>
    <t>Vypúšťací ventil - VV DN 15</t>
  </si>
  <si>
    <t>138</t>
  </si>
  <si>
    <t>0202-2102-1112</t>
  </si>
  <si>
    <t>Montáž guľového kohúta vypúšťacieho DN 15</t>
  </si>
  <si>
    <t>140</t>
  </si>
  <si>
    <t>9988-0201-6010</t>
  </si>
  <si>
    <t>Presun hmôt pre vnútorný vodovod v stavbe výšky do 7 m</t>
  </si>
  <si>
    <t>142</t>
  </si>
  <si>
    <t xml:space="preserve">    8 - Rúrové vedenie</t>
  </si>
  <si>
    <t>130201001</t>
  </si>
  <si>
    <t>Výkop jamy a ryhy v obmedzenom priestore horn. tr.3 ručne</t>
  </si>
  <si>
    <t>171201201</t>
  </si>
  <si>
    <t>Uloženie sypaniny na skládky do 100 m3</t>
  </si>
  <si>
    <t>171209002</t>
  </si>
  <si>
    <t>Poplatok za skladovanie - zemina a kamenivo (17 05) ostatné</t>
  </si>
  <si>
    <t>567124215</t>
  </si>
  <si>
    <t>Podklad z podkladového betónu PB II tr. C 16/20 hr. 150 mm</t>
  </si>
  <si>
    <t>596911221</t>
  </si>
  <si>
    <t>Kladenie betónovej zámkovej dlažby pozemných komunikácií hr. 80 mm pre peších do 50 m2 so zriadením lôžka z kameniva hr. 50 mm</t>
  </si>
  <si>
    <t>592460008300</t>
  </si>
  <si>
    <t>Dlažba zámkova betónová rozmer 200x100x80 mm</t>
  </si>
  <si>
    <t>Rúrové vedenie</t>
  </si>
  <si>
    <t>893301002</t>
  </si>
  <si>
    <t>Osadenie vodomernej šachty železobetónovej, hmotnosti nad 3 do 6 t</t>
  </si>
  <si>
    <t>594300000201</t>
  </si>
  <si>
    <t>Vodomerná a armatúrna šachta , lxšxv 1200x900x1800 mm s poklopom</t>
  </si>
  <si>
    <t>916561112</t>
  </si>
  <si>
    <t>Osadenie záhonového alebo parkového obrubníka betón., do lôžka z bet. pros. tr. C 16/20 s bočnou oporou</t>
  </si>
  <si>
    <t>592170001800</t>
  </si>
  <si>
    <t>Obrubník parkový, lxšxv 1000x50x200 mm</t>
  </si>
  <si>
    <t>998276101</t>
  </si>
  <si>
    <t>Presun hmôt pre rúrové vedenie hĺbené z rúr z plast., hmôt alebo sklolamin. v otvorenom výkope</t>
  </si>
  <si>
    <t>7 - SO 04  Spevnené plochy</t>
  </si>
  <si>
    <t>OST - Ostatné</t>
  </si>
  <si>
    <t>113107242</t>
  </si>
  <si>
    <t>Odstránenie krytu asfaltového v ploche nad 200 m2, hr.nad 50 do 100 mm,  -0,18100t</t>
  </si>
  <si>
    <t>113151113</t>
  </si>
  <si>
    <t>Odstránenie asfaltového podkladu alebo krytu frézovaním, v ploche do 500 m2,pruh do 750 mm,hr.40 mm,  -0,10160t</t>
  </si>
  <si>
    <t>113307223</t>
  </si>
  <si>
    <t>Odstránenie podkladu v ploche nad 200 m2 z kameniva hrubého drveného, hr.200 do 300 m,  -0,510000t</t>
  </si>
  <si>
    <t>113308441</t>
  </si>
  <si>
    <t>Rozrytie vrstvy  podkladu z kameniva, bez zhutnenia, bez asfaltového spojiva</t>
  </si>
  <si>
    <t>167101102</t>
  </si>
  <si>
    <t>Nakladanie neuľahnutého výkopku z hornín tr.1-4 nad 100 do 1000 m3</t>
  </si>
  <si>
    <t>171101102</t>
  </si>
  <si>
    <t>Uloženie sypaniny do násypu súdržnej horniny s mierou zhutnenia na 96 % podľa Proctor-Standard</t>
  </si>
  <si>
    <t>171101131</t>
  </si>
  <si>
    <t>Uloženie sypaniny do násypu  nesúdržných a súdržných hornín striedavo ukladaných</t>
  </si>
  <si>
    <t>5834419700</t>
  </si>
  <si>
    <t>Štrkodrva  32- 63 a</t>
  </si>
  <si>
    <t>Uloženie sypaniny na skládku</t>
  </si>
  <si>
    <t>181101101</t>
  </si>
  <si>
    <t>Úprava pláne v násypoch v horn. tr. 1-4 so zhutnením</t>
  </si>
  <si>
    <t>181301103</t>
  </si>
  <si>
    <t>Rozprestretie ornice v rovine, plocha do 500 m2,hr.do 200 mm</t>
  </si>
  <si>
    <t>182201101</t>
  </si>
  <si>
    <t>Svahovanie trvalých svahov v násype</t>
  </si>
  <si>
    <t>183405211</t>
  </si>
  <si>
    <t>Výsev trávniku hydroosevom na ornicu</t>
  </si>
  <si>
    <t>0057211100</t>
  </si>
  <si>
    <t>Trávové semeno</t>
  </si>
  <si>
    <t>564761111</t>
  </si>
  <si>
    <t>Podklad alebo kryt z kameniva hrubého drveného veľ. 32-63 mm s rozprestretím a zhutnením hr. 200 mm</t>
  </si>
  <si>
    <t>564851113</t>
  </si>
  <si>
    <t>Podklad zo štrkodrviny s rozprestretím a zhutnením, po zhutnení hr. 170 mm</t>
  </si>
  <si>
    <t>565171221</t>
  </si>
  <si>
    <t>Podklad z asfaltového betónu AC 22 P, tr.II, s rozprestretím a zhutnením v pruhu š. nad 3 m, po zhutnení hr. 90 mm</t>
  </si>
  <si>
    <t>567133110</t>
  </si>
  <si>
    <t>Podklad z kameniva spevneného cementom s rozprestretím a zhutnením, MSK C 5/6, po zhutnení hr. 130 mm</t>
  </si>
  <si>
    <t>569851111</t>
  </si>
  <si>
    <t>Spevnenie krajníc s rozpr. a zhutnením, šírky 0,5 m, štrkodrvinou fr. 0-22, hr. 100 mm</t>
  </si>
  <si>
    <t>573111112</t>
  </si>
  <si>
    <t>Postrek asfaltový infiltračný s posypom kamenivom z asfaltu cestného v množstve 1, 00 kg/m2</t>
  </si>
  <si>
    <t>573211111</t>
  </si>
  <si>
    <t>Postrek asfaltový spojovací bez posypu kamenivom z asfaltu cestného v množstve 0,50 kg/m2</t>
  </si>
  <si>
    <t>577131111</t>
  </si>
  <si>
    <t>Betón asfaltový po zhutnení I.tr. strednozrnný AC 11 (ABS), alebo hrubozrnný AC 16 (ABH) hr.40mm</t>
  </si>
  <si>
    <t>594511111</t>
  </si>
  <si>
    <t>Dlažba z lomového kameňa hr.150 mm do lôžka z betónu tr. C 30/37 hr.150 mm</t>
  </si>
  <si>
    <t>914001111</t>
  </si>
  <si>
    <t>Osadenie a montáž cestnej zvislej dopravnej značky na stľpik, s osadením do betónu tr. C12/15</t>
  </si>
  <si>
    <t>4044721131</t>
  </si>
  <si>
    <t>Dopravná značka zvislá</t>
  </si>
  <si>
    <t>4041354300</t>
  </si>
  <si>
    <t>Stojan pre značku - stĺpik dl. 3,0m</t>
  </si>
  <si>
    <t>915712112</t>
  </si>
  <si>
    <t>Vodorovné značenie krytu striekané farbou vodiacich prúžkov šírky 150 mm - dvojzložkové hr.2-3 mm</t>
  </si>
  <si>
    <t>915719210</t>
  </si>
  <si>
    <t>Príplatok k cene za reflexnú úpravu balotinovú vodiacich prúžkov šírky 150 mm</t>
  </si>
  <si>
    <t>915791111</t>
  </si>
  <si>
    <t>Predznačenie pre značenie striekané farbou z náterových hmôt deliace čiary, vodiace prúžky</t>
  </si>
  <si>
    <t>935112211</t>
  </si>
  <si>
    <t>Osadenie priekop. žľabu z betón. priekopových tvárnic šírky 500- 800 mm do betónu C 16/20</t>
  </si>
  <si>
    <t>5922764160</t>
  </si>
  <si>
    <t>Tvárnica betónová žľabovka 620x300x152</t>
  </si>
  <si>
    <t>9389097431</t>
  </si>
  <si>
    <t>Vyčistenie podkladu pred osadením žľabu</t>
  </si>
  <si>
    <t>9389097432</t>
  </si>
  <si>
    <t>Drevené terénne schody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</si>
  <si>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</si>
  <si>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</si>
  <si>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</si>
  <si>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</si>
  <si>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979087112</t>
  </si>
  <si>
    <t>Nakladanie na dopravný prostriedok pre vodorovnú dopravu sutiny</t>
  </si>
  <si>
    <t>979089612</t>
  </si>
  <si>
    <t>Poplatok za skladovanie - iné odpady zo stavieb a demolácií (17 09), ostatné</t>
  </si>
  <si>
    <t>998225111</t>
  </si>
  <si>
    <t>Presun hmôt pre pozemnú komunikáciu a letisko s krytom asfaltovým akejkoľvek dĺžky objektu</t>
  </si>
  <si>
    <t>767911130</t>
  </si>
  <si>
    <t>Montáž oplotenia strojového pletiva, s výškou nad 1,6 m</t>
  </si>
  <si>
    <t>767914830</t>
  </si>
  <si>
    <t>Demontáž oplotenia rámového na oceľové stĺpiky, výšky nad 1 do 2 m,  -0,00900t</t>
  </si>
  <si>
    <t>OST</t>
  </si>
  <si>
    <t>990101</t>
  </si>
  <si>
    <t>Prenájom WC</t>
  </si>
  <si>
    <t>mes</t>
  </si>
  <si>
    <t>262144</t>
  </si>
  <si>
    <t>990102</t>
  </si>
  <si>
    <t>Montáž unimo kontajnerov - presun</t>
  </si>
  <si>
    <t>8 - SO 05  Dažďová kanalizácia</t>
  </si>
  <si>
    <t xml:space="preserve">    4 - Vodorovné konštrukcie</t>
  </si>
  <si>
    <t>131201202</t>
  </si>
  <si>
    <t>Výkop zapaženej jamy v hornine 3, nad 100 do 1000 m3</t>
  </si>
  <si>
    <t>131201209</t>
  </si>
  <si>
    <t>Príplatok za lepivosť pri hĺbení zapažených jám a zárezov s urovnaním dna v hornine 3</t>
  </si>
  <si>
    <t>Výkop ryhy šírky 600-2000mm horn.3 do 100m3</t>
  </si>
  <si>
    <t>Príplatok k cenám za lepivosť pri hĺbení rýh š. nad 600 do 2 000 mm zapaž. i nezapažených, s urovnaním dna v hornine 3</t>
  </si>
  <si>
    <t>151101101</t>
  </si>
  <si>
    <t>Paženie a rozopretie stien rýh pre podzemné vedenie, príložné do 2 m</t>
  </si>
  <si>
    <t>151101102</t>
  </si>
  <si>
    <t>Paženie a rozopretie stien rýh pre podzemné vedenie, príložné do 4 m</t>
  </si>
  <si>
    <t>151101111</t>
  </si>
  <si>
    <t>Odstránenie paženia rýh pre podzemné vedenie, príložné hĺbky do 2 m</t>
  </si>
  <si>
    <t>151101112</t>
  </si>
  <si>
    <t>Odstránenie paženia rýh pre podzemné vedenie, príložné hĺbky do 4 m</t>
  </si>
  <si>
    <t>171201202</t>
  </si>
  <si>
    <t>Uloženie sypaniny na skládky nad 100 do 1000 m3</t>
  </si>
  <si>
    <t>174101002</t>
  </si>
  <si>
    <t>Zásyp sypaninou so zhutnením jám, šachiet, rýh, zárezov alebo okolo objektov nad 100 do 1000 m3</t>
  </si>
  <si>
    <t>175101102</t>
  </si>
  <si>
    <t>Obsyp potrubia sypaninou z vhodných hornín 1 až 4 s prehodením sypaniny</t>
  </si>
  <si>
    <t>583310004000</t>
  </si>
  <si>
    <t>Kamenivo ťažené drobné drvené frakcia 0-4 mm</t>
  </si>
  <si>
    <t>Vodorovné konštrukcie</t>
  </si>
  <si>
    <t>451572111</t>
  </si>
  <si>
    <t>Lôžko pod potrubie, stoky a drobné objekty, v otvorenom výkope zo štrkodrviny</t>
  </si>
  <si>
    <t>451573111</t>
  </si>
  <si>
    <t>Lôžko pod potrubie, stoky a drobné objekty, v otvorenom výkope z piesku a štrkopiesku do 63 mm</t>
  </si>
  <si>
    <t>452311131</t>
  </si>
  <si>
    <t>Dosky, bloky, sedlá z betónu v otvorenom výkope tr. C 12/15</t>
  </si>
  <si>
    <t>452351101</t>
  </si>
  <si>
    <t>Debnenie v otvorenom výkope dosiek, sedlových lôžok a blokov pod potrubie,stoky a drobné objekty</t>
  </si>
  <si>
    <t>871324004</t>
  </si>
  <si>
    <t>Montáž kanalizačného PVC potrubia DN 160</t>
  </si>
  <si>
    <t>286140001200</t>
  </si>
  <si>
    <t>Rúra KG kanalizačná  PP, SN 10, DN 160 dĺ. 5 m</t>
  </si>
  <si>
    <t>877324004</t>
  </si>
  <si>
    <t>Montáž kanalizačného PP kolena DN 160</t>
  </si>
  <si>
    <t>286540069700</t>
  </si>
  <si>
    <t>Koleno PVC DN 160x45° hladké pre kanalizáciu</t>
  </si>
  <si>
    <t>286540069900</t>
  </si>
  <si>
    <t>Koleno PVC DN 160x87° hladké pre kanalizáciu</t>
  </si>
  <si>
    <t>877324028</t>
  </si>
  <si>
    <t>Montáž kanalizačnej PP odbočky DN 160</t>
  </si>
  <si>
    <t>286540118200</t>
  </si>
  <si>
    <t>Odbočka 45° , DN 160/160 hladká pre kanalizáciu</t>
  </si>
  <si>
    <t>877324050</t>
  </si>
  <si>
    <t>Montáž kanalizačnej PVC redukcie DN 150/100</t>
  </si>
  <si>
    <t>286540083400</t>
  </si>
  <si>
    <t>Redukcia  PVC, DN 160/110 hladká pre kanalizáciu, WAVIN</t>
  </si>
  <si>
    <t>892311000</t>
  </si>
  <si>
    <t>Skúška tesnosti kanalizácie D 150</t>
  </si>
  <si>
    <t>8944111511</t>
  </si>
  <si>
    <t>Osadenie požiarnej nádrže hmotnosti nad 10t</t>
  </si>
  <si>
    <t>59221210101</t>
  </si>
  <si>
    <t>Požiarna nádrž 22m3  s príslušenstvom</t>
  </si>
  <si>
    <t>894411311</t>
  </si>
  <si>
    <t>Osadenie železobetónového dielca pre šachty, skruž rovná alebo prechodová TZS</t>
  </si>
  <si>
    <t>592240009601</t>
  </si>
  <si>
    <t>Betónová šachtová skruž</t>
  </si>
  <si>
    <t>592240009602</t>
  </si>
  <si>
    <t>Betónová šachtová skruž prechodová</t>
  </si>
  <si>
    <t>894810009</t>
  </si>
  <si>
    <t>Montáž PP  kanalizačnej šachty 600 do výšky šachty 2 m s roznášacím prstencom a poklopom</t>
  </si>
  <si>
    <t>286610035200</t>
  </si>
  <si>
    <t>Šachtové dno prietočné DN 160, ku kanalizačnej šachte DN 600</t>
  </si>
  <si>
    <t>286610045000</t>
  </si>
  <si>
    <t>Vlnovcová šachtová rúra kanalizačná  600, dĺžka 6 m, PP,</t>
  </si>
  <si>
    <t>286710035900</t>
  </si>
  <si>
    <t>Gumové tesnenie šachtovej rúry 600 ku kanalizačnej revíznej šachte 600</t>
  </si>
  <si>
    <t>552410002100</t>
  </si>
  <si>
    <t>Poklop liatinový T 600 A15,</t>
  </si>
  <si>
    <t>592240009400</t>
  </si>
  <si>
    <t>Betónový roznášací prstenec 1100/680/150 ku kanalizačnej šachte  600/1000 NG,</t>
  </si>
  <si>
    <t>5920101</t>
  </si>
  <si>
    <t>Vsakovací systém 20,0x2,0x0,4 m</t>
  </si>
  <si>
    <t>899311113</t>
  </si>
  <si>
    <t>Osadenie oceľ.alebo liatinového poklopu s rámom  hmotnosti 100-150 kg</t>
  </si>
  <si>
    <t>552410002400</t>
  </si>
  <si>
    <t>Poklop vstupný šachtový D 400 pre DN 600</t>
  </si>
  <si>
    <t>6 - SO 03  Stavebné úpravy jestvujúcej studne</t>
  </si>
  <si>
    <t>SO 03  Stavebné úpravy jestvujúcej studne</t>
  </si>
  <si>
    <t>Poznámka k položke:_x000D_
- cena neobsahuje el.kábel CYKY v dl.100 m (kábel v časti SO 01 Elektroinštalácia)</t>
  </si>
  <si>
    <t>Čerpacia stanica do studne s ponorným čerpadlom, 30m napájací kábel, techn.rozvádzač + spínač, výtlačné potrubie PE D32,ponor.elektr.tlak.membránova nádoba s vakom, armatúry, nanometer + komplexná montáž</t>
  </si>
  <si>
    <t>0201-0301-0030</t>
  </si>
  <si>
    <t>Potrubie z oceľových rúr závitových pozinkovaných DN 25</t>
  </si>
  <si>
    <t>0201-9000-2010</t>
  </si>
  <si>
    <t>Prepláchnutie potrubia do DN80</t>
  </si>
  <si>
    <t>0201-9000-5010</t>
  </si>
  <si>
    <t>Tlakové skúšky vodovodného potrubia do DN 50</t>
  </si>
  <si>
    <t>Kontajnerova zostava v zmysle PD - Technické parametre kontajnerovej zostavy (Dodávka + Montáž) - špecifikácia, príloha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</si>
</sst>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167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167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/>
    <xf numFmtId="0" fontId="0" fillId="0" borderId="0" xfId="0" applyFill="1" applyAlignment="1">
      <alignment vertical="center"/>
    </xf>
    <xf numFmtId="167" fontId="20" fillId="0" borderId="22" xfId="0" applyNumberFormat="1" applyFont="1" applyFill="1" applyBorder="1" applyAlignment="1">
      <alignment vertical="center"/>
    </xf>
    <xf numFmtId="0" fontId="0" fillId="0" borderId="0" xfId="0" applyFill="1"/>
    <xf numFmtId="0" fontId="38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167" fontId="0" fillId="0" borderId="0" xfId="0" applyNumberFormat="1" applyFill="1" applyAlignment="1">
      <alignment vertical="center"/>
    </xf>
    <xf numFmtId="167" fontId="34" fillId="0" borderId="22" xfId="0" applyNumberFormat="1" applyFont="1" applyFill="1" applyBorder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right" vertical="top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vertical="top"/>
    </xf>
    <xf numFmtId="0" fontId="34" fillId="0" borderId="22" xfId="0" applyFont="1" applyFill="1" applyBorder="1" applyAlignment="1">
      <alignment horizontal="center" vertical="center"/>
    </xf>
    <xf numFmtId="49" fontId="34" fillId="0" borderId="22" xfId="0" applyNumberFormat="1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left" vertical="center"/>
    </xf>
    <xf numFmtId="0" fontId="0" fillId="0" borderId="0" xfId="0"/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left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left" vertical="center"/>
    </xf>
    <xf numFmtId="0" fontId="20" fillId="3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4" workbookViewId="0">
      <selection activeCell="AN8" sqref="AN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 x14ac:dyDescent="0.2">
      <c r="B4" s="17"/>
      <c r="D4" s="18" t="s">
        <v>8</v>
      </c>
      <c r="AR4" s="17"/>
      <c r="AS4" s="19" t="s">
        <v>9</v>
      </c>
      <c r="BS4" s="14" t="s">
        <v>6</v>
      </c>
    </row>
    <row r="5" spans="1:74" ht="12" customHeight="1" x14ac:dyDescent="0.2">
      <c r="B5" s="17"/>
      <c r="D5" s="20" t="s">
        <v>10</v>
      </c>
      <c r="K5" s="213" t="s">
        <v>11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7"/>
      <c r="BS5" s="14" t="s">
        <v>6</v>
      </c>
    </row>
    <row r="6" spans="1:74" ht="36.950000000000003" customHeight="1" x14ac:dyDescent="0.2">
      <c r="B6" s="17"/>
      <c r="D6" s="22" t="s">
        <v>12</v>
      </c>
      <c r="K6" s="214" t="s">
        <v>13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7"/>
      <c r="BS6" s="14" t="s">
        <v>6</v>
      </c>
    </row>
    <row r="7" spans="1:74" ht="12" customHeight="1" x14ac:dyDescent="0.2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ht="12" customHeight="1" x14ac:dyDescent="0.2">
      <c r="B8" s="17"/>
      <c r="D8" s="23" t="s">
        <v>16</v>
      </c>
      <c r="K8" s="21" t="s">
        <v>17</v>
      </c>
      <c r="AK8" s="23" t="s">
        <v>18</v>
      </c>
      <c r="AN8" s="201"/>
      <c r="AR8" s="17"/>
      <c r="BS8" s="14" t="s">
        <v>6</v>
      </c>
    </row>
    <row r="9" spans="1:74" ht="14.45" customHeight="1" x14ac:dyDescent="0.2">
      <c r="B9" s="17"/>
      <c r="AR9" s="17"/>
      <c r="BS9" s="14" t="s">
        <v>6</v>
      </c>
    </row>
    <row r="10" spans="1:74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ht="18.399999999999999" customHeight="1" x14ac:dyDescent="0.2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ht="6.95" customHeight="1" x14ac:dyDescent="0.2">
      <c r="B12" s="17"/>
      <c r="AR12" s="17"/>
      <c r="BS12" s="14" t="s">
        <v>6</v>
      </c>
    </row>
    <row r="13" spans="1:74" ht="12" customHeight="1" x14ac:dyDescent="0.2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ht="6.95" customHeight="1" x14ac:dyDescent="0.2">
      <c r="B15" s="17"/>
      <c r="AR15" s="17"/>
      <c r="BS15" s="14" t="s">
        <v>4</v>
      </c>
    </row>
    <row r="16" spans="1:74" ht="12" customHeight="1" x14ac:dyDescent="0.2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4</v>
      </c>
    </row>
    <row r="17" spans="2:71" ht="18.399999999999999" customHeight="1" x14ac:dyDescent="0.2">
      <c r="B17" s="17"/>
      <c r="E17" s="21" t="s">
        <v>26</v>
      </c>
      <c r="AK17" s="23" t="s">
        <v>22</v>
      </c>
      <c r="AN17" s="21" t="s">
        <v>1</v>
      </c>
      <c r="AR17" s="17"/>
      <c r="BS17" s="14" t="s">
        <v>27</v>
      </c>
    </row>
    <row r="18" spans="2:71" ht="6.95" customHeight="1" x14ac:dyDescent="0.2">
      <c r="B18" s="17"/>
      <c r="AR18" s="17"/>
      <c r="BS18" s="14" t="s">
        <v>28</v>
      </c>
    </row>
    <row r="19" spans="2:71" ht="12" customHeight="1" x14ac:dyDescent="0.2">
      <c r="B19" s="17"/>
      <c r="D19" s="23" t="s">
        <v>29</v>
      </c>
      <c r="AK19" s="23" t="s">
        <v>20</v>
      </c>
      <c r="AN19" s="21" t="s">
        <v>1</v>
      </c>
      <c r="AR19" s="17"/>
      <c r="BS19" s="14" t="s">
        <v>28</v>
      </c>
    </row>
    <row r="20" spans="2:71" ht="18.399999999999999" customHeight="1" x14ac:dyDescent="0.2">
      <c r="B20" s="17"/>
      <c r="E20" s="21" t="s">
        <v>24</v>
      </c>
      <c r="AK20" s="23" t="s">
        <v>22</v>
      </c>
      <c r="AN20" s="21" t="s">
        <v>1</v>
      </c>
      <c r="AR20" s="17"/>
      <c r="BS20" s="14" t="s">
        <v>27</v>
      </c>
    </row>
    <row r="21" spans="2:71" ht="6.95" customHeight="1" x14ac:dyDescent="0.2">
      <c r="B21" s="17"/>
      <c r="AR21" s="17"/>
    </row>
    <row r="22" spans="2:71" ht="12" customHeight="1" x14ac:dyDescent="0.2">
      <c r="B22" s="17"/>
      <c r="D22" s="23" t="s">
        <v>30</v>
      </c>
      <c r="AR22" s="17"/>
    </row>
    <row r="23" spans="2:71" ht="16.5" customHeight="1" x14ac:dyDescent="0.2">
      <c r="B23" s="17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7"/>
    </row>
    <row r="24" spans="2:71" ht="6.95" customHeight="1" x14ac:dyDescent="0.2">
      <c r="B24" s="17"/>
      <c r="AR24" s="17"/>
    </row>
    <row r="25" spans="2:7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 x14ac:dyDescent="0.2">
      <c r="B26" s="26"/>
      <c r="D26" s="27" t="s">
        <v>31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6"/>
      <c r="AL26" s="217"/>
      <c r="AM26" s="217"/>
      <c r="AN26" s="217"/>
      <c r="AO26" s="217"/>
      <c r="AR26" s="26"/>
    </row>
    <row r="27" spans="2:71" s="1" customFormat="1" ht="6.95" customHeight="1" x14ac:dyDescent="0.2">
      <c r="B27" s="26"/>
      <c r="AR27" s="26"/>
    </row>
    <row r="28" spans="2:71" s="1" customFormat="1" ht="12.75" x14ac:dyDescent="0.2">
      <c r="B28" s="26"/>
      <c r="L28" s="218" t="s">
        <v>32</v>
      </c>
      <c r="M28" s="218"/>
      <c r="N28" s="218"/>
      <c r="O28" s="218"/>
      <c r="P28" s="218"/>
      <c r="W28" s="218" t="s">
        <v>33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34</v>
      </c>
      <c r="AL28" s="218"/>
      <c r="AM28" s="218"/>
      <c r="AN28" s="218"/>
      <c r="AO28" s="218"/>
      <c r="AR28" s="26"/>
    </row>
    <row r="29" spans="2:71" s="2" customFormat="1" ht="14.45" customHeight="1" x14ac:dyDescent="0.2">
      <c r="B29" s="29"/>
      <c r="D29" s="23" t="s">
        <v>35</v>
      </c>
      <c r="F29" s="30" t="s">
        <v>36</v>
      </c>
      <c r="L29" s="203">
        <v>0.2</v>
      </c>
      <c r="M29" s="204"/>
      <c r="N29" s="204"/>
      <c r="O29" s="204"/>
      <c r="P29" s="204"/>
      <c r="Q29" s="31"/>
      <c r="R29" s="31"/>
      <c r="S29" s="31"/>
      <c r="T29" s="31"/>
      <c r="U29" s="31"/>
      <c r="V29" s="31"/>
      <c r="W29" s="205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F29" s="31"/>
      <c r="AG29" s="31"/>
      <c r="AH29" s="31"/>
      <c r="AI29" s="31"/>
      <c r="AJ29" s="31"/>
      <c r="AK29" s="205">
        <f>ROUND(AV94, 2)</f>
        <v>0</v>
      </c>
      <c r="AL29" s="204"/>
      <c r="AM29" s="204"/>
      <c r="AN29" s="204"/>
      <c r="AO29" s="20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 x14ac:dyDescent="0.2">
      <c r="B30" s="29"/>
      <c r="F30" s="30" t="s">
        <v>37</v>
      </c>
      <c r="L30" s="210">
        <v>0.2</v>
      </c>
      <c r="M30" s="211"/>
      <c r="N30" s="211"/>
      <c r="O30" s="211"/>
      <c r="P30" s="211"/>
      <c r="W30" s="212"/>
      <c r="X30" s="211"/>
      <c r="Y30" s="211"/>
      <c r="Z30" s="211"/>
      <c r="AA30" s="211"/>
      <c r="AB30" s="211"/>
      <c r="AC30" s="211"/>
      <c r="AD30" s="211"/>
      <c r="AE30" s="211"/>
      <c r="AK30" s="212"/>
      <c r="AL30" s="211"/>
      <c r="AM30" s="211"/>
      <c r="AN30" s="211"/>
      <c r="AO30" s="211"/>
      <c r="AR30" s="29"/>
    </row>
    <row r="31" spans="2:71" s="2" customFormat="1" ht="14.45" hidden="1" customHeight="1" x14ac:dyDescent="0.2">
      <c r="B31" s="29"/>
      <c r="F31" s="23" t="s">
        <v>38</v>
      </c>
      <c r="L31" s="210">
        <v>0.2</v>
      </c>
      <c r="M31" s="211"/>
      <c r="N31" s="211"/>
      <c r="O31" s="211"/>
      <c r="P31" s="211"/>
      <c r="W31" s="212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2">
        <v>0</v>
      </c>
      <c r="AL31" s="211"/>
      <c r="AM31" s="211"/>
      <c r="AN31" s="211"/>
      <c r="AO31" s="211"/>
      <c r="AR31" s="29"/>
    </row>
    <row r="32" spans="2:71" s="2" customFormat="1" ht="14.45" hidden="1" customHeight="1" x14ac:dyDescent="0.2">
      <c r="B32" s="29"/>
      <c r="F32" s="23" t="s">
        <v>39</v>
      </c>
      <c r="L32" s="210">
        <v>0.2</v>
      </c>
      <c r="M32" s="211"/>
      <c r="N32" s="211"/>
      <c r="O32" s="211"/>
      <c r="P32" s="211"/>
      <c r="W32" s="212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2">
        <v>0</v>
      </c>
      <c r="AL32" s="211"/>
      <c r="AM32" s="211"/>
      <c r="AN32" s="211"/>
      <c r="AO32" s="211"/>
      <c r="AR32" s="29"/>
    </row>
    <row r="33" spans="2:52" s="2" customFormat="1" ht="14.45" hidden="1" customHeight="1" x14ac:dyDescent="0.2">
      <c r="B33" s="29"/>
      <c r="F33" s="30" t="s">
        <v>40</v>
      </c>
      <c r="L33" s="203">
        <v>0</v>
      </c>
      <c r="M33" s="204"/>
      <c r="N33" s="204"/>
      <c r="O33" s="204"/>
      <c r="P33" s="204"/>
      <c r="Q33" s="31"/>
      <c r="R33" s="31"/>
      <c r="S33" s="31"/>
      <c r="T33" s="31"/>
      <c r="U33" s="31"/>
      <c r="V33" s="31"/>
      <c r="W33" s="205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F33" s="31"/>
      <c r="AG33" s="31"/>
      <c r="AH33" s="31"/>
      <c r="AI33" s="31"/>
      <c r="AJ33" s="31"/>
      <c r="AK33" s="205">
        <v>0</v>
      </c>
      <c r="AL33" s="204"/>
      <c r="AM33" s="204"/>
      <c r="AN33" s="204"/>
      <c r="AO33" s="20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 x14ac:dyDescent="0.2">
      <c r="B34" s="26"/>
      <c r="AR34" s="26"/>
    </row>
    <row r="35" spans="2:52" s="1" customFormat="1" ht="25.9" customHeight="1" x14ac:dyDescent="0.2">
      <c r="B35" s="26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09" t="s">
        <v>43</v>
      </c>
      <c r="Y35" s="207"/>
      <c r="Z35" s="207"/>
      <c r="AA35" s="207"/>
      <c r="AB35" s="207"/>
      <c r="AC35" s="35"/>
      <c r="AD35" s="35"/>
      <c r="AE35" s="35"/>
      <c r="AF35" s="35"/>
      <c r="AG35" s="35"/>
      <c r="AH35" s="35"/>
      <c r="AI35" s="35"/>
      <c r="AJ35" s="35"/>
      <c r="AK35" s="206"/>
      <c r="AL35" s="207"/>
      <c r="AM35" s="207"/>
      <c r="AN35" s="207"/>
      <c r="AO35" s="208"/>
      <c r="AP35" s="33"/>
      <c r="AQ35" s="33"/>
      <c r="AR35" s="26"/>
    </row>
    <row r="36" spans="2:52" s="1" customFormat="1" ht="6.95" customHeight="1" x14ac:dyDescent="0.2">
      <c r="B36" s="26"/>
      <c r="AR36" s="26"/>
    </row>
    <row r="37" spans="2:52" s="1" customFormat="1" ht="14.45" customHeight="1" x14ac:dyDescent="0.2">
      <c r="B37" s="26"/>
      <c r="AR37" s="26"/>
    </row>
    <row r="38" spans="2:52" ht="14.45" customHeight="1" x14ac:dyDescent="0.2">
      <c r="B38" s="17"/>
      <c r="AR38" s="17"/>
    </row>
    <row r="39" spans="2:52" ht="14.45" customHeight="1" x14ac:dyDescent="0.2">
      <c r="B39" s="17"/>
      <c r="AR39" s="17"/>
    </row>
    <row r="40" spans="2:52" ht="14.45" customHeight="1" x14ac:dyDescent="0.2">
      <c r="B40" s="17"/>
      <c r="AR40" s="17"/>
    </row>
    <row r="41" spans="2:52" ht="14.45" customHeight="1" x14ac:dyDescent="0.2">
      <c r="B41" s="17"/>
      <c r="AR41" s="17"/>
    </row>
    <row r="42" spans="2:52" ht="14.45" customHeight="1" x14ac:dyDescent="0.2">
      <c r="B42" s="17"/>
      <c r="AR42" s="17"/>
    </row>
    <row r="43" spans="2:52" ht="14.45" customHeight="1" x14ac:dyDescent="0.2">
      <c r="B43" s="17"/>
      <c r="AR43" s="17"/>
    </row>
    <row r="44" spans="2:52" ht="14.45" customHeight="1" x14ac:dyDescent="0.2">
      <c r="B44" s="17"/>
      <c r="AR44" s="17"/>
    </row>
    <row r="45" spans="2:52" ht="14.45" customHeight="1" x14ac:dyDescent="0.2">
      <c r="B45" s="17"/>
      <c r="AR45" s="17"/>
    </row>
    <row r="46" spans="2:52" ht="14.45" customHeight="1" x14ac:dyDescent="0.2">
      <c r="B46" s="17"/>
      <c r="AR46" s="17"/>
    </row>
    <row r="47" spans="2:52" ht="14.45" customHeight="1" x14ac:dyDescent="0.2">
      <c r="B47" s="17"/>
      <c r="AR47" s="17"/>
    </row>
    <row r="48" spans="2:52" ht="14.45" customHeight="1" x14ac:dyDescent="0.2">
      <c r="B48" s="17"/>
      <c r="AR48" s="17"/>
    </row>
    <row r="49" spans="2:44" s="1" customFormat="1" ht="14.45" customHeight="1" x14ac:dyDescent="0.2">
      <c r="B49" s="26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6"/>
    </row>
    <row r="50" spans="2:44" x14ac:dyDescent="0.2">
      <c r="B50" s="17"/>
      <c r="AR50" s="17"/>
    </row>
    <row r="51" spans="2:44" x14ac:dyDescent="0.2">
      <c r="B51" s="17"/>
      <c r="AR51" s="17"/>
    </row>
    <row r="52" spans="2:44" x14ac:dyDescent="0.2">
      <c r="B52" s="17"/>
      <c r="AR52" s="17"/>
    </row>
    <row r="53" spans="2:44" x14ac:dyDescent="0.2">
      <c r="B53" s="17"/>
      <c r="AR53" s="17"/>
    </row>
    <row r="54" spans="2:44" x14ac:dyDescent="0.2">
      <c r="B54" s="17"/>
      <c r="AR54" s="17"/>
    </row>
    <row r="55" spans="2:44" x14ac:dyDescent="0.2">
      <c r="B55" s="17"/>
      <c r="AR55" s="17"/>
    </row>
    <row r="56" spans="2:44" x14ac:dyDescent="0.2">
      <c r="B56" s="17"/>
      <c r="AR56" s="17"/>
    </row>
    <row r="57" spans="2:44" x14ac:dyDescent="0.2">
      <c r="B57" s="17"/>
      <c r="AR57" s="17"/>
    </row>
    <row r="58" spans="2:44" x14ac:dyDescent="0.2">
      <c r="B58" s="17"/>
      <c r="AR58" s="17"/>
    </row>
    <row r="59" spans="2:44" x14ac:dyDescent="0.2">
      <c r="B59" s="17"/>
      <c r="AR59" s="17"/>
    </row>
    <row r="60" spans="2:44" s="1" customFormat="1" ht="12.75" x14ac:dyDescent="0.2">
      <c r="B60" s="26"/>
      <c r="D60" s="39" t="s">
        <v>46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9" t="s">
        <v>47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9" t="s">
        <v>46</v>
      </c>
      <c r="AI60" s="28"/>
      <c r="AJ60" s="28"/>
      <c r="AK60" s="28"/>
      <c r="AL60" s="28"/>
      <c r="AM60" s="39" t="s">
        <v>47</v>
      </c>
      <c r="AN60" s="28"/>
      <c r="AO60" s="28"/>
      <c r="AR60" s="26"/>
    </row>
    <row r="61" spans="2:44" x14ac:dyDescent="0.2">
      <c r="B61" s="17"/>
      <c r="AR61" s="17"/>
    </row>
    <row r="62" spans="2:44" x14ac:dyDescent="0.2">
      <c r="B62" s="17"/>
      <c r="AR62" s="17"/>
    </row>
    <row r="63" spans="2:44" x14ac:dyDescent="0.2">
      <c r="B63" s="17"/>
      <c r="AR63" s="17"/>
    </row>
    <row r="64" spans="2:44" s="1" customFormat="1" ht="12.75" x14ac:dyDescent="0.2">
      <c r="B64" s="26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6"/>
    </row>
    <row r="65" spans="2:44" x14ac:dyDescent="0.2">
      <c r="B65" s="17"/>
      <c r="AR65" s="17"/>
    </row>
    <row r="66" spans="2:44" x14ac:dyDescent="0.2">
      <c r="B66" s="17"/>
      <c r="AR66" s="17"/>
    </row>
    <row r="67" spans="2:44" x14ac:dyDescent="0.2">
      <c r="B67" s="17"/>
      <c r="AR67" s="17"/>
    </row>
    <row r="68" spans="2:44" x14ac:dyDescent="0.2">
      <c r="B68" s="17"/>
      <c r="AR68" s="17"/>
    </row>
    <row r="69" spans="2:44" x14ac:dyDescent="0.2">
      <c r="B69" s="17"/>
      <c r="AR69" s="17"/>
    </row>
    <row r="70" spans="2:44" x14ac:dyDescent="0.2">
      <c r="B70" s="17"/>
      <c r="AR70" s="17"/>
    </row>
    <row r="71" spans="2:44" x14ac:dyDescent="0.2">
      <c r="B71" s="17"/>
      <c r="AR71" s="17"/>
    </row>
    <row r="72" spans="2:44" x14ac:dyDescent="0.2">
      <c r="B72" s="17"/>
      <c r="AR72" s="17"/>
    </row>
    <row r="73" spans="2:44" x14ac:dyDescent="0.2">
      <c r="B73" s="17"/>
      <c r="AR73" s="17"/>
    </row>
    <row r="74" spans="2:44" x14ac:dyDescent="0.2">
      <c r="B74" s="17"/>
      <c r="AR74" s="17"/>
    </row>
    <row r="75" spans="2:44" s="1" customFormat="1" ht="12.75" x14ac:dyDescent="0.2">
      <c r="B75" s="26"/>
      <c r="D75" s="39" t="s">
        <v>46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9" t="s">
        <v>47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9" t="s">
        <v>46</v>
      </c>
      <c r="AI75" s="28"/>
      <c r="AJ75" s="28"/>
      <c r="AK75" s="28"/>
      <c r="AL75" s="28"/>
      <c r="AM75" s="39" t="s">
        <v>47</v>
      </c>
      <c r="AN75" s="28"/>
      <c r="AO75" s="28"/>
      <c r="AR75" s="26"/>
    </row>
    <row r="76" spans="2:44" s="1" customFormat="1" x14ac:dyDescent="0.2">
      <c r="B76" s="26"/>
      <c r="AR76" s="26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6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6"/>
    </row>
    <row r="82" spans="1:91" s="1" customFormat="1" ht="24.95" customHeight="1" x14ac:dyDescent="0.2">
      <c r="B82" s="26"/>
      <c r="C82" s="18" t="s">
        <v>50</v>
      </c>
      <c r="AR82" s="26"/>
    </row>
    <row r="83" spans="1:91" s="1" customFormat="1" ht="6.95" customHeight="1" x14ac:dyDescent="0.2">
      <c r="B83" s="26"/>
      <c r="AR83" s="26"/>
    </row>
    <row r="84" spans="1:91" s="3" customFormat="1" ht="12" customHeight="1" x14ac:dyDescent="0.2">
      <c r="B84" s="44"/>
      <c r="C84" s="23" t="s">
        <v>10</v>
      </c>
      <c r="L84" s="3" t="str">
        <f>K5</f>
        <v>KAP19-051AK</v>
      </c>
      <c r="AR84" s="44"/>
    </row>
    <row r="85" spans="1:91" s="4" customFormat="1" ht="36.950000000000003" customHeight="1" x14ac:dyDescent="0.2">
      <c r="B85" s="45"/>
      <c r="C85" s="46" t="s">
        <v>12</v>
      </c>
      <c r="L85" s="233" t="str">
        <f>K6</f>
        <v>Čierna nad Tisou OHK -  Pracovisko hraničnej kontroly na HP Čierna nad Tisou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R85" s="45"/>
    </row>
    <row r="86" spans="1:91" s="1" customFormat="1" ht="6.95" customHeight="1" x14ac:dyDescent="0.2">
      <c r="B86" s="26"/>
      <c r="AR86" s="26"/>
    </row>
    <row r="87" spans="1:91" s="1" customFormat="1" ht="12" customHeight="1" x14ac:dyDescent="0.2">
      <c r="B87" s="26"/>
      <c r="C87" s="23" t="s">
        <v>16</v>
      </c>
      <c r="L87" s="47" t="str">
        <f>IF(K8="","",K8)</f>
        <v>Čierna nad Tisou</v>
      </c>
      <c r="AI87" s="23" t="s">
        <v>18</v>
      </c>
      <c r="AM87" s="235" t="str">
        <f>IF(AN8= "","",AN8)</f>
        <v/>
      </c>
      <c r="AN87" s="235"/>
      <c r="AR87" s="26"/>
    </row>
    <row r="88" spans="1:91" s="1" customFormat="1" ht="6.95" customHeight="1" x14ac:dyDescent="0.2">
      <c r="B88" s="26"/>
      <c r="AR88" s="26"/>
    </row>
    <row r="89" spans="1:91" s="1" customFormat="1" ht="15.2" customHeight="1" x14ac:dyDescent="0.2">
      <c r="B89" s="26"/>
      <c r="C89" s="23" t="s">
        <v>19</v>
      </c>
      <c r="L89" s="3" t="str">
        <f>IF(E11= "","",E11)</f>
        <v>Ministerstvo vnútra SR</v>
      </c>
      <c r="AI89" s="23" t="s">
        <v>25</v>
      </c>
      <c r="AM89" s="236" t="str">
        <f>IF(E17="","",E17)</f>
        <v>KApAR, s.r.o. Prešov</v>
      </c>
      <c r="AN89" s="237"/>
      <c r="AO89" s="237"/>
      <c r="AP89" s="237"/>
      <c r="AR89" s="26"/>
      <c r="AS89" s="238" t="s">
        <v>51</v>
      </c>
      <c r="AT89" s="23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6"/>
      <c r="C90" s="23" t="s">
        <v>23</v>
      </c>
      <c r="L90" s="3" t="str">
        <f>IF(E14="","",E14)</f>
        <v xml:space="preserve"> </v>
      </c>
      <c r="AI90" s="23" t="s">
        <v>29</v>
      </c>
      <c r="AM90" s="236" t="str">
        <f>IF(E20="","",E20)</f>
        <v xml:space="preserve"> </v>
      </c>
      <c r="AN90" s="237"/>
      <c r="AO90" s="237"/>
      <c r="AP90" s="237"/>
      <c r="AR90" s="26"/>
      <c r="AS90" s="240"/>
      <c r="AT90" s="241"/>
      <c r="BD90" s="51"/>
    </row>
    <row r="91" spans="1:91" s="1" customFormat="1" ht="10.9" customHeight="1" x14ac:dyDescent="0.2">
      <c r="B91" s="26"/>
      <c r="AR91" s="26"/>
      <c r="AS91" s="240"/>
      <c r="AT91" s="241"/>
      <c r="BD91" s="51"/>
    </row>
    <row r="92" spans="1:91" s="1" customFormat="1" ht="29.25" customHeight="1" x14ac:dyDescent="0.2">
      <c r="B92" s="26"/>
      <c r="C92" s="225" t="s">
        <v>52</v>
      </c>
      <c r="D92" s="226"/>
      <c r="E92" s="226"/>
      <c r="F92" s="226"/>
      <c r="G92" s="226"/>
      <c r="H92" s="52"/>
      <c r="I92" s="227" t="s">
        <v>53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9" t="s">
        <v>54</v>
      </c>
      <c r="AH92" s="226"/>
      <c r="AI92" s="226"/>
      <c r="AJ92" s="226"/>
      <c r="AK92" s="226"/>
      <c r="AL92" s="226"/>
      <c r="AM92" s="226"/>
      <c r="AN92" s="227" t="s">
        <v>55</v>
      </c>
      <c r="AO92" s="226"/>
      <c r="AP92" s="228"/>
      <c r="AQ92" s="53" t="s">
        <v>56</v>
      </c>
      <c r="AR92" s="26"/>
      <c r="AS92" s="54" t="s">
        <v>57</v>
      </c>
      <c r="AT92" s="55" t="s">
        <v>58</v>
      </c>
      <c r="AU92" s="55" t="s">
        <v>59</v>
      </c>
      <c r="AV92" s="55" t="s">
        <v>60</v>
      </c>
      <c r="AW92" s="55" t="s">
        <v>61</v>
      </c>
      <c r="AX92" s="55" t="s">
        <v>62</v>
      </c>
      <c r="AY92" s="55" t="s">
        <v>63</v>
      </c>
      <c r="AZ92" s="55" t="s">
        <v>64</v>
      </c>
      <c r="BA92" s="55" t="s">
        <v>65</v>
      </c>
      <c r="BB92" s="55" t="s">
        <v>66</v>
      </c>
      <c r="BC92" s="55" t="s">
        <v>67</v>
      </c>
      <c r="BD92" s="56" t="s">
        <v>68</v>
      </c>
    </row>
    <row r="93" spans="1:91" s="1" customFormat="1" ht="10.9" customHeight="1" x14ac:dyDescent="0.2">
      <c r="B93" s="26"/>
      <c r="AR93" s="26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8"/>
      <c r="C94" s="59" t="s">
        <v>69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31"/>
      <c r="AH94" s="231"/>
      <c r="AI94" s="231"/>
      <c r="AJ94" s="231"/>
      <c r="AK94" s="231"/>
      <c r="AL94" s="231"/>
      <c r="AM94" s="231"/>
      <c r="AN94" s="232"/>
      <c r="AO94" s="232"/>
      <c r="AP94" s="232"/>
      <c r="AQ94" s="62" t="s">
        <v>1</v>
      </c>
      <c r="AR94" s="58"/>
      <c r="AS94" s="63">
        <f>ROUND(AS95+SUM(AS100:AS103),2)</f>
        <v>0</v>
      </c>
      <c r="AT94" s="64">
        <f t="shared" ref="AT94:AT103" si="0">ROUND(SUM(AV94:AW94),2)</f>
        <v>0</v>
      </c>
      <c r="AU94" s="65">
        <f>ROUND(AU95+SUM(AU100:AU103),5)</f>
        <v>43.847000000000001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ROUND(AZ95+SUM(AZ100:AZ103),2)</f>
        <v>0</v>
      </c>
      <c r="BA94" s="64">
        <f>ROUND(BA95+SUM(BA100:BA103),2)</f>
        <v>0</v>
      </c>
      <c r="BB94" s="64">
        <f>ROUND(BB95+SUM(BB100:BB103),2)</f>
        <v>0</v>
      </c>
      <c r="BC94" s="64">
        <f>ROUND(BC95+SUM(BC100:BC103),2)</f>
        <v>0</v>
      </c>
      <c r="BD94" s="66">
        <f>ROUND(BD95+SUM(BD100:BD103),2)</f>
        <v>0</v>
      </c>
      <c r="BS94" s="67" t="s">
        <v>70</v>
      </c>
      <c r="BT94" s="67" t="s">
        <v>71</v>
      </c>
      <c r="BU94" s="68" t="s">
        <v>72</v>
      </c>
      <c r="BV94" s="67" t="s">
        <v>73</v>
      </c>
      <c r="BW94" s="67" t="s">
        <v>5</v>
      </c>
      <c r="BX94" s="67" t="s">
        <v>74</v>
      </c>
      <c r="CL94" s="67" t="s">
        <v>1</v>
      </c>
    </row>
    <row r="95" spans="1:91" s="6" customFormat="1" ht="16.5" customHeight="1" x14ac:dyDescent="0.2">
      <c r="B95" s="69"/>
      <c r="C95" s="70"/>
      <c r="D95" s="221" t="s">
        <v>71</v>
      </c>
      <c r="E95" s="221"/>
      <c r="F95" s="221"/>
      <c r="G95" s="221"/>
      <c r="H95" s="221"/>
      <c r="I95" s="71"/>
      <c r="J95" s="221" t="s">
        <v>75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30"/>
      <c r="AH95" s="220"/>
      <c r="AI95" s="220"/>
      <c r="AJ95" s="220"/>
      <c r="AK95" s="220"/>
      <c r="AL95" s="220"/>
      <c r="AM95" s="220"/>
      <c r="AN95" s="219"/>
      <c r="AO95" s="220"/>
      <c r="AP95" s="220"/>
      <c r="AQ95" s="72" t="s">
        <v>76</v>
      </c>
      <c r="AR95" s="69"/>
      <c r="AS95" s="73">
        <f>ROUND(SUM(AS96:AS99),2)</f>
        <v>0</v>
      </c>
      <c r="AT95" s="74">
        <f t="shared" si="0"/>
        <v>0</v>
      </c>
      <c r="AU95" s="75">
        <f>ROUND(SUM(AU96:AU99),5)</f>
        <v>43.847000000000001</v>
      </c>
      <c r="AV95" s="74">
        <f>ROUND(AZ95*L29,2)</f>
        <v>0</v>
      </c>
      <c r="AW95" s="74">
        <f>ROUND(BA95*L30,2)</f>
        <v>0</v>
      </c>
      <c r="AX95" s="74">
        <f>ROUND(BB95*L29,2)</f>
        <v>0</v>
      </c>
      <c r="AY95" s="74">
        <f>ROUND(BC95*L30,2)</f>
        <v>0</v>
      </c>
      <c r="AZ95" s="74">
        <f>ROUND(SUM(AZ96:AZ99),2)</f>
        <v>0</v>
      </c>
      <c r="BA95" s="74">
        <f>ROUND(SUM(BA96:BA99),2)</f>
        <v>0</v>
      </c>
      <c r="BB95" s="74">
        <f>ROUND(SUM(BB96:BB99),2)</f>
        <v>0</v>
      </c>
      <c r="BC95" s="74">
        <f>ROUND(SUM(BC96:BC99),2)</f>
        <v>0</v>
      </c>
      <c r="BD95" s="76">
        <f>ROUND(SUM(BD96:BD99),2)</f>
        <v>0</v>
      </c>
      <c r="BS95" s="77" t="s">
        <v>70</v>
      </c>
      <c r="BT95" s="77" t="s">
        <v>77</v>
      </c>
      <c r="BU95" s="77" t="s">
        <v>72</v>
      </c>
      <c r="BV95" s="77" t="s">
        <v>73</v>
      </c>
      <c r="BW95" s="77" t="s">
        <v>78</v>
      </c>
      <c r="BX95" s="77" t="s">
        <v>5</v>
      </c>
      <c r="CL95" s="77" t="s">
        <v>1</v>
      </c>
      <c r="CM95" s="77" t="s">
        <v>71</v>
      </c>
    </row>
    <row r="96" spans="1:91" s="3" customFormat="1" ht="21.95" customHeight="1" x14ac:dyDescent="0.2">
      <c r="A96" s="78" t="s">
        <v>79</v>
      </c>
      <c r="B96" s="44"/>
      <c r="C96" s="9"/>
      <c r="D96" s="9"/>
      <c r="E96" s="222" t="s">
        <v>77</v>
      </c>
      <c r="F96" s="222"/>
      <c r="G96" s="222"/>
      <c r="H96" s="222"/>
      <c r="I96" s="222"/>
      <c r="J96" s="9"/>
      <c r="K96" s="222" t="s">
        <v>80</v>
      </c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3"/>
      <c r="AH96" s="224"/>
      <c r="AI96" s="224"/>
      <c r="AJ96" s="224"/>
      <c r="AK96" s="224"/>
      <c r="AL96" s="224"/>
      <c r="AM96" s="224"/>
      <c r="AN96" s="223"/>
      <c r="AO96" s="224"/>
      <c r="AP96" s="224"/>
      <c r="AQ96" s="79" t="s">
        <v>81</v>
      </c>
      <c r="AR96" s="44"/>
      <c r="AS96" s="80">
        <v>0</v>
      </c>
      <c r="AT96" s="81">
        <f t="shared" si="0"/>
        <v>0</v>
      </c>
      <c r="AU96" s="82">
        <f>'1 - SO 01  Administratívn...'!P136</f>
        <v>36.625999999999998</v>
      </c>
      <c r="AV96" s="81">
        <f>'1 - SO 01  Administratívn...'!J35</f>
        <v>0</v>
      </c>
      <c r="AW96" s="81">
        <f>'1 - SO 01  Administratívn...'!J36</f>
        <v>0</v>
      </c>
      <c r="AX96" s="81">
        <f>'1 - SO 01  Administratívn...'!J37</f>
        <v>0</v>
      </c>
      <c r="AY96" s="81">
        <f>'1 - SO 01  Administratívn...'!J38</f>
        <v>0</v>
      </c>
      <c r="AZ96" s="81">
        <f>'1 - SO 01  Administratívn...'!F35</f>
        <v>0</v>
      </c>
      <c r="BA96" s="81">
        <f>'1 - SO 01  Administratívn...'!F36</f>
        <v>0</v>
      </c>
      <c r="BB96" s="81">
        <f>'1 - SO 01  Administratívn...'!F37</f>
        <v>0</v>
      </c>
      <c r="BC96" s="81">
        <f>'1 - SO 01  Administratívn...'!F38</f>
        <v>0</v>
      </c>
      <c r="BD96" s="83">
        <f>'1 - SO 01  Administratívn...'!F39</f>
        <v>0</v>
      </c>
      <c r="BT96" s="21" t="s">
        <v>82</v>
      </c>
      <c r="BV96" s="21" t="s">
        <v>73</v>
      </c>
      <c r="BW96" s="21" t="s">
        <v>83</v>
      </c>
      <c r="BX96" s="21" t="s">
        <v>78</v>
      </c>
      <c r="CL96" s="21" t="s">
        <v>1</v>
      </c>
    </row>
    <row r="97" spans="1:91" s="3" customFormat="1" ht="21.95" customHeight="1" x14ac:dyDescent="0.2">
      <c r="A97" s="78" t="s">
        <v>79</v>
      </c>
      <c r="B97" s="44"/>
      <c r="C97" s="9"/>
      <c r="D97" s="9"/>
      <c r="E97" s="222" t="s">
        <v>82</v>
      </c>
      <c r="F97" s="222"/>
      <c r="G97" s="222"/>
      <c r="H97" s="222"/>
      <c r="I97" s="222"/>
      <c r="J97" s="9"/>
      <c r="K97" s="222" t="s">
        <v>84</v>
      </c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3"/>
      <c r="AH97" s="224"/>
      <c r="AI97" s="224"/>
      <c r="AJ97" s="224"/>
      <c r="AK97" s="224"/>
      <c r="AL97" s="224"/>
      <c r="AM97" s="224"/>
      <c r="AN97" s="223"/>
      <c r="AO97" s="224"/>
      <c r="AP97" s="224"/>
      <c r="AQ97" s="79" t="s">
        <v>81</v>
      </c>
      <c r="AR97" s="44"/>
      <c r="AS97" s="80">
        <v>0</v>
      </c>
      <c r="AT97" s="81">
        <f t="shared" si="0"/>
        <v>0</v>
      </c>
      <c r="AU97" s="82">
        <f>'2 - SO 01  Zdravotechnick...'!P124</f>
        <v>0.42099999999999999</v>
      </c>
      <c r="AV97" s="81">
        <f>'2 - SO 01  Zdravotechnick...'!J35</f>
        <v>0</v>
      </c>
      <c r="AW97" s="81">
        <f>'2 - SO 01  Zdravotechnick...'!J36</f>
        <v>0</v>
      </c>
      <c r="AX97" s="81">
        <f>'2 - SO 01  Zdravotechnick...'!J37</f>
        <v>0</v>
      </c>
      <c r="AY97" s="81">
        <f>'2 - SO 01  Zdravotechnick...'!J38</f>
        <v>0</v>
      </c>
      <c r="AZ97" s="81">
        <f>'2 - SO 01  Zdravotechnick...'!F35</f>
        <v>0</v>
      </c>
      <c r="BA97" s="81">
        <f>'2 - SO 01  Zdravotechnick...'!F36</f>
        <v>0</v>
      </c>
      <c r="BB97" s="81">
        <f>'2 - SO 01  Zdravotechnick...'!F37</f>
        <v>0</v>
      </c>
      <c r="BC97" s="81">
        <f>'2 - SO 01  Zdravotechnick...'!F38</f>
        <v>0</v>
      </c>
      <c r="BD97" s="83">
        <f>'2 - SO 01  Zdravotechnick...'!F39</f>
        <v>0</v>
      </c>
      <c r="BT97" s="21" t="s">
        <v>82</v>
      </c>
      <c r="BV97" s="21" t="s">
        <v>73</v>
      </c>
      <c r="BW97" s="21" t="s">
        <v>85</v>
      </c>
      <c r="BX97" s="21" t="s">
        <v>78</v>
      </c>
      <c r="CL97" s="21" t="s">
        <v>1</v>
      </c>
    </row>
    <row r="98" spans="1:91" s="3" customFormat="1" ht="21.95" customHeight="1" x14ac:dyDescent="0.2">
      <c r="A98" s="78" t="s">
        <v>79</v>
      </c>
      <c r="B98" s="44"/>
      <c r="C98" s="9"/>
      <c r="D98" s="9"/>
      <c r="E98" s="222" t="s">
        <v>86</v>
      </c>
      <c r="F98" s="222"/>
      <c r="G98" s="222"/>
      <c r="H98" s="222"/>
      <c r="I98" s="222"/>
      <c r="J98" s="9"/>
      <c r="K98" s="222" t="s">
        <v>87</v>
      </c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3"/>
      <c r="AH98" s="224"/>
      <c r="AI98" s="224"/>
      <c r="AJ98" s="224"/>
      <c r="AK98" s="224"/>
      <c r="AL98" s="224"/>
      <c r="AM98" s="224"/>
      <c r="AN98" s="223"/>
      <c r="AO98" s="224"/>
      <c r="AP98" s="224"/>
      <c r="AQ98" s="79" t="s">
        <v>81</v>
      </c>
      <c r="AR98" s="44"/>
      <c r="AS98" s="80">
        <v>0</v>
      </c>
      <c r="AT98" s="81">
        <f t="shared" si="0"/>
        <v>0</v>
      </c>
      <c r="AU98" s="82">
        <f>'3 - SO 01  Elektroinštalácia'!P124</f>
        <v>6.8000000000000007</v>
      </c>
      <c r="AV98" s="81">
        <f>'3 - SO 01  Elektroinštalácia'!J35</f>
        <v>0</v>
      </c>
      <c r="AW98" s="81">
        <f>'3 - SO 01  Elektroinštalácia'!J36</f>
        <v>0</v>
      </c>
      <c r="AX98" s="81">
        <f>'3 - SO 01  Elektroinštalácia'!J37</f>
        <v>0</v>
      </c>
      <c r="AY98" s="81">
        <f>'3 - SO 01  Elektroinštalácia'!J38</f>
        <v>0</v>
      </c>
      <c r="AZ98" s="81">
        <f>'3 - SO 01  Elektroinštalácia'!F35</f>
        <v>0</v>
      </c>
      <c r="BA98" s="81">
        <f>'3 - SO 01  Elektroinštalácia'!F36</f>
        <v>0</v>
      </c>
      <c r="BB98" s="81">
        <f>'3 - SO 01  Elektroinštalácia'!F37</f>
        <v>0</v>
      </c>
      <c r="BC98" s="81">
        <f>'3 - SO 01  Elektroinštalácia'!F38</f>
        <v>0</v>
      </c>
      <c r="BD98" s="83">
        <f>'3 - SO 01  Elektroinštalácia'!F39</f>
        <v>0</v>
      </c>
      <c r="BT98" s="21" t="s">
        <v>82</v>
      </c>
      <c r="BV98" s="21" t="s">
        <v>73</v>
      </c>
      <c r="BW98" s="21" t="s">
        <v>88</v>
      </c>
      <c r="BX98" s="21" t="s">
        <v>78</v>
      </c>
      <c r="CL98" s="21" t="s">
        <v>1</v>
      </c>
    </row>
    <row r="99" spans="1:91" s="3" customFormat="1" ht="21.95" customHeight="1" x14ac:dyDescent="0.2">
      <c r="A99" s="78" t="s">
        <v>79</v>
      </c>
      <c r="B99" s="44"/>
      <c r="C99" s="9"/>
      <c r="D99" s="9"/>
      <c r="E99" s="222" t="s">
        <v>89</v>
      </c>
      <c r="F99" s="222"/>
      <c r="G99" s="222"/>
      <c r="H99" s="222"/>
      <c r="I99" s="222"/>
      <c r="J99" s="9"/>
      <c r="K99" s="222" t="s">
        <v>90</v>
      </c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3"/>
      <c r="AH99" s="224"/>
      <c r="AI99" s="224"/>
      <c r="AJ99" s="224"/>
      <c r="AK99" s="224"/>
      <c r="AL99" s="224"/>
      <c r="AM99" s="224"/>
      <c r="AN99" s="223"/>
      <c r="AO99" s="224"/>
      <c r="AP99" s="224"/>
      <c r="AQ99" s="79" t="s">
        <v>81</v>
      </c>
      <c r="AR99" s="44"/>
      <c r="AS99" s="80">
        <v>0</v>
      </c>
      <c r="AT99" s="81">
        <f t="shared" si="0"/>
        <v>0</v>
      </c>
      <c r="AU99" s="82">
        <f>'4 - SO 01  Vzduchotechnika'!P124</f>
        <v>0</v>
      </c>
      <c r="AV99" s="81">
        <f>'4 - SO 01  Vzduchotechnika'!J35</f>
        <v>0</v>
      </c>
      <c r="AW99" s="81">
        <f>'4 - SO 01  Vzduchotechnika'!J36</f>
        <v>0</v>
      </c>
      <c r="AX99" s="81">
        <f>'4 - SO 01  Vzduchotechnika'!J37</f>
        <v>0</v>
      </c>
      <c r="AY99" s="81">
        <f>'4 - SO 01  Vzduchotechnika'!J38</f>
        <v>0</v>
      </c>
      <c r="AZ99" s="81">
        <f>'4 - SO 01  Vzduchotechnika'!F35</f>
        <v>0</v>
      </c>
      <c r="BA99" s="81">
        <f>'4 - SO 01  Vzduchotechnika'!F36</f>
        <v>0</v>
      </c>
      <c r="BB99" s="81">
        <f>'4 - SO 01  Vzduchotechnika'!F37</f>
        <v>0</v>
      </c>
      <c r="BC99" s="81">
        <f>'4 - SO 01  Vzduchotechnika'!F38</f>
        <v>0</v>
      </c>
      <c r="BD99" s="83">
        <f>'4 - SO 01  Vzduchotechnika'!F39</f>
        <v>0</v>
      </c>
      <c r="BT99" s="21" t="s">
        <v>82</v>
      </c>
      <c r="BV99" s="21" t="s">
        <v>73</v>
      </c>
      <c r="BW99" s="21" t="s">
        <v>91</v>
      </c>
      <c r="BX99" s="21" t="s">
        <v>78</v>
      </c>
      <c r="CL99" s="21" t="s">
        <v>1</v>
      </c>
    </row>
    <row r="100" spans="1:91" s="6" customFormat="1" ht="21.95" customHeight="1" x14ac:dyDescent="0.2">
      <c r="A100" s="78" t="s">
        <v>79</v>
      </c>
      <c r="B100" s="69"/>
      <c r="C100" s="70"/>
      <c r="D100" s="221" t="s">
        <v>92</v>
      </c>
      <c r="E100" s="221"/>
      <c r="F100" s="221"/>
      <c r="G100" s="221"/>
      <c r="H100" s="221"/>
      <c r="I100" s="71"/>
      <c r="J100" s="221" t="s">
        <v>93</v>
      </c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19"/>
      <c r="AH100" s="220"/>
      <c r="AI100" s="220"/>
      <c r="AJ100" s="220"/>
      <c r="AK100" s="220"/>
      <c r="AL100" s="220"/>
      <c r="AM100" s="220"/>
      <c r="AN100" s="219"/>
      <c r="AO100" s="220"/>
      <c r="AP100" s="220"/>
      <c r="AQ100" s="72" t="s">
        <v>76</v>
      </c>
      <c r="AR100" s="69"/>
      <c r="AS100" s="73">
        <v>0</v>
      </c>
      <c r="AT100" s="74">
        <f t="shared" si="0"/>
        <v>0</v>
      </c>
      <c r="AU100" s="75">
        <f>'5 - SO 02  Vodovodná a ka...'!P134</f>
        <v>0</v>
      </c>
      <c r="AV100" s="74">
        <f>'5 - SO 02  Vodovodná a ka...'!J33</f>
        <v>0</v>
      </c>
      <c r="AW100" s="74">
        <f>'5 - SO 02  Vodovodná a ka...'!J34</f>
        <v>0</v>
      </c>
      <c r="AX100" s="74">
        <f>'5 - SO 02  Vodovodná a ka...'!J35</f>
        <v>0</v>
      </c>
      <c r="AY100" s="74">
        <f>'5 - SO 02  Vodovodná a ka...'!J36</f>
        <v>0</v>
      </c>
      <c r="AZ100" s="74">
        <f>'5 - SO 02  Vodovodná a ka...'!F33</f>
        <v>0</v>
      </c>
      <c r="BA100" s="74">
        <f>'5 - SO 02  Vodovodná a ka...'!F34</f>
        <v>0</v>
      </c>
      <c r="BB100" s="74">
        <f>'5 - SO 02  Vodovodná a ka...'!F35</f>
        <v>0</v>
      </c>
      <c r="BC100" s="74">
        <f>'5 - SO 02  Vodovodná a ka...'!F36</f>
        <v>0</v>
      </c>
      <c r="BD100" s="76">
        <f>'5 - SO 02  Vodovodná a ka...'!F37</f>
        <v>0</v>
      </c>
      <c r="BT100" s="77" t="s">
        <v>77</v>
      </c>
      <c r="BV100" s="77" t="s">
        <v>73</v>
      </c>
      <c r="BW100" s="77" t="s">
        <v>94</v>
      </c>
      <c r="BX100" s="77" t="s">
        <v>5</v>
      </c>
      <c r="CL100" s="77" t="s">
        <v>1</v>
      </c>
      <c r="CM100" s="77" t="s">
        <v>71</v>
      </c>
    </row>
    <row r="101" spans="1:91" s="6" customFormat="1" ht="21.95" customHeight="1" x14ac:dyDescent="0.2">
      <c r="A101" s="78" t="s">
        <v>79</v>
      </c>
      <c r="B101" s="69"/>
      <c r="C101" s="70"/>
      <c r="D101" s="221" t="s">
        <v>95</v>
      </c>
      <c r="E101" s="221"/>
      <c r="F101" s="221"/>
      <c r="G101" s="221"/>
      <c r="H101" s="221"/>
      <c r="I101" s="71"/>
      <c r="J101" s="221" t="s">
        <v>946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19"/>
      <c r="AH101" s="220"/>
      <c r="AI101" s="220"/>
      <c r="AJ101" s="220"/>
      <c r="AK101" s="220"/>
      <c r="AL101" s="220"/>
      <c r="AM101" s="220"/>
      <c r="AN101" s="219"/>
      <c r="AO101" s="220"/>
      <c r="AP101" s="220"/>
      <c r="AQ101" s="72" t="s">
        <v>76</v>
      </c>
      <c r="AR101" s="69"/>
      <c r="AS101" s="73">
        <v>0</v>
      </c>
      <c r="AT101" s="74">
        <f t="shared" si="0"/>
        <v>0</v>
      </c>
      <c r="AU101" s="75">
        <f>'6 - SO 03  Stavebné úprav...'!P122</f>
        <v>0</v>
      </c>
      <c r="AV101" s="74">
        <f>'6 - SO 03  Stavebné úprav...'!J33</f>
        <v>0</v>
      </c>
      <c r="AW101" s="74">
        <f>'6 - SO 03  Stavebné úprav...'!J34</f>
        <v>0</v>
      </c>
      <c r="AX101" s="74">
        <f>'6 - SO 03  Stavebné úprav...'!J35</f>
        <v>0</v>
      </c>
      <c r="AY101" s="74">
        <f>'6 - SO 03  Stavebné úprav...'!J36</f>
        <v>0</v>
      </c>
      <c r="AZ101" s="74">
        <f>'6 - SO 03  Stavebné úprav...'!F33</f>
        <v>0</v>
      </c>
      <c r="BA101" s="74">
        <f>'6 - SO 03  Stavebné úprav...'!F34</f>
        <v>0</v>
      </c>
      <c r="BB101" s="74">
        <f>'6 - SO 03  Stavebné úprav...'!F35</f>
        <v>0</v>
      </c>
      <c r="BC101" s="74">
        <f>'6 - SO 03  Stavebné úprav...'!F36</f>
        <v>0</v>
      </c>
      <c r="BD101" s="76">
        <f>'6 - SO 03  Stavebné úprav...'!F37</f>
        <v>0</v>
      </c>
      <c r="BT101" s="77" t="s">
        <v>77</v>
      </c>
      <c r="BV101" s="77" t="s">
        <v>73</v>
      </c>
      <c r="BW101" s="77" t="s">
        <v>96</v>
      </c>
      <c r="BX101" s="77" t="s">
        <v>5</v>
      </c>
      <c r="CL101" s="77" t="s">
        <v>1</v>
      </c>
      <c r="CM101" s="77" t="s">
        <v>71</v>
      </c>
    </row>
    <row r="102" spans="1:91" s="6" customFormat="1" ht="21.95" customHeight="1" x14ac:dyDescent="0.2">
      <c r="A102" s="78" t="s">
        <v>79</v>
      </c>
      <c r="B102" s="69"/>
      <c r="C102" s="70"/>
      <c r="D102" s="221" t="s">
        <v>97</v>
      </c>
      <c r="E102" s="221"/>
      <c r="F102" s="221"/>
      <c r="G102" s="221"/>
      <c r="H102" s="221"/>
      <c r="I102" s="71"/>
      <c r="J102" s="221" t="s">
        <v>98</v>
      </c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19"/>
      <c r="AH102" s="220"/>
      <c r="AI102" s="220"/>
      <c r="AJ102" s="220"/>
      <c r="AK102" s="220"/>
      <c r="AL102" s="220"/>
      <c r="AM102" s="220"/>
      <c r="AN102" s="219"/>
      <c r="AO102" s="220"/>
      <c r="AP102" s="220"/>
      <c r="AQ102" s="72" t="s">
        <v>76</v>
      </c>
      <c r="AR102" s="69"/>
      <c r="AS102" s="73">
        <v>0</v>
      </c>
      <c r="AT102" s="74">
        <f t="shared" si="0"/>
        <v>0</v>
      </c>
      <c r="AU102" s="75">
        <f>'7 - SO 04  Spevnené plochy'!P124</f>
        <v>0</v>
      </c>
      <c r="AV102" s="74">
        <f>'7 - SO 04  Spevnené plochy'!J33</f>
        <v>0</v>
      </c>
      <c r="AW102" s="74">
        <f>'7 - SO 04  Spevnené plochy'!J34</f>
        <v>0</v>
      </c>
      <c r="AX102" s="74">
        <f>'7 - SO 04  Spevnené plochy'!J35</f>
        <v>0</v>
      </c>
      <c r="AY102" s="74">
        <f>'7 - SO 04  Spevnené plochy'!J36</f>
        <v>0</v>
      </c>
      <c r="AZ102" s="74">
        <f>'7 - SO 04  Spevnené plochy'!F33</f>
        <v>0</v>
      </c>
      <c r="BA102" s="74">
        <f>'7 - SO 04  Spevnené plochy'!F34</f>
        <v>0</v>
      </c>
      <c r="BB102" s="74">
        <f>'7 - SO 04  Spevnené plochy'!F35</f>
        <v>0</v>
      </c>
      <c r="BC102" s="74">
        <f>'7 - SO 04  Spevnené plochy'!F36</f>
        <v>0</v>
      </c>
      <c r="BD102" s="76">
        <f>'7 - SO 04  Spevnené plochy'!F37</f>
        <v>0</v>
      </c>
      <c r="BT102" s="77" t="s">
        <v>77</v>
      </c>
      <c r="BV102" s="77" t="s">
        <v>73</v>
      </c>
      <c r="BW102" s="77" t="s">
        <v>99</v>
      </c>
      <c r="BX102" s="77" t="s">
        <v>5</v>
      </c>
      <c r="CL102" s="77" t="s">
        <v>1</v>
      </c>
      <c r="CM102" s="77" t="s">
        <v>71</v>
      </c>
    </row>
    <row r="103" spans="1:91" s="6" customFormat="1" ht="21.95" customHeight="1" x14ac:dyDescent="0.2">
      <c r="A103" s="78" t="s">
        <v>79</v>
      </c>
      <c r="B103" s="69"/>
      <c r="C103" s="70"/>
      <c r="D103" s="221" t="s">
        <v>100</v>
      </c>
      <c r="E103" s="221"/>
      <c r="F103" s="221"/>
      <c r="G103" s="221"/>
      <c r="H103" s="221"/>
      <c r="I103" s="71"/>
      <c r="J103" s="221" t="s">
        <v>101</v>
      </c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19"/>
      <c r="AH103" s="220"/>
      <c r="AI103" s="220"/>
      <c r="AJ103" s="220"/>
      <c r="AK103" s="220"/>
      <c r="AL103" s="220"/>
      <c r="AM103" s="220"/>
      <c r="AN103" s="219"/>
      <c r="AO103" s="220"/>
      <c r="AP103" s="220"/>
      <c r="AQ103" s="72" t="s">
        <v>76</v>
      </c>
      <c r="AR103" s="69"/>
      <c r="AS103" s="84">
        <v>0</v>
      </c>
      <c r="AT103" s="85">
        <f t="shared" si="0"/>
        <v>0</v>
      </c>
      <c r="AU103" s="86">
        <f>'8 - SO 05  Dažďová kanali...'!P121</f>
        <v>0</v>
      </c>
      <c r="AV103" s="85">
        <f>'8 - SO 05  Dažďová kanali...'!J33</f>
        <v>0</v>
      </c>
      <c r="AW103" s="85">
        <f>'8 - SO 05  Dažďová kanali...'!J34</f>
        <v>0</v>
      </c>
      <c r="AX103" s="85">
        <f>'8 - SO 05  Dažďová kanali...'!J35</f>
        <v>0</v>
      </c>
      <c r="AY103" s="85">
        <f>'8 - SO 05  Dažďová kanali...'!J36</f>
        <v>0</v>
      </c>
      <c r="AZ103" s="85">
        <f>'8 - SO 05  Dažďová kanali...'!F33</f>
        <v>0</v>
      </c>
      <c r="BA103" s="85">
        <f>'8 - SO 05  Dažďová kanali...'!F34</f>
        <v>0</v>
      </c>
      <c r="BB103" s="85">
        <f>'8 - SO 05  Dažďová kanali...'!F35</f>
        <v>0</v>
      </c>
      <c r="BC103" s="85">
        <f>'8 - SO 05  Dažďová kanali...'!F36</f>
        <v>0</v>
      </c>
      <c r="BD103" s="87">
        <f>'8 - SO 05  Dažďová kanali...'!F37</f>
        <v>0</v>
      </c>
      <c r="BT103" s="77" t="s">
        <v>77</v>
      </c>
      <c r="BV103" s="77" t="s">
        <v>73</v>
      </c>
      <c r="BW103" s="77" t="s">
        <v>102</v>
      </c>
      <c r="BX103" s="77" t="s">
        <v>5</v>
      </c>
      <c r="CL103" s="77" t="s">
        <v>1</v>
      </c>
      <c r="CM103" s="77" t="s">
        <v>71</v>
      </c>
    </row>
    <row r="104" spans="1:91" s="1" customFormat="1" ht="30" customHeight="1" x14ac:dyDescent="0.2">
      <c r="B104" s="26"/>
      <c r="AR104" s="26"/>
    </row>
    <row r="105" spans="1:91" s="1" customFormat="1" ht="6.95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26"/>
    </row>
  </sheetData>
  <sheetProtection formatColumns="0" formatRows="0"/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1 - SO 01  Administratívn...'!C2" display="/"/>
    <hyperlink ref="A97" location="'2 - SO 01  Zdravotechnick...'!C2" display="/"/>
    <hyperlink ref="A98" location="'3 - SO 01  Elektroinštalácia'!C2" display="/"/>
    <hyperlink ref="A99" location="'4 - SO 01  Vzduchotechnika'!C2" display="/"/>
    <hyperlink ref="A100" location="'5 - SO 02  Vodovodná a ka...'!C2" display="/"/>
    <hyperlink ref="A101" location="'6 - SO 03  Stavebné úprav...'!C2" display="/"/>
    <hyperlink ref="A102" location="'7 - SO 04  Spevnené plochy'!C2" display="/"/>
    <hyperlink ref="A103" location="'8 - SO 05  Dažďová kanali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0"/>
  <sheetViews>
    <sheetView showGridLines="0" topLeftCell="A80" workbookViewId="0">
      <selection activeCell="W31" sqref="W3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83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ht="12" customHeight="1" x14ac:dyDescent="0.2">
      <c r="B8" s="17"/>
      <c r="D8" s="23" t="s">
        <v>104</v>
      </c>
      <c r="L8" s="17"/>
    </row>
    <row r="9" spans="2:46" s="1" customFormat="1" ht="16.5" customHeight="1" x14ac:dyDescent="0.2">
      <c r="B9" s="26"/>
      <c r="E9" s="243" t="s">
        <v>105</v>
      </c>
      <c r="F9" s="242"/>
      <c r="G9" s="242"/>
      <c r="H9" s="242"/>
      <c r="L9" s="26"/>
    </row>
    <row r="10" spans="2:46" s="1" customFormat="1" ht="12" customHeight="1" x14ac:dyDescent="0.2">
      <c r="B10" s="26"/>
      <c r="D10" s="23" t="s">
        <v>106</v>
      </c>
      <c r="L10" s="26"/>
    </row>
    <row r="11" spans="2:46" s="1" customFormat="1" ht="16.5" customHeight="1" x14ac:dyDescent="0.2">
      <c r="B11" s="26"/>
      <c r="E11" s="233" t="s">
        <v>107</v>
      </c>
      <c r="F11" s="242"/>
      <c r="G11" s="242"/>
      <c r="H11" s="242"/>
      <c r="L11" s="26"/>
    </row>
    <row r="12" spans="2:46" s="1" customFormat="1" x14ac:dyDescent="0.2">
      <c r="B12" s="26"/>
      <c r="L12" s="26"/>
    </row>
    <row r="13" spans="2:46" s="1" customFormat="1" ht="12" customHeight="1" x14ac:dyDescent="0.2">
      <c r="B13" s="26"/>
      <c r="D13" s="23" t="s">
        <v>14</v>
      </c>
      <c r="F13" s="21" t="s">
        <v>1</v>
      </c>
      <c r="I13" s="23" t="s">
        <v>15</v>
      </c>
      <c r="J13" s="21" t="s">
        <v>1</v>
      </c>
      <c r="L13" s="26"/>
    </row>
    <row r="14" spans="2:46" s="1" customFormat="1" ht="12" customHeight="1" x14ac:dyDescent="0.2">
      <c r="B14" s="26"/>
      <c r="D14" s="23" t="s">
        <v>16</v>
      </c>
      <c r="F14" s="21" t="s">
        <v>17</v>
      </c>
      <c r="I14" s="23" t="s">
        <v>18</v>
      </c>
      <c r="J14" s="48"/>
      <c r="L14" s="26"/>
    </row>
    <row r="15" spans="2:46" s="1" customFormat="1" ht="10.9" customHeight="1" x14ac:dyDescent="0.2">
      <c r="B15" s="26"/>
      <c r="L15" s="26"/>
    </row>
    <row r="16" spans="2:46" s="1" customFormat="1" ht="12" customHeight="1" x14ac:dyDescent="0.2">
      <c r="B16" s="26"/>
      <c r="D16" s="23" t="s">
        <v>19</v>
      </c>
      <c r="I16" s="23" t="s">
        <v>20</v>
      </c>
      <c r="J16" s="21" t="s">
        <v>1</v>
      </c>
      <c r="L16" s="26"/>
    </row>
    <row r="17" spans="2:12" s="1" customFormat="1" ht="18" customHeight="1" x14ac:dyDescent="0.2">
      <c r="B17" s="26"/>
      <c r="E17" s="21" t="s">
        <v>21</v>
      </c>
      <c r="I17" s="23" t="s">
        <v>22</v>
      </c>
      <c r="J17" s="21" t="s">
        <v>1</v>
      </c>
      <c r="L17" s="26"/>
    </row>
    <row r="18" spans="2:12" s="1" customFormat="1" ht="6.95" customHeight="1" x14ac:dyDescent="0.2">
      <c r="B18" s="26"/>
      <c r="L18" s="26"/>
    </row>
    <row r="19" spans="2:12" s="1" customFormat="1" ht="12" customHeight="1" x14ac:dyDescent="0.2">
      <c r="B19" s="26"/>
      <c r="D19" s="23" t="s">
        <v>23</v>
      </c>
      <c r="I19" s="23" t="s">
        <v>20</v>
      </c>
      <c r="J19" s="21" t="str">
        <f>'Rekapitulácia stavby'!AN13</f>
        <v/>
      </c>
      <c r="L19" s="26"/>
    </row>
    <row r="20" spans="2:12" s="1" customFormat="1" ht="18" customHeight="1" x14ac:dyDescent="0.2">
      <c r="B20" s="26"/>
      <c r="E20" s="213" t="str">
        <f>'Rekapitulácia stavby'!E14</f>
        <v xml:space="preserve"> </v>
      </c>
      <c r="F20" s="213"/>
      <c r="G20" s="213"/>
      <c r="H20" s="213"/>
      <c r="I20" s="23" t="s">
        <v>22</v>
      </c>
      <c r="J20" s="21" t="str">
        <f>'Rekapitulácia stavby'!AN14</f>
        <v/>
      </c>
      <c r="L20" s="26"/>
    </row>
    <row r="21" spans="2:12" s="1" customFormat="1" ht="6.95" customHeight="1" x14ac:dyDescent="0.2">
      <c r="B21" s="26"/>
      <c r="L21" s="26"/>
    </row>
    <row r="22" spans="2:12" s="1" customFormat="1" ht="12" customHeight="1" x14ac:dyDescent="0.2">
      <c r="B22" s="26"/>
      <c r="D22" s="23" t="s">
        <v>25</v>
      </c>
      <c r="I22" s="23" t="s">
        <v>20</v>
      </c>
      <c r="J22" s="21" t="s">
        <v>1</v>
      </c>
      <c r="L22" s="26"/>
    </row>
    <row r="23" spans="2:12" s="1" customFormat="1" ht="18" customHeight="1" x14ac:dyDescent="0.2">
      <c r="B23" s="26"/>
      <c r="E23" s="21" t="s">
        <v>26</v>
      </c>
      <c r="I23" s="23" t="s">
        <v>22</v>
      </c>
      <c r="J23" s="21" t="s">
        <v>1</v>
      </c>
      <c r="L23" s="26"/>
    </row>
    <row r="24" spans="2:12" s="1" customFormat="1" ht="6.95" customHeight="1" x14ac:dyDescent="0.2">
      <c r="B24" s="26"/>
      <c r="L24" s="26"/>
    </row>
    <row r="25" spans="2:12" s="1" customFormat="1" ht="12" customHeight="1" x14ac:dyDescent="0.2">
      <c r="B25" s="26"/>
      <c r="D25" s="23" t="s">
        <v>29</v>
      </c>
      <c r="I25" s="23" t="s">
        <v>20</v>
      </c>
      <c r="J25" s="21" t="str">
        <f>IF('Rekapitulácia stavby'!AN19="","",'Rekapitulácia stavby'!AN19)</f>
        <v/>
      </c>
      <c r="L25" s="26"/>
    </row>
    <row r="26" spans="2:12" s="1" customFormat="1" ht="18" customHeight="1" x14ac:dyDescent="0.2">
      <c r="B26" s="26"/>
      <c r="E26" s="21" t="str">
        <f>IF('Rekapitulácia stavby'!E20="","",'Rekapitulácia stavby'!E20)</f>
        <v xml:space="preserve"> </v>
      </c>
      <c r="I26" s="23" t="s">
        <v>22</v>
      </c>
      <c r="J26" s="21" t="str">
        <f>IF('Rekapitulácia stavby'!AN20="","",'Rekapitulácia stavby'!AN20)</f>
        <v/>
      </c>
      <c r="L26" s="26"/>
    </row>
    <row r="27" spans="2:12" s="1" customFormat="1" ht="6.95" customHeight="1" x14ac:dyDescent="0.2">
      <c r="B27" s="26"/>
      <c r="L27" s="26"/>
    </row>
    <row r="28" spans="2:12" s="1" customFormat="1" ht="12" customHeight="1" x14ac:dyDescent="0.2">
      <c r="B28" s="26"/>
      <c r="D28" s="23" t="s">
        <v>30</v>
      </c>
      <c r="L28" s="26"/>
    </row>
    <row r="29" spans="2:12" s="7" customFormat="1" ht="16.5" customHeight="1" x14ac:dyDescent="0.2">
      <c r="B29" s="89"/>
      <c r="E29" s="215" t="s">
        <v>1</v>
      </c>
      <c r="F29" s="215"/>
      <c r="G29" s="215"/>
      <c r="H29" s="215"/>
      <c r="L29" s="89"/>
    </row>
    <row r="30" spans="2:12" s="1" customFormat="1" ht="6.95" customHeight="1" x14ac:dyDescent="0.2">
      <c r="B30" s="26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25.35" customHeight="1" x14ac:dyDescent="0.2">
      <c r="B32" s="26"/>
      <c r="D32" s="90" t="s">
        <v>31</v>
      </c>
      <c r="J32" s="61"/>
      <c r="L32" s="26"/>
    </row>
    <row r="33" spans="2:12" s="1" customFormat="1" ht="6.95" customHeight="1" x14ac:dyDescent="0.2">
      <c r="B33" s="26"/>
      <c r="D33" s="49"/>
      <c r="E33" s="49"/>
      <c r="F33" s="49"/>
      <c r="G33" s="49"/>
      <c r="H33" s="49"/>
      <c r="I33" s="49"/>
      <c r="J33" s="49"/>
      <c r="K33" s="49"/>
      <c r="L33" s="26"/>
    </row>
    <row r="34" spans="2:12" s="1" customFormat="1" ht="14.45" customHeight="1" x14ac:dyDescent="0.2">
      <c r="B34" s="26"/>
      <c r="F34" s="91" t="s">
        <v>33</v>
      </c>
      <c r="I34" s="91" t="s">
        <v>32</v>
      </c>
      <c r="J34" s="91" t="s">
        <v>34</v>
      </c>
      <c r="L34" s="26"/>
    </row>
    <row r="35" spans="2:12" s="1" customFormat="1" ht="14.45" customHeight="1" x14ac:dyDescent="0.2">
      <c r="B35" s="26"/>
      <c r="D35" s="92" t="s">
        <v>35</v>
      </c>
      <c r="E35" s="30" t="s">
        <v>36</v>
      </c>
      <c r="F35" s="93">
        <f>ROUND((SUM(BE136:BE225)),  2)</f>
        <v>0</v>
      </c>
      <c r="G35" s="94"/>
      <c r="H35" s="94"/>
      <c r="I35" s="95">
        <v>0.2</v>
      </c>
      <c r="J35" s="93">
        <f>ROUND(((SUM(BE136:BE225))*I35),  2)</f>
        <v>0</v>
      </c>
      <c r="L35" s="26"/>
    </row>
    <row r="36" spans="2:12" s="1" customFormat="1" ht="14.45" customHeight="1" x14ac:dyDescent="0.2">
      <c r="B36" s="26"/>
      <c r="E36" s="30" t="s">
        <v>37</v>
      </c>
      <c r="F36" s="81"/>
      <c r="I36" s="96">
        <v>0.2</v>
      </c>
      <c r="J36" s="81"/>
      <c r="L36" s="26"/>
    </row>
    <row r="37" spans="2:12" s="1" customFormat="1" ht="14.45" hidden="1" customHeight="1" x14ac:dyDescent="0.2">
      <c r="B37" s="26"/>
      <c r="E37" s="23" t="s">
        <v>38</v>
      </c>
      <c r="F37" s="81">
        <f>ROUND((SUM(BG136:BG225)),  2)</f>
        <v>0</v>
      </c>
      <c r="I37" s="96">
        <v>0.2</v>
      </c>
      <c r="J37" s="81">
        <f>0</f>
        <v>0</v>
      </c>
      <c r="L37" s="26"/>
    </row>
    <row r="38" spans="2:12" s="1" customFormat="1" ht="14.45" hidden="1" customHeight="1" x14ac:dyDescent="0.2">
      <c r="B38" s="26"/>
      <c r="E38" s="23" t="s">
        <v>39</v>
      </c>
      <c r="F38" s="81">
        <f>ROUND((SUM(BH136:BH225)),  2)</f>
        <v>0</v>
      </c>
      <c r="I38" s="96">
        <v>0.2</v>
      </c>
      <c r="J38" s="81">
        <f>0</f>
        <v>0</v>
      </c>
      <c r="L38" s="26"/>
    </row>
    <row r="39" spans="2:12" s="1" customFormat="1" ht="14.45" hidden="1" customHeight="1" x14ac:dyDescent="0.2">
      <c r="B39" s="26"/>
      <c r="E39" s="30" t="s">
        <v>40</v>
      </c>
      <c r="F39" s="93">
        <f>ROUND((SUM(BI136:BI225)),  2)</f>
        <v>0</v>
      </c>
      <c r="G39" s="94"/>
      <c r="H39" s="94"/>
      <c r="I39" s="95">
        <v>0</v>
      </c>
      <c r="J39" s="93">
        <f>0</f>
        <v>0</v>
      </c>
      <c r="L39" s="26"/>
    </row>
    <row r="40" spans="2:12" s="1" customFormat="1" ht="6.95" customHeight="1" x14ac:dyDescent="0.2">
      <c r="B40" s="26"/>
      <c r="L40" s="26"/>
    </row>
    <row r="41" spans="2:12" s="1" customFormat="1" ht="25.35" customHeight="1" x14ac:dyDescent="0.2">
      <c r="B41" s="26"/>
      <c r="C41" s="97"/>
      <c r="D41" s="98" t="s">
        <v>41</v>
      </c>
      <c r="E41" s="52"/>
      <c r="F41" s="52"/>
      <c r="G41" s="99" t="s">
        <v>42</v>
      </c>
      <c r="H41" s="100" t="s">
        <v>43</v>
      </c>
      <c r="I41" s="52"/>
      <c r="J41" s="101"/>
      <c r="K41" s="102"/>
      <c r="L41" s="26"/>
    </row>
    <row r="42" spans="2:12" s="1" customFormat="1" ht="14.45" customHeight="1" x14ac:dyDescent="0.2">
      <c r="B42" s="26"/>
      <c r="L42" s="26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12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12" s="1" customFormat="1" ht="24.95" hidden="1" customHeight="1" x14ac:dyDescent="0.2">
      <c r="B82" s="26"/>
      <c r="C82" s="18" t="s">
        <v>108</v>
      </c>
      <c r="L82" s="26"/>
    </row>
    <row r="83" spans="2:12" s="1" customFormat="1" ht="6.95" hidden="1" customHeight="1" x14ac:dyDescent="0.2">
      <c r="B83" s="26"/>
      <c r="L83" s="26"/>
    </row>
    <row r="84" spans="2:12" s="1" customFormat="1" ht="12" hidden="1" customHeight="1" x14ac:dyDescent="0.2">
      <c r="B84" s="26"/>
      <c r="C84" s="23" t="s">
        <v>12</v>
      </c>
      <c r="L84" s="26"/>
    </row>
    <row r="85" spans="2:12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12" ht="12" hidden="1" customHeight="1" x14ac:dyDescent="0.2">
      <c r="B86" s="17"/>
      <c r="C86" s="23" t="s">
        <v>104</v>
      </c>
      <c r="L86" s="17"/>
    </row>
    <row r="87" spans="2:12" s="1" customFormat="1" ht="16.5" hidden="1" customHeight="1" x14ac:dyDescent="0.2">
      <c r="B87" s="26"/>
      <c r="E87" s="243" t="s">
        <v>105</v>
      </c>
      <c r="F87" s="242"/>
      <c r="G87" s="242"/>
      <c r="H87" s="242"/>
      <c r="L87" s="26"/>
    </row>
    <row r="88" spans="2:12" s="1" customFormat="1" ht="12" hidden="1" customHeight="1" x14ac:dyDescent="0.2">
      <c r="B88" s="26"/>
      <c r="C88" s="23" t="s">
        <v>106</v>
      </c>
      <c r="L88" s="26"/>
    </row>
    <row r="89" spans="2:12" s="1" customFormat="1" ht="16.5" hidden="1" customHeight="1" x14ac:dyDescent="0.2">
      <c r="B89" s="26"/>
      <c r="E89" s="233" t="str">
        <f>E11</f>
        <v>1 - SO 01  Administratívna budova - stavebná časť</v>
      </c>
      <c r="F89" s="242"/>
      <c r="G89" s="242"/>
      <c r="H89" s="242"/>
      <c r="L89" s="26"/>
    </row>
    <row r="90" spans="2:12" s="1" customFormat="1" ht="6.95" hidden="1" customHeight="1" x14ac:dyDescent="0.2">
      <c r="B90" s="26"/>
      <c r="L90" s="26"/>
    </row>
    <row r="91" spans="2:12" s="1" customFormat="1" ht="12" hidden="1" customHeight="1" x14ac:dyDescent="0.2">
      <c r="B91" s="26"/>
      <c r="C91" s="23" t="s">
        <v>16</v>
      </c>
      <c r="F91" s="21" t="str">
        <f>F14</f>
        <v>Čierna nad Tisou</v>
      </c>
      <c r="I91" s="23" t="s">
        <v>18</v>
      </c>
      <c r="J91" s="48" t="str">
        <f>IF(J14="","",J14)</f>
        <v/>
      </c>
      <c r="L91" s="26"/>
    </row>
    <row r="92" spans="2:12" s="1" customFormat="1" ht="6.95" hidden="1" customHeight="1" x14ac:dyDescent="0.2">
      <c r="B92" s="26"/>
      <c r="L92" s="26"/>
    </row>
    <row r="93" spans="2:12" s="1" customFormat="1" ht="15.2" hidden="1" customHeight="1" x14ac:dyDescent="0.2">
      <c r="B93" s="26"/>
      <c r="C93" s="23" t="s">
        <v>19</v>
      </c>
      <c r="F93" s="21" t="str">
        <f>E17</f>
        <v>Ministerstvo vnútra SR</v>
      </c>
      <c r="I93" s="23" t="s">
        <v>25</v>
      </c>
      <c r="J93" s="24" t="str">
        <f>E23</f>
        <v>KApAR, s.r.o. Prešov</v>
      </c>
      <c r="L93" s="26"/>
    </row>
    <row r="94" spans="2:12" s="1" customFormat="1" ht="15.2" hidden="1" customHeight="1" x14ac:dyDescent="0.2">
      <c r="B94" s="26"/>
      <c r="C94" s="23" t="s">
        <v>23</v>
      </c>
      <c r="F94" s="21" t="str">
        <f>IF(E20="","",E20)</f>
        <v xml:space="preserve"> </v>
      </c>
      <c r="I94" s="23" t="s">
        <v>29</v>
      </c>
      <c r="J94" s="24" t="str">
        <f>E26</f>
        <v xml:space="preserve"> </v>
      </c>
      <c r="L94" s="26"/>
    </row>
    <row r="95" spans="2:12" s="1" customFormat="1" ht="10.35" hidden="1" customHeight="1" x14ac:dyDescent="0.2">
      <c r="B95" s="26"/>
      <c r="L95" s="26"/>
    </row>
    <row r="96" spans="2:12" s="1" customFormat="1" ht="29.25" hidden="1" customHeight="1" x14ac:dyDescent="0.2">
      <c r="B96" s="26"/>
      <c r="C96" s="105" t="s">
        <v>109</v>
      </c>
      <c r="D96" s="97"/>
      <c r="E96" s="97"/>
      <c r="F96" s="97"/>
      <c r="G96" s="97"/>
      <c r="H96" s="97"/>
      <c r="I96" s="97"/>
      <c r="J96" s="106" t="s">
        <v>110</v>
      </c>
      <c r="K96" s="97"/>
      <c r="L96" s="26"/>
    </row>
    <row r="97" spans="2:47" s="1" customFormat="1" ht="10.35" hidden="1" customHeight="1" x14ac:dyDescent="0.2">
      <c r="B97" s="26"/>
      <c r="L97" s="26"/>
    </row>
    <row r="98" spans="2:47" s="1" customFormat="1" ht="22.9" hidden="1" customHeight="1" x14ac:dyDescent="0.2">
      <c r="B98" s="26"/>
      <c r="C98" s="107" t="s">
        <v>111</v>
      </c>
      <c r="J98" s="61">
        <f>J136</f>
        <v>0</v>
      </c>
      <c r="L98" s="26"/>
      <c r="AU98" s="14" t="s">
        <v>112</v>
      </c>
    </row>
    <row r="99" spans="2:47" s="8" customFormat="1" ht="24.95" hidden="1" customHeight="1" x14ac:dyDescent="0.2">
      <c r="B99" s="108"/>
      <c r="D99" s="109" t="s">
        <v>113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47" s="9" customFormat="1" ht="19.899999999999999" hidden="1" customHeight="1" x14ac:dyDescent="0.2">
      <c r="B100" s="112"/>
      <c r="D100" s="113" t="s">
        <v>114</v>
      </c>
      <c r="E100" s="114"/>
      <c r="F100" s="114"/>
      <c r="G100" s="114"/>
      <c r="H100" s="114"/>
      <c r="I100" s="114"/>
      <c r="J100" s="115">
        <f>J138</f>
        <v>0</v>
      </c>
      <c r="L100" s="112"/>
    </row>
    <row r="101" spans="2:47" s="9" customFormat="1" ht="19.899999999999999" hidden="1" customHeight="1" x14ac:dyDescent="0.2">
      <c r="B101" s="112"/>
      <c r="D101" s="113" t="s">
        <v>115</v>
      </c>
      <c r="E101" s="114"/>
      <c r="F101" s="114"/>
      <c r="G101" s="114"/>
      <c r="H101" s="114"/>
      <c r="I101" s="114"/>
      <c r="J101" s="115">
        <f>J151</f>
        <v>0</v>
      </c>
      <c r="L101" s="112"/>
    </row>
    <row r="102" spans="2:47" s="9" customFormat="1" ht="19.899999999999999" hidden="1" customHeight="1" x14ac:dyDescent="0.2">
      <c r="B102" s="112"/>
      <c r="D102" s="113" t="s">
        <v>116</v>
      </c>
      <c r="E102" s="114"/>
      <c r="F102" s="114"/>
      <c r="G102" s="114"/>
      <c r="H102" s="114"/>
      <c r="I102" s="114"/>
      <c r="J102" s="115">
        <f>J159</f>
        <v>0</v>
      </c>
      <c r="L102" s="112"/>
    </row>
    <row r="103" spans="2:47" s="9" customFormat="1" ht="19.899999999999999" hidden="1" customHeight="1" x14ac:dyDescent="0.2">
      <c r="B103" s="112"/>
      <c r="D103" s="113" t="s">
        <v>117</v>
      </c>
      <c r="E103" s="114"/>
      <c r="F103" s="114"/>
      <c r="G103" s="114"/>
      <c r="H103" s="114"/>
      <c r="I103" s="114"/>
      <c r="J103" s="115">
        <f>J164</f>
        <v>0</v>
      </c>
      <c r="L103" s="112"/>
    </row>
    <row r="104" spans="2:47" s="9" customFormat="1" ht="19.899999999999999" hidden="1" customHeight="1" x14ac:dyDescent="0.2">
      <c r="B104" s="112"/>
      <c r="D104" s="113" t="s">
        <v>118</v>
      </c>
      <c r="E104" s="114"/>
      <c r="F104" s="114"/>
      <c r="G104" s="114"/>
      <c r="H104" s="114"/>
      <c r="I104" s="114"/>
      <c r="J104" s="115">
        <f>J167</f>
        <v>0</v>
      </c>
      <c r="L104" s="112"/>
    </row>
    <row r="105" spans="2:47" s="9" customFormat="1" ht="19.899999999999999" hidden="1" customHeight="1" x14ac:dyDescent="0.2">
      <c r="B105" s="112"/>
      <c r="D105" s="113" t="s">
        <v>119</v>
      </c>
      <c r="E105" s="114"/>
      <c r="F105" s="114"/>
      <c r="G105" s="114"/>
      <c r="H105" s="114"/>
      <c r="I105" s="114"/>
      <c r="J105" s="115">
        <f>J171</f>
        <v>0</v>
      </c>
      <c r="L105" s="112"/>
    </row>
    <row r="106" spans="2:47" s="9" customFormat="1" ht="19.899999999999999" hidden="1" customHeight="1" x14ac:dyDescent="0.2">
      <c r="B106" s="112"/>
      <c r="D106" s="113" t="s">
        <v>120</v>
      </c>
      <c r="E106" s="114"/>
      <c r="F106" s="114"/>
      <c r="G106" s="114"/>
      <c r="H106" s="114"/>
      <c r="I106" s="114"/>
      <c r="J106" s="115">
        <f>J178</f>
        <v>0</v>
      </c>
      <c r="L106" s="112"/>
    </row>
    <row r="107" spans="2:47" s="8" customFormat="1" ht="24.95" hidden="1" customHeight="1" x14ac:dyDescent="0.2">
      <c r="B107" s="108"/>
      <c r="D107" s="109" t="s">
        <v>121</v>
      </c>
      <c r="E107" s="110"/>
      <c r="F107" s="110"/>
      <c r="G107" s="110"/>
      <c r="H107" s="110"/>
      <c r="I107" s="110"/>
      <c r="J107" s="111">
        <f>J180</f>
        <v>0</v>
      </c>
      <c r="L107" s="108"/>
    </row>
    <row r="108" spans="2:47" s="9" customFormat="1" ht="19.899999999999999" hidden="1" customHeight="1" x14ac:dyDescent="0.2">
      <c r="B108" s="112"/>
      <c r="D108" s="113" t="s">
        <v>122</v>
      </c>
      <c r="E108" s="114"/>
      <c r="F108" s="114"/>
      <c r="G108" s="114"/>
      <c r="H108" s="114"/>
      <c r="I108" s="114"/>
      <c r="J108" s="115">
        <f>J181</f>
        <v>0</v>
      </c>
      <c r="L108" s="112"/>
    </row>
    <row r="109" spans="2:47" s="9" customFormat="1" ht="19.899999999999999" hidden="1" customHeight="1" x14ac:dyDescent="0.2">
      <c r="B109" s="112"/>
      <c r="D109" s="113" t="s">
        <v>123</v>
      </c>
      <c r="E109" s="114"/>
      <c r="F109" s="114"/>
      <c r="G109" s="114"/>
      <c r="H109" s="114"/>
      <c r="I109" s="114"/>
      <c r="J109" s="115">
        <f>J186</f>
        <v>0</v>
      </c>
      <c r="L109" s="112"/>
    </row>
    <row r="110" spans="2:47" s="9" customFormat="1" ht="19.899999999999999" hidden="1" customHeight="1" x14ac:dyDescent="0.2">
      <c r="B110" s="112"/>
      <c r="D110" s="113" t="s">
        <v>124</v>
      </c>
      <c r="E110" s="114"/>
      <c r="F110" s="114"/>
      <c r="G110" s="114"/>
      <c r="H110" s="114"/>
      <c r="I110" s="114"/>
      <c r="J110" s="115">
        <f>J195</f>
        <v>0</v>
      </c>
      <c r="L110" s="112"/>
    </row>
    <row r="111" spans="2:47" s="9" customFormat="1" ht="19.899999999999999" hidden="1" customHeight="1" x14ac:dyDescent="0.2">
      <c r="B111" s="112"/>
      <c r="D111" s="113" t="s">
        <v>125</v>
      </c>
      <c r="E111" s="114"/>
      <c r="F111" s="114"/>
      <c r="G111" s="114"/>
      <c r="H111" s="114"/>
      <c r="I111" s="114"/>
      <c r="J111" s="115">
        <f>J198</f>
        <v>0</v>
      </c>
      <c r="L111" s="112"/>
    </row>
    <row r="112" spans="2:47" s="9" customFormat="1" ht="19.899999999999999" hidden="1" customHeight="1" x14ac:dyDescent="0.2">
      <c r="B112" s="112"/>
      <c r="D112" s="113" t="s">
        <v>126</v>
      </c>
      <c r="E112" s="114"/>
      <c r="F112" s="114"/>
      <c r="G112" s="114"/>
      <c r="H112" s="114"/>
      <c r="I112" s="114"/>
      <c r="J112" s="115">
        <f>J207</f>
        <v>0</v>
      </c>
      <c r="L112" s="112"/>
    </row>
    <row r="113" spans="2:12" s="9" customFormat="1" ht="19.899999999999999" hidden="1" customHeight="1" x14ac:dyDescent="0.2">
      <c r="B113" s="112"/>
      <c r="D113" s="113" t="s">
        <v>127</v>
      </c>
      <c r="E113" s="114"/>
      <c r="F113" s="114"/>
      <c r="G113" s="114"/>
      <c r="H113" s="114"/>
      <c r="I113" s="114"/>
      <c r="J113" s="115">
        <f>J214</f>
        <v>0</v>
      </c>
      <c r="L113" s="112"/>
    </row>
    <row r="114" spans="2:12" s="9" customFormat="1" ht="19.899999999999999" hidden="1" customHeight="1" x14ac:dyDescent="0.2">
      <c r="B114" s="112"/>
      <c r="D114" s="113" t="s">
        <v>128</v>
      </c>
      <c r="E114" s="114"/>
      <c r="F114" s="114"/>
      <c r="G114" s="114"/>
      <c r="H114" s="114"/>
      <c r="I114" s="114"/>
      <c r="J114" s="115">
        <f>J222</f>
        <v>0</v>
      </c>
      <c r="L114" s="112"/>
    </row>
    <row r="115" spans="2:12" s="1" customFormat="1" ht="21.75" hidden="1" customHeight="1" x14ac:dyDescent="0.2">
      <c r="B115" s="26"/>
      <c r="L115" s="26"/>
    </row>
    <row r="116" spans="2:12" s="1" customFormat="1" ht="6.95" hidden="1" customHeight="1" x14ac:dyDescent="0.2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6"/>
    </row>
    <row r="117" spans="2:12" hidden="1" x14ac:dyDescent="0.2"/>
    <row r="118" spans="2:12" hidden="1" x14ac:dyDescent="0.2"/>
    <row r="119" spans="2:12" hidden="1" x14ac:dyDescent="0.2"/>
    <row r="120" spans="2:12" s="1" customFormat="1" ht="6.95" customHeight="1" x14ac:dyDescent="0.2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6"/>
    </row>
    <row r="121" spans="2:12" s="1" customFormat="1" ht="24.95" customHeight="1" x14ac:dyDescent="0.2">
      <c r="B121" s="26"/>
      <c r="C121" s="18" t="s">
        <v>129</v>
      </c>
      <c r="L121" s="26"/>
    </row>
    <row r="122" spans="2:12" s="1" customFormat="1" ht="6.95" customHeight="1" x14ac:dyDescent="0.2">
      <c r="B122" s="26"/>
      <c r="L122" s="26"/>
    </row>
    <row r="123" spans="2:12" s="1" customFormat="1" ht="12" customHeight="1" x14ac:dyDescent="0.2">
      <c r="B123" s="26"/>
      <c r="C123" s="23" t="s">
        <v>12</v>
      </c>
      <c r="L123" s="26"/>
    </row>
    <row r="124" spans="2:12" s="1" customFormat="1" ht="26.25" customHeight="1" x14ac:dyDescent="0.2">
      <c r="B124" s="26"/>
      <c r="E124" s="243" t="str">
        <f>E7</f>
        <v>Čierna nad Tisou OHK -  Pracovisko hraničnej kontroly na HP Čierna nad Tisou</v>
      </c>
      <c r="F124" s="244"/>
      <c r="G124" s="244"/>
      <c r="H124" s="244"/>
      <c r="L124" s="26"/>
    </row>
    <row r="125" spans="2:12" ht="12" customHeight="1" x14ac:dyDescent="0.2">
      <c r="B125" s="17"/>
      <c r="C125" s="23" t="s">
        <v>104</v>
      </c>
      <c r="L125" s="17"/>
    </row>
    <row r="126" spans="2:12" s="1" customFormat="1" ht="16.5" customHeight="1" x14ac:dyDescent="0.2">
      <c r="B126" s="26"/>
      <c r="E126" s="243" t="s">
        <v>105</v>
      </c>
      <c r="F126" s="242"/>
      <c r="G126" s="242"/>
      <c r="H126" s="242"/>
      <c r="L126" s="26"/>
    </row>
    <row r="127" spans="2:12" s="1" customFormat="1" ht="12" customHeight="1" x14ac:dyDescent="0.2">
      <c r="B127" s="26"/>
      <c r="C127" s="23" t="s">
        <v>106</v>
      </c>
      <c r="L127" s="26"/>
    </row>
    <row r="128" spans="2:12" s="1" customFormat="1" ht="16.5" customHeight="1" x14ac:dyDescent="0.2">
      <c r="B128" s="26"/>
      <c r="E128" s="233" t="str">
        <f>E11</f>
        <v>1 - SO 01  Administratívna budova - stavebná časť</v>
      </c>
      <c r="F128" s="242"/>
      <c r="G128" s="242"/>
      <c r="H128" s="242"/>
      <c r="L128" s="26"/>
    </row>
    <row r="129" spans="2:65" s="1" customFormat="1" ht="6.95" customHeight="1" x14ac:dyDescent="0.2">
      <c r="B129" s="26"/>
      <c r="L129" s="26"/>
    </row>
    <row r="130" spans="2:65" s="1" customFormat="1" ht="12" customHeight="1" x14ac:dyDescent="0.2">
      <c r="B130" s="26"/>
      <c r="C130" s="23" t="s">
        <v>16</v>
      </c>
      <c r="F130" s="21" t="str">
        <f>F14</f>
        <v>Čierna nad Tisou</v>
      </c>
      <c r="I130" s="23" t="s">
        <v>18</v>
      </c>
      <c r="J130" s="48" t="str">
        <f>IF(J14="","",J14)</f>
        <v/>
      </c>
      <c r="L130" s="26"/>
    </row>
    <row r="131" spans="2:65" s="1" customFormat="1" ht="6.95" customHeight="1" x14ac:dyDescent="0.2">
      <c r="B131" s="26"/>
      <c r="L131" s="26"/>
    </row>
    <row r="132" spans="2:65" s="1" customFormat="1" ht="15.2" customHeight="1" x14ac:dyDescent="0.2">
      <c r="B132" s="26"/>
      <c r="C132" s="23" t="s">
        <v>19</v>
      </c>
      <c r="F132" s="21" t="str">
        <f>E17</f>
        <v>Ministerstvo vnútra SR</v>
      </c>
      <c r="I132" s="23" t="s">
        <v>25</v>
      </c>
      <c r="J132" s="24" t="str">
        <f>E23</f>
        <v>KApAR, s.r.o. Prešov</v>
      </c>
      <c r="L132" s="26"/>
    </row>
    <row r="133" spans="2:65" s="1" customFormat="1" ht="15.2" customHeight="1" x14ac:dyDescent="0.2">
      <c r="B133" s="26"/>
      <c r="C133" s="23" t="s">
        <v>23</v>
      </c>
      <c r="F133" s="21" t="str">
        <f>IF(E20="","",E20)</f>
        <v xml:space="preserve"> </v>
      </c>
      <c r="I133" s="23" t="s">
        <v>29</v>
      </c>
      <c r="J133" s="24" t="str">
        <f>E26</f>
        <v xml:space="preserve"> </v>
      </c>
      <c r="L133" s="26"/>
    </row>
    <row r="134" spans="2:65" s="1" customFormat="1" ht="10.35" customHeight="1" x14ac:dyDescent="0.2">
      <c r="B134" s="26"/>
      <c r="L134" s="26"/>
    </row>
    <row r="135" spans="2:65" s="10" customFormat="1" ht="29.25" customHeight="1" x14ac:dyDescent="0.2">
      <c r="B135" s="116"/>
      <c r="C135" s="117" t="s">
        <v>130</v>
      </c>
      <c r="D135" s="118" t="s">
        <v>56</v>
      </c>
      <c r="E135" s="118" t="s">
        <v>52</v>
      </c>
      <c r="F135" s="118" t="s">
        <v>53</v>
      </c>
      <c r="G135" s="118" t="s">
        <v>131</v>
      </c>
      <c r="H135" s="118" t="s">
        <v>132</v>
      </c>
      <c r="I135" s="118" t="s">
        <v>133</v>
      </c>
      <c r="J135" s="119" t="s">
        <v>110</v>
      </c>
      <c r="K135" s="120" t="s">
        <v>134</v>
      </c>
      <c r="L135" s="116"/>
      <c r="M135" s="54" t="s">
        <v>1</v>
      </c>
      <c r="N135" s="55" t="s">
        <v>35</v>
      </c>
      <c r="O135" s="55" t="s">
        <v>135</v>
      </c>
      <c r="P135" s="55" t="s">
        <v>136</v>
      </c>
      <c r="Q135" s="55" t="s">
        <v>137</v>
      </c>
      <c r="R135" s="55" t="s">
        <v>138</v>
      </c>
      <c r="S135" s="55" t="s">
        <v>139</v>
      </c>
      <c r="T135" s="56" t="s">
        <v>140</v>
      </c>
    </row>
    <row r="136" spans="2:65" s="1" customFormat="1" ht="22.9" customHeight="1" x14ac:dyDescent="0.25">
      <c r="B136" s="26"/>
      <c r="C136" s="59" t="s">
        <v>111</v>
      </c>
      <c r="J136" s="121"/>
      <c r="L136" s="26"/>
      <c r="M136" s="57"/>
      <c r="N136" s="49"/>
      <c r="O136" s="49"/>
      <c r="P136" s="122">
        <f>P137+P180</f>
        <v>36.625999999999998</v>
      </c>
      <c r="Q136" s="49"/>
      <c r="R136" s="122">
        <f>R137+R180</f>
        <v>3.5070000000000001</v>
      </c>
      <c r="S136" s="49"/>
      <c r="T136" s="123">
        <f>T137+T180</f>
        <v>22.032</v>
      </c>
      <c r="AT136" s="14" t="s">
        <v>70</v>
      </c>
      <c r="AU136" s="14" t="s">
        <v>112</v>
      </c>
      <c r="BK136" s="124">
        <f>BK137+BK180</f>
        <v>0</v>
      </c>
    </row>
    <row r="137" spans="2:65" s="11" customFormat="1" ht="25.9" customHeight="1" x14ac:dyDescent="0.2">
      <c r="B137" s="125"/>
      <c r="D137" s="126" t="s">
        <v>70</v>
      </c>
      <c r="E137" s="127" t="s">
        <v>141</v>
      </c>
      <c r="F137" s="127" t="s">
        <v>142</v>
      </c>
      <c r="J137" s="128"/>
      <c r="L137" s="125"/>
      <c r="M137" s="129"/>
      <c r="P137" s="130">
        <f>P138+P151+P159+P164+P167+P171+P178</f>
        <v>36.625999999999998</v>
      </c>
      <c r="R137" s="130">
        <f>R138+R151+R159+R164+R167+R171+R178</f>
        <v>3.5070000000000001</v>
      </c>
      <c r="T137" s="131">
        <f>T138+T151+T159+T164+T167+T171+T178</f>
        <v>22.032</v>
      </c>
      <c r="AR137" s="126" t="s">
        <v>77</v>
      </c>
      <c r="AT137" s="132" t="s">
        <v>70</v>
      </c>
      <c r="AU137" s="132" t="s">
        <v>71</v>
      </c>
      <c r="AY137" s="126" t="s">
        <v>143</v>
      </c>
      <c r="BK137" s="133">
        <f>BK138+BK151+BK159+BK164+BK167+BK171+BK178</f>
        <v>0</v>
      </c>
    </row>
    <row r="138" spans="2:65" s="11" customFormat="1" ht="22.9" customHeight="1" x14ac:dyDescent="0.2">
      <c r="B138" s="125"/>
      <c r="D138" s="126" t="s">
        <v>70</v>
      </c>
      <c r="E138" s="134" t="s">
        <v>77</v>
      </c>
      <c r="F138" s="134" t="s">
        <v>144</v>
      </c>
      <c r="J138" s="135"/>
      <c r="L138" s="125"/>
      <c r="M138" s="129"/>
      <c r="P138" s="130">
        <f>SUM(P139:P150)</f>
        <v>18.339000000000002</v>
      </c>
      <c r="R138" s="130">
        <f>SUM(R139:R150)</f>
        <v>0</v>
      </c>
      <c r="T138" s="131">
        <f>SUM(T139:T150)</f>
        <v>22.032</v>
      </c>
      <c r="AR138" s="126" t="s">
        <v>77</v>
      </c>
      <c r="AT138" s="132" t="s">
        <v>70</v>
      </c>
      <c r="AU138" s="132" t="s">
        <v>77</v>
      </c>
      <c r="AY138" s="126" t="s">
        <v>143</v>
      </c>
      <c r="BK138" s="133">
        <f>SUM(BK139:BK150)</f>
        <v>0</v>
      </c>
    </row>
    <row r="139" spans="2:65" s="1" customFormat="1" ht="37.9" customHeight="1" x14ac:dyDescent="0.2">
      <c r="B139" s="26"/>
      <c r="C139" s="136" t="s">
        <v>77</v>
      </c>
      <c r="D139" s="136" t="s">
        <v>145</v>
      </c>
      <c r="E139" s="137" t="s">
        <v>146</v>
      </c>
      <c r="F139" s="138" t="s">
        <v>147</v>
      </c>
      <c r="G139" s="139" t="s">
        <v>148</v>
      </c>
      <c r="H139" s="140">
        <v>54</v>
      </c>
      <c r="I139" s="140"/>
      <c r="J139" s="140"/>
      <c r="K139" s="141"/>
      <c r="L139" s="26"/>
      <c r="M139" s="142" t="s">
        <v>1</v>
      </c>
      <c r="N139" s="143" t="s">
        <v>37</v>
      </c>
      <c r="O139" s="144">
        <v>6.0999999999999999E-2</v>
      </c>
      <c r="P139" s="144">
        <f>O139*H139</f>
        <v>3.294</v>
      </c>
      <c r="Q139" s="144">
        <v>0</v>
      </c>
      <c r="R139" s="144">
        <f>Q139*H139</f>
        <v>0</v>
      </c>
      <c r="S139" s="144">
        <v>0.40799999999999997</v>
      </c>
      <c r="T139" s="145">
        <f>S139*H139</f>
        <v>22.032</v>
      </c>
      <c r="AR139" s="146" t="s">
        <v>89</v>
      </c>
      <c r="AT139" s="146" t="s">
        <v>145</v>
      </c>
      <c r="AU139" s="146" t="s">
        <v>82</v>
      </c>
      <c r="AY139" s="14" t="s">
        <v>143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4" t="s">
        <v>82</v>
      </c>
      <c r="BK139" s="148">
        <f>ROUND(I139*H139,3)</f>
        <v>0</v>
      </c>
      <c r="BL139" s="14" t="s">
        <v>89</v>
      </c>
      <c r="BM139" s="146" t="s">
        <v>149</v>
      </c>
    </row>
    <row r="140" spans="2:65" s="12" customFormat="1" x14ac:dyDescent="0.2">
      <c r="B140" s="149"/>
      <c r="D140" s="150" t="s">
        <v>150</v>
      </c>
      <c r="E140" s="151" t="s">
        <v>1</v>
      </c>
      <c r="F140" s="152" t="s">
        <v>151</v>
      </c>
      <c r="H140" s="153">
        <v>54</v>
      </c>
      <c r="L140" s="149"/>
      <c r="M140" s="154"/>
      <c r="T140" s="155"/>
      <c r="AT140" s="151" t="s">
        <v>150</v>
      </c>
      <c r="AU140" s="151" t="s">
        <v>82</v>
      </c>
      <c r="AV140" s="12" t="s">
        <v>82</v>
      </c>
      <c r="AW140" s="12" t="s">
        <v>27</v>
      </c>
      <c r="AX140" s="12" t="s">
        <v>77</v>
      </c>
      <c r="AY140" s="151" t="s">
        <v>143</v>
      </c>
    </row>
    <row r="141" spans="2:65" s="1" customFormat="1" ht="33" customHeight="1" x14ac:dyDescent="0.2">
      <c r="B141" s="26"/>
      <c r="C141" s="136" t="s">
        <v>82</v>
      </c>
      <c r="D141" s="136" t="s">
        <v>145</v>
      </c>
      <c r="E141" s="137" t="s">
        <v>152</v>
      </c>
      <c r="F141" s="138" t="s">
        <v>153</v>
      </c>
      <c r="G141" s="139" t="s">
        <v>154</v>
      </c>
      <c r="H141" s="140">
        <v>88.53</v>
      </c>
      <c r="I141" s="140"/>
      <c r="J141" s="140"/>
      <c r="K141" s="141"/>
      <c r="L141" s="26"/>
      <c r="M141" s="142" t="s">
        <v>1</v>
      </c>
      <c r="N141" s="143" t="s">
        <v>37</v>
      </c>
      <c r="O141" s="144">
        <v>0</v>
      </c>
      <c r="P141" s="144">
        <f t="shared" ref="P141:P149" si="0">O141*H141</f>
        <v>0</v>
      </c>
      <c r="Q141" s="144">
        <v>0</v>
      </c>
      <c r="R141" s="144">
        <f t="shared" ref="R141:R149" si="1">Q141*H141</f>
        <v>0</v>
      </c>
      <c r="S141" s="144">
        <v>0</v>
      </c>
      <c r="T141" s="145">
        <f t="shared" ref="T141:T149" si="2">S141*H141</f>
        <v>0</v>
      </c>
      <c r="AR141" s="146" t="s">
        <v>89</v>
      </c>
      <c r="AT141" s="146" t="s">
        <v>145</v>
      </c>
      <c r="AU141" s="146" t="s">
        <v>82</v>
      </c>
      <c r="AY141" s="14" t="s">
        <v>143</v>
      </c>
      <c r="BE141" s="147">
        <f t="shared" ref="BE141:BE149" si="3">IF(N141="základná",J141,0)</f>
        <v>0</v>
      </c>
      <c r="BF141" s="147">
        <f t="shared" ref="BF141:BF149" si="4">IF(N141="znížená",J141,0)</f>
        <v>0</v>
      </c>
      <c r="BG141" s="147">
        <f t="shared" ref="BG141:BG149" si="5">IF(N141="zákl. prenesená",J141,0)</f>
        <v>0</v>
      </c>
      <c r="BH141" s="147">
        <f t="shared" ref="BH141:BH149" si="6">IF(N141="zníž. prenesená",J141,0)</f>
        <v>0</v>
      </c>
      <c r="BI141" s="147">
        <f t="shared" ref="BI141:BI149" si="7">IF(N141="nulová",J141,0)</f>
        <v>0</v>
      </c>
      <c r="BJ141" s="14" t="s">
        <v>82</v>
      </c>
      <c r="BK141" s="148">
        <f t="shared" ref="BK141:BK149" si="8">ROUND(I141*H141,3)</f>
        <v>0</v>
      </c>
      <c r="BL141" s="14" t="s">
        <v>89</v>
      </c>
      <c r="BM141" s="146" t="s">
        <v>82</v>
      </c>
    </row>
    <row r="142" spans="2:65" s="1" customFormat="1" ht="21.75" customHeight="1" x14ac:dyDescent="0.2">
      <c r="B142" s="26"/>
      <c r="C142" s="136" t="s">
        <v>86</v>
      </c>
      <c r="D142" s="136" t="s">
        <v>145</v>
      </c>
      <c r="E142" s="137" t="s">
        <v>155</v>
      </c>
      <c r="F142" s="138" t="s">
        <v>156</v>
      </c>
      <c r="G142" s="139" t="s">
        <v>154</v>
      </c>
      <c r="H142" s="140">
        <v>85.28</v>
      </c>
      <c r="I142" s="140"/>
      <c r="J142" s="140"/>
      <c r="K142" s="141"/>
      <c r="L142" s="26"/>
      <c r="M142" s="142" t="s">
        <v>1</v>
      </c>
      <c r="N142" s="143" t="s">
        <v>37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89</v>
      </c>
      <c r="AT142" s="146" t="s">
        <v>145</v>
      </c>
      <c r="AU142" s="146" t="s">
        <v>82</v>
      </c>
      <c r="AY142" s="14" t="s">
        <v>143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4" t="s">
        <v>82</v>
      </c>
      <c r="BK142" s="148">
        <f t="shared" si="8"/>
        <v>0</v>
      </c>
      <c r="BL142" s="14" t="s">
        <v>89</v>
      </c>
      <c r="BM142" s="146" t="s">
        <v>89</v>
      </c>
    </row>
    <row r="143" spans="2:65" s="1" customFormat="1" ht="37.9" customHeight="1" x14ac:dyDescent="0.2">
      <c r="B143" s="26"/>
      <c r="C143" s="136" t="s">
        <v>89</v>
      </c>
      <c r="D143" s="136" t="s">
        <v>145</v>
      </c>
      <c r="E143" s="137" t="s">
        <v>157</v>
      </c>
      <c r="F143" s="138" t="s">
        <v>158</v>
      </c>
      <c r="G143" s="139" t="s">
        <v>154</v>
      </c>
      <c r="H143" s="140">
        <v>85.28</v>
      </c>
      <c r="I143" s="140"/>
      <c r="J143" s="140"/>
      <c r="K143" s="141"/>
      <c r="L143" s="26"/>
      <c r="M143" s="142" t="s">
        <v>1</v>
      </c>
      <c r="N143" s="143" t="s">
        <v>37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89</v>
      </c>
      <c r="AT143" s="146" t="s">
        <v>145</v>
      </c>
      <c r="AU143" s="146" t="s">
        <v>82</v>
      </c>
      <c r="AY143" s="14" t="s">
        <v>143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4" t="s">
        <v>82</v>
      </c>
      <c r="BK143" s="148">
        <f t="shared" si="8"/>
        <v>0</v>
      </c>
      <c r="BL143" s="14" t="s">
        <v>89</v>
      </c>
      <c r="BM143" s="146" t="s">
        <v>95</v>
      </c>
    </row>
    <row r="144" spans="2:65" s="1" customFormat="1" ht="21.75" customHeight="1" x14ac:dyDescent="0.2">
      <c r="B144" s="26"/>
      <c r="C144" s="136" t="s">
        <v>92</v>
      </c>
      <c r="D144" s="136" t="s">
        <v>145</v>
      </c>
      <c r="E144" s="137" t="s">
        <v>159</v>
      </c>
      <c r="F144" s="138" t="s">
        <v>160</v>
      </c>
      <c r="G144" s="139" t="s">
        <v>154</v>
      </c>
      <c r="H144" s="140">
        <v>0.67</v>
      </c>
      <c r="I144" s="140"/>
      <c r="J144" s="140"/>
      <c r="K144" s="141"/>
      <c r="L144" s="26"/>
      <c r="M144" s="142" t="s">
        <v>1</v>
      </c>
      <c r="N144" s="143" t="s">
        <v>37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89</v>
      </c>
      <c r="AT144" s="146" t="s">
        <v>145</v>
      </c>
      <c r="AU144" s="146" t="s">
        <v>82</v>
      </c>
      <c r="AY144" s="14" t="s">
        <v>143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4" t="s">
        <v>82</v>
      </c>
      <c r="BK144" s="148">
        <f t="shared" si="8"/>
        <v>0</v>
      </c>
      <c r="BL144" s="14" t="s">
        <v>89</v>
      </c>
      <c r="BM144" s="146" t="s">
        <v>100</v>
      </c>
    </row>
    <row r="145" spans="2:65" s="1" customFormat="1" ht="37.9" customHeight="1" x14ac:dyDescent="0.2">
      <c r="B145" s="26"/>
      <c r="C145" s="136" t="s">
        <v>95</v>
      </c>
      <c r="D145" s="136" t="s">
        <v>145</v>
      </c>
      <c r="E145" s="137" t="s">
        <v>161</v>
      </c>
      <c r="F145" s="138" t="s">
        <v>162</v>
      </c>
      <c r="G145" s="139" t="s">
        <v>154</v>
      </c>
      <c r="H145" s="140">
        <v>0.67</v>
      </c>
      <c r="I145" s="140"/>
      <c r="J145" s="140"/>
      <c r="K145" s="141"/>
      <c r="L145" s="26"/>
      <c r="M145" s="142" t="s">
        <v>1</v>
      </c>
      <c r="N145" s="143" t="s">
        <v>37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89</v>
      </c>
      <c r="AT145" s="146" t="s">
        <v>145</v>
      </c>
      <c r="AU145" s="146" t="s">
        <v>82</v>
      </c>
      <c r="AY145" s="14" t="s">
        <v>143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4" t="s">
        <v>82</v>
      </c>
      <c r="BK145" s="148">
        <f t="shared" si="8"/>
        <v>0</v>
      </c>
      <c r="BL145" s="14" t="s">
        <v>89</v>
      </c>
      <c r="BM145" s="146" t="s">
        <v>163</v>
      </c>
    </row>
    <row r="146" spans="2:65" s="1" customFormat="1" ht="24.2" customHeight="1" x14ac:dyDescent="0.2">
      <c r="B146" s="26"/>
      <c r="C146" s="136" t="s">
        <v>97</v>
      </c>
      <c r="D146" s="136" t="s">
        <v>145</v>
      </c>
      <c r="E146" s="137" t="s">
        <v>164</v>
      </c>
      <c r="F146" s="138" t="s">
        <v>165</v>
      </c>
      <c r="G146" s="139" t="s">
        <v>154</v>
      </c>
      <c r="H146" s="140">
        <v>174.49</v>
      </c>
      <c r="I146" s="140"/>
      <c r="J146" s="140"/>
      <c r="K146" s="141"/>
      <c r="L146" s="26"/>
      <c r="M146" s="142" t="s">
        <v>1</v>
      </c>
      <c r="N146" s="143" t="s">
        <v>37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89</v>
      </c>
      <c r="AT146" s="146" t="s">
        <v>145</v>
      </c>
      <c r="AU146" s="146" t="s">
        <v>82</v>
      </c>
      <c r="AY146" s="14" t="s">
        <v>143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4" t="s">
        <v>82</v>
      </c>
      <c r="BK146" s="148">
        <f t="shared" si="8"/>
        <v>0</v>
      </c>
      <c r="BL146" s="14" t="s">
        <v>89</v>
      </c>
      <c r="BM146" s="146" t="s">
        <v>166</v>
      </c>
    </row>
    <row r="147" spans="2:65" s="1" customFormat="1" ht="33" customHeight="1" x14ac:dyDescent="0.2">
      <c r="B147" s="26"/>
      <c r="C147" s="136" t="s">
        <v>100</v>
      </c>
      <c r="D147" s="136" t="s">
        <v>145</v>
      </c>
      <c r="E147" s="137" t="s">
        <v>167</v>
      </c>
      <c r="F147" s="138" t="s">
        <v>168</v>
      </c>
      <c r="G147" s="139" t="s">
        <v>154</v>
      </c>
      <c r="H147" s="140">
        <v>85.96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89</v>
      </c>
      <c r="AT147" s="146" t="s">
        <v>145</v>
      </c>
      <c r="AU147" s="146" t="s">
        <v>82</v>
      </c>
      <c r="AY147" s="14" t="s">
        <v>143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4" t="s">
        <v>82</v>
      </c>
      <c r="BK147" s="148">
        <f t="shared" si="8"/>
        <v>0</v>
      </c>
      <c r="BL147" s="14" t="s">
        <v>89</v>
      </c>
      <c r="BM147" s="146" t="s">
        <v>169</v>
      </c>
    </row>
    <row r="148" spans="2:65" s="1" customFormat="1" ht="37.9" customHeight="1" x14ac:dyDescent="0.2">
      <c r="B148" s="26"/>
      <c r="C148" s="136" t="s">
        <v>170</v>
      </c>
      <c r="D148" s="136" t="s">
        <v>145</v>
      </c>
      <c r="E148" s="137" t="s">
        <v>171</v>
      </c>
      <c r="F148" s="138" t="s">
        <v>172</v>
      </c>
      <c r="G148" s="139" t="s">
        <v>154</v>
      </c>
      <c r="H148" s="140">
        <v>601.72</v>
      </c>
      <c r="I148" s="140"/>
      <c r="J148" s="140"/>
      <c r="K148" s="141"/>
      <c r="L148" s="26"/>
      <c r="M148" s="142" t="s">
        <v>1</v>
      </c>
      <c r="N148" s="143" t="s">
        <v>37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89</v>
      </c>
      <c r="AT148" s="146" t="s">
        <v>145</v>
      </c>
      <c r="AU148" s="146" t="s">
        <v>82</v>
      </c>
      <c r="AY148" s="14" t="s">
        <v>143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4" t="s">
        <v>82</v>
      </c>
      <c r="BK148" s="148">
        <f t="shared" si="8"/>
        <v>0</v>
      </c>
      <c r="BL148" s="14" t="s">
        <v>89</v>
      </c>
      <c r="BM148" s="146" t="s">
        <v>173</v>
      </c>
    </row>
    <row r="149" spans="2:65" s="1" customFormat="1" ht="21.75" customHeight="1" x14ac:dyDescent="0.2">
      <c r="B149" s="26"/>
      <c r="C149" s="136" t="s">
        <v>163</v>
      </c>
      <c r="D149" s="136" t="s">
        <v>145</v>
      </c>
      <c r="E149" s="137" t="s">
        <v>174</v>
      </c>
      <c r="F149" s="138" t="s">
        <v>175</v>
      </c>
      <c r="G149" s="139" t="s">
        <v>148</v>
      </c>
      <c r="H149" s="140">
        <v>885</v>
      </c>
      <c r="I149" s="140"/>
      <c r="J149" s="140"/>
      <c r="K149" s="141"/>
      <c r="L149" s="26"/>
      <c r="M149" s="142" t="s">
        <v>1</v>
      </c>
      <c r="N149" s="143" t="s">
        <v>37</v>
      </c>
      <c r="O149" s="144">
        <v>1.7000000000000001E-2</v>
      </c>
      <c r="P149" s="144">
        <f t="shared" si="0"/>
        <v>15.045000000000002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89</v>
      </c>
      <c r="AT149" s="146" t="s">
        <v>145</v>
      </c>
      <c r="AU149" s="146" t="s">
        <v>82</v>
      </c>
      <c r="AY149" s="14" t="s">
        <v>143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4" t="s">
        <v>82</v>
      </c>
      <c r="BK149" s="148">
        <f t="shared" si="8"/>
        <v>0</v>
      </c>
      <c r="BL149" s="14" t="s">
        <v>89</v>
      </c>
      <c r="BM149" s="146" t="s">
        <v>176</v>
      </c>
    </row>
    <row r="150" spans="2:65" s="12" customFormat="1" x14ac:dyDescent="0.2">
      <c r="B150" s="149"/>
      <c r="D150" s="150" t="s">
        <v>150</v>
      </c>
      <c r="E150" s="151" t="s">
        <v>1</v>
      </c>
      <c r="F150" s="152" t="s">
        <v>177</v>
      </c>
      <c r="H150" s="153">
        <v>885</v>
      </c>
      <c r="L150" s="149"/>
      <c r="M150" s="154"/>
      <c r="T150" s="155"/>
      <c r="AT150" s="151" t="s">
        <v>150</v>
      </c>
      <c r="AU150" s="151" t="s">
        <v>82</v>
      </c>
      <c r="AV150" s="12" t="s">
        <v>82</v>
      </c>
      <c r="AW150" s="12" t="s">
        <v>27</v>
      </c>
      <c r="AX150" s="12" t="s">
        <v>77</v>
      </c>
      <c r="AY150" s="151" t="s">
        <v>143</v>
      </c>
    </row>
    <row r="151" spans="2:65" s="11" customFormat="1" ht="22.9" customHeight="1" x14ac:dyDescent="0.2">
      <c r="B151" s="125"/>
      <c r="D151" s="126" t="s">
        <v>70</v>
      </c>
      <c r="E151" s="134" t="s">
        <v>82</v>
      </c>
      <c r="F151" s="134" t="s">
        <v>178</v>
      </c>
      <c r="J151" s="135"/>
      <c r="L151" s="125"/>
      <c r="M151" s="129"/>
      <c r="P151" s="130">
        <f>SUM(P152:P158)</f>
        <v>3.54</v>
      </c>
      <c r="R151" s="130">
        <f>SUM(R152:R158)</f>
        <v>0</v>
      </c>
      <c r="T151" s="131">
        <f>SUM(T152:T158)</f>
        <v>0</v>
      </c>
      <c r="AR151" s="126" t="s">
        <v>77</v>
      </c>
      <c r="AT151" s="132" t="s">
        <v>70</v>
      </c>
      <c r="AU151" s="132" t="s">
        <v>77</v>
      </c>
      <c r="AY151" s="126" t="s">
        <v>143</v>
      </c>
      <c r="BK151" s="133">
        <f>SUM(BK152:BK158)</f>
        <v>0</v>
      </c>
    </row>
    <row r="152" spans="2:65" s="1" customFormat="1" ht="24.2" customHeight="1" x14ac:dyDescent="0.2">
      <c r="B152" s="26"/>
      <c r="C152" s="136" t="s">
        <v>179</v>
      </c>
      <c r="D152" s="136" t="s">
        <v>145</v>
      </c>
      <c r="E152" s="137" t="s">
        <v>180</v>
      </c>
      <c r="F152" s="138" t="s">
        <v>181</v>
      </c>
      <c r="G152" s="139" t="s">
        <v>154</v>
      </c>
      <c r="H152" s="140">
        <v>57.24</v>
      </c>
      <c r="I152" s="140"/>
      <c r="J152" s="140"/>
      <c r="K152" s="141"/>
      <c r="L152" s="26"/>
      <c r="M152" s="142" t="s">
        <v>1</v>
      </c>
      <c r="N152" s="143" t="s">
        <v>37</v>
      </c>
      <c r="O152" s="144">
        <v>0</v>
      </c>
      <c r="P152" s="144">
        <f t="shared" ref="P152:P158" si="9">O152*H152</f>
        <v>0</v>
      </c>
      <c r="Q152" s="144">
        <v>0</v>
      </c>
      <c r="R152" s="144">
        <f t="shared" ref="R152:R158" si="10">Q152*H152</f>
        <v>0</v>
      </c>
      <c r="S152" s="144">
        <v>0</v>
      </c>
      <c r="T152" s="145">
        <f t="shared" ref="T152:T158" si="11">S152*H152</f>
        <v>0</v>
      </c>
      <c r="AR152" s="146" t="s">
        <v>89</v>
      </c>
      <c r="AT152" s="146" t="s">
        <v>145</v>
      </c>
      <c r="AU152" s="146" t="s">
        <v>82</v>
      </c>
      <c r="AY152" s="14" t="s">
        <v>143</v>
      </c>
      <c r="BE152" s="147">
        <f t="shared" ref="BE152:BE158" si="12">IF(N152="základná",J152,0)</f>
        <v>0</v>
      </c>
      <c r="BF152" s="147">
        <f t="shared" ref="BF152:BF158" si="13">IF(N152="znížená",J152,0)</f>
        <v>0</v>
      </c>
      <c r="BG152" s="147">
        <f t="shared" ref="BG152:BG158" si="14">IF(N152="zákl. prenesená",J152,0)</f>
        <v>0</v>
      </c>
      <c r="BH152" s="147">
        <f t="shared" ref="BH152:BH158" si="15">IF(N152="zníž. prenesená",J152,0)</f>
        <v>0</v>
      </c>
      <c r="BI152" s="147">
        <f t="shared" ref="BI152:BI158" si="16">IF(N152="nulová",J152,0)</f>
        <v>0</v>
      </c>
      <c r="BJ152" s="14" t="s">
        <v>82</v>
      </c>
      <c r="BK152" s="148">
        <f t="shared" ref="BK152:BK158" si="17">ROUND(I152*H152,3)</f>
        <v>0</v>
      </c>
      <c r="BL152" s="14" t="s">
        <v>89</v>
      </c>
      <c r="BM152" s="146" t="s">
        <v>182</v>
      </c>
    </row>
    <row r="153" spans="2:65" s="1" customFormat="1" ht="33" customHeight="1" x14ac:dyDescent="0.2">
      <c r="B153" s="26"/>
      <c r="C153" s="136" t="s">
        <v>166</v>
      </c>
      <c r="D153" s="136" t="s">
        <v>145</v>
      </c>
      <c r="E153" s="137" t="s">
        <v>183</v>
      </c>
      <c r="F153" s="138" t="s">
        <v>184</v>
      </c>
      <c r="G153" s="139" t="s">
        <v>148</v>
      </c>
      <c r="H153" s="140">
        <v>885</v>
      </c>
      <c r="I153" s="140"/>
      <c r="J153" s="140"/>
      <c r="K153" s="141"/>
      <c r="L153" s="26"/>
      <c r="M153" s="142" t="s">
        <v>1</v>
      </c>
      <c r="N153" s="143" t="s">
        <v>37</v>
      </c>
      <c r="O153" s="144">
        <v>4.0000000000000001E-3</v>
      </c>
      <c r="P153" s="144">
        <f t="shared" si="9"/>
        <v>3.54</v>
      </c>
      <c r="Q153" s="144">
        <v>0</v>
      </c>
      <c r="R153" s="144">
        <f t="shared" si="10"/>
        <v>0</v>
      </c>
      <c r="S153" s="144">
        <v>0</v>
      </c>
      <c r="T153" s="145">
        <f t="shared" si="11"/>
        <v>0</v>
      </c>
      <c r="AR153" s="146" t="s">
        <v>89</v>
      </c>
      <c r="AT153" s="146" t="s">
        <v>145</v>
      </c>
      <c r="AU153" s="146" t="s">
        <v>82</v>
      </c>
      <c r="AY153" s="14" t="s">
        <v>143</v>
      </c>
      <c r="BE153" s="147">
        <f t="shared" si="12"/>
        <v>0</v>
      </c>
      <c r="BF153" s="147">
        <f t="shared" si="13"/>
        <v>0</v>
      </c>
      <c r="BG153" s="147">
        <f t="shared" si="14"/>
        <v>0</v>
      </c>
      <c r="BH153" s="147">
        <f t="shared" si="15"/>
        <v>0</v>
      </c>
      <c r="BI153" s="147">
        <f t="shared" si="16"/>
        <v>0</v>
      </c>
      <c r="BJ153" s="14" t="s">
        <v>82</v>
      </c>
      <c r="BK153" s="148">
        <f t="shared" si="17"/>
        <v>0</v>
      </c>
      <c r="BL153" s="14" t="s">
        <v>89</v>
      </c>
      <c r="BM153" s="146" t="s">
        <v>185</v>
      </c>
    </row>
    <row r="154" spans="2:65" s="1" customFormat="1" ht="24.2" customHeight="1" x14ac:dyDescent="0.2">
      <c r="B154" s="26"/>
      <c r="C154" s="136" t="s">
        <v>186</v>
      </c>
      <c r="D154" s="136" t="s">
        <v>145</v>
      </c>
      <c r="E154" s="137" t="s">
        <v>187</v>
      </c>
      <c r="F154" s="138" t="s">
        <v>188</v>
      </c>
      <c r="G154" s="139" t="s">
        <v>154</v>
      </c>
      <c r="H154" s="140">
        <v>17.71</v>
      </c>
      <c r="I154" s="140"/>
      <c r="J154" s="140"/>
      <c r="K154" s="141"/>
      <c r="L154" s="26"/>
      <c r="M154" s="142" t="s">
        <v>1</v>
      </c>
      <c r="N154" s="143" t="s">
        <v>37</v>
      </c>
      <c r="O154" s="144">
        <v>0</v>
      </c>
      <c r="P154" s="144">
        <f t="shared" si="9"/>
        <v>0</v>
      </c>
      <c r="Q154" s="144">
        <v>0</v>
      </c>
      <c r="R154" s="144">
        <f t="shared" si="10"/>
        <v>0</v>
      </c>
      <c r="S154" s="144">
        <v>0</v>
      </c>
      <c r="T154" s="145">
        <f t="shared" si="11"/>
        <v>0</v>
      </c>
      <c r="AR154" s="146" t="s">
        <v>89</v>
      </c>
      <c r="AT154" s="146" t="s">
        <v>145</v>
      </c>
      <c r="AU154" s="146" t="s">
        <v>82</v>
      </c>
      <c r="AY154" s="14" t="s">
        <v>143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82</v>
      </c>
      <c r="BK154" s="148">
        <f t="shared" si="17"/>
        <v>0</v>
      </c>
      <c r="BL154" s="14" t="s">
        <v>89</v>
      </c>
      <c r="BM154" s="146" t="s">
        <v>7</v>
      </c>
    </row>
    <row r="155" spans="2:65" s="1" customFormat="1" ht="33" customHeight="1" x14ac:dyDescent="0.2">
      <c r="B155" s="26"/>
      <c r="C155" s="136" t="s">
        <v>169</v>
      </c>
      <c r="D155" s="136" t="s">
        <v>145</v>
      </c>
      <c r="E155" s="137" t="s">
        <v>189</v>
      </c>
      <c r="F155" s="138" t="s">
        <v>190</v>
      </c>
      <c r="G155" s="139" t="s">
        <v>154</v>
      </c>
      <c r="H155" s="140">
        <v>36.14</v>
      </c>
      <c r="I155" s="140"/>
      <c r="J155" s="140"/>
      <c r="K155" s="141"/>
      <c r="L155" s="26"/>
      <c r="M155" s="142" t="s">
        <v>1</v>
      </c>
      <c r="N155" s="143" t="s">
        <v>37</v>
      </c>
      <c r="O155" s="144">
        <v>0</v>
      </c>
      <c r="P155" s="144">
        <f t="shared" si="9"/>
        <v>0</v>
      </c>
      <c r="Q155" s="144">
        <v>0</v>
      </c>
      <c r="R155" s="144">
        <f t="shared" si="10"/>
        <v>0</v>
      </c>
      <c r="S155" s="144">
        <v>0</v>
      </c>
      <c r="T155" s="145">
        <f t="shared" si="11"/>
        <v>0</v>
      </c>
      <c r="AR155" s="146" t="s">
        <v>89</v>
      </c>
      <c r="AT155" s="146" t="s">
        <v>145</v>
      </c>
      <c r="AU155" s="146" t="s">
        <v>82</v>
      </c>
      <c r="AY155" s="14" t="s">
        <v>143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82</v>
      </c>
      <c r="BK155" s="148">
        <f t="shared" si="17"/>
        <v>0</v>
      </c>
      <c r="BL155" s="14" t="s">
        <v>89</v>
      </c>
      <c r="BM155" s="146" t="s">
        <v>191</v>
      </c>
    </row>
    <row r="156" spans="2:65" s="1" customFormat="1" ht="16.5" customHeight="1" x14ac:dyDescent="0.2">
      <c r="B156" s="26"/>
      <c r="C156" s="136" t="s">
        <v>192</v>
      </c>
      <c r="D156" s="136" t="s">
        <v>145</v>
      </c>
      <c r="E156" s="137" t="s">
        <v>193</v>
      </c>
      <c r="F156" s="138" t="s">
        <v>194</v>
      </c>
      <c r="G156" s="139" t="s">
        <v>154</v>
      </c>
      <c r="H156" s="140">
        <v>14.45</v>
      </c>
      <c r="I156" s="140"/>
      <c r="J156" s="140"/>
      <c r="K156" s="141"/>
      <c r="L156" s="26"/>
      <c r="M156" s="142" t="s">
        <v>1</v>
      </c>
      <c r="N156" s="143" t="s">
        <v>37</v>
      </c>
      <c r="O156" s="144">
        <v>0</v>
      </c>
      <c r="P156" s="144">
        <f t="shared" si="9"/>
        <v>0</v>
      </c>
      <c r="Q156" s="144">
        <v>0</v>
      </c>
      <c r="R156" s="144">
        <f t="shared" si="10"/>
        <v>0</v>
      </c>
      <c r="S156" s="144">
        <v>0</v>
      </c>
      <c r="T156" s="145">
        <f t="shared" si="11"/>
        <v>0</v>
      </c>
      <c r="AR156" s="146" t="s">
        <v>89</v>
      </c>
      <c r="AT156" s="146" t="s">
        <v>145</v>
      </c>
      <c r="AU156" s="146" t="s">
        <v>82</v>
      </c>
      <c r="AY156" s="14" t="s">
        <v>143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4" t="s">
        <v>82</v>
      </c>
      <c r="BK156" s="148">
        <f t="shared" si="17"/>
        <v>0</v>
      </c>
      <c r="BL156" s="14" t="s">
        <v>89</v>
      </c>
      <c r="BM156" s="146" t="s">
        <v>195</v>
      </c>
    </row>
    <row r="157" spans="2:65" s="1" customFormat="1" ht="24.2" customHeight="1" x14ac:dyDescent="0.2">
      <c r="B157" s="26"/>
      <c r="C157" s="136" t="s">
        <v>173</v>
      </c>
      <c r="D157" s="136" t="s">
        <v>145</v>
      </c>
      <c r="E157" s="137" t="s">
        <v>196</v>
      </c>
      <c r="F157" s="138" t="s">
        <v>197</v>
      </c>
      <c r="G157" s="139" t="s">
        <v>198</v>
      </c>
      <c r="H157" s="140">
        <v>1.81</v>
      </c>
      <c r="I157" s="140"/>
      <c r="J157" s="140"/>
      <c r="K157" s="141"/>
      <c r="L157" s="26"/>
      <c r="M157" s="142" t="s">
        <v>1</v>
      </c>
      <c r="N157" s="143" t="s">
        <v>37</v>
      </c>
      <c r="O157" s="144">
        <v>0</v>
      </c>
      <c r="P157" s="144">
        <f t="shared" si="9"/>
        <v>0</v>
      </c>
      <c r="Q157" s="144">
        <v>0</v>
      </c>
      <c r="R157" s="144">
        <f t="shared" si="10"/>
        <v>0</v>
      </c>
      <c r="S157" s="144">
        <v>0</v>
      </c>
      <c r="T157" s="145">
        <f t="shared" si="11"/>
        <v>0</v>
      </c>
      <c r="AR157" s="146" t="s">
        <v>89</v>
      </c>
      <c r="AT157" s="146" t="s">
        <v>145</v>
      </c>
      <c r="AU157" s="146" t="s">
        <v>82</v>
      </c>
      <c r="AY157" s="14" t="s">
        <v>143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4" t="s">
        <v>82</v>
      </c>
      <c r="BK157" s="148">
        <f t="shared" si="17"/>
        <v>0</v>
      </c>
      <c r="BL157" s="14" t="s">
        <v>89</v>
      </c>
      <c r="BM157" s="146" t="s">
        <v>199</v>
      </c>
    </row>
    <row r="158" spans="2:65" s="1" customFormat="1" ht="16.5" customHeight="1" x14ac:dyDescent="0.2">
      <c r="B158" s="26"/>
      <c r="C158" s="136" t="s">
        <v>200</v>
      </c>
      <c r="D158" s="136" t="s">
        <v>145</v>
      </c>
      <c r="E158" s="137" t="s">
        <v>201</v>
      </c>
      <c r="F158" s="138" t="s">
        <v>202</v>
      </c>
      <c r="G158" s="139" t="s">
        <v>154</v>
      </c>
      <c r="H158" s="140">
        <v>0.63</v>
      </c>
      <c r="I158" s="140"/>
      <c r="J158" s="140"/>
      <c r="K158" s="141"/>
      <c r="L158" s="26"/>
      <c r="M158" s="142" t="s">
        <v>1</v>
      </c>
      <c r="N158" s="143" t="s">
        <v>37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AR158" s="146" t="s">
        <v>89</v>
      </c>
      <c r="AT158" s="146" t="s">
        <v>145</v>
      </c>
      <c r="AU158" s="146" t="s">
        <v>82</v>
      </c>
      <c r="AY158" s="14" t="s">
        <v>143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82</v>
      </c>
      <c r="BK158" s="148">
        <f t="shared" si="17"/>
        <v>0</v>
      </c>
      <c r="BL158" s="14" t="s">
        <v>89</v>
      </c>
      <c r="BM158" s="146" t="s">
        <v>203</v>
      </c>
    </row>
    <row r="159" spans="2:65" s="11" customFormat="1" ht="22.9" customHeight="1" x14ac:dyDescent="0.2">
      <c r="B159" s="125"/>
      <c r="D159" s="126" t="s">
        <v>70</v>
      </c>
      <c r="E159" s="134" t="s">
        <v>86</v>
      </c>
      <c r="F159" s="134" t="s">
        <v>204</v>
      </c>
      <c r="J159" s="135"/>
      <c r="L159" s="125"/>
      <c r="M159" s="129"/>
      <c r="P159" s="130">
        <f>SUM(P160:P163)</f>
        <v>0</v>
      </c>
      <c r="R159" s="130">
        <f>SUM(R160:R163)</f>
        <v>0</v>
      </c>
      <c r="T159" s="131">
        <f>SUM(T160:T163)</f>
        <v>0</v>
      </c>
      <c r="AR159" s="126" t="s">
        <v>77</v>
      </c>
      <c r="AT159" s="132" t="s">
        <v>70</v>
      </c>
      <c r="AU159" s="132" t="s">
        <v>77</v>
      </c>
      <c r="AY159" s="126" t="s">
        <v>143</v>
      </c>
      <c r="BK159" s="133">
        <f>SUM(BK160:BK163)</f>
        <v>0</v>
      </c>
    </row>
    <row r="160" spans="2:65" s="1" customFormat="1" ht="33" customHeight="1" x14ac:dyDescent="0.2">
      <c r="B160" s="26"/>
      <c r="C160" s="136" t="s">
        <v>182</v>
      </c>
      <c r="D160" s="136" t="s">
        <v>145</v>
      </c>
      <c r="E160" s="137" t="s">
        <v>205</v>
      </c>
      <c r="F160" s="138" t="s">
        <v>206</v>
      </c>
      <c r="G160" s="139" t="s">
        <v>198</v>
      </c>
      <c r="H160" s="140">
        <v>0.34</v>
      </c>
      <c r="I160" s="140"/>
      <c r="J160" s="140"/>
      <c r="K160" s="141"/>
      <c r="L160" s="26"/>
      <c r="M160" s="142" t="s">
        <v>1</v>
      </c>
      <c r="N160" s="143" t="s">
        <v>37</v>
      </c>
      <c r="O160" s="144">
        <v>0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AR160" s="146" t="s">
        <v>89</v>
      </c>
      <c r="AT160" s="146" t="s">
        <v>145</v>
      </c>
      <c r="AU160" s="146" t="s">
        <v>82</v>
      </c>
      <c r="AY160" s="14" t="s">
        <v>143</v>
      </c>
      <c r="BE160" s="147">
        <f>IF(N160="základná",J160,0)</f>
        <v>0</v>
      </c>
      <c r="BF160" s="147">
        <f>IF(N160="znížená",J160,0)</f>
        <v>0</v>
      </c>
      <c r="BG160" s="147">
        <f>IF(N160="zákl. prenesená",J160,0)</f>
        <v>0</v>
      </c>
      <c r="BH160" s="147">
        <f>IF(N160="zníž. prenesená",J160,0)</f>
        <v>0</v>
      </c>
      <c r="BI160" s="147">
        <f>IF(N160="nulová",J160,0)</f>
        <v>0</v>
      </c>
      <c r="BJ160" s="14" t="s">
        <v>82</v>
      </c>
      <c r="BK160" s="148">
        <f>ROUND(I160*H160,3)</f>
        <v>0</v>
      </c>
      <c r="BL160" s="14" t="s">
        <v>89</v>
      </c>
      <c r="BM160" s="146" t="s">
        <v>207</v>
      </c>
    </row>
    <row r="161" spans="2:65" s="1" customFormat="1" ht="24.2" customHeight="1" x14ac:dyDescent="0.2">
      <c r="B161" s="26"/>
      <c r="C161" s="156" t="s">
        <v>208</v>
      </c>
      <c r="D161" s="156" t="s">
        <v>209</v>
      </c>
      <c r="E161" s="157" t="s">
        <v>210</v>
      </c>
      <c r="F161" s="158" t="s">
        <v>211</v>
      </c>
      <c r="G161" s="159" t="s">
        <v>198</v>
      </c>
      <c r="H161" s="160">
        <v>0.38</v>
      </c>
      <c r="I161" s="160"/>
      <c r="J161" s="160"/>
      <c r="K161" s="161"/>
      <c r="L161" s="162"/>
      <c r="M161" s="163" t="s">
        <v>1</v>
      </c>
      <c r="N161" s="164" t="s">
        <v>37</v>
      </c>
      <c r="O161" s="144">
        <v>0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100</v>
      </c>
      <c r="AT161" s="146" t="s">
        <v>209</v>
      </c>
      <c r="AU161" s="146" t="s">
        <v>82</v>
      </c>
      <c r="AY161" s="14" t="s">
        <v>143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4" t="s">
        <v>82</v>
      </c>
      <c r="BK161" s="148">
        <f>ROUND(I161*H161,3)</f>
        <v>0</v>
      </c>
      <c r="BL161" s="14" t="s">
        <v>89</v>
      </c>
      <c r="BM161" s="146" t="s">
        <v>212</v>
      </c>
    </row>
    <row r="162" spans="2:65" s="1" customFormat="1" ht="33" customHeight="1" x14ac:dyDescent="0.2">
      <c r="B162" s="26"/>
      <c r="C162" s="136" t="s">
        <v>7</v>
      </c>
      <c r="D162" s="136" t="s">
        <v>145</v>
      </c>
      <c r="E162" s="137" t="s">
        <v>213</v>
      </c>
      <c r="F162" s="138" t="s">
        <v>214</v>
      </c>
      <c r="G162" s="139" t="s">
        <v>198</v>
      </c>
      <c r="H162" s="140">
        <v>0.75</v>
      </c>
      <c r="I162" s="140"/>
      <c r="J162" s="140"/>
      <c r="K162" s="141"/>
      <c r="L162" s="26"/>
      <c r="M162" s="142" t="s">
        <v>1</v>
      </c>
      <c r="N162" s="143" t="s">
        <v>37</v>
      </c>
      <c r="O162" s="144">
        <v>0</v>
      </c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AR162" s="146" t="s">
        <v>89</v>
      </c>
      <c r="AT162" s="146" t="s">
        <v>145</v>
      </c>
      <c r="AU162" s="146" t="s">
        <v>82</v>
      </c>
      <c r="AY162" s="14" t="s">
        <v>143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4" t="s">
        <v>82</v>
      </c>
      <c r="BK162" s="148">
        <f>ROUND(I162*H162,3)</f>
        <v>0</v>
      </c>
      <c r="BL162" s="14" t="s">
        <v>89</v>
      </c>
      <c r="BM162" s="146" t="s">
        <v>215</v>
      </c>
    </row>
    <row r="163" spans="2:65" s="1" customFormat="1" ht="24.2" customHeight="1" x14ac:dyDescent="0.2">
      <c r="B163" s="26"/>
      <c r="C163" s="156" t="s">
        <v>216</v>
      </c>
      <c r="D163" s="156" t="s">
        <v>209</v>
      </c>
      <c r="E163" s="157" t="s">
        <v>217</v>
      </c>
      <c r="F163" s="158" t="s">
        <v>218</v>
      </c>
      <c r="G163" s="159" t="s">
        <v>198</v>
      </c>
      <c r="H163" s="160">
        <v>0.85</v>
      </c>
      <c r="I163" s="160"/>
      <c r="J163" s="160"/>
      <c r="K163" s="161"/>
      <c r="L163" s="162"/>
      <c r="M163" s="163" t="s">
        <v>1</v>
      </c>
      <c r="N163" s="164" t="s">
        <v>37</v>
      </c>
      <c r="O163" s="144">
        <v>0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46" t="s">
        <v>100</v>
      </c>
      <c r="AT163" s="146" t="s">
        <v>209</v>
      </c>
      <c r="AU163" s="146" t="s">
        <v>82</v>
      </c>
      <c r="AY163" s="14" t="s">
        <v>143</v>
      </c>
      <c r="BE163" s="147">
        <f>IF(N163="základná",J163,0)</f>
        <v>0</v>
      </c>
      <c r="BF163" s="147">
        <f>IF(N163="znížená",J163,0)</f>
        <v>0</v>
      </c>
      <c r="BG163" s="147">
        <f>IF(N163="zákl. prenesená",J163,0)</f>
        <v>0</v>
      </c>
      <c r="BH163" s="147">
        <f>IF(N163="zníž. prenesená",J163,0)</f>
        <v>0</v>
      </c>
      <c r="BI163" s="147">
        <f>IF(N163="nulová",J163,0)</f>
        <v>0</v>
      </c>
      <c r="BJ163" s="14" t="s">
        <v>82</v>
      </c>
      <c r="BK163" s="148">
        <f>ROUND(I163*H163,3)</f>
        <v>0</v>
      </c>
      <c r="BL163" s="14" t="s">
        <v>89</v>
      </c>
      <c r="BM163" s="146" t="s">
        <v>219</v>
      </c>
    </row>
    <row r="164" spans="2:65" s="11" customFormat="1" ht="22.9" customHeight="1" x14ac:dyDescent="0.2">
      <c r="B164" s="125"/>
      <c r="D164" s="126" t="s">
        <v>70</v>
      </c>
      <c r="E164" s="134" t="s">
        <v>92</v>
      </c>
      <c r="F164" s="134" t="s">
        <v>220</v>
      </c>
      <c r="J164" s="135"/>
      <c r="L164" s="125"/>
      <c r="M164" s="129"/>
      <c r="P164" s="130">
        <f>SUM(P165:P166)</f>
        <v>10.374000000000001</v>
      </c>
      <c r="R164" s="130">
        <f>SUM(R165:R166)</f>
        <v>3.5070000000000001</v>
      </c>
      <c r="T164" s="131">
        <f>SUM(T165:T166)</f>
        <v>0</v>
      </c>
      <c r="AR164" s="126" t="s">
        <v>77</v>
      </c>
      <c r="AT164" s="132" t="s">
        <v>70</v>
      </c>
      <c r="AU164" s="132" t="s">
        <v>77</v>
      </c>
      <c r="AY164" s="126" t="s">
        <v>143</v>
      </c>
      <c r="BK164" s="133">
        <f>SUM(BK165:BK166)</f>
        <v>0</v>
      </c>
    </row>
    <row r="165" spans="2:65" s="1" customFormat="1" ht="33" customHeight="1" x14ac:dyDescent="0.2">
      <c r="B165" s="26"/>
      <c r="C165" s="136" t="s">
        <v>191</v>
      </c>
      <c r="D165" s="136" t="s">
        <v>145</v>
      </c>
      <c r="E165" s="137" t="s">
        <v>221</v>
      </c>
      <c r="F165" s="138" t="s">
        <v>222</v>
      </c>
      <c r="G165" s="139" t="s">
        <v>148</v>
      </c>
      <c r="H165" s="140">
        <v>42</v>
      </c>
      <c r="I165" s="140"/>
      <c r="J165" s="140"/>
      <c r="K165" s="141"/>
      <c r="L165" s="26"/>
      <c r="M165" s="142" t="s">
        <v>1</v>
      </c>
      <c r="N165" s="143" t="s">
        <v>37</v>
      </c>
      <c r="O165" s="144">
        <v>0.247</v>
      </c>
      <c r="P165" s="144">
        <f>O165*H165</f>
        <v>10.374000000000001</v>
      </c>
      <c r="Q165" s="144">
        <v>8.3500000000000005E-2</v>
      </c>
      <c r="R165" s="144">
        <f>Q165*H165</f>
        <v>3.5070000000000001</v>
      </c>
      <c r="S165" s="144">
        <v>0</v>
      </c>
      <c r="T165" s="145">
        <f>S165*H165</f>
        <v>0</v>
      </c>
      <c r="AR165" s="146" t="s">
        <v>89</v>
      </c>
      <c r="AT165" s="146" t="s">
        <v>145</v>
      </c>
      <c r="AU165" s="146" t="s">
        <v>82</v>
      </c>
      <c r="AY165" s="14" t="s">
        <v>143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4" t="s">
        <v>82</v>
      </c>
      <c r="BK165" s="148">
        <f>ROUND(I165*H165,3)</f>
        <v>0</v>
      </c>
      <c r="BL165" s="14" t="s">
        <v>89</v>
      </c>
      <c r="BM165" s="146" t="s">
        <v>223</v>
      </c>
    </row>
    <row r="166" spans="2:65" s="12" customFormat="1" x14ac:dyDescent="0.2">
      <c r="B166" s="149"/>
      <c r="D166" s="150" t="s">
        <v>150</v>
      </c>
      <c r="E166" s="151" t="s">
        <v>1</v>
      </c>
      <c r="F166" s="152" t="s">
        <v>224</v>
      </c>
      <c r="H166" s="153">
        <v>42</v>
      </c>
      <c r="L166" s="149"/>
      <c r="M166" s="154"/>
      <c r="T166" s="155"/>
      <c r="AT166" s="151" t="s">
        <v>150</v>
      </c>
      <c r="AU166" s="151" t="s">
        <v>82</v>
      </c>
      <c r="AV166" s="12" t="s">
        <v>82</v>
      </c>
      <c r="AW166" s="12" t="s">
        <v>27</v>
      </c>
      <c r="AX166" s="12" t="s">
        <v>77</v>
      </c>
      <c r="AY166" s="151" t="s">
        <v>143</v>
      </c>
    </row>
    <row r="167" spans="2:65" s="11" customFormat="1" ht="22.9" customHeight="1" x14ac:dyDescent="0.2">
      <c r="B167" s="125"/>
      <c r="D167" s="126" t="s">
        <v>70</v>
      </c>
      <c r="E167" s="134" t="s">
        <v>95</v>
      </c>
      <c r="F167" s="134" t="s">
        <v>225</v>
      </c>
      <c r="J167" s="135"/>
      <c r="L167" s="125"/>
      <c r="M167" s="129"/>
      <c r="P167" s="130">
        <f>SUM(P168:P170)</f>
        <v>0</v>
      </c>
      <c r="R167" s="130">
        <f>SUM(R168:R170)</f>
        <v>0</v>
      </c>
      <c r="T167" s="131">
        <f>SUM(T168:T170)</f>
        <v>0</v>
      </c>
      <c r="AR167" s="126" t="s">
        <v>77</v>
      </c>
      <c r="AT167" s="132" t="s">
        <v>70</v>
      </c>
      <c r="AU167" s="132" t="s">
        <v>77</v>
      </c>
      <c r="AY167" s="126" t="s">
        <v>143</v>
      </c>
      <c r="BK167" s="133">
        <f>SUM(BK168:BK170)</f>
        <v>0</v>
      </c>
    </row>
    <row r="168" spans="2:65" s="1" customFormat="1" ht="33" customHeight="1" x14ac:dyDescent="0.2">
      <c r="B168" s="26"/>
      <c r="C168" s="136" t="s">
        <v>226</v>
      </c>
      <c r="D168" s="136" t="s">
        <v>145</v>
      </c>
      <c r="E168" s="137" t="s">
        <v>227</v>
      </c>
      <c r="F168" s="138" t="s">
        <v>228</v>
      </c>
      <c r="G168" s="139" t="s">
        <v>148</v>
      </c>
      <c r="H168" s="140">
        <v>140.18</v>
      </c>
      <c r="I168" s="140"/>
      <c r="J168" s="140"/>
      <c r="K168" s="141"/>
      <c r="L168" s="26"/>
      <c r="M168" s="142" t="s">
        <v>1</v>
      </c>
      <c r="N168" s="143" t="s">
        <v>37</v>
      </c>
      <c r="O168" s="144">
        <v>0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89</v>
      </c>
      <c r="AT168" s="146" t="s">
        <v>145</v>
      </c>
      <c r="AU168" s="146" t="s">
        <v>82</v>
      </c>
      <c r="AY168" s="14" t="s">
        <v>143</v>
      </c>
      <c r="BE168" s="147">
        <f>IF(N168="základná",J168,0)</f>
        <v>0</v>
      </c>
      <c r="BF168" s="147">
        <f>IF(N168="znížená",J168,0)</f>
        <v>0</v>
      </c>
      <c r="BG168" s="147">
        <f>IF(N168="zákl. prenesená",J168,0)</f>
        <v>0</v>
      </c>
      <c r="BH168" s="147">
        <f>IF(N168="zníž. prenesená",J168,0)</f>
        <v>0</v>
      </c>
      <c r="BI168" s="147">
        <f>IF(N168="nulová",J168,0)</f>
        <v>0</v>
      </c>
      <c r="BJ168" s="14" t="s">
        <v>82</v>
      </c>
      <c r="BK168" s="148">
        <f>ROUND(I168*H168,3)</f>
        <v>0</v>
      </c>
      <c r="BL168" s="14" t="s">
        <v>89</v>
      </c>
      <c r="BM168" s="146" t="s">
        <v>229</v>
      </c>
    </row>
    <row r="169" spans="2:65" s="1" customFormat="1" ht="21.75" customHeight="1" x14ac:dyDescent="0.2">
      <c r="B169" s="26"/>
      <c r="C169" s="136" t="s">
        <v>195</v>
      </c>
      <c r="D169" s="136" t="s">
        <v>145</v>
      </c>
      <c r="E169" s="137" t="s">
        <v>230</v>
      </c>
      <c r="F169" s="138" t="s">
        <v>231</v>
      </c>
      <c r="G169" s="139" t="s">
        <v>154</v>
      </c>
      <c r="H169" s="140">
        <v>86</v>
      </c>
      <c r="I169" s="140"/>
      <c r="J169" s="140"/>
      <c r="K169" s="141"/>
      <c r="L169" s="26"/>
      <c r="M169" s="142" t="s">
        <v>1</v>
      </c>
      <c r="N169" s="143" t="s">
        <v>37</v>
      </c>
      <c r="O169" s="144">
        <v>0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89</v>
      </c>
      <c r="AT169" s="146" t="s">
        <v>145</v>
      </c>
      <c r="AU169" s="146" t="s">
        <v>82</v>
      </c>
      <c r="AY169" s="14" t="s">
        <v>143</v>
      </c>
      <c r="BE169" s="147">
        <f>IF(N169="základná",J169,0)</f>
        <v>0</v>
      </c>
      <c r="BF169" s="147">
        <f>IF(N169="znížená",J169,0)</f>
        <v>0</v>
      </c>
      <c r="BG169" s="147">
        <f>IF(N169="zákl. prenesená",J169,0)</f>
        <v>0</v>
      </c>
      <c r="BH169" s="147">
        <f>IF(N169="zníž. prenesená",J169,0)</f>
        <v>0</v>
      </c>
      <c r="BI169" s="147">
        <f>IF(N169="nulová",J169,0)</f>
        <v>0</v>
      </c>
      <c r="BJ169" s="14" t="s">
        <v>82</v>
      </c>
      <c r="BK169" s="148">
        <f>ROUND(I169*H169,3)</f>
        <v>0</v>
      </c>
      <c r="BL169" s="14" t="s">
        <v>89</v>
      </c>
      <c r="BM169" s="146" t="s">
        <v>232</v>
      </c>
    </row>
    <row r="170" spans="2:65" s="12" customFormat="1" ht="22.5" x14ac:dyDescent="0.2">
      <c r="B170" s="149"/>
      <c r="D170" s="150" t="s">
        <v>150</v>
      </c>
      <c r="E170" s="151" t="s">
        <v>1</v>
      </c>
      <c r="F170" s="152" t="s">
        <v>233</v>
      </c>
      <c r="H170" s="153">
        <v>86</v>
      </c>
      <c r="L170" s="149"/>
      <c r="M170" s="154"/>
      <c r="T170" s="155"/>
      <c r="AT170" s="151" t="s">
        <v>150</v>
      </c>
      <c r="AU170" s="151" t="s">
        <v>82</v>
      </c>
      <c r="AV170" s="12" t="s">
        <v>82</v>
      </c>
      <c r="AW170" s="12" t="s">
        <v>27</v>
      </c>
      <c r="AX170" s="12" t="s">
        <v>77</v>
      </c>
      <c r="AY170" s="151" t="s">
        <v>143</v>
      </c>
    </row>
    <row r="171" spans="2:65" s="11" customFormat="1" ht="22.9" customHeight="1" x14ac:dyDescent="0.2">
      <c r="B171" s="125"/>
      <c r="D171" s="126" t="s">
        <v>70</v>
      </c>
      <c r="E171" s="134" t="s">
        <v>170</v>
      </c>
      <c r="F171" s="134" t="s">
        <v>234</v>
      </c>
      <c r="J171" s="135"/>
      <c r="L171" s="125"/>
      <c r="M171" s="129"/>
      <c r="P171" s="130">
        <f>SUM(P172:P177)</f>
        <v>4.3730000000000002</v>
      </c>
      <c r="R171" s="130">
        <f>SUM(R172:R177)</f>
        <v>0</v>
      </c>
      <c r="T171" s="131">
        <f>SUM(T172:T177)</f>
        <v>0</v>
      </c>
      <c r="AR171" s="126" t="s">
        <v>77</v>
      </c>
      <c r="AT171" s="132" t="s">
        <v>70</v>
      </c>
      <c r="AU171" s="132" t="s">
        <v>77</v>
      </c>
      <c r="AY171" s="126" t="s">
        <v>143</v>
      </c>
      <c r="BK171" s="133">
        <f>SUM(BK172:BK177)</f>
        <v>0</v>
      </c>
    </row>
    <row r="172" spans="2:65" s="1" customFormat="1" ht="33" customHeight="1" x14ac:dyDescent="0.2">
      <c r="B172" s="26"/>
      <c r="C172" s="136" t="s">
        <v>235</v>
      </c>
      <c r="D172" s="136" t="s">
        <v>145</v>
      </c>
      <c r="E172" s="137" t="s">
        <v>236</v>
      </c>
      <c r="F172" s="138" t="s">
        <v>237</v>
      </c>
      <c r="G172" s="139" t="s">
        <v>148</v>
      </c>
      <c r="H172" s="140">
        <v>140.18</v>
      </c>
      <c r="I172" s="140"/>
      <c r="J172" s="140"/>
      <c r="K172" s="141"/>
      <c r="L172" s="26"/>
      <c r="M172" s="142" t="s">
        <v>1</v>
      </c>
      <c r="N172" s="143" t="s">
        <v>37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AR172" s="146" t="s">
        <v>89</v>
      </c>
      <c r="AT172" s="146" t="s">
        <v>145</v>
      </c>
      <c r="AU172" s="146" t="s">
        <v>82</v>
      </c>
      <c r="AY172" s="14" t="s">
        <v>143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4" t="s">
        <v>82</v>
      </c>
      <c r="BK172" s="148">
        <f>ROUND(I172*H172,3)</f>
        <v>0</v>
      </c>
      <c r="BL172" s="14" t="s">
        <v>89</v>
      </c>
      <c r="BM172" s="146" t="s">
        <v>238</v>
      </c>
    </row>
    <row r="173" spans="2:65" s="1" customFormat="1" ht="33" customHeight="1" x14ac:dyDescent="0.2">
      <c r="B173" s="26"/>
      <c r="C173" s="136" t="s">
        <v>199</v>
      </c>
      <c r="D173" s="136" t="s">
        <v>145</v>
      </c>
      <c r="E173" s="137" t="s">
        <v>239</v>
      </c>
      <c r="F173" s="138" t="s">
        <v>240</v>
      </c>
      <c r="G173" s="139" t="s">
        <v>148</v>
      </c>
      <c r="H173" s="140">
        <v>280.37</v>
      </c>
      <c r="I173" s="140"/>
      <c r="J173" s="140"/>
      <c r="K173" s="141"/>
      <c r="L173" s="26"/>
      <c r="M173" s="142" t="s">
        <v>1</v>
      </c>
      <c r="N173" s="143" t="s">
        <v>37</v>
      </c>
      <c r="O173" s="144">
        <v>0</v>
      </c>
      <c r="P173" s="144">
        <f>O173*H173</f>
        <v>0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AR173" s="146" t="s">
        <v>89</v>
      </c>
      <c r="AT173" s="146" t="s">
        <v>145</v>
      </c>
      <c r="AU173" s="146" t="s">
        <v>82</v>
      </c>
      <c r="AY173" s="14" t="s">
        <v>143</v>
      </c>
      <c r="BE173" s="147">
        <f>IF(N173="základná",J173,0)</f>
        <v>0</v>
      </c>
      <c r="BF173" s="147">
        <f>IF(N173="znížená",J173,0)</f>
        <v>0</v>
      </c>
      <c r="BG173" s="147">
        <f>IF(N173="zákl. prenesená",J173,0)</f>
        <v>0</v>
      </c>
      <c r="BH173" s="147">
        <f>IF(N173="zníž. prenesená",J173,0)</f>
        <v>0</v>
      </c>
      <c r="BI173" s="147">
        <f>IF(N173="nulová",J173,0)</f>
        <v>0</v>
      </c>
      <c r="BJ173" s="14" t="s">
        <v>82</v>
      </c>
      <c r="BK173" s="148">
        <f>ROUND(I173*H173,3)</f>
        <v>0</v>
      </c>
      <c r="BL173" s="14" t="s">
        <v>89</v>
      </c>
      <c r="BM173" s="146" t="s">
        <v>241</v>
      </c>
    </row>
    <row r="174" spans="2:65" s="1" customFormat="1" ht="16.5" customHeight="1" x14ac:dyDescent="0.2">
      <c r="B174" s="26"/>
      <c r="C174" s="136" t="s">
        <v>242</v>
      </c>
      <c r="D174" s="136" t="s">
        <v>145</v>
      </c>
      <c r="E174" s="137" t="s">
        <v>243</v>
      </c>
      <c r="F174" s="138" t="s">
        <v>244</v>
      </c>
      <c r="G174" s="139" t="s">
        <v>148</v>
      </c>
      <c r="H174" s="140">
        <v>165.98</v>
      </c>
      <c r="I174" s="140"/>
      <c r="J174" s="140"/>
      <c r="K174" s="141"/>
      <c r="L174" s="26"/>
      <c r="M174" s="142" t="s">
        <v>1</v>
      </c>
      <c r="N174" s="143" t="s">
        <v>37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89</v>
      </c>
      <c r="AT174" s="146" t="s">
        <v>145</v>
      </c>
      <c r="AU174" s="146" t="s">
        <v>82</v>
      </c>
      <c r="AY174" s="14" t="s">
        <v>143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4" t="s">
        <v>82</v>
      </c>
      <c r="BK174" s="148">
        <f>ROUND(I174*H174,3)</f>
        <v>0</v>
      </c>
      <c r="BL174" s="14" t="s">
        <v>89</v>
      </c>
      <c r="BM174" s="146" t="s">
        <v>245</v>
      </c>
    </row>
    <row r="175" spans="2:65" s="1" customFormat="1" ht="24.2" customHeight="1" x14ac:dyDescent="0.2">
      <c r="B175" s="26"/>
      <c r="C175" s="136" t="s">
        <v>203</v>
      </c>
      <c r="D175" s="136" t="s">
        <v>145</v>
      </c>
      <c r="E175" s="137" t="s">
        <v>246</v>
      </c>
      <c r="F175" s="138" t="s">
        <v>247</v>
      </c>
      <c r="G175" s="139" t="s">
        <v>248</v>
      </c>
      <c r="H175" s="140">
        <v>1</v>
      </c>
      <c r="I175" s="140"/>
      <c r="J175" s="140"/>
      <c r="K175" s="141"/>
      <c r="L175" s="26"/>
      <c r="M175" s="142" t="s">
        <v>1</v>
      </c>
      <c r="N175" s="143" t="s">
        <v>37</v>
      </c>
      <c r="O175" s="144">
        <v>0.80900000000000005</v>
      </c>
      <c r="P175" s="144">
        <f>O175*H175</f>
        <v>0.80900000000000005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AR175" s="146" t="s">
        <v>89</v>
      </c>
      <c r="AT175" s="146" t="s">
        <v>145</v>
      </c>
      <c r="AU175" s="146" t="s">
        <v>82</v>
      </c>
      <c r="AY175" s="14" t="s">
        <v>143</v>
      </c>
      <c r="BE175" s="147">
        <f>IF(N175="základná",J175,0)</f>
        <v>0</v>
      </c>
      <c r="BF175" s="147">
        <f>IF(N175="znížená",J175,0)</f>
        <v>0</v>
      </c>
      <c r="BG175" s="147">
        <f>IF(N175="zákl. prenesená",J175,0)</f>
        <v>0</v>
      </c>
      <c r="BH175" s="147">
        <f>IF(N175="zníž. prenesená",J175,0)</f>
        <v>0</v>
      </c>
      <c r="BI175" s="147">
        <f>IF(N175="nulová",J175,0)</f>
        <v>0</v>
      </c>
      <c r="BJ175" s="14" t="s">
        <v>82</v>
      </c>
      <c r="BK175" s="148">
        <f>ROUND(I175*H175,3)</f>
        <v>0</v>
      </c>
      <c r="BL175" s="14" t="s">
        <v>89</v>
      </c>
      <c r="BM175" s="146" t="s">
        <v>249</v>
      </c>
    </row>
    <row r="176" spans="2:65" s="1" customFormat="1" ht="33" customHeight="1" x14ac:dyDescent="0.2">
      <c r="B176" s="26"/>
      <c r="C176" s="136" t="s">
        <v>250</v>
      </c>
      <c r="D176" s="136" t="s">
        <v>145</v>
      </c>
      <c r="E176" s="137" t="s">
        <v>251</v>
      </c>
      <c r="F176" s="138" t="s">
        <v>252</v>
      </c>
      <c r="G176" s="139" t="s">
        <v>148</v>
      </c>
      <c r="H176" s="140">
        <v>54</v>
      </c>
      <c r="I176" s="140"/>
      <c r="J176" s="140"/>
      <c r="K176" s="141"/>
      <c r="L176" s="26"/>
      <c r="M176" s="142" t="s">
        <v>1</v>
      </c>
      <c r="N176" s="143" t="s">
        <v>37</v>
      </c>
      <c r="O176" s="144">
        <v>6.6000000000000003E-2</v>
      </c>
      <c r="P176" s="144">
        <f>O176*H176</f>
        <v>3.5640000000000001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89</v>
      </c>
      <c r="AT176" s="146" t="s">
        <v>145</v>
      </c>
      <c r="AU176" s="146" t="s">
        <v>82</v>
      </c>
      <c r="AY176" s="14" t="s">
        <v>143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4" t="s">
        <v>82</v>
      </c>
      <c r="BK176" s="148">
        <f>ROUND(I176*H176,3)</f>
        <v>0</v>
      </c>
      <c r="BL176" s="14" t="s">
        <v>89</v>
      </c>
      <c r="BM176" s="146" t="s">
        <v>253</v>
      </c>
    </row>
    <row r="177" spans="2:65" s="12" customFormat="1" x14ac:dyDescent="0.2">
      <c r="B177" s="149"/>
      <c r="D177" s="150" t="s">
        <v>150</v>
      </c>
      <c r="E177" s="151" t="s">
        <v>1</v>
      </c>
      <c r="F177" s="152" t="s">
        <v>254</v>
      </c>
      <c r="H177" s="153">
        <v>54</v>
      </c>
      <c r="L177" s="149"/>
      <c r="M177" s="154"/>
      <c r="T177" s="155"/>
      <c r="AT177" s="151" t="s">
        <v>150</v>
      </c>
      <c r="AU177" s="151" t="s">
        <v>82</v>
      </c>
      <c r="AV177" s="12" t="s">
        <v>82</v>
      </c>
      <c r="AW177" s="12" t="s">
        <v>27</v>
      </c>
      <c r="AX177" s="12" t="s">
        <v>77</v>
      </c>
      <c r="AY177" s="151" t="s">
        <v>143</v>
      </c>
    </row>
    <row r="178" spans="2:65" s="11" customFormat="1" ht="22.9" customHeight="1" x14ac:dyDescent="0.2">
      <c r="B178" s="125"/>
      <c r="D178" s="126" t="s">
        <v>70</v>
      </c>
      <c r="E178" s="134" t="s">
        <v>255</v>
      </c>
      <c r="F178" s="134" t="s">
        <v>256</v>
      </c>
      <c r="J178" s="135"/>
      <c r="L178" s="125"/>
      <c r="M178" s="129"/>
      <c r="P178" s="130">
        <f>P179</f>
        <v>0</v>
      </c>
      <c r="R178" s="130">
        <f>R179</f>
        <v>0</v>
      </c>
      <c r="T178" s="131">
        <f>T179</f>
        <v>0</v>
      </c>
      <c r="AR178" s="126" t="s">
        <v>77</v>
      </c>
      <c r="AT178" s="132" t="s">
        <v>70</v>
      </c>
      <c r="AU178" s="132" t="s">
        <v>77</v>
      </c>
      <c r="AY178" s="126" t="s">
        <v>143</v>
      </c>
      <c r="BK178" s="133">
        <f>BK179</f>
        <v>0</v>
      </c>
    </row>
    <row r="179" spans="2:65" s="1" customFormat="1" ht="33" customHeight="1" x14ac:dyDescent="0.2">
      <c r="B179" s="26"/>
      <c r="C179" s="136" t="s">
        <v>207</v>
      </c>
      <c r="D179" s="136" t="s">
        <v>145</v>
      </c>
      <c r="E179" s="137" t="s">
        <v>257</v>
      </c>
      <c r="F179" s="138" t="s">
        <v>258</v>
      </c>
      <c r="G179" s="139" t="s">
        <v>198</v>
      </c>
      <c r="H179" s="140">
        <v>239.84</v>
      </c>
      <c r="I179" s="140"/>
      <c r="J179" s="140"/>
      <c r="K179" s="141"/>
      <c r="L179" s="26"/>
      <c r="M179" s="142" t="s">
        <v>1</v>
      </c>
      <c r="N179" s="143" t="s">
        <v>37</v>
      </c>
      <c r="O179" s="144">
        <v>0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89</v>
      </c>
      <c r="AT179" s="146" t="s">
        <v>145</v>
      </c>
      <c r="AU179" s="146" t="s">
        <v>82</v>
      </c>
      <c r="AY179" s="14" t="s">
        <v>143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4" t="s">
        <v>82</v>
      </c>
      <c r="BK179" s="148">
        <f>ROUND(I179*H179,3)</f>
        <v>0</v>
      </c>
      <c r="BL179" s="14" t="s">
        <v>89</v>
      </c>
      <c r="BM179" s="146" t="s">
        <v>259</v>
      </c>
    </row>
    <row r="180" spans="2:65" s="11" customFormat="1" ht="25.9" customHeight="1" x14ac:dyDescent="0.2">
      <c r="B180" s="125"/>
      <c r="D180" s="126" t="s">
        <v>70</v>
      </c>
      <c r="E180" s="127" t="s">
        <v>260</v>
      </c>
      <c r="F180" s="127" t="s">
        <v>261</v>
      </c>
      <c r="J180" s="128"/>
      <c r="L180" s="125"/>
      <c r="M180" s="129"/>
      <c r="P180" s="130">
        <f>P181+P186+P195+P198+P207+P214+P222</f>
        <v>0</v>
      </c>
      <c r="R180" s="130">
        <f>R181+R186+R195+R198+R207+R214+R222</f>
        <v>0</v>
      </c>
      <c r="T180" s="131">
        <f>T181+T186+T195+T198+T207+T214+T222</f>
        <v>0</v>
      </c>
      <c r="AR180" s="126" t="s">
        <v>82</v>
      </c>
      <c r="AT180" s="132" t="s">
        <v>70</v>
      </c>
      <c r="AU180" s="132" t="s">
        <v>71</v>
      </c>
      <c r="AY180" s="126" t="s">
        <v>143</v>
      </c>
      <c r="BK180" s="133">
        <f>BK181+BK186+BK195+BK198+BK207+BK214+BK222</f>
        <v>0</v>
      </c>
    </row>
    <row r="181" spans="2:65" s="11" customFormat="1" ht="22.9" customHeight="1" x14ac:dyDescent="0.2">
      <c r="B181" s="125"/>
      <c r="D181" s="126" t="s">
        <v>70</v>
      </c>
      <c r="E181" s="134" t="s">
        <v>262</v>
      </c>
      <c r="F181" s="134" t="s">
        <v>263</v>
      </c>
      <c r="J181" s="135"/>
      <c r="L181" s="125"/>
      <c r="M181" s="129"/>
      <c r="P181" s="130">
        <f>SUM(P182:P185)</f>
        <v>0</v>
      </c>
      <c r="R181" s="130">
        <f>SUM(R182:R185)</f>
        <v>0</v>
      </c>
      <c r="T181" s="131">
        <f>SUM(T182:T185)</f>
        <v>0</v>
      </c>
      <c r="AR181" s="126" t="s">
        <v>82</v>
      </c>
      <c r="AT181" s="132" t="s">
        <v>70</v>
      </c>
      <c r="AU181" s="132" t="s">
        <v>77</v>
      </c>
      <c r="AY181" s="126" t="s">
        <v>143</v>
      </c>
      <c r="BK181" s="133">
        <f>SUM(BK182:BK185)</f>
        <v>0</v>
      </c>
    </row>
    <row r="182" spans="2:65" s="1" customFormat="1" ht="16.5" customHeight="1" x14ac:dyDescent="0.2">
      <c r="B182" s="26"/>
      <c r="C182" s="136" t="s">
        <v>264</v>
      </c>
      <c r="D182" s="136" t="s">
        <v>145</v>
      </c>
      <c r="E182" s="137" t="s">
        <v>265</v>
      </c>
      <c r="F182" s="138" t="s">
        <v>266</v>
      </c>
      <c r="G182" s="139" t="s">
        <v>148</v>
      </c>
      <c r="H182" s="140">
        <v>276.3</v>
      </c>
      <c r="I182" s="140"/>
      <c r="J182" s="140"/>
      <c r="K182" s="141"/>
      <c r="L182" s="26"/>
      <c r="M182" s="142" t="s">
        <v>1</v>
      </c>
      <c r="N182" s="143" t="s">
        <v>37</v>
      </c>
      <c r="O182" s="144">
        <v>0</v>
      </c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173</v>
      </c>
      <c r="AT182" s="146" t="s">
        <v>145</v>
      </c>
      <c r="AU182" s="146" t="s">
        <v>82</v>
      </c>
      <c r="AY182" s="14" t="s">
        <v>143</v>
      </c>
      <c r="BE182" s="147">
        <f>IF(N182="základná",J182,0)</f>
        <v>0</v>
      </c>
      <c r="BF182" s="147">
        <f>IF(N182="znížená",J182,0)</f>
        <v>0</v>
      </c>
      <c r="BG182" s="147">
        <f>IF(N182="zákl. prenesená",J182,0)</f>
        <v>0</v>
      </c>
      <c r="BH182" s="147">
        <f>IF(N182="zníž. prenesená",J182,0)</f>
        <v>0</v>
      </c>
      <c r="BI182" s="147">
        <f>IF(N182="nulová",J182,0)</f>
        <v>0</v>
      </c>
      <c r="BJ182" s="14" t="s">
        <v>82</v>
      </c>
      <c r="BK182" s="148">
        <f>ROUND(I182*H182,3)</f>
        <v>0</v>
      </c>
      <c r="BL182" s="14" t="s">
        <v>173</v>
      </c>
      <c r="BM182" s="146" t="s">
        <v>267</v>
      </c>
    </row>
    <row r="183" spans="2:65" s="1" customFormat="1" ht="24.2" customHeight="1" x14ac:dyDescent="0.2">
      <c r="B183" s="26"/>
      <c r="C183" s="156" t="s">
        <v>212</v>
      </c>
      <c r="D183" s="156" t="s">
        <v>209</v>
      </c>
      <c r="E183" s="157" t="s">
        <v>268</v>
      </c>
      <c r="F183" s="158" t="s">
        <v>269</v>
      </c>
      <c r="G183" s="159" t="s">
        <v>148</v>
      </c>
      <c r="H183" s="160">
        <v>317.75</v>
      </c>
      <c r="I183" s="160"/>
      <c r="J183" s="160"/>
      <c r="K183" s="161"/>
      <c r="L183" s="162"/>
      <c r="M183" s="163" t="s">
        <v>1</v>
      </c>
      <c r="N183" s="164" t="s">
        <v>37</v>
      </c>
      <c r="O183" s="144">
        <v>0</v>
      </c>
      <c r="P183" s="144">
        <f>O183*H183</f>
        <v>0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AR183" s="146" t="s">
        <v>212</v>
      </c>
      <c r="AT183" s="146" t="s">
        <v>209</v>
      </c>
      <c r="AU183" s="146" t="s">
        <v>82</v>
      </c>
      <c r="AY183" s="14" t="s">
        <v>143</v>
      </c>
      <c r="BE183" s="147">
        <f>IF(N183="základná",J183,0)</f>
        <v>0</v>
      </c>
      <c r="BF183" s="147">
        <f>IF(N183="znížená",J183,0)</f>
        <v>0</v>
      </c>
      <c r="BG183" s="147">
        <f>IF(N183="zákl. prenesená",J183,0)</f>
        <v>0</v>
      </c>
      <c r="BH183" s="147">
        <f>IF(N183="zníž. prenesená",J183,0)</f>
        <v>0</v>
      </c>
      <c r="BI183" s="147">
        <f>IF(N183="nulová",J183,0)</f>
        <v>0</v>
      </c>
      <c r="BJ183" s="14" t="s">
        <v>82</v>
      </c>
      <c r="BK183" s="148">
        <f>ROUND(I183*H183,3)</f>
        <v>0</v>
      </c>
      <c r="BL183" s="14" t="s">
        <v>173</v>
      </c>
      <c r="BM183" s="146" t="s">
        <v>270</v>
      </c>
    </row>
    <row r="184" spans="2:65" s="1" customFormat="1" ht="16.5" customHeight="1" x14ac:dyDescent="0.2">
      <c r="B184" s="26"/>
      <c r="C184" s="136" t="s">
        <v>271</v>
      </c>
      <c r="D184" s="136" t="s">
        <v>145</v>
      </c>
      <c r="E184" s="137" t="s">
        <v>272</v>
      </c>
      <c r="F184" s="138" t="s">
        <v>273</v>
      </c>
      <c r="G184" s="139" t="s">
        <v>148</v>
      </c>
      <c r="H184" s="140">
        <v>276.3</v>
      </c>
      <c r="I184" s="140"/>
      <c r="J184" s="140"/>
      <c r="K184" s="141"/>
      <c r="L184" s="26"/>
      <c r="M184" s="142" t="s">
        <v>1</v>
      </c>
      <c r="N184" s="143" t="s">
        <v>37</v>
      </c>
      <c r="O184" s="144">
        <v>0</v>
      </c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AR184" s="146" t="s">
        <v>173</v>
      </c>
      <c r="AT184" s="146" t="s">
        <v>145</v>
      </c>
      <c r="AU184" s="146" t="s">
        <v>82</v>
      </c>
      <c r="AY184" s="14" t="s">
        <v>143</v>
      </c>
      <c r="BE184" s="147">
        <f>IF(N184="základná",J184,0)</f>
        <v>0</v>
      </c>
      <c r="BF184" s="147">
        <f>IF(N184="znížená",J184,0)</f>
        <v>0</v>
      </c>
      <c r="BG184" s="147">
        <f>IF(N184="zákl. prenesená",J184,0)</f>
        <v>0</v>
      </c>
      <c r="BH184" s="147">
        <f>IF(N184="zníž. prenesená",J184,0)</f>
        <v>0</v>
      </c>
      <c r="BI184" s="147">
        <f>IF(N184="nulová",J184,0)</f>
        <v>0</v>
      </c>
      <c r="BJ184" s="14" t="s">
        <v>82</v>
      </c>
      <c r="BK184" s="148">
        <f>ROUND(I184*H184,3)</f>
        <v>0</v>
      </c>
      <c r="BL184" s="14" t="s">
        <v>173</v>
      </c>
      <c r="BM184" s="146" t="s">
        <v>274</v>
      </c>
    </row>
    <row r="185" spans="2:65" s="1" customFormat="1" ht="24.2" customHeight="1" x14ac:dyDescent="0.2">
      <c r="B185" s="26"/>
      <c r="C185" s="136" t="s">
        <v>215</v>
      </c>
      <c r="D185" s="136" t="s">
        <v>145</v>
      </c>
      <c r="E185" s="137" t="s">
        <v>275</v>
      </c>
      <c r="F185" s="138" t="s">
        <v>276</v>
      </c>
      <c r="G185" s="139" t="s">
        <v>198</v>
      </c>
      <c r="H185" s="140">
        <v>1.78</v>
      </c>
      <c r="I185" s="140"/>
      <c r="J185" s="140"/>
      <c r="K185" s="141"/>
      <c r="L185" s="26"/>
      <c r="M185" s="142" t="s">
        <v>1</v>
      </c>
      <c r="N185" s="143" t="s">
        <v>37</v>
      </c>
      <c r="O185" s="144">
        <v>0</v>
      </c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AR185" s="146" t="s">
        <v>173</v>
      </c>
      <c r="AT185" s="146" t="s">
        <v>145</v>
      </c>
      <c r="AU185" s="146" t="s">
        <v>82</v>
      </c>
      <c r="AY185" s="14" t="s">
        <v>143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4" t="s">
        <v>82</v>
      </c>
      <c r="BK185" s="148">
        <f>ROUND(I185*H185,3)</f>
        <v>0</v>
      </c>
      <c r="BL185" s="14" t="s">
        <v>173</v>
      </c>
      <c r="BM185" s="146" t="s">
        <v>277</v>
      </c>
    </row>
    <row r="186" spans="2:65" s="11" customFormat="1" ht="22.9" customHeight="1" x14ac:dyDescent="0.2">
      <c r="B186" s="125"/>
      <c r="D186" s="126" t="s">
        <v>70</v>
      </c>
      <c r="E186" s="134" t="s">
        <v>278</v>
      </c>
      <c r="F186" s="134" t="s">
        <v>279</v>
      </c>
      <c r="J186" s="135"/>
      <c r="L186" s="125"/>
      <c r="M186" s="129"/>
      <c r="P186" s="130">
        <f>SUM(P187:P194)</f>
        <v>0</v>
      </c>
      <c r="R186" s="130">
        <f>SUM(R187:R194)</f>
        <v>0</v>
      </c>
      <c r="T186" s="131">
        <f>SUM(T187:T194)</f>
        <v>0</v>
      </c>
      <c r="AR186" s="126" t="s">
        <v>82</v>
      </c>
      <c r="AT186" s="132" t="s">
        <v>70</v>
      </c>
      <c r="AU186" s="132" t="s">
        <v>77</v>
      </c>
      <c r="AY186" s="126" t="s">
        <v>143</v>
      </c>
      <c r="BK186" s="133">
        <f>SUM(BK187:BK194)</f>
        <v>0</v>
      </c>
    </row>
    <row r="187" spans="2:65" s="1" customFormat="1" ht="24.2" customHeight="1" x14ac:dyDescent="0.2">
      <c r="B187" s="26"/>
      <c r="C187" s="136" t="s">
        <v>280</v>
      </c>
      <c r="D187" s="136" t="s">
        <v>145</v>
      </c>
      <c r="E187" s="137" t="s">
        <v>281</v>
      </c>
      <c r="F187" s="138" t="s">
        <v>282</v>
      </c>
      <c r="G187" s="139" t="s">
        <v>283</v>
      </c>
      <c r="H187" s="140">
        <v>345.66</v>
      </c>
      <c r="I187" s="140"/>
      <c r="J187" s="140"/>
      <c r="K187" s="141"/>
      <c r="L187" s="26"/>
      <c r="M187" s="142" t="s">
        <v>1</v>
      </c>
      <c r="N187" s="143" t="s">
        <v>37</v>
      </c>
      <c r="O187" s="144">
        <v>0</v>
      </c>
      <c r="P187" s="144">
        <f t="shared" ref="P187:P194" si="18">O187*H187</f>
        <v>0</v>
      </c>
      <c r="Q187" s="144">
        <v>0</v>
      </c>
      <c r="R187" s="144">
        <f t="shared" ref="R187:R194" si="19">Q187*H187</f>
        <v>0</v>
      </c>
      <c r="S187" s="144">
        <v>0</v>
      </c>
      <c r="T187" s="145">
        <f t="shared" ref="T187:T194" si="20">S187*H187</f>
        <v>0</v>
      </c>
      <c r="AR187" s="146" t="s">
        <v>173</v>
      </c>
      <c r="AT187" s="146" t="s">
        <v>145</v>
      </c>
      <c r="AU187" s="146" t="s">
        <v>82</v>
      </c>
      <c r="AY187" s="14" t="s">
        <v>143</v>
      </c>
      <c r="BE187" s="147">
        <f t="shared" ref="BE187:BE194" si="21">IF(N187="základná",J187,0)</f>
        <v>0</v>
      </c>
      <c r="BF187" s="147">
        <f t="shared" ref="BF187:BF194" si="22">IF(N187="znížená",J187,0)</f>
        <v>0</v>
      </c>
      <c r="BG187" s="147">
        <f t="shared" ref="BG187:BG194" si="23">IF(N187="zákl. prenesená",J187,0)</f>
        <v>0</v>
      </c>
      <c r="BH187" s="147">
        <f t="shared" ref="BH187:BH194" si="24">IF(N187="zníž. prenesená",J187,0)</f>
        <v>0</v>
      </c>
      <c r="BI187" s="147">
        <f t="shared" ref="BI187:BI194" si="25">IF(N187="nulová",J187,0)</f>
        <v>0</v>
      </c>
      <c r="BJ187" s="14" t="s">
        <v>82</v>
      </c>
      <c r="BK187" s="148">
        <f t="shared" ref="BK187:BK194" si="26">ROUND(I187*H187,3)</f>
        <v>0</v>
      </c>
      <c r="BL187" s="14" t="s">
        <v>173</v>
      </c>
      <c r="BM187" s="146" t="s">
        <v>284</v>
      </c>
    </row>
    <row r="188" spans="2:65" s="1" customFormat="1" ht="21.75" customHeight="1" x14ac:dyDescent="0.2">
      <c r="B188" s="26"/>
      <c r="C188" s="156" t="s">
        <v>219</v>
      </c>
      <c r="D188" s="156" t="s">
        <v>209</v>
      </c>
      <c r="E188" s="157" t="s">
        <v>285</v>
      </c>
      <c r="F188" s="158" t="s">
        <v>286</v>
      </c>
      <c r="G188" s="159" t="s">
        <v>154</v>
      </c>
      <c r="H188" s="160">
        <v>5.48</v>
      </c>
      <c r="I188" s="160"/>
      <c r="J188" s="160"/>
      <c r="K188" s="161"/>
      <c r="L188" s="162"/>
      <c r="M188" s="163" t="s">
        <v>1</v>
      </c>
      <c r="N188" s="164" t="s">
        <v>37</v>
      </c>
      <c r="O188" s="144">
        <v>0</v>
      </c>
      <c r="P188" s="144">
        <f t="shared" si="18"/>
        <v>0</v>
      </c>
      <c r="Q188" s="144">
        <v>0</v>
      </c>
      <c r="R188" s="144">
        <f t="shared" si="19"/>
        <v>0</v>
      </c>
      <c r="S188" s="144">
        <v>0</v>
      </c>
      <c r="T188" s="145">
        <f t="shared" si="20"/>
        <v>0</v>
      </c>
      <c r="AR188" s="146" t="s">
        <v>212</v>
      </c>
      <c r="AT188" s="146" t="s">
        <v>209</v>
      </c>
      <c r="AU188" s="146" t="s">
        <v>82</v>
      </c>
      <c r="AY188" s="14" t="s">
        <v>143</v>
      </c>
      <c r="BE188" s="147">
        <f t="shared" si="21"/>
        <v>0</v>
      </c>
      <c r="BF188" s="147">
        <f t="shared" si="22"/>
        <v>0</v>
      </c>
      <c r="BG188" s="147">
        <f t="shared" si="23"/>
        <v>0</v>
      </c>
      <c r="BH188" s="147">
        <f t="shared" si="24"/>
        <v>0</v>
      </c>
      <c r="BI188" s="147">
        <f t="shared" si="25"/>
        <v>0</v>
      </c>
      <c r="BJ188" s="14" t="s">
        <v>82</v>
      </c>
      <c r="BK188" s="148">
        <f t="shared" si="26"/>
        <v>0</v>
      </c>
      <c r="BL188" s="14" t="s">
        <v>173</v>
      </c>
      <c r="BM188" s="146" t="s">
        <v>287</v>
      </c>
    </row>
    <row r="189" spans="2:65" s="1" customFormat="1" ht="24.2" customHeight="1" x14ac:dyDescent="0.2">
      <c r="B189" s="26"/>
      <c r="C189" s="136" t="s">
        <v>288</v>
      </c>
      <c r="D189" s="136" t="s">
        <v>145</v>
      </c>
      <c r="E189" s="137" t="s">
        <v>289</v>
      </c>
      <c r="F189" s="138" t="s">
        <v>290</v>
      </c>
      <c r="G189" s="139" t="s">
        <v>283</v>
      </c>
      <c r="H189" s="140">
        <v>609.09</v>
      </c>
      <c r="I189" s="140"/>
      <c r="J189" s="140"/>
      <c r="K189" s="141"/>
      <c r="L189" s="26"/>
      <c r="M189" s="142" t="s">
        <v>1</v>
      </c>
      <c r="N189" s="143" t="s">
        <v>37</v>
      </c>
      <c r="O189" s="144">
        <v>0</v>
      </c>
      <c r="P189" s="144">
        <f t="shared" si="18"/>
        <v>0</v>
      </c>
      <c r="Q189" s="144">
        <v>0</v>
      </c>
      <c r="R189" s="144">
        <f t="shared" si="19"/>
        <v>0</v>
      </c>
      <c r="S189" s="144">
        <v>0</v>
      </c>
      <c r="T189" s="145">
        <f t="shared" si="20"/>
        <v>0</v>
      </c>
      <c r="AR189" s="146" t="s">
        <v>173</v>
      </c>
      <c r="AT189" s="146" t="s">
        <v>145</v>
      </c>
      <c r="AU189" s="146" t="s">
        <v>82</v>
      </c>
      <c r="AY189" s="14" t="s">
        <v>143</v>
      </c>
      <c r="BE189" s="147">
        <f t="shared" si="21"/>
        <v>0</v>
      </c>
      <c r="BF189" s="147">
        <f t="shared" si="22"/>
        <v>0</v>
      </c>
      <c r="BG189" s="147">
        <f t="shared" si="23"/>
        <v>0</v>
      </c>
      <c r="BH189" s="147">
        <f t="shared" si="24"/>
        <v>0</v>
      </c>
      <c r="BI189" s="147">
        <f t="shared" si="25"/>
        <v>0</v>
      </c>
      <c r="BJ189" s="14" t="s">
        <v>82</v>
      </c>
      <c r="BK189" s="148">
        <f t="shared" si="26"/>
        <v>0</v>
      </c>
      <c r="BL189" s="14" t="s">
        <v>173</v>
      </c>
      <c r="BM189" s="146" t="s">
        <v>291</v>
      </c>
    </row>
    <row r="190" spans="2:65" s="1" customFormat="1" ht="16.5" customHeight="1" x14ac:dyDescent="0.2">
      <c r="B190" s="26"/>
      <c r="C190" s="156" t="s">
        <v>232</v>
      </c>
      <c r="D190" s="156" t="s">
        <v>209</v>
      </c>
      <c r="E190" s="157" t="s">
        <v>292</v>
      </c>
      <c r="F190" s="158" t="s">
        <v>293</v>
      </c>
      <c r="G190" s="159" t="s">
        <v>154</v>
      </c>
      <c r="H190" s="160">
        <v>1.34</v>
      </c>
      <c r="I190" s="160"/>
      <c r="J190" s="160"/>
      <c r="K190" s="161"/>
      <c r="L190" s="162"/>
      <c r="M190" s="163" t="s">
        <v>1</v>
      </c>
      <c r="N190" s="164" t="s">
        <v>37</v>
      </c>
      <c r="O190" s="144">
        <v>0</v>
      </c>
      <c r="P190" s="144">
        <f t="shared" si="18"/>
        <v>0</v>
      </c>
      <c r="Q190" s="144">
        <v>0</v>
      </c>
      <c r="R190" s="144">
        <f t="shared" si="19"/>
        <v>0</v>
      </c>
      <c r="S190" s="144">
        <v>0</v>
      </c>
      <c r="T190" s="145">
        <f t="shared" si="20"/>
        <v>0</v>
      </c>
      <c r="AR190" s="146" t="s">
        <v>212</v>
      </c>
      <c r="AT190" s="146" t="s">
        <v>209</v>
      </c>
      <c r="AU190" s="146" t="s">
        <v>82</v>
      </c>
      <c r="AY190" s="14" t="s">
        <v>143</v>
      </c>
      <c r="BE190" s="147">
        <f t="shared" si="21"/>
        <v>0</v>
      </c>
      <c r="BF190" s="147">
        <f t="shared" si="22"/>
        <v>0</v>
      </c>
      <c r="BG190" s="147">
        <f t="shared" si="23"/>
        <v>0</v>
      </c>
      <c r="BH190" s="147">
        <f t="shared" si="24"/>
        <v>0</v>
      </c>
      <c r="BI190" s="147">
        <f t="shared" si="25"/>
        <v>0</v>
      </c>
      <c r="BJ190" s="14" t="s">
        <v>82</v>
      </c>
      <c r="BK190" s="148">
        <f t="shared" si="26"/>
        <v>0</v>
      </c>
      <c r="BL190" s="14" t="s">
        <v>173</v>
      </c>
      <c r="BM190" s="146" t="s">
        <v>294</v>
      </c>
    </row>
    <row r="191" spans="2:65" s="1" customFormat="1" ht="16.5" customHeight="1" x14ac:dyDescent="0.2">
      <c r="B191" s="26"/>
      <c r="C191" s="136" t="s">
        <v>295</v>
      </c>
      <c r="D191" s="136" t="s">
        <v>145</v>
      </c>
      <c r="E191" s="137" t="s">
        <v>296</v>
      </c>
      <c r="F191" s="138" t="s">
        <v>297</v>
      </c>
      <c r="G191" s="139" t="s">
        <v>283</v>
      </c>
      <c r="H191" s="140">
        <v>246</v>
      </c>
      <c r="I191" s="140"/>
      <c r="J191" s="140"/>
      <c r="K191" s="141"/>
      <c r="L191" s="26"/>
      <c r="M191" s="142" t="s">
        <v>1</v>
      </c>
      <c r="N191" s="143" t="s">
        <v>37</v>
      </c>
      <c r="O191" s="144">
        <v>0</v>
      </c>
      <c r="P191" s="144">
        <f t="shared" si="18"/>
        <v>0</v>
      </c>
      <c r="Q191" s="144">
        <v>0</v>
      </c>
      <c r="R191" s="144">
        <f t="shared" si="19"/>
        <v>0</v>
      </c>
      <c r="S191" s="144">
        <v>0</v>
      </c>
      <c r="T191" s="145">
        <f t="shared" si="20"/>
        <v>0</v>
      </c>
      <c r="AR191" s="146" t="s">
        <v>173</v>
      </c>
      <c r="AT191" s="146" t="s">
        <v>145</v>
      </c>
      <c r="AU191" s="146" t="s">
        <v>82</v>
      </c>
      <c r="AY191" s="14" t="s">
        <v>143</v>
      </c>
      <c r="BE191" s="147">
        <f t="shared" si="21"/>
        <v>0</v>
      </c>
      <c r="BF191" s="147">
        <f t="shared" si="22"/>
        <v>0</v>
      </c>
      <c r="BG191" s="147">
        <f t="shared" si="23"/>
        <v>0</v>
      </c>
      <c r="BH191" s="147">
        <f t="shared" si="24"/>
        <v>0</v>
      </c>
      <c r="BI191" s="147">
        <f t="shared" si="25"/>
        <v>0</v>
      </c>
      <c r="BJ191" s="14" t="s">
        <v>82</v>
      </c>
      <c r="BK191" s="148">
        <f t="shared" si="26"/>
        <v>0</v>
      </c>
      <c r="BL191" s="14" t="s">
        <v>173</v>
      </c>
      <c r="BM191" s="146" t="s">
        <v>298</v>
      </c>
    </row>
    <row r="192" spans="2:65" s="1" customFormat="1" ht="16.5" customHeight="1" x14ac:dyDescent="0.2">
      <c r="B192" s="26"/>
      <c r="C192" s="156" t="s">
        <v>238</v>
      </c>
      <c r="D192" s="156" t="s">
        <v>209</v>
      </c>
      <c r="E192" s="157" t="s">
        <v>299</v>
      </c>
      <c r="F192" s="158" t="s">
        <v>300</v>
      </c>
      <c r="G192" s="159" t="s">
        <v>154</v>
      </c>
      <c r="H192" s="160">
        <v>0.41</v>
      </c>
      <c r="I192" s="160"/>
      <c r="J192" s="160"/>
      <c r="K192" s="161"/>
      <c r="L192" s="162"/>
      <c r="M192" s="163" t="s">
        <v>1</v>
      </c>
      <c r="N192" s="164" t="s">
        <v>37</v>
      </c>
      <c r="O192" s="144">
        <v>0</v>
      </c>
      <c r="P192" s="144">
        <f t="shared" si="18"/>
        <v>0</v>
      </c>
      <c r="Q192" s="144">
        <v>0</v>
      </c>
      <c r="R192" s="144">
        <f t="shared" si="19"/>
        <v>0</v>
      </c>
      <c r="S192" s="144">
        <v>0</v>
      </c>
      <c r="T192" s="145">
        <f t="shared" si="20"/>
        <v>0</v>
      </c>
      <c r="AR192" s="146" t="s">
        <v>212</v>
      </c>
      <c r="AT192" s="146" t="s">
        <v>209</v>
      </c>
      <c r="AU192" s="146" t="s">
        <v>82</v>
      </c>
      <c r="AY192" s="14" t="s">
        <v>143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4" t="s">
        <v>82</v>
      </c>
      <c r="BK192" s="148">
        <f t="shared" si="26"/>
        <v>0</v>
      </c>
      <c r="BL192" s="14" t="s">
        <v>173</v>
      </c>
      <c r="BM192" s="146" t="s">
        <v>301</v>
      </c>
    </row>
    <row r="193" spans="2:65" s="1" customFormat="1" ht="44.25" customHeight="1" x14ac:dyDescent="0.2">
      <c r="B193" s="26"/>
      <c r="C193" s="136" t="s">
        <v>302</v>
      </c>
      <c r="D193" s="136" t="s">
        <v>145</v>
      </c>
      <c r="E193" s="137" t="s">
        <v>303</v>
      </c>
      <c r="F193" s="138" t="s">
        <v>304</v>
      </c>
      <c r="G193" s="139" t="s">
        <v>154</v>
      </c>
      <c r="H193" s="140">
        <v>6.57</v>
      </c>
      <c r="I193" s="140"/>
      <c r="J193" s="140"/>
      <c r="K193" s="141"/>
      <c r="L193" s="26"/>
      <c r="M193" s="142" t="s">
        <v>1</v>
      </c>
      <c r="N193" s="143" t="s">
        <v>37</v>
      </c>
      <c r="O193" s="144">
        <v>0</v>
      </c>
      <c r="P193" s="144">
        <f t="shared" si="18"/>
        <v>0</v>
      </c>
      <c r="Q193" s="144">
        <v>0</v>
      </c>
      <c r="R193" s="144">
        <f t="shared" si="19"/>
        <v>0</v>
      </c>
      <c r="S193" s="144">
        <v>0</v>
      </c>
      <c r="T193" s="145">
        <f t="shared" si="20"/>
        <v>0</v>
      </c>
      <c r="AR193" s="146" t="s">
        <v>173</v>
      </c>
      <c r="AT193" s="146" t="s">
        <v>145</v>
      </c>
      <c r="AU193" s="146" t="s">
        <v>82</v>
      </c>
      <c r="AY193" s="14" t="s">
        <v>143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4" t="s">
        <v>82</v>
      </c>
      <c r="BK193" s="148">
        <f t="shared" si="26"/>
        <v>0</v>
      </c>
      <c r="BL193" s="14" t="s">
        <v>173</v>
      </c>
      <c r="BM193" s="146" t="s">
        <v>305</v>
      </c>
    </row>
    <row r="194" spans="2:65" s="1" customFormat="1" ht="24.2" customHeight="1" x14ac:dyDescent="0.2">
      <c r="B194" s="26"/>
      <c r="C194" s="136" t="s">
        <v>241</v>
      </c>
      <c r="D194" s="136" t="s">
        <v>145</v>
      </c>
      <c r="E194" s="137" t="s">
        <v>306</v>
      </c>
      <c r="F194" s="138" t="s">
        <v>307</v>
      </c>
      <c r="G194" s="139" t="s">
        <v>198</v>
      </c>
      <c r="H194" s="140">
        <v>5.17</v>
      </c>
      <c r="I194" s="140"/>
      <c r="J194" s="140"/>
      <c r="K194" s="141"/>
      <c r="L194" s="26"/>
      <c r="M194" s="142" t="s">
        <v>1</v>
      </c>
      <c r="N194" s="143" t="s">
        <v>37</v>
      </c>
      <c r="O194" s="144">
        <v>0</v>
      </c>
      <c r="P194" s="144">
        <f t="shared" si="18"/>
        <v>0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AR194" s="146" t="s">
        <v>173</v>
      </c>
      <c r="AT194" s="146" t="s">
        <v>145</v>
      </c>
      <c r="AU194" s="146" t="s">
        <v>82</v>
      </c>
      <c r="AY194" s="14" t="s">
        <v>143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4" t="s">
        <v>82</v>
      </c>
      <c r="BK194" s="148">
        <f t="shared" si="26"/>
        <v>0</v>
      </c>
      <c r="BL194" s="14" t="s">
        <v>173</v>
      </c>
      <c r="BM194" s="146" t="s">
        <v>308</v>
      </c>
    </row>
    <row r="195" spans="2:65" s="11" customFormat="1" ht="22.9" customHeight="1" x14ac:dyDescent="0.2">
      <c r="B195" s="125"/>
      <c r="D195" s="126" t="s">
        <v>70</v>
      </c>
      <c r="E195" s="134" t="s">
        <v>309</v>
      </c>
      <c r="F195" s="134" t="s">
        <v>310</v>
      </c>
      <c r="J195" s="135"/>
      <c r="L195" s="125"/>
      <c r="M195" s="129"/>
      <c r="P195" s="130">
        <f>SUM(P196:P197)</f>
        <v>0</v>
      </c>
      <c r="R195" s="130">
        <f>SUM(R196:R197)</f>
        <v>0</v>
      </c>
      <c r="T195" s="131">
        <f>SUM(T196:T197)</f>
        <v>0</v>
      </c>
      <c r="AR195" s="126" t="s">
        <v>82</v>
      </c>
      <c r="AT195" s="132" t="s">
        <v>70</v>
      </c>
      <c r="AU195" s="132" t="s">
        <v>77</v>
      </c>
      <c r="AY195" s="126" t="s">
        <v>143</v>
      </c>
      <c r="BK195" s="133">
        <f>SUM(BK196:BK197)</f>
        <v>0</v>
      </c>
    </row>
    <row r="196" spans="2:65" s="1" customFormat="1" ht="24.2" customHeight="1" x14ac:dyDescent="0.2">
      <c r="B196" s="26"/>
      <c r="C196" s="136" t="s">
        <v>311</v>
      </c>
      <c r="D196" s="136" t="s">
        <v>145</v>
      </c>
      <c r="E196" s="137" t="s">
        <v>312</v>
      </c>
      <c r="F196" s="138" t="s">
        <v>313</v>
      </c>
      <c r="G196" s="139" t="s">
        <v>148</v>
      </c>
      <c r="H196" s="140">
        <v>31</v>
      </c>
      <c r="I196" s="140"/>
      <c r="J196" s="140"/>
      <c r="K196" s="141"/>
      <c r="L196" s="26"/>
      <c r="M196" s="142" t="s">
        <v>1</v>
      </c>
      <c r="N196" s="143" t="s">
        <v>37</v>
      </c>
      <c r="O196" s="144">
        <v>0</v>
      </c>
      <c r="P196" s="144">
        <f>O196*H196</f>
        <v>0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AR196" s="146" t="s">
        <v>173</v>
      </c>
      <c r="AT196" s="146" t="s">
        <v>145</v>
      </c>
      <c r="AU196" s="146" t="s">
        <v>82</v>
      </c>
      <c r="AY196" s="14" t="s">
        <v>143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4" t="s">
        <v>82</v>
      </c>
      <c r="BK196" s="148">
        <f>ROUND(I196*H196,3)</f>
        <v>0</v>
      </c>
      <c r="BL196" s="14" t="s">
        <v>173</v>
      </c>
      <c r="BM196" s="146" t="s">
        <v>314</v>
      </c>
    </row>
    <row r="197" spans="2:65" s="1" customFormat="1" ht="24.2" customHeight="1" x14ac:dyDescent="0.2">
      <c r="B197" s="26"/>
      <c r="C197" s="136" t="s">
        <v>229</v>
      </c>
      <c r="D197" s="136" t="s">
        <v>145</v>
      </c>
      <c r="E197" s="137" t="s">
        <v>315</v>
      </c>
      <c r="F197" s="138" t="s">
        <v>316</v>
      </c>
      <c r="G197" s="139" t="s">
        <v>317</v>
      </c>
      <c r="H197" s="140">
        <v>2</v>
      </c>
      <c r="I197" s="140"/>
      <c r="J197" s="140"/>
      <c r="K197" s="141"/>
      <c r="L197" s="26"/>
      <c r="M197" s="142" t="s">
        <v>1</v>
      </c>
      <c r="N197" s="143" t="s">
        <v>37</v>
      </c>
      <c r="O197" s="144">
        <v>0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46" t="s">
        <v>173</v>
      </c>
      <c r="AT197" s="146" t="s">
        <v>145</v>
      </c>
      <c r="AU197" s="146" t="s">
        <v>82</v>
      </c>
      <c r="AY197" s="14" t="s">
        <v>143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4" t="s">
        <v>82</v>
      </c>
      <c r="BK197" s="148">
        <f>ROUND(I197*H197,3)</f>
        <v>0</v>
      </c>
      <c r="BL197" s="14" t="s">
        <v>173</v>
      </c>
      <c r="BM197" s="146" t="s">
        <v>318</v>
      </c>
    </row>
    <row r="198" spans="2:65" s="11" customFormat="1" ht="22.9" customHeight="1" x14ac:dyDescent="0.2">
      <c r="B198" s="125"/>
      <c r="D198" s="126" t="s">
        <v>70</v>
      </c>
      <c r="E198" s="134" t="s">
        <v>319</v>
      </c>
      <c r="F198" s="134" t="s">
        <v>320</v>
      </c>
      <c r="J198" s="135"/>
      <c r="L198" s="125"/>
      <c r="M198" s="129"/>
      <c r="P198" s="130">
        <f>SUM(P199:P206)</f>
        <v>0</v>
      </c>
      <c r="R198" s="130">
        <f>SUM(R199:R206)</f>
        <v>0</v>
      </c>
      <c r="T198" s="131">
        <f>SUM(T199:T206)</f>
        <v>0</v>
      </c>
      <c r="AR198" s="126" t="s">
        <v>82</v>
      </c>
      <c r="AT198" s="132" t="s">
        <v>70</v>
      </c>
      <c r="AU198" s="132" t="s">
        <v>77</v>
      </c>
      <c r="AY198" s="126" t="s">
        <v>143</v>
      </c>
      <c r="BK198" s="133">
        <f>SUM(BK199:BK206)</f>
        <v>0</v>
      </c>
    </row>
    <row r="199" spans="2:65" s="1" customFormat="1" ht="21.75" customHeight="1" x14ac:dyDescent="0.2">
      <c r="B199" s="26"/>
      <c r="C199" s="136" t="s">
        <v>321</v>
      </c>
      <c r="D199" s="136" t="s">
        <v>145</v>
      </c>
      <c r="E199" s="137" t="s">
        <v>322</v>
      </c>
      <c r="F199" s="138" t="s">
        <v>323</v>
      </c>
      <c r="G199" s="139" t="s">
        <v>148</v>
      </c>
      <c r="H199" s="140">
        <v>276.3</v>
      </c>
      <c r="I199" s="140"/>
      <c r="J199" s="140"/>
      <c r="K199" s="141"/>
      <c r="L199" s="26"/>
      <c r="M199" s="142" t="s">
        <v>1</v>
      </c>
      <c r="N199" s="143" t="s">
        <v>37</v>
      </c>
      <c r="O199" s="144">
        <v>0</v>
      </c>
      <c r="P199" s="144">
        <f t="shared" ref="P199:P206" si="27">O199*H199</f>
        <v>0</v>
      </c>
      <c r="Q199" s="144">
        <v>0</v>
      </c>
      <c r="R199" s="144">
        <f t="shared" ref="R199:R206" si="28">Q199*H199</f>
        <v>0</v>
      </c>
      <c r="S199" s="144">
        <v>0</v>
      </c>
      <c r="T199" s="145">
        <f t="shared" ref="T199:T206" si="29">S199*H199</f>
        <v>0</v>
      </c>
      <c r="AR199" s="146" t="s">
        <v>173</v>
      </c>
      <c r="AT199" s="146" t="s">
        <v>145</v>
      </c>
      <c r="AU199" s="146" t="s">
        <v>82</v>
      </c>
      <c r="AY199" s="14" t="s">
        <v>143</v>
      </c>
      <c r="BE199" s="147">
        <f t="shared" ref="BE199:BE206" si="30">IF(N199="základná",J199,0)</f>
        <v>0</v>
      </c>
      <c r="BF199" s="147">
        <f t="shared" ref="BF199:BF206" si="31">IF(N199="znížená",J199,0)</f>
        <v>0</v>
      </c>
      <c r="BG199" s="147">
        <f t="shared" ref="BG199:BG206" si="32">IF(N199="zákl. prenesená",J199,0)</f>
        <v>0</v>
      </c>
      <c r="BH199" s="147">
        <f t="shared" ref="BH199:BH206" si="33">IF(N199="zníž. prenesená",J199,0)</f>
        <v>0</v>
      </c>
      <c r="BI199" s="147">
        <f t="shared" ref="BI199:BI206" si="34">IF(N199="nulová",J199,0)</f>
        <v>0</v>
      </c>
      <c r="BJ199" s="14" t="s">
        <v>82</v>
      </c>
      <c r="BK199" s="148">
        <f t="shared" ref="BK199:BK206" si="35">ROUND(I199*H199,3)</f>
        <v>0</v>
      </c>
      <c r="BL199" s="14" t="s">
        <v>173</v>
      </c>
      <c r="BM199" s="146" t="s">
        <v>324</v>
      </c>
    </row>
    <row r="200" spans="2:65" s="1" customFormat="1" ht="24.2" customHeight="1" x14ac:dyDescent="0.2">
      <c r="B200" s="26"/>
      <c r="C200" s="136" t="s">
        <v>245</v>
      </c>
      <c r="D200" s="136" t="s">
        <v>145</v>
      </c>
      <c r="E200" s="137" t="s">
        <v>325</v>
      </c>
      <c r="F200" s="138" t="s">
        <v>326</v>
      </c>
      <c r="G200" s="139" t="s">
        <v>283</v>
      </c>
      <c r="H200" s="140">
        <v>58.68</v>
      </c>
      <c r="I200" s="140"/>
      <c r="J200" s="140"/>
      <c r="K200" s="141"/>
      <c r="L200" s="26"/>
      <c r="M200" s="142" t="s">
        <v>1</v>
      </c>
      <c r="N200" s="143" t="s">
        <v>37</v>
      </c>
      <c r="O200" s="144">
        <v>0</v>
      </c>
      <c r="P200" s="144">
        <f t="shared" si="27"/>
        <v>0</v>
      </c>
      <c r="Q200" s="144">
        <v>0</v>
      </c>
      <c r="R200" s="144">
        <f t="shared" si="28"/>
        <v>0</v>
      </c>
      <c r="S200" s="144">
        <v>0</v>
      </c>
      <c r="T200" s="145">
        <f t="shared" si="29"/>
        <v>0</v>
      </c>
      <c r="AR200" s="146" t="s">
        <v>173</v>
      </c>
      <c r="AT200" s="146" t="s">
        <v>145</v>
      </c>
      <c r="AU200" s="146" t="s">
        <v>82</v>
      </c>
      <c r="AY200" s="14" t="s">
        <v>143</v>
      </c>
      <c r="BE200" s="147">
        <f t="shared" si="30"/>
        <v>0</v>
      </c>
      <c r="BF200" s="147">
        <f t="shared" si="31"/>
        <v>0</v>
      </c>
      <c r="BG200" s="147">
        <f t="shared" si="32"/>
        <v>0</v>
      </c>
      <c r="BH200" s="147">
        <f t="shared" si="33"/>
        <v>0</v>
      </c>
      <c r="BI200" s="147">
        <f t="shared" si="34"/>
        <v>0</v>
      </c>
      <c r="BJ200" s="14" t="s">
        <v>82</v>
      </c>
      <c r="BK200" s="148">
        <f t="shared" si="35"/>
        <v>0</v>
      </c>
      <c r="BL200" s="14" t="s">
        <v>173</v>
      </c>
      <c r="BM200" s="146" t="s">
        <v>327</v>
      </c>
    </row>
    <row r="201" spans="2:65" s="1" customFormat="1" ht="33" customHeight="1" x14ac:dyDescent="0.2">
      <c r="B201" s="26"/>
      <c r="C201" s="136" t="s">
        <v>328</v>
      </c>
      <c r="D201" s="136" t="s">
        <v>145</v>
      </c>
      <c r="E201" s="137" t="s">
        <v>329</v>
      </c>
      <c r="F201" s="138" t="s">
        <v>330</v>
      </c>
      <c r="G201" s="139" t="s">
        <v>283</v>
      </c>
      <c r="H201" s="140">
        <v>29.34</v>
      </c>
      <c r="I201" s="140"/>
      <c r="J201" s="140"/>
      <c r="K201" s="141"/>
      <c r="L201" s="26"/>
      <c r="M201" s="142" t="s">
        <v>1</v>
      </c>
      <c r="N201" s="143" t="s">
        <v>37</v>
      </c>
      <c r="O201" s="144">
        <v>0</v>
      </c>
      <c r="P201" s="144">
        <f t="shared" si="27"/>
        <v>0</v>
      </c>
      <c r="Q201" s="144">
        <v>0</v>
      </c>
      <c r="R201" s="144">
        <f t="shared" si="28"/>
        <v>0</v>
      </c>
      <c r="S201" s="144">
        <v>0</v>
      </c>
      <c r="T201" s="145">
        <f t="shared" si="29"/>
        <v>0</v>
      </c>
      <c r="AR201" s="146" t="s">
        <v>173</v>
      </c>
      <c r="AT201" s="146" t="s">
        <v>145</v>
      </c>
      <c r="AU201" s="146" t="s">
        <v>82</v>
      </c>
      <c r="AY201" s="14" t="s">
        <v>143</v>
      </c>
      <c r="BE201" s="147">
        <f t="shared" si="30"/>
        <v>0</v>
      </c>
      <c r="BF201" s="147">
        <f t="shared" si="31"/>
        <v>0</v>
      </c>
      <c r="BG201" s="147">
        <f t="shared" si="32"/>
        <v>0</v>
      </c>
      <c r="BH201" s="147">
        <f t="shared" si="33"/>
        <v>0</v>
      </c>
      <c r="BI201" s="147">
        <f t="shared" si="34"/>
        <v>0</v>
      </c>
      <c r="BJ201" s="14" t="s">
        <v>82</v>
      </c>
      <c r="BK201" s="148">
        <f t="shared" si="35"/>
        <v>0</v>
      </c>
      <c r="BL201" s="14" t="s">
        <v>173</v>
      </c>
      <c r="BM201" s="146" t="s">
        <v>331</v>
      </c>
    </row>
    <row r="202" spans="2:65" s="1" customFormat="1" ht="24.2" customHeight="1" x14ac:dyDescent="0.2">
      <c r="B202" s="26"/>
      <c r="C202" s="136" t="s">
        <v>259</v>
      </c>
      <c r="D202" s="136" t="s">
        <v>145</v>
      </c>
      <c r="E202" s="137" t="s">
        <v>332</v>
      </c>
      <c r="F202" s="138" t="s">
        <v>333</v>
      </c>
      <c r="G202" s="139" t="s">
        <v>283</v>
      </c>
      <c r="H202" s="140">
        <v>16</v>
      </c>
      <c r="I202" s="140"/>
      <c r="J202" s="140"/>
      <c r="K202" s="141"/>
      <c r="L202" s="26"/>
      <c r="M202" s="142" t="s">
        <v>1</v>
      </c>
      <c r="N202" s="143" t="s">
        <v>37</v>
      </c>
      <c r="O202" s="144">
        <v>0</v>
      </c>
      <c r="P202" s="144">
        <f t="shared" si="27"/>
        <v>0</v>
      </c>
      <c r="Q202" s="144">
        <v>0</v>
      </c>
      <c r="R202" s="144">
        <f t="shared" si="28"/>
        <v>0</v>
      </c>
      <c r="S202" s="144">
        <v>0</v>
      </c>
      <c r="T202" s="145">
        <f t="shared" si="29"/>
        <v>0</v>
      </c>
      <c r="AR202" s="146" t="s">
        <v>173</v>
      </c>
      <c r="AT202" s="146" t="s">
        <v>145</v>
      </c>
      <c r="AU202" s="146" t="s">
        <v>82</v>
      </c>
      <c r="AY202" s="14" t="s">
        <v>143</v>
      </c>
      <c r="BE202" s="147">
        <f t="shared" si="30"/>
        <v>0</v>
      </c>
      <c r="BF202" s="147">
        <f t="shared" si="31"/>
        <v>0</v>
      </c>
      <c r="BG202" s="147">
        <f t="shared" si="32"/>
        <v>0</v>
      </c>
      <c r="BH202" s="147">
        <f t="shared" si="33"/>
        <v>0</v>
      </c>
      <c r="BI202" s="147">
        <f t="shared" si="34"/>
        <v>0</v>
      </c>
      <c r="BJ202" s="14" t="s">
        <v>82</v>
      </c>
      <c r="BK202" s="148">
        <f t="shared" si="35"/>
        <v>0</v>
      </c>
      <c r="BL202" s="14" t="s">
        <v>173</v>
      </c>
      <c r="BM202" s="146" t="s">
        <v>334</v>
      </c>
    </row>
    <row r="203" spans="2:65" s="1" customFormat="1" ht="24.2" customHeight="1" x14ac:dyDescent="0.2">
      <c r="B203" s="26"/>
      <c r="C203" s="156" t="s">
        <v>335</v>
      </c>
      <c r="D203" s="156" t="s">
        <v>209</v>
      </c>
      <c r="E203" s="157" t="s">
        <v>336</v>
      </c>
      <c r="F203" s="158" t="s">
        <v>337</v>
      </c>
      <c r="G203" s="159" t="s">
        <v>283</v>
      </c>
      <c r="H203" s="160">
        <v>16</v>
      </c>
      <c r="I203" s="160"/>
      <c r="J203" s="160"/>
      <c r="K203" s="161"/>
      <c r="L203" s="162"/>
      <c r="M203" s="163" t="s">
        <v>1</v>
      </c>
      <c r="N203" s="164" t="s">
        <v>37</v>
      </c>
      <c r="O203" s="144">
        <v>0</v>
      </c>
      <c r="P203" s="144">
        <f t="shared" si="27"/>
        <v>0</v>
      </c>
      <c r="Q203" s="144">
        <v>0</v>
      </c>
      <c r="R203" s="144">
        <f t="shared" si="28"/>
        <v>0</v>
      </c>
      <c r="S203" s="144">
        <v>0</v>
      </c>
      <c r="T203" s="145">
        <f t="shared" si="29"/>
        <v>0</v>
      </c>
      <c r="AR203" s="146" t="s">
        <v>212</v>
      </c>
      <c r="AT203" s="146" t="s">
        <v>209</v>
      </c>
      <c r="AU203" s="146" t="s">
        <v>82</v>
      </c>
      <c r="AY203" s="14" t="s">
        <v>143</v>
      </c>
      <c r="BE203" s="147">
        <f t="shared" si="30"/>
        <v>0</v>
      </c>
      <c r="BF203" s="147">
        <f t="shared" si="31"/>
        <v>0</v>
      </c>
      <c r="BG203" s="147">
        <f t="shared" si="32"/>
        <v>0</v>
      </c>
      <c r="BH203" s="147">
        <f t="shared" si="33"/>
        <v>0</v>
      </c>
      <c r="BI203" s="147">
        <f t="shared" si="34"/>
        <v>0</v>
      </c>
      <c r="BJ203" s="14" t="s">
        <v>82</v>
      </c>
      <c r="BK203" s="148">
        <f t="shared" si="35"/>
        <v>0</v>
      </c>
      <c r="BL203" s="14" t="s">
        <v>173</v>
      </c>
      <c r="BM203" s="146" t="s">
        <v>338</v>
      </c>
    </row>
    <row r="204" spans="2:65" s="1" customFormat="1" ht="24.2" customHeight="1" x14ac:dyDescent="0.2">
      <c r="B204" s="26"/>
      <c r="C204" s="136" t="s">
        <v>267</v>
      </c>
      <c r="D204" s="136" t="s">
        <v>145</v>
      </c>
      <c r="E204" s="137" t="s">
        <v>339</v>
      </c>
      <c r="F204" s="138" t="s">
        <v>340</v>
      </c>
      <c r="G204" s="139" t="s">
        <v>283</v>
      </c>
      <c r="H204" s="140">
        <v>58.7</v>
      </c>
      <c r="I204" s="140"/>
      <c r="J204" s="140"/>
      <c r="K204" s="141"/>
      <c r="L204" s="26"/>
      <c r="M204" s="142" t="s">
        <v>1</v>
      </c>
      <c r="N204" s="143" t="s">
        <v>37</v>
      </c>
      <c r="O204" s="144">
        <v>0</v>
      </c>
      <c r="P204" s="144">
        <f t="shared" si="27"/>
        <v>0</v>
      </c>
      <c r="Q204" s="144">
        <v>0</v>
      </c>
      <c r="R204" s="144">
        <f t="shared" si="28"/>
        <v>0</v>
      </c>
      <c r="S204" s="144">
        <v>0</v>
      </c>
      <c r="T204" s="145">
        <f t="shared" si="29"/>
        <v>0</v>
      </c>
      <c r="AR204" s="146" t="s">
        <v>173</v>
      </c>
      <c r="AT204" s="146" t="s">
        <v>145</v>
      </c>
      <c r="AU204" s="146" t="s">
        <v>82</v>
      </c>
      <c r="AY204" s="14" t="s">
        <v>143</v>
      </c>
      <c r="BE204" s="147">
        <f t="shared" si="30"/>
        <v>0</v>
      </c>
      <c r="BF204" s="147">
        <f t="shared" si="31"/>
        <v>0</v>
      </c>
      <c r="BG204" s="147">
        <f t="shared" si="32"/>
        <v>0</v>
      </c>
      <c r="BH204" s="147">
        <f t="shared" si="33"/>
        <v>0</v>
      </c>
      <c r="BI204" s="147">
        <f t="shared" si="34"/>
        <v>0</v>
      </c>
      <c r="BJ204" s="14" t="s">
        <v>82</v>
      </c>
      <c r="BK204" s="148">
        <f t="shared" si="35"/>
        <v>0</v>
      </c>
      <c r="BL204" s="14" t="s">
        <v>173</v>
      </c>
      <c r="BM204" s="146" t="s">
        <v>341</v>
      </c>
    </row>
    <row r="205" spans="2:65" s="1" customFormat="1" ht="24.2" customHeight="1" x14ac:dyDescent="0.2">
      <c r="B205" s="26"/>
      <c r="C205" s="136" t="s">
        <v>342</v>
      </c>
      <c r="D205" s="136" t="s">
        <v>145</v>
      </c>
      <c r="E205" s="137" t="s">
        <v>343</v>
      </c>
      <c r="F205" s="138" t="s">
        <v>344</v>
      </c>
      <c r="G205" s="139" t="s">
        <v>317</v>
      </c>
      <c r="H205" s="140">
        <v>5</v>
      </c>
      <c r="I205" s="140"/>
      <c r="J205" s="140"/>
      <c r="K205" s="141"/>
      <c r="L205" s="26"/>
      <c r="M205" s="142" t="s">
        <v>1</v>
      </c>
      <c r="N205" s="143" t="s">
        <v>37</v>
      </c>
      <c r="O205" s="144">
        <v>0</v>
      </c>
      <c r="P205" s="144">
        <f t="shared" si="27"/>
        <v>0</v>
      </c>
      <c r="Q205" s="144">
        <v>0</v>
      </c>
      <c r="R205" s="144">
        <f t="shared" si="28"/>
        <v>0</v>
      </c>
      <c r="S205" s="144">
        <v>0</v>
      </c>
      <c r="T205" s="145">
        <f t="shared" si="29"/>
        <v>0</v>
      </c>
      <c r="AR205" s="146" t="s">
        <v>173</v>
      </c>
      <c r="AT205" s="146" t="s">
        <v>145</v>
      </c>
      <c r="AU205" s="146" t="s">
        <v>82</v>
      </c>
      <c r="AY205" s="14" t="s">
        <v>143</v>
      </c>
      <c r="BE205" s="147">
        <f t="shared" si="30"/>
        <v>0</v>
      </c>
      <c r="BF205" s="147">
        <f t="shared" si="31"/>
        <v>0</v>
      </c>
      <c r="BG205" s="147">
        <f t="shared" si="32"/>
        <v>0</v>
      </c>
      <c r="BH205" s="147">
        <f t="shared" si="33"/>
        <v>0</v>
      </c>
      <c r="BI205" s="147">
        <f t="shared" si="34"/>
        <v>0</v>
      </c>
      <c r="BJ205" s="14" t="s">
        <v>82</v>
      </c>
      <c r="BK205" s="148">
        <f t="shared" si="35"/>
        <v>0</v>
      </c>
      <c r="BL205" s="14" t="s">
        <v>173</v>
      </c>
      <c r="BM205" s="146" t="s">
        <v>345</v>
      </c>
    </row>
    <row r="206" spans="2:65" s="1" customFormat="1" ht="24.2" customHeight="1" x14ac:dyDescent="0.2">
      <c r="B206" s="26"/>
      <c r="C206" s="136" t="s">
        <v>270</v>
      </c>
      <c r="D206" s="136" t="s">
        <v>145</v>
      </c>
      <c r="E206" s="137" t="s">
        <v>346</v>
      </c>
      <c r="F206" s="138" t="s">
        <v>347</v>
      </c>
      <c r="G206" s="139" t="s">
        <v>198</v>
      </c>
      <c r="H206" s="140">
        <v>2.6</v>
      </c>
      <c r="I206" s="140"/>
      <c r="J206" s="140"/>
      <c r="K206" s="141"/>
      <c r="L206" s="26"/>
      <c r="M206" s="142" t="s">
        <v>1</v>
      </c>
      <c r="N206" s="143" t="s">
        <v>37</v>
      </c>
      <c r="O206" s="144">
        <v>0</v>
      </c>
      <c r="P206" s="144">
        <f t="shared" si="27"/>
        <v>0</v>
      </c>
      <c r="Q206" s="144">
        <v>0</v>
      </c>
      <c r="R206" s="144">
        <f t="shared" si="28"/>
        <v>0</v>
      </c>
      <c r="S206" s="144">
        <v>0</v>
      </c>
      <c r="T206" s="145">
        <f t="shared" si="29"/>
        <v>0</v>
      </c>
      <c r="AR206" s="146" t="s">
        <v>173</v>
      </c>
      <c r="AT206" s="146" t="s">
        <v>145</v>
      </c>
      <c r="AU206" s="146" t="s">
        <v>82</v>
      </c>
      <c r="AY206" s="14" t="s">
        <v>143</v>
      </c>
      <c r="BE206" s="147">
        <f t="shared" si="30"/>
        <v>0</v>
      </c>
      <c r="BF206" s="147">
        <f t="shared" si="31"/>
        <v>0</v>
      </c>
      <c r="BG206" s="147">
        <f t="shared" si="32"/>
        <v>0</v>
      </c>
      <c r="BH206" s="147">
        <f t="shared" si="33"/>
        <v>0</v>
      </c>
      <c r="BI206" s="147">
        <f t="shared" si="34"/>
        <v>0</v>
      </c>
      <c r="BJ206" s="14" t="s">
        <v>82</v>
      </c>
      <c r="BK206" s="148">
        <f t="shared" si="35"/>
        <v>0</v>
      </c>
      <c r="BL206" s="14" t="s">
        <v>173</v>
      </c>
      <c r="BM206" s="146" t="s">
        <v>348</v>
      </c>
    </row>
    <row r="207" spans="2:65" s="11" customFormat="1" ht="22.9" customHeight="1" x14ac:dyDescent="0.2">
      <c r="B207" s="125"/>
      <c r="D207" s="126" t="s">
        <v>70</v>
      </c>
      <c r="E207" s="134" t="s">
        <v>349</v>
      </c>
      <c r="F207" s="134" t="s">
        <v>350</v>
      </c>
      <c r="J207" s="135"/>
      <c r="L207" s="125"/>
      <c r="M207" s="129"/>
      <c r="P207" s="130">
        <f>SUM(P208:P213)</f>
        <v>0</v>
      </c>
      <c r="R207" s="130">
        <f>SUM(R208:R213)</f>
        <v>0</v>
      </c>
      <c r="T207" s="131">
        <f>SUM(T208:T213)</f>
        <v>0</v>
      </c>
      <c r="AR207" s="126" t="s">
        <v>82</v>
      </c>
      <c r="AT207" s="132" t="s">
        <v>70</v>
      </c>
      <c r="AU207" s="132" t="s">
        <v>77</v>
      </c>
      <c r="AY207" s="126" t="s">
        <v>143</v>
      </c>
      <c r="BK207" s="133">
        <f>SUM(BK208:BK213)</f>
        <v>0</v>
      </c>
    </row>
    <row r="208" spans="2:65" s="1" customFormat="1" ht="16.5" customHeight="1" x14ac:dyDescent="0.2">
      <c r="B208" s="26"/>
      <c r="C208" s="136" t="s">
        <v>351</v>
      </c>
      <c r="D208" s="136" t="s">
        <v>145</v>
      </c>
      <c r="E208" s="137" t="s">
        <v>352</v>
      </c>
      <c r="F208" s="138" t="s">
        <v>353</v>
      </c>
      <c r="G208" s="139" t="s">
        <v>283</v>
      </c>
      <c r="H208" s="140">
        <v>7.2</v>
      </c>
      <c r="I208" s="140"/>
      <c r="J208" s="140"/>
      <c r="K208" s="141"/>
      <c r="L208" s="26"/>
      <c r="M208" s="142" t="s">
        <v>1</v>
      </c>
      <c r="N208" s="143" t="s">
        <v>37</v>
      </c>
      <c r="O208" s="144">
        <v>0</v>
      </c>
      <c r="P208" s="144">
        <f t="shared" ref="P208:P213" si="36">O208*H208</f>
        <v>0</v>
      </c>
      <c r="Q208" s="144">
        <v>0</v>
      </c>
      <c r="R208" s="144">
        <f t="shared" ref="R208:R213" si="37">Q208*H208</f>
        <v>0</v>
      </c>
      <c r="S208" s="144">
        <v>0</v>
      </c>
      <c r="T208" s="145">
        <f t="shared" ref="T208:T213" si="38">S208*H208</f>
        <v>0</v>
      </c>
      <c r="AR208" s="146" t="s">
        <v>173</v>
      </c>
      <c r="AT208" s="146" t="s">
        <v>145</v>
      </c>
      <c r="AU208" s="146" t="s">
        <v>82</v>
      </c>
      <c r="AY208" s="14" t="s">
        <v>143</v>
      </c>
      <c r="BE208" s="147">
        <f t="shared" ref="BE208:BE213" si="39">IF(N208="základná",J208,0)</f>
        <v>0</v>
      </c>
      <c r="BF208" s="147">
        <f t="shared" ref="BF208:BF213" si="40">IF(N208="znížená",J208,0)</f>
        <v>0</v>
      </c>
      <c r="BG208" s="147">
        <f t="shared" ref="BG208:BG213" si="41">IF(N208="zákl. prenesená",J208,0)</f>
        <v>0</v>
      </c>
      <c r="BH208" s="147">
        <f t="shared" ref="BH208:BH213" si="42">IF(N208="zníž. prenesená",J208,0)</f>
        <v>0</v>
      </c>
      <c r="BI208" s="147">
        <f t="shared" ref="BI208:BI213" si="43">IF(N208="nulová",J208,0)</f>
        <v>0</v>
      </c>
      <c r="BJ208" s="14" t="s">
        <v>82</v>
      </c>
      <c r="BK208" s="148">
        <f t="shared" ref="BK208:BK213" si="44">ROUND(I208*H208,3)</f>
        <v>0</v>
      </c>
      <c r="BL208" s="14" t="s">
        <v>173</v>
      </c>
      <c r="BM208" s="146" t="s">
        <v>354</v>
      </c>
    </row>
    <row r="209" spans="2:65" s="1" customFormat="1" ht="16.5" customHeight="1" x14ac:dyDescent="0.2">
      <c r="B209" s="26"/>
      <c r="C209" s="156" t="s">
        <v>274</v>
      </c>
      <c r="D209" s="156" t="s">
        <v>209</v>
      </c>
      <c r="E209" s="157" t="s">
        <v>355</v>
      </c>
      <c r="F209" s="158" t="s">
        <v>356</v>
      </c>
      <c r="G209" s="159" t="s">
        <v>317</v>
      </c>
      <c r="H209" s="160">
        <v>2</v>
      </c>
      <c r="I209" s="160"/>
      <c r="J209" s="160"/>
      <c r="K209" s="161"/>
      <c r="L209" s="162"/>
      <c r="M209" s="163" t="s">
        <v>1</v>
      </c>
      <c r="N209" s="164" t="s">
        <v>37</v>
      </c>
      <c r="O209" s="144">
        <v>0</v>
      </c>
      <c r="P209" s="144">
        <f t="shared" si="36"/>
        <v>0</v>
      </c>
      <c r="Q209" s="144">
        <v>0</v>
      </c>
      <c r="R209" s="144">
        <f t="shared" si="37"/>
        <v>0</v>
      </c>
      <c r="S209" s="144">
        <v>0</v>
      </c>
      <c r="T209" s="145">
        <f t="shared" si="38"/>
        <v>0</v>
      </c>
      <c r="AR209" s="146" t="s">
        <v>212</v>
      </c>
      <c r="AT209" s="146" t="s">
        <v>209</v>
      </c>
      <c r="AU209" s="146" t="s">
        <v>82</v>
      </c>
      <c r="AY209" s="14" t="s">
        <v>143</v>
      </c>
      <c r="BE209" s="147">
        <f t="shared" si="39"/>
        <v>0</v>
      </c>
      <c r="BF209" s="147">
        <f t="shared" si="40"/>
        <v>0</v>
      </c>
      <c r="BG209" s="147">
        <f t="shared" si="41"/>
        <v>0</v>
      </c>
      <c r="BH209" s="147">
        <f t="shared" si="42"/>
        <v>0</v>
      </c>
      <c r="BI209" s="147">
        <f t="shared" si="43"/>
        <v>0</v>
      </c>
      <c r="BJ209" s="14" t="s">
        <v>82</v>
      </c>
      <c r="BK209" s="148">
        <f t="shared" si="44"/>
        <v>0</v>
      </c>
      <c r="BL209" s="14" t="s">
        <v>173</v>
      </c>
      <c r="BM209" s="146" t="s">
        <v>357</v>
      </c>
    </row>
    <row r="210" spans="2:65" s="1" customFormat="1" ht="24.2" customHeight="1" x14ac:dyDescent="0.2">
      <c r="B210" s="26"/>
      <c r="C210" s="136" t="s">
        <v>358</v>
      </c>
      <c r="D210" s="136" t="s">
        <v>145</v>
      </c>
      <c r="E210" s="137" t="s">
        <v>359</v>
      </c>
      <c r="F210" s="138" t="s">
        <v>360</v>
      </c>
      <c r="G210" s="139" t="s">
        <v>317</v>
      </c>
      <c r="H210" s="140">
        <v>2</v>
      </c>
      <c r="I210" s="140"/>
      <c r="J210" s="140"/>
      <c r="K210" s="141"/>
      <c r="L210" s="26"/>
      <c r="M210" s="142" t="s">
        <v>1</v>
      </c>
      <c r="N210" s="143" t="s">
        <v>37</v>
      </c>
      <c r="O210" s="144">
        <v>0</v>
      </c>
      <c r="P210" s="144">
        <f t="shared" si="36"/>
        <v>0</v>
      </c>
      <c r="Q210" s="144">
        <v>0</v>
      </c>
      <c r="R210" s="144">
        <f t="shared" si="37"/>
        <v>0</v>
      </c>
      <c r="S210" s="144">
        <v>0</v>
      </c>
      <c r="T210" s="145">
        <f t="shared" si="38"/>
        <v>0</v>
      </c>
      <c r="AR210" s="146" t="s">
        <v>173</v>
      </c>
      <c r="AT210" s="146" t="s">
        <v>145</v>
      </c>
      <c r="AU210" s="146" t="s">
        <v>82</v>
      </c>
      <c r="AY210" s="14" t="s">
        <v>143</v>
      </c>
      <c r="BE210" s="147">
        <f t="shared" si="39"/>
        <v>0</v>
      </c>
      <c r="BF210" s="147">
        <f t="shared" si="40"/>
        <v>0</v>
      </c>
      <c r="BG210" s="147">
        <f t="shared" si="41"/>
        <v>0</v>
      </c>
      <c r="BH210" s="147">
        <f t="shared" si="42"/>
        <v>0</v>
      </c>
      <c r="BI210" s="147">
        <f t="shared" si="43"/>
        <v>0</v>
      </c>
      <c r="BJ210" s="14" t="s">
        <v>82</v>
      </c>
      <c r="BK210" s="148">
        <f t="shared" si="44"/>
        <v>0</v>
      </c>
      <c r="BL210" s="14" t="s">
        <v>173</v>
      </c>
      <c r="BM210" s="146" t="s">
        <v>361</v>
      </c>
    </row>
    <row r="211" spans="2:65" s="1" customFormat="1" ht="24.2" customHeight="1" x14ac:dyDescent="0.2">
      <c r="B211" s="26"/>
      <c r="C211" s="156" t="s">
        <v>277</v>
      </c>
      <c r="D211" s="156" t="s">
        <v>209</v>
      </c>
      <c r="E211" s="157" t="s">
        <v>362</v>
      </c>
      <c r="F211" s="158" t="s">
        <v>363</v>
      </c>
      <c r="G211" s="159" t="s">
        <v>317</v>
      </c>
      <c r="H211" s="160">
        <v>2</v>
      </c>
      <c r="I211" s="160"/>
      <c r="J211" s="160"/>
      <c r="K211" s="161"/>
      <c r="L211" s="162"/>
      <c r="M211" s="163" t="s">
        <v>1</v>
      </c>
      <c r="N211" s="164" t="s">
        <v>37</v>
      </c>
      <c r="O211" s="144">
        <v>0</v>
      </c>
      <c r="P211" s="144">
        <f t="shared" si="36"/>
        <v>0</v>
      </c>
      <c r="Q211" s="144">
        <v>0</v>
      </c>
      <c r="R211" s="144">
        <f t="shared" si="37"/>
        <v>0</v>
      </c>
      <c r="S211" s="144">
        <v>0</v>
      </c>
      <c r="T211" s="145">
        <f t="shared" si="38"/>
        <v>0</v>
      </c>
      <c r="AR211" s="146" t="s">
        <v>212</v>
      </c>
      <c r="AT211" s="146" t="s">
        <v>209</v>
      </c>
      <c r="AU211" s="146" t="s">
        <v>82</v>
      </c>
      <c r="AY211" s="14" t="s">
        <v>143</v>
      </c>
      <c r="BE211" s="147">
        <f t="shared" si="39"/>
        <v>0</v>
      </c>
      <c r="BF211" s="147">
        <f t="shared" si="40"/>
        <v>0</v>
      </c>
      <c r="BG211" s="147">
        <f t="shared" si="41"/>
        <v>0</v>
      </c>
      <c r="BH211" s="147">
        <f t="shared" si="42"/>
        <v>0</v>
      </c>
      <c r="BI211" s="147">
        <f t="shared" si="43"/>
        <v>0</v>
      </c>
      <c r="BJ211" s="14" t="s">
        <v>82</v>
      </c>
      <c r="BK211" s="148">
        <f t="shared" si="44"/>
        <v>0</v>
      </c>
      <c r="BL211" s="14" t="s">
        <v>173</v>
      </c>
      <c r="BM211" s="146" t="s">
        <v>364</v>
      </c>
    </row>
    <row r="212" spans="2:65" s="1" customFormat="1" ht="21.75" customHeight="1" x14ac:dyDescent="0.2">
      <c r="B212" s="26"/>
      <c r="C212" s="156" t="s">
        <v>365</v>
      </c>
      <c r="D212" s="156" t="s">
        <v>209</v>
      </c>
      <c r="E212" s="157" t="s">
        <v>366</v>
      </c>
      <c r="F212" s="158" t="s">
        <v>367</v>
      </c>
      <c r="G212" s="159" t="s">
        <v>317</v>
      </c>
      <c r="H212" s="160">
        <v>2</v>
      </c>
      <c r="I212" s="160"/>
      <c r="J212" s="160"/>
      <c r="K212" s="161"/>
      <c r="L212" s="162"/>
      <c r="M212" s="163" t="s">
        <v>1</v>
      </c>
      <c r="N212" s="164" t="s">
        <v>37</v>
      </c>
      <c r="O212" s="144">
        <v>0</v>
      </c>
      <c r="P212" s="144">
        <f t="shared" si="36"/>
        <v>0</v>
      </c>
      <c r="Q212" s="144">
        <v>0</v>
      </c>
      <c r="R212" s="144">
        <f t="shared" si="37"/>
        <v>0</v>
      </c>
      <c r="S212" s="144">
        <v>0</v>
      </c>
      <c r="T212" s="145">
        <f t="shared" si="38"/>
        <v>0</v>
      </c>
      <c r="AR212" s="146" t="s">
        <v>212</v>
      </c>
      <c r="AT212" s="146" t="s">
        <v>209</v>
      </c>
      <c r="AU212" s="146" t="s">
        <v>82</v>
      </c>
      <c r="AY212" s="14" t="s">
        <v>143</v>
      </c>
      <c r="BE212" s="147">
        <f t="shared" si="39"/>
        <v>0</v>
      </c>
      <c r="BF212" s="147">
        <f t="shared" si="40"/>
        <v>0</v>
      </c>
      <c r="BG212" s="147">
        <f t="shared" si="41"/>
        <v>0</v>
      </c>
      <c r="BH212" s="147">
        <f t="shared" si="42"/>
        <v>0</v>
      </c>
      <c r="BI212" s="147">
        <f t="shared" si="43"/>
        <v>0</v>
      </c>
      <c r="BJ212" s="14" t="s">
        <v>82</v>
      </c>
      <c r="BK212" s="148">
        <f t="shared" si="44"/>
        <v>0</v>
      </c>
      <c r="BL212" s="14" t="s">
        <v>173</v>
      </c>
      <c r="BM212" s="146" t="s">
        <v>368</v>
      </c>
    </row>
    <row r="213" spans="2:65" s="1" customFormat="1" ht="24.2" customHeight="1" x14ac:dyDescent="0.2">
      <c r="B213" s="26"/>
      <c r="C213" s="136" t="s">
        <v>284</v>
      </c>
      <c r="D213" s="136" t="s">
        <v>145</v>
      </c>
      <c r="E213" s="137" t="s">
        <v>369</v>
      </c>
      <c r="F213" s="138" t="s">
        <v>370</v>
      </c>
      <c r="G213" s="139" t="s">
        <v>198</v>
      </c>
      <c r="H213" s="140">
        <v>0.13</v>
      </c>
      <c r="I213" s="140"/>
      <c r="J213" s="140"/>
      <c r="K213" s="141"/>
      <c r="L213" s="26"/>
      <c r="M213" s="142" t="s">
        <v>1</v>
      </c>
      <c r="N213" s="143" t="s">
        <v>37</v>
      </c>
      <c r="O213" s="144">
        <v>0</v>
      </c>
      <c r="P213" s="144">
        <f t="shared" si="36"/>
        <v>0</v>
      </c>
      <c r="Q213" s="144">
        <v>0</v>
      </c>
      <c r="R213" s="144">
        <f t="shared" si="37"/>
        <v>0</v>
      </c>
      <c r="S213" s="144">
        <v>0</v>
      </c>
      <c r="T213" s="145">
        <f t="shared" si="38"/>
        <v>0</v>
      </c>
      <c r="AR213" s="146" t="s">
        <v>173</v>
      </c>
      <c r="AT213" s="146" t="s">
        <v>145</v>
      </c>
      <c r="AU213" s="146" t="s">
        <v>82</v>
      </c>
      <c r="AY213" s="14" t="s">
        <v>143</v>
      </c>
      <c r="BE213" s="147">
        <f t="shared" si="39"/>
        <v>0</v>
      </c>
      <c r="BF213" s="147">
        <f t="shared" si="40"/>
        <v>0</v>
      </c>
      <c r="BG213" s="147">
        <f t="shared" si="41"/>
        <v>0</v>
      </c>
      <c r="BH213" s="147">
        <f t="shared" si="42"/>
        <v>0</v>
      </c>
      <c r="BI213" s="147">
        <f t="shared" si="43"/>
        <v>0</v>
      </c>
      <c r="BJ213" s="14" t="s">
        <v>82</v>
      </c>
      <c r="BK213" s="148">
        <f t="shared" si="44"/>
        <v>0</v>
      </c>
      <c r="BL213" s="14" t="s">
        <v>173</v>
      </c>
      <c r="BM213" s="146" t="s">
        <v>371</v>
      </c>
    </row>
    <row r="214" spans="2:65" s="11" customFormat="1" ht="22.9" customHeight="1" x14ac:dyDescent="0.2">
      <c r="B214" s="125"/>
      <c r="D214" s="126" t="s">
        <v>70</v>
      </c>
      <c r="E214" s="134" t="s">
        <v>372</v>
      </c>
      <c r="F214" s="134" t="s">
        <v>373</v>
      </c>
      <c r="J214" s="135"/>
      <c r="L214" s="125"/>
      <c r="M214" s="129"/>
      <c r="P214" s="130">
        <f>SUM(P215:P221)</f>
        <v>0</v>
      </c>
      <c r="R214" s="130">
        <f>SUM(R215:R221)</f>
        <v>0</v>
      </c>
      <c r="T214" s="131">
        <f>SUM(T215:T221)</f>
        <v>0</v>
      </c>
      <c r="AR214" s="126" t="s">
        <v>82</v>
      </c>
      <c r="AT214" s="132" t="s">
        <v>70</v>
      </c>
      <c r="AU214" s="132" t="s">
        <v>77</v>
      </c>
      <c r="AY214" s="126" t="s">
        <v>143</v>
      </c>
      <c r="BK214" s="133">
        <f>SUM(BK215:BK221)</f>
        <v>0</v>
      </c>
    </row>
    <row r="215" spans="2:65" s="1" customFormat="1" ht="66.75" customHeight="1" x14ac:dyDescent="0.2">
      <c r="B215" s="26"/>
      <c r="C215" s="136" t="s">
        <v>374</v>
      </c>
      <c r="D215" s="136" t="s">
        <v>145</v>
      </c>
      <c r="E215" s="137" t="s">
        <v>375</v>
      </c>
      <c r="F215" s="138" t="s">
        <v>376</v>
      </c>
      <c r="G215" s="139" t="s">
        <v>377</v>
      </c>
      <c r="H215" s="140">
        <v>1</v>
      </c>
      <c r="I215" s="140"/>
      <c r="J215" s="140"/>
      <c r="K215" s="141"/>
      <c r="L215" s="26"/>
      <c r="M215" s="142" t="s">
        <v>1</v>
      </c>
      <c r="N215" s="143" t="s">
        <v>37</v>
      </c>
      <c r="O215" s="144">
        <v>0</v>
      </c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AR215" s="146" t="s">
        <v>173</v>
      </c>
      <c r="AT215" s="146" t="s">
        <v>145</v>
      </c>
      <c r="AU215" s="146" t="s">
        <v>82</v>
      </c>
      <c r="AY215" s="14" t="s">
        <v>143</v>
      </c>
      <c r="BE215" s="147">
        <f>IF(N215="základná",J215,0)</f>
        <v>0</v>
      </c>
      <c r="BF215" s="147">
        <f>IF(N215="znížená",J215,0)</f>
        <v>0</v>
      </c>
      <c r="BG215" s="147">
        <f>IF(N215="zákl. prenesená",J215,0)</f>
        <v>0</v>
      </c>
      <c r="BH215" s="147">
        <f>IF(N215="zníž. prenesená",J215,0)</f>
        <v>0</v>
      </c>
      <c r="BI215" s="147">
        <f>IF(N215="nulová",J215,0)</f>
        <v>0</v>
      </c>
      <c r="BJ215" s="14" t="s">
        <v>82</v>
      </c>
      <c r="BK215" s="148">
        <f>ROUND(I215*H215,3)</f>
        <v>0</v>
      </c>
      <c r="BL215" s="14" t="s">
        <v>173</v>
      </c>
      <c r="BM215" s="146" t="s">
        <v>378</v>
      </c>
    </row>
    <row r="216" spans="2:65" s="1" customFormat="1" ht="16.5" customHeight="1" x14ac:dyDescent="0.2">
      <c r="B216" s="26"/>
      <c r="C216" s="136" t="s">
        <v>287</v>
      </c>
      <c r="D216" s="136" t="s">
        <v>145</v>
      </c>
      <c r="E216" s="137" t="s">
        <v>379</v>
      </c>
      <c r="F216" s="138" t="s">
        <v>380</v>
      </c>
      <c r="G216" s="139" t="s">
        <v>381</v>
      </c>
      <c r="H216" s="140">
        <v>1</v>
      </c>
      <c r="I216" s="140"/>
      <c r="J216" s="140"/>
      <c r="K216" s="141"/>
      <c r="L216" s="26"/>
      <c r="M216" s="142" t="s">
        <v>1</v>
      </c>
      <c r="N216" s="143" t="s">
        <v>37</v>
      </c>
      <c r="O216" s="144">
        <v>0</v>
      </c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AR216" s="146" t="s">
        <v>173</v>
      </c>
      <c r="AT216" s="146" t="s">
        <v>145</v>
      </c>
      <c r="AU216" s="146" t="s">
        <v>82</v>
      </c>
      <c r="AY216" s="14" t="s">
        <v>143</v>
      </c>
      <c r="BE216" s="147">
        <f>IF(N216="základná",J216,0)</f>
        <v>0</v>
      </c>
      <c r="BF216" s="147">
        <f>IF(N216="znížená",J216,0)</f>
        <v>0</v>
      </c>
      <c r="BG216" s="147">
        <f>IF(N216="zákl. prenesená",J216,0)</f>
        <v>0</v>
      </c>
      <c r="BH216" s="147">
        <f>IF(N216="zníž. prenesená",J216,0)</f>
        <v>0</v>
      </c>
      <c r="BI216" s="147">
        <f>IF(N216="nulová",J216,0)</f>
        <v>0</v>
      </c>
      <c r="BJ216" s="14" t="s">
        <v>82</v>
      </c>
      <c r="BK216" s="148">
        <f>ROUND(I216*H216,3)</f>
        <v>0</v>
      </c>
      <c r="BL216" s="14" t="s">
        <v>173</v>
      </c>
      <c r="BM216" s="146" t="s">
        <v>382</v>
      </c>
    </row>
    <row r="217" spans="2:65" s="1" customFormat="1" ht="38.25" customHeight="1" x14ac:dyDescent="0.2">
      <c r="B217" s="26"/>
      <c r="C217" s="156" t="s">
        <v>383</v>
      </c>
      <c r="D217" s="156" t="s">
        <v>209</v>
      </c>
      <c r="E217" s="157" t="s">
        <v>384</v>
      </c>
      <c r="F217" s="158" t="s">
        <v>955</v>
      </c>
      <c r="G217" s="159" t="s">
        <v>377</v>
      </c>
      <c r="H217" s="160">
        <v>1</v>
      </c>
      <c r="I217" s="160"/>
      <c r="J217" s="160"/>
      <c r="K217" s="161"/>
      <c r="L217" s="162"/>
      <c r="M217" s="163" t="s">
        <v>1</v>
      </c>
      <c r="N217" s="164" t="s">
        <v>37</v>
      </c>
      <c r="O217" s="144">
        <v>0</v>
      </c>
      <c r="P217" s="144">
        <f>O217*H217</f>
        <v>0</v>
      </c>
      <c r="Q217" s="144">
        <v>0</v>
      </c>
      <c r="R217" s="144">
        <f>Q217*H217</f>
        <v>0</v>
      </c>
      <c r="S217" s="144">
        <v>0</v>
      </c>
      <c r="T217" s="145">
        <f>S217*H217</f>
        <v>0</v>
      </c>
      <c r="AR217" s="146" t="s">
        <v>212</v>
      </c>
      <c r="AT217" s="146" t="s">
        <v>209</v>
      </c>
      <c r="AU217" s="146" t="s">
        <v>82</v>
      </c>
      <c r="AY217" s="14" t="s">
        <v>143</v>
      </c>
      <c r="BE217" s="147">
        <f>IF(N217="základná",J217,0)</f>
        <v>0</v>
      </c>
      <c r="BF217" s="147">
        <f>IF(N217="znížená",J217,0)</f>
        <v>0</v>
      </c>
      <c r="BG217" s="147">
        <f>IF(N217="zákl. prenesená",J217,0)</f>
        <v>0</v>
      </c>
      <c r="BH217" s="147">
        <f>IF(N217="zníž. prenesená",J217,0)</f>
        <v>0</v>
      </c>
      <c r="BI217" s="147">
        <f>IF(N217="nulová",J217,0)</f>
        <v>0</v>
      </c>
      <c r="BJ217" s="14" t="s">
        <v>82</v>
      </c>
      <c r="BK217" s="148">
        <f>ROUND(I217*H217,3)</f>
        <v>0</v>
      </c>
      <c r="BL217" s="14" t="s">
        <v>173</v>
      </c>
      <c r="BM217" s="146" t="s">
        <v>385</v>
      </c>
    </row>
    <row r="218" spans="2:65" s="1" customFormat="1" ht="29.25" x14ac:dyDescent="0.2">
      <c r="B218" s="26"/>
      <c r="D218" s="150" t="s">
        <v>386</v>
      </c>
      <c r="F218" s="165" t="s">
        <v>947</v>
      </c>
      <c r="L218" s="26"/>
      <c r="M218" s="166"/>
      <c r="T218" s="51"/>
      <c r="AT218" s="14" t="s">
        <v>386</v>
      </c>
      <c r="AU218" s="14" t="s">
        <v>82</v>
      </c>
    </row>
    <row r="219" spans="2:65" s="1" customFormat="1" ht="24.2" customHeight="1" x14ac:dyDescent="0.2">
      <c r="B219" s="26"/>
      <c r="C219" s="136" t="s">
        <v>291</v>
      </c>
      <c r="D219" s="136" t="s">
        <v>145</v>
      </c>
      <c r="E219" s="137" t="s">
        <v>387</v>
      </c>
      <c r="F219" s="138" t="s">
        <v>388</v>
      </c>
      <c r="G219" s="139" t="s">
        <v>389</v>
      </c>
      <c r="H219" s="140">
        <v>159.26</v>
      </c>
      <c r="I219" s="140"/>
      <c r="J219" s="140"/>
      <c r="K219" s="141"/>
      <c r="L219" s="26"/>
      <c r="M219" s="142" t="s">
        <v>1</v>
      </c>
      <c r="N219" s="143" t="s">
        <v>37</v>
      </c>
      <c r="O219" s="144">
        <v>0</v>
      </c>
      <c r="P219" s="144">
        <f>O219*H219</f>
        <v>0</v>
      </c>
      <c r="Q219" s="144">
        <v>0</v>
      </c>
      <c r="R219" s="144">
        <f>Q219*H219</f>
        <v>0</v>
      </c>
      <c r="S219" s="144">
        <v>0</v>
      </c>
      <c r="T219" s="145">
        <f>S219*H219</f>
        <v>0</v>
      </c>
      <c r="AR219" s="146" t="s">
        <v>173</v>
      </c>
      <c r="AT219" s="146" t="s">
        <v>145</v>
      </c>
      <c r="AU219" s="146" t="s">
        <v>82</v>
      </c>
      <c r="AY219" s="14" t="s">
        <v>143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4" t="s">
        <v>82</v>
      </c>
      <c r="BK219" s="148">
        <f>ROUND(I219*H219,3)</f>
        <v>0</v>
      </c>
      <c r="BL219" s="14" t="s">
        <v>173</v>
      </c>
      <c r="BM219" s="146" t="s">
        <v>390</v>
      </c>
    </row>
    <row r="220" spans="2:65" s="1" customFormat="1" ht="24.2" customHeight="1" x14ac:dyDescent="0.2">
      <c r="B220" s="26"/>
      <c r="C220" s="156" t="s">
        <v>391</v>
      </c>
      <c r="D220" s="156" t="s">
        <v>209</v>
      </c>
      <c r="E220" s="157" t="s">
        <v>392</v>
      </c>
      <c r="F220" s="158" t="s">
        <v>393</v>
      </c>
      <c r="G220" s="159" t="s">
        <v>198</v>
      </c>
      <c r="H220" s="160">
        <v>0.18</v>
      </c>
      <c r="I220" s="160"/>
      <c r="J220" s="160"/>
      <c r="K220" s="161"/>
      <c r="L220" s="162"/>
      <c r="M220" s="163" t="s">
        <v>1</v>
      </c>
      <c r="N220" s="164" t="s">
        <v>37</v>
      </c>
      <c r="O220" s="144">
        <v>0</v>
      </c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AR220" s="146" t="s">
        <v>212</v>
      </c>
      <c r="AT220" s="146" t="s">
        <v>209</v>
      </c>
      <c r="AU220" s="146" t="s">
        <v>82</v>
      </c>
      <c r="AY220" s="14" t="s">
        <v>143</v>
      </c>
      <c r="BE220" s="147">
        <f>IF(N220="základná",J220,0)</f>
        <v>0</v>
      </c>
      <c r="BF220" s="147">
        <f>IF(N220="znížená",J220,0)</f>
        <v>0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4" t="s">
        <v>82</v>
      </c>
      <c r="BK220" s="148">
        <f>ROUND(I220*H220,3)</f>
        <v>0</v>
      </c>
      <c r="BL220" s="14" t="s">
        <v>173</v>
      </c>
      <c r="BM220" s="146" t="s">
        <v>394</v>
      </c>
    </row>
    <row r="221" spans="2:65" s="1" customFormat="1" ht="24.2" customHeight="1" x14ac:dyDescent="0.2">
      <c r="B221" s="26"/>
      <c r="C221" s="136" t="s">
        <v>294</v>
      </c>
      <c r="D221" s="136" t="s">
        <v>145</v>
      </c>
      <c r="E221" s="137" t="s">
        <v>395</v>
      </c>
      <c r="F221" s="138" t="s">
        <v>396</v>
      </c>
      <c r="G221" s="139" t="s">
        <v>198</v>
      </c>
      <c r="H221" s="140">
        <v>22.16</v>
      </c>
      <c r="I221" s="140"/>
      <c r="J221" s="140"/>
      <c r="K221" s="141"/>
      <c r="L221" s="26"/>
      <c r="M221" s="142" t="s">
        <v>1</v>
      </c>
      <c r="N221" s="143" t="s">
        <v>37</v>
      </c>
      <c r="O221" s="144">
        <v>0</v>
      </c>
      <c r="P221" s="144">
        <f>O221*H221</f>
        <v>0</v>
      </c>
      <c r="Q221" s="144">
        <v>0</v>
      </c>
      <c r="R221" s="144">
        <f>Q221*H221</f>
        <v>0</v>
      </c>
      <c r="S221" s="144">
        <v>0</v>
      </c>
      <c r="T221" s="145">
        <f>S221*H221</f>
        <v>0</v>
      </c>
      <c r="AR221" s="146" t="s">
        <v>173</v>
      </c>
      <c r="AT221" s="146" t="s">
        <v>145</v>
      </c>
      <c r="AU221" s="146" t="s">
        <v>82</v>
      </c>
      <c r="AY221" s="14" t="s">
        <v>143</v>
      </c>
      <c r="BE221" s="147">
        <f>IF(N221="základná",J221,0)</f>
        <v>0</v>
      </c>
      <c r="BF221" s="147">
        <f>IF(N221="znížená",J221,0)</f>
        <v>0</v>
      </c>
      <c r="BG221" s="147">
        <f>IF(N221="zákl. prenesená",J221,0)</f>
        <v>0</v>
      </c>
      <c r="BH221" s="147">
        <f>IF(N221="zníž. prenesená",J221,0)</f>
        <v>0</v>
      </c>
      <c r="BI221" s="147">
        <f>IF(N221="nulová",J221,0)</f>
        <v>0</v>
      </c>
      <c r="BJ221" s="14" t="s">
        <v>82</v>
      </c>
      <c r="BK221" s="148">
        <f>ROUND(I221*H221,3)</f>
        <v>0</v>
      </c>
      <c r="BL221" s="14" t="s">
        <v>173</v>
      </c>
      <c r="BM221" s="146" t="s">
        <v>397</v>
      </c>
    </row>
    <row r="222" spans="2:65" s="11" customFormat="1" ht="22.9" customHeight="1" x14ac:dyDescent="0.2">
      <c r="B222" s="125"/>
      <c r="D222" s="126" t="s">
        <v>70</v>
      </c>
      <c r="E222" s="134" t="s">
        <v>398</v>
      </c>
      <c r="F222" s="134" t="s">
        <v>399</v>
      </c>
      <c r="J222" s="135"/>
      <c r="L222" s="125"/>
      <c r="M222" s="129"/>
      <c r="P222" s="130">
        <f>SUM(P223:P225)</f>
        <v>0</v>
      </c>
      <c r="R222" s="130">
        <f>SUM(R223:R225)</f>
        <v>0</v>
      </c>
      <c r="T222" s="131">
        <f>SUM(T223:T225)</f>
        <v>0</v>
      </c>
      <c r="AR222" s="126" t="s">
        <v>82</v>
      </c>
      <c r="AT222" s="132" t="s">
        <v>70</v>
      </c>
      <c r="AU222" s="132" t="s">
        <v>77</v>
      </c>
      <c r="AY222" s="126" t="s">
        <v>143</v>
      </c>
      <c r="BK222" s="133">
        <f>SUM(BK223:BK225)</f>
        <v>0</v>
      </c>
    </row>
    <row r="223" spans="2:65" s="1" customFormat="1" ht="24.2" customHeight="1" x14ac:dyDescent="0.2">
      <c r="B223" s="26"/>
      <c r="C223" s="136" t="s">
        <v>400</v>
      </c>
      <c r="D223" s="136" t="s">
        <v>145</v>
      </c>
      <c r="E223" s="137" t="s">
        <v>401</v>
      </c>
      <c r="F223" s="138" t="s">
        <v>402</v>
      </c>
      <c r="G223" s="139" t="s">
        <v>148</v>
      </c>
      <c r="H223" s="140">
        <v>69.11</v>
      </c>
      <c r="I223" s="140"/>
      <c r="J223" s="140"/>
      <c r="K223" s="141"/>
      <c r="L223" s="26"/>
      <c r="M223" s="142"/>
      <c r="N223" s="143"/>
      <c r="O223" s="144"/>
      <c r="P223" s="144"/>
      <c r="Q223" s="144"/>
      <c r="R223" s="144"/>
      <c r="S223" s="144"/>
      <c r="T223" s="145"/>
      <c r="V223" s="191"/>
      <c r="W223" s="186"/>
      <c r="X223" s="186"/>
      <c r="Y223" s="186"/>
      <c r="AR223" s="146" t="s">
        <v>173</v>
      </c>
      <c r="AT223" s="146" t="s">
        <v>145</v>
      </c>
      <c r="AU223" s="146" t="s">
        <v>82</v>
      </c>
      <c r="AY223" s="14" t="s">
        <v>143</v>
      </c>
      <c r="BE223" s="147">
        <f>IF(N223="základná",J223,0)</f>
        <v>0</v>
      </c>
      <c r="BF223" s="147">
        <f>IF(N223="znížená",J223,0)</f>
        <v>0</v>
      </c>
      <c r="BG223" s="147">
        <f>IF(N223="zákl. prenesená",J223,0)</f>
        <v>0</v>
      </c>
      <c r="BH223" s="147">
        <f>IF(N223="zníž. prenesená",J223,0)</f>
        <v>0</v>
      </c>
      <c r="BI223" s="147">
        <f>IF(N223="nulová",J223,0)</f>
        <v>0</v>
      </c>
      <c r="BJ223" s="14" t="s">
        <v>82</v>
      </c>
      <c r="BK223" s="148">
        <f>ROUND(I223*H223,3)</f>
        <v>0</v>
      </c>
      <c r="BL223" s="14" t="s">
        <v>173</v>
      </c>
      <c r="BM223" s="146" t="s">
        <v>403</v>
      </c>
    </row>
    <row r="224" spans="2:65" s="1" customFormat="1" ht="16.5" customHeight="1" x14ac:dyDescent="0.2">
      <c r="B224" s="26"/>
      <c r="C224" s="156" t="s">
        <v>298</v>
      </c>
      <c r="D224" s="156" t="s">
        <v>209</v>
      </c>
      <c r="E224" s="157" t="s">
        <v>404</v>
      </c>
      <c r="F224" s="158" t="s">
        <v>405</v>
      </c>
      <c r="G224" s="159" t="s">
        <v>148</v>
      </c>
      <c r="H224" s="160">
        <v>72.569999999999993</v>
      </c>
      <c r="I224" s="160"/>
      <c r="J224" s="160"/>
      <c r="K224" s="161"/>
      <c r="L224" s="162"/>
      <c r="M224" s="163"/>
      <c r="N224" s="164"/>
      <c r="O224" s="144"/>
      <c r="P224" s="144"/>
      <c r="Q224" s="144"/>
      <c r="R224" s="144"/>
      <c r="S224" s="144"/>
      <c r="T224" s="145"/>
      <c r="V224" s="191"/>
      <c r="W224" s="186"/>
      <c r="X224" s="186"/>
      <c r="Y224" s="186"/>
      <c r="AR224" s="146" t="s">
        <v>212</v>
      </c>
      <c r="AT224" s="146" t="s">
        <v>209</v>
      </c>
      <c r="AU224" s="146" t="s">
        <v>82</v>
      </c>
      <c r="AY224" s="14" t="s">
        <v>143</v>
      </c>
      <c r="BE224" s="147">
        <f>IF(N224="základná",J224,0)</f>
        <v>0</v>
      </c>
      <c r="BF224" s="147">
        <f>IF(N224="znížená",J224,0)</f>
        <v>0</v>
      </c>
      <c r="BG224" s="147">
        <f>IF(N224="zákl. prenesená",J224,0)</f>
        <v>0</v>
      </c>
      <c r="BH224" s="147">
        <f>IF(N224="zníž. prenesená",J224,0)</f>
        <v>0</v>
      </c>
      <c r="BI224" s="147">
        <f>IF(N224="nulová",J224,0)</f>
        <v>0</v>
      </c>
      <c r="BJ224" s="14" t="s">
        <v>82</v>
      </c>
      <c r="BK224" s="148">
        <f>ROUND(I224*H224,3)</f>
        <v>0</v>
      </c>
      <c r="BL224" s="14" t="s">
        <v>173</v>
      </c>
      <c r="BM224" s="146" t="s">
        <v>406</v>
      </c>
    </row>
    <row r="225" spans="2:65" s="1" customFormat="1" ht="24.2" customHeight="1" x14ac:dyDescent="0.2">
      <c r="B225" s="26"/>
      <c r="C225" s="136" t="s">
        <v>407</v>
      </c>
      <c r="D225" s="136" t="s">
        <v>145</v>
      </c>
      <c r="E225" s="137" t="s">
        <v>408</v>
      </c>
      <c r="F225" s="138" t="s">
        <v>409</v>
      </c>
      <c r="G225" s="139" t="s">
        <v>410</v>
      </c>
      <c r="H225" s="187"/>
      <c r="I225" s="187">
        <v>3.55</v>
      </c>
      <c r="J225" s="187"/>
      <c r="K225" s="141"/>
      <c r="L225" s="26"/>
      <c r="M225" s="167"/>
      <c r="N225" s="168"/>
      <c r="O225" s="169"/>
      <c r="P225" s="169"/>
      <c r="Q225" s="169"/>
      <c r="R225" s="169"/>
      <c r="S225" s="169"/>
      <c r="T225" s="170"/>
      <c r="V225" s="191"/>
      <c r="W225" s="186"/>
      <c r="X225" s="186"/>
      <c r="Y225" s="186"/>
      <c r="AR225" s="146" t="s">
        <v>173</v>
      </c>
      <c r="AT225" s="146" t="s">
        <v>145</v>
      </c>
      <c r="AU225" s="146" t="s">
        <v>82</v>
      </c>
      <c r="AY225" s="14" t="s">
        <v>143</v>
      </c>
      <c r="BE225" s="147">
        <f>IF(N225="základná",J225,0)</f>
        <v>0</v>
      </c>
      <c r="BF225" s="147">
        <f>IF(N225="znížená",J225,0)</f>
        <v>0</v>
      </c>
      <c r="BG225" s="147">
        <f>IF(N225="zákl. prenesená",J225,0)</f>
        <v>0</v>
      </c>
      <c r="BH225" s="147">
        <f>IF(N225="zníž. prenesená",J225,0)</f>
        <v>0</v>
      </c>
      <c r="BI225" s="147">
        <f>IF(N225="nulová",J225,0)</f>
        <v>0</v>
      </c>
      <c r="BJ225" s="14" t="s">
        <v>82</v>
      </c>
      <c r="BK225" s="148">
        <f>ROUND(I225*H225,3)</f>
        <v>0</v>
      </c>
      <c r="BL225" s="14" t="s">
        <v>173</v>
      </c>
      <c r="BM225" s="146" t="s">
        <v>411</v>
      </c>
    </row>
    <row r="226" spans="2:65" s="1" customFormat="1" ht="6.95" customHeight="1" x14ac:dyDescent="0.2">
      <c r="B226" s="40"/>
      <c r="C226" s="41"/>
      <c r="D226" s="41"/>
      <c r="E226" s="41"/>
      <c r="F226" s="41"/>
      <c r="G226" s="41"/>
      <c r="H226" s="41"/>
      <c r="I226" s="41"/>
      <c r="J226" s="41"/>
      <c r="K226" s="41"/>
      <c r="L226" s="26"/>
      <c r="V226" s="186"/>
      <c r="W226" s="186"/>
      <c r="X226" s="186"/>
      <c r="Y226" s="186"/>
    </row>
    <row r="227" spans="2:65" x14ac:dyDescent="0.2">
      <c r="G227" s="188"/>
      <c r="H227" s="188"/>
      <c r="I227" s="188"/>
      <c r="J227" s="188"/>
    </row>
    <row r="228" spans="2:65" x14ac:dyDescent="0.2">
      <c r="G228" s="188"/>
      <c r="H228" s="193"/>
      <c r="I228" s="188"/>
      <c r="J228" s="194"/>
    </row>
    <row r="229" spans="2:65" x14ac:dyDescent="0.2">
      <c r="G229" s="188"/>
      <c r="H229" s="195"/>
      <c r="I229" s="188"/>
      <c r="J229" s="196"/>
    </row>
    <row r="230" spans="2:65" x14ac:dyDescent="0.2">
      <c r="G230" s="188"/>
      <c r="H230" s="188"/>
      <c r="I230" s="188"/>
      <c r="J230" s="188"/>
    </row>
  </sheetData>
  <sheetProtection formatColumns="0" formatRows="0" autoFilter="0"/>
  <autoFilter ref="C135:K225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8"/>
  <sheetViews>
    <sheetView showGridLines="0" topLeftCell="A73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85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ht="12" customHeight="1" x14ac:dyDescent="0.2">
      <c r="B8" s="17"/>
      <c r="D8" s="23" t="s">
        <v>104</v>
      </c>
      <c r="L8" s="17"/>
    </row>
    <row r="9" spans="2:46" s="1" customFormat="1" ht="16.5" customHeight="1" x14ac:dyDescent="0.2">
      <c r="B9" s="26"/>
      <c r="E9" s="243" t="s">
        <v>105</v>
      </c>
      <c r="F9" s="242"/>
      <c r="G9" s="242"/>
      <c r="H9" s="242"/>
      <c r="L9" s="26"/>
    </row>
    <row r="10" spans="2:46" s="1" customFormat="1" ht="12" customHeight="1" x14ac:dyDescent="0.2">
      <c r="B10" s="26"/>
      <c r="D10" s="23" t="s">
        <v>106</v>
      </c>
      <c r="L10" s="26"/>
    </row>
    <row r="11" spans="2:46" s="1" customFormat="1" ht="16.5" customHeight="1" x14ac:dyDescent="0.2">
      <c r="B11" s="26"/>
      <c r="E11" s="233" t="s">
        <v>412</v>
      </c>
      <c r="F11" s="242"/>
      <c r="G11" s="242"/>
      <c r="H11" s="242"/>
      <c r="L11" s="26"/>
    </row>
    <row r="12" spans="2:46" s="1" customFormat="1" x14ac:dyDescent="0.2">
      <c r="B12" s="26"/>
      <c r="L12" s="26"/>
    </row>
    <row r="13" spans="2:46" s="1" customFormat="1" ht="12" customHeight="1" x14ac:dyDescent="0.2">
      <c r="B13" s="26"/>
      <c r="D13" s="23" t="s">
        <v>14</v>
      </c>
      <c r="F13" s="21" t="s">
        <v>1</v>
      </c>
      <c r="I13" s="23" t="s">
        <v>15</v>
      </c>
      <c r="J13" s="21" t="s">
        <v>1</v>
      </c>
      <c r="L13" s="26"/>
    </row>
    <row r="14" spans="2:46" s="1" customFormat="1" ht="12" customHeight="1" x14ac:dyDescent="0.2">
      <c r="B14" s="26"/>
      <c r="D14" s="23" t="s">
        <v>16</v>
      </c>
      <c r="F14" s="21" t="s">
        <v>17</v>
      </c>
      <c r="I14" s="23" t="s">
        <v>18</v>
      </c>
      <c r="J14" s="48"/>
      <c r="L14" s="26"/>
    </row>
    <row r="15" spans="2:46" s="1" customFormat="1" ht="10.9" customHeight="1" x14ac:dyDescent="0.2">
      <c r="B15" s="26"/>
      <c r="L15" s="26"/>
    </row>
    <row r="16" spans="2:46" s="1" customFormat="1" ht="12" customHeight="1" x14ac:dyDescent="0.2">
      <c r="B16" s="26"/>
      <c r="D16" s="23" t="s">
        <v>19</v>
      </c>
      <c r="I16" s="23" t="s">
        <v>20</v>
      </c>
      <c r="J16" s="21" t="s">
        <v>1</v>
      </c>
      <c r="L16" s="26"/>
    </row>
    <row r="17" spans="2:12" s="1" customFormat="1" ht="18" customHeight="1" x14ac:dyDescent="0.2">
      <c r="B17" s="26"/>
      <c r="E17" s="21" t="s">
        <v>21</v>
      </c>
      <c r="I17" s="23" t="s">
        <v>22</v>
      </c>
      <c r="J17" s="21" t="s">
        <v>1</v>
      </c>
      <c r="L17" s="26"/>
    </row>
    <row r="18" spans="2:12" s="1" customFormat="1" ht="6.95" customHeight="1" x14ac:dyDescent="0.2">
      <c r="B18" s="26"/>
      <c r="L18" s="26"/>
    </row>
    <row r="19" spans="2:12" s="1" customFormat="1" ht="12" customHeight="1" x14ac:dyDescent="0.2">
      <c r="B19" s="26"/>
      <c r="D19" s="23" t="s">
        <v>23</v>
      </c>
      <c r="I19" s="23" t="s">
        <v>20</v>
      </c>
      <c r="J19" s="21" t="str">
        <f>'Rekapitulácia stavby'!AN13</f>
        <v/>
      </c>
      <c r="L19" s="26"/>
    </row>
    <row r="20" spans="2:12" s="1" customFormat="1" ht="18" customHeight="1" x14ac:dyDescent="0.2">
      <c r="B20" s="26"/>
      <c r="E20" s="213" t="str">
        <f>'Rekapitulácia stavby'!E14</f>
        <v xml:space="preserve"> </v>
      </c>
      <c r="F20" s="213"/>
      <c r="G20" s="213"/>
      <c r="H20" s="213"/>
      <c r="I20" s="23" t="s">
        <v>22</v>
      </c>
      <c r="J20" s="21" t="str">
        <f>'Rekapitulácia stavby'!AN14</f>
        <v/>
      </c>
      <c r="L20" s="26"/>
    </row>
    <row r="21" spans="2:12" s="1" customFormat="1" ht="6.95" customHeight="1" x14ac:dyDescent="0.2">
      <c r="B21" s="26"/>
      <c r="L21" s="26"/>
    </row>
    <row r="22" spans="2:12" s="1" customFormat="1" ht="12" customHeight="1" x14ac:dyDescent="0.2">
      <c r="B22" s="26"/>
      <c r="D22" s="23" t="s">
        <v>25</v>
      </c>
      <c r="I22" s="23" t="s">
        <v>20</v>
      </c>
      <c r="J22" s="21" t="s">
        <v>1</v>
      </c>
      <c r="L22" s="26"/>
    </row>
    <row r="23" spans="2:12" s="1" customFormat="1" ht="18" customHeight="1" x14ac:dyDescent="0.2">
      <c r="B23" s="26"/>
      <c r="E23" s="21" t="s">
        <v>26</v>
      </c>
      <c r="I23" s="23" t="s">
        <v>22</v>
      </c>
      <c r="J23" s="21" t="s">
        <v>1</v>
      </c>
      <c r="L23" s="26"/>
    </row>
    <row r="24" spans="2:12" s="1" customFormat="1" ht="6.95" customHeight="1" x14ac:dyDescent="0.2">
      <c r="B24" s="26"/>
      <c r="L24" s="26"/>
    </row>
    <row r="25" spans="2:12" s="1" customFormat="1" ht="12" customHeight="1" x14ac:dyDescent="0.2">
      <c r="B25" s="26"/>
      <c r="D25" s="23" t="s">
        <v>29</v>
      </c>
      <c r="I25" s="23" t="s">
        <v>20</v>
      </c>
      <c r="J25" s="21" t="str">
        <f>IF('Rekapitulácia stavby'!AN19="","",'Rekapitulácia stavby'!AN19)</f>
        <v/>
      </c>
      <c r="L25" s="26"/>
    </row>
    <row r="26" spans="2:12" s="1" customFormat="1" ht="18" customHeight="1" x14ac:dyDescent="0.2">
      <c r="B26" s="26"/>
      <c r="E26" s="21" t="str">
        <f>IF('Rekapitulácia stavby'!E20="","",'Rekapitulácia stavby'!E20)</f>
        <v xml:space="preserve"> </v>
      </c>
      <c r="I26" s="23" t="s">
        <v>22</v>
      </c>
      <c r="J26" s="21" t="str">
        <f>IF('Rekapitulácia stavby'!AN20="","",'Rekapitulácia stavby'!AN20)</f>
        <v/>
      </c>
      <c r="L26" s="26"/>
    </row>
    <row r="27" spans="2:12" s="1" customFormat="1" ht="6.95" customHeight="1" x14ac:dyDescent="0.2">
      <c r="B27" s="26"/>
      <c r="L27" s="26"/>
    </row>
    <row r="28" spans="2:12" s="1" customFormat="1" ht="12" customHeight="1" x14ac:dyDescent="0.2">
      <c r="B28" s="26"/>
      <c r="D28" s="23" t="s">
        <v>30</v>
      </c>
      <c r="L28" s="26"/>
    </row>
    <row r="29" spans="2:12" s="7" customFormat="1" ht="16.5" customHeight="1" x14ac:dyDescent="0.2">
      <c r="B29" s="89"/>
      <c r="E29" s="215" t="s">
        <v>1</v>
      </c>
      <c r="F29" s="215"/>
      <c r="G29" s="215"/>
      <c r="H29" s="215"/>
      <c r="L29" s="89"/>
    </row>
    <row r="30" spans="2:12" s="1" customFormat="1" ht="6.95" customHeight="1" x14ac:dyDescent="0.2">
      <c r="B30" s="26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25.35" customHeight="1" x14ac:dyDescent="0.2">
      <c r="B32" s="26"/>
      <c r="D32" s="90" t="s">
        <v>31</v>
      </c>
      <c r="J32" s="61"/>
      <c r="L32" s="26"/>
    </row>
    <row r="33" spans="2:12" s="1" customFormat="1" ht="6.95" customHeight="1" x14ac:dyDescent="0.2">
      <c r="B33" s="26"/>
      <c r="D33" s="49"/>
      <c r="E33" s="49"/>
      <c r="F33" s="49"/>
      <c r="G33" s="49"/>
      <c r="H33" s="49"/>
      <c r="I33" s="49"/>
      <c r="J33" s="49"/>
      <c r="K33" s="49"/>
      <c r="L33" s="26"/>
    </row>
    <row r="34" spans="2:12" s="1" customFormat="1" ht="14.45" customHeight="1" x14ac:dyDescent="0.2">
      <c r="B34" s="26"/>
      <c r="F34" s="91" t="s">
        <v>33</v>
      </c>
      <c r="I34" s="91" t="s">
        <v>32</v>
      </c>
      <c r="J34" s="91" t="s">
        <v>34</v>
      </c>
      <c r="L34" s="26"/>
    </row>
    <row r="35" spans="2:12" s="1" customFormat="1" ht="14.45" customHeight="1" x14ac:dyDescent="0.2">
      <c r="B35" s="26"/>
      <c r="D35" s="92" t="s">
        <v>35</v>
      </c>
      <c r="E35" s="30" t="s">
        <v>36</v>
      </c>
      <c r="F35" s="93">
        <f>ROUND((SUM(BE124:BE157)),  2)</f>
        <v>0</v>
      </c>
      <c r="G35" s="94"/>
      <c r="H35" s="94"/>
      <c r="I35" s="95">
        <v>0.2</v>
      </c>
      <c r="J35" s="93">
        <f>ROUND(((SUM(BE124:BE157))*I35),  2)</f>
        <v>0</v>
      </c>
      <c r="L35" s="26"/>
    </row>
    <row r="36" spans="2:12" s="1" customFormat="1" ht="14.45" customHeight="1" x14ac:dyDescent="0.2">
      <c r="B36" s="26"/>
      <c r="E36" s="30" t="s">
        <v>37</v>
      </c>
      <c r="F36" s="81"/>
      <c r="I36" s="96">
        <v>0.2</v>
      </c>
      <c r="J36" s="81"/>
      <c r="L36" s="26"/>
    </row>
    <row r="37" spans="2:12" s="1" customFormat="1" ht="14.45" hidden="1" customHeight="1" x14ac:dyDescent="0.2">
      <c r="B37" s="26"/>
      <c r="E37" s="23" t="s">
        <v>38</v>
      </c>
      <c r="F37" s="81">
        <f>ROUND((SUM(BG124:BG157)),  2)</f>
        <v>0</v>
      </c>
      <c r="I37" s="96">
        <v>0.2</v>
      </c>
      <c r="J37" s="81">
        <f>0</f>
        <v>0</v>
      </c>
      <c r="L37" s="26"/>
    </row>
    <row r="38" spans="2:12" s="1" customFormat="1" ht="14.45" hidden="1" customHeight="1" x14ac:dyDescent="0.2">
      <c r="B38" s="26"/>
      <c r="E38" s="23" t="s">
        <v>39</v>
      </c>
      <c r="F38" s="81">
        <f>ROUND((SUM(BH124:BH157)),  2)</f>
        <v>0</v>
      </c>
      <c r="I38" s="96">
        <v>0.2</v>
      </c>
      <c r="J38" s="81">
        <f>0</f>
        <v>0</v>
      </c>
      <c r="L38" s="26"/>
    </row>
    <row r="39" spans="2:12" s="1" customFormat="1" ht="14.45" hidden="1" customHeight="1" x14ac:dyDescent="0.2">
      <c r="B39" s="26"/>
      <c r="E39" s="30" t="s">
        <v>40</v>
      </c>
      <c r="F39" s="93">
        <f>ROUND((SUM(BI124:BI157)),  2)</f>
        <v>0</v>
      </c>
      <c r="G39" s="94"/>
      <c r="H39" s="94"/>
      <c r="I39" s="95">
        <v>0</v>
      </c>
      <c r="J39" s="93">
        <f>0</f>
        <v>0</v>
      </c>
      <c r="L39" s="26"/>
    </row>
    <row r="40" spans="2:12" s="1" customFormat="1" ht="6.95" customHeight="1" x14ac:dyDescent="0.2">
      <c r="B40" s="26"/>
      <c r="L40" s="26"/>
    </row>
    <row r="41" spans="2:12" s="1" customFormat="1" ht="25.35" customHeight="1" x14ac:dyDescent="0.2">
      <c r="B41" s="26"/>
      <c r="C41" s="97"/>
      <c r="D41" s="98" t="s">
        <v>41</v>
      </c>
      <c r="E41" s="52"/>
      <c r="F41" s="52"/>
      <c r="G41" s="99" t="s">
        <v>42</v>
      </c>
      <c r="H41" s="100" t="s">
        <v>43</v>
      </c>
      <c r="I41" s="52"/>
      <c r="J41" s="101"/>
      <c r="K41" s="102"/>
      <c r="L41" s="26"/>
    </row>
    <row r="42" spans="2:12" s="1" customFormat="1" ht="14.45" customHeight="1" x14ac:dyDescent="0.2">
      <c r="B42" s="26"/>
      <c r="L42" s="26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12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12" s="1" customFormat="1" ht="24.95" hidden="1" customHeight="1" x14ac:dyDescent="0.2">
      <c r="B82" s="26"/>
      <c r="C82" s="18" t="s">
        <v>108</v>
      </c>
      <c r="L82" s="26"/>
    </row>
    <row r="83" spans="2:12" s="1" customFormat="1" ht="6.95" hidden="1" customHeight="1" x14ac:dyDescent="0.2">
      <c r="B83" s="26"/>
      <c r="L83" s="26"/>
    </row>
    <row r="84" spans="2:12" s="1" customFormat="1" ht="12" hidden="1" customHeight="1" x14ac:dyDescent="0.2">
      <c r="B84" s="26"/>
      <c r="C84" s="23" t="s">
        <v>12</v>
      </c>
      <c r="L84" s="26"/>
    </row>
    <row r="85" spans="2:12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12" ht="12" hidden="1" customHeight="1" x14ac:dyDescent="0.2">
      <c r="B86" s="17"/>
      <c r="C86" s="23" t="s">
        <v>104</v>
      </c>
      <c r="L86" s="17"/>
    </row>
    <row r="87" spans="2:12" s="1" customFormat="1" ht="16.5" hidden="1" customHeight="1" x14ac:dyDescent="0.2">
      <c r="B87" s="26"/>
      <c r="E87" s="243" t="s">
        <v>105</v>
      </c>
      <c r="F87" s="242"/>
      <c r="G87" s="242"/>
      <c r="H87" s="242"/>
      <c r="L87" s="26"/>
    </row>
    <row r="88" spans="2:12" s="1" customFormat="1" ht="12" hidden="1" customHeight="1" x14ac:dyDescent="0.2">
      <c r="B88" s="26"/>
      <c r="C88" s="23" t="s">
        <v>106</v>
      </c>
      <c r="L88" s="26"/>
    </row>
    <row r="89" spans="2:12" s="1" customFormat="1" ht="16.5" hidden="1" customHeight="1" x14ac:dyDescent="0.2">
      <c r="B89" s="26"/>
      <c r="E89" s="233" t="str">
        <f>E11</f>
        <v>2 - SO 01  Zdravotechnická inštalácia</v>
      </c>
      <c r="F89" s="242"/>
      <c r="G89" s="242"/>
      <c r="H89" s="242"/>
      <c r="L89" s="26"/>
    </row>
    <row r="90" spans="2:12" s="1" customFormat="1" ht="6.95" hidden="1" customHeight="1" x14ac:dyDescent="0.2">
      <c r="B90" s="26"/>
      <c r="L90" s="26"/>
    </row>
    <row r="91" spans="2:12" s="1" customFormat="1" ht="12" hidden="1" customHeight="1" x14ac:dyDescent="0.2">
      <c r="B91" s="26"/>
      <c r="C91" s="23" t="s">
        <v>16</v>
      </c>
      <c r="F91" s="21" t="str">
        <f>F14</f>
        <v>Čierna nad Tisou</v>
      </c>
      <c r="I91" s="23" t="s">
        <v>18</v>
      </c>
      <c r="J91" s="48" t="str">
        <f>IF(J14="","",J14)</f>
        <v/>
      </c>
      <c r="L91" s="26"/>
    </row>
    <row r="92" spans="2:12" s="1" customFormat="1" ht="6.95" hidden="1" customHeight="1" x14ac:dyDescent="0.2">
      <c r="B92" s="26"/>
      <c r="L92" s="26"/>
    </row>
    <row r="93" spans="2:12" s="1" customFormat="1" ht="15.2" hidden="1" customHeight="1" x14ac:dyDescent="0.2">
      <c r="B93" s="26"/>
      <c r="C93" s="23" t="s">
        <v>19</v>
      </c>
      <c r="F93" s="21" t="str">
        <f>E17</f>
        <v>Ministerstvo vnútra SR</v>
      </c>
      <c r="I93" s="23" t="s">
        <v>25</v>
      </c>
      <c r="J93" s="24" t="str">
        <f>E23</f>
        <v>KApAR, s.r.o. Prešov</v>
      </c>
      <c r="L93" s="26"/>
    </row>
    <row r="94" spans="2:12" s="1" customFormat="1" ht="15.2" hidden="1" customHeight="1" x14ac:dyDescent="0.2">
      <c r="B94" s="26"/>
      <c r="C94" s="23" t="s">
        <v>23</v>
      </c>
      <c r="F94" s="21" t="str">
        <f>IF(E20="","",E20)</f>
        <v xml:space="preserve"> </v>
      </c>
      <c r="I94" s="23" t="s">
        <v>29</v>
      </c>
      <c r="J94" s="24" t="str">
        <f>E26</f>
        <v xml:space="preserve"> </v>
      </c>
      <c r="L94" s="26"/>
    </row>
    <row r="95" spans="2:12" s="1" customFormat="1" ht="10.35" hidden="1" customHeight="1" x14ac:dyDescent="0.2">
      <c r="B95" s="26"/>
      <c r="L95" s="26"/>
    </row>
    <row r="96" spans="2:12" s="1" customFormat="1" ht="29.25" hidden="1" customHeight="1" x14ac:dyDescent="0.2">
      <c r="B96" s="26"/>
      <c r="C96" s="105" t="s">
        <v>109</v>
      </c>
      <c r="D96" s="97"/>
      <c r="E96" s="97"/>
      <c r="F96" s="97"/>
      <c r="G96" s="97"/>
      <c r="H96" s="97"/>
      <c r="I96" s="97"/>
      <c r="J96" s="106" t="s">
        <v>110</v>
      </c>
      <c r="K96" s="97"/>
      <c r="L96" s="26"/>
    </row>
    <row r="97" spans="2:47" s="1" customFormat="1" ht="10.35" hidden="1" customHeight="1" x14ac:dyDescent="0.2">
      <c r="B97" s="26"/>
      <c r="L97" s="26"/>
    </row>
    <row r="98" spans="2:47" s="1" customFormat="1" ht="22.9" hidden="1" customHeight="1" x14ac:dyDescent="0.2">
      <c r="B98" s="26"/>
      <c r="C98" s="107" t="s">
        <v>111</v>
      </c>
      <c r="J98" s="61">
        <f>J124</f>
        <v>0</v>
      </c>
      <c r="L98" s="26"/>
      <c r="AU98" s="14" t="s">
        <v>112</v>
      </c>
    </row>
    <row r="99" spans="2:47" s="8" customFormat="1" ht="24.95" hidden="1" customHeight="1" x14ac:dyDescent="0.2">
      <c r="B99" s="108"/>
      <c r="D99" s="109" t="s">
        <v>121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hidden="1" customHeight="1" x14ac:dyDescent="0.2">
      <c r="B100" s="112"/>
      <c r="D100" s="113" t="s">
        <v>413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hidden="1" customHeight="1" x14ac:dyDescent="0.2">
      <c r="B101" s="112"/>
      <c r="D101" s="113" t="s">
        <v>414</v>
      </c>
      <c r="E101" s="114"/>
      <c r="F101" s="114"/>
      <c r="G101" s="114"/>
      <c r="H101" s="114"/>
      <c r="I101" s="114"/>
      <c r="J101" s="115">
        <f>J134</f>
        <v>0</v>
      </c>
      <c r="L101" s="112"/>
    </row>
    <row r="102" spans="2:47" s="9" customFormat="1" ht="19.899999999999999" hidden="1" customHeight="1" x14ac:dyDescent="0.2">
      <c r="B102" s="112"/>
      <c r="D102" s="113" t="s">
        <v>415</v>
      </c>
      <c r="E102" s="114"/>
      <c r="F102" s="114"/>
      <c r="G102" s="114"/>
      <c r="H102" s="114"/>
      <c r="I102" s="114"/>
      <c r="J102" s="115">
        <f>J156</f>
        <v>0</v>
      </c>
      <c r="L102" s="112"/>
    </row>
    <row r="103" spans="2:47" s="1" customFormat="1" ht="21.75" hidden="1" customHeight="1" x14ac:dyDescent="0.2">
      <c r="B103" s="26"/>
      <c r="L103" s="26"/>
    </row>
    <row r="104" spans="2:47" s="1" customFormat="1" ht="6.95" hidden="1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47" hidden="1" x14ac:dyDescent="0.2"/>
    <row r="106" spans="2:47" hidden="1" x14ac:dyDescent="0.2"/>
    <row r="107" spans="2:47" hidden="1" x14ac:dyDescent="0.2"/>
    <row r="108" spans="2:47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6"/>
    </row>
    <row r="109" spans="2:47" s="1" customFormat="1" ht="24.95" customHeight="1" x14ac:dyDescent="0.2">
      <c r="B109" s="26"/>
      <c r="C109" s="18" t="s">
        <v>129</v>
      </c>
      <c r="L109" s="26"/>
    </row>
    <row r="110" spans="2:47" s="1" customFormat="1" ht="6.95" customHeight="1" x14ac:dyDescent="0.2">
      <c r="B110" s="26"/>
      <c r="L110" s="26"/>
    </row>
    <row r="111" spans="2:47" s="1" customFormat="1" ht="12" customHeight="1" x14ac:dyDescent="0.2">
      <c r="B111" s="26"/>
      <c r="C111" s="23" t="s">
        <v>12</v>
      </c>
      <c r="L111" s="26"/>
    </row>
    <row r="112" spans="2:47" s="1" customFormat="1" ht="26.25" customHeight="1" x14ac:dyDescent="0.2">
      <c r="B112" s="26"/>
      <c r="E112" s="243" t="str">
        <f>E7</f>
        <v>Čierna nad Tisou OHK -  Pracovisko hraničnej kontroly na HP Čierna nad Tisou</v>
      </c>
      <c r="F112" s="244"/>
      <c r="G112" s="244"/>
      <c r="H112" s="244"/>
      <c r="L112" s="26"/>
    </row>
    <row r="113" spans="2:65" ht="12" customHeight="1" x14ac:dyDescent="0.2">
      <c r="B113" s="17"/>
      <c r="C113" s="23" t="s">
        <v>104</v>
      </c>
      <c r="L113" s="17"/>
    </row>
    <row r="114" spans="2:65" s="1" customFormat="1" ht="16.5" customHeight="1" x14ac:dyDescent="0.2">
      <c r="B114" s="26"/>
      <c r="E114" s="243" t="s">
        <v>105</v>
      </c>
      <c r="F114" s="242"/>
      <c r="G114" s="242"/>
      <c r="H114" s="242"/>
      <c r="L114" s="26"/>
    </row>
    <row r="115" spans="2:65" s="1" customFormat="1" ht="12" customHeight="1" x14ac:dyDescent="0.2">
      <c r="B115" s="26"/>
      <c r="C115" s="23" t="s">
        <v>106</v>
      </c>
      <c r="L115" s="26"/>
    </row>
    <row r="116" spans="2:65" s="1" customFormat="1" ht="16.5" customHeight="1" x14ac:dyDescent="0.2">
      <c r="B116" s="26"/>
      <c r="E116" s="233" t="str">
        <f>E11</f>
        <v>2 - SO 01  Zdravotechnická inštalácia</v>
      </c>
      <c r="F116" s="242"/>
      <c r="G116" s="242"/>
      <c r="H116" s="242"/>
      <c r="L116" s="26"/>
    </row>
    <row r="117" spans="2:65" s="1" customFormat="1" ht="6.95" customHeight="1" x14ac:dyDescent="0.2">
      <c r="B117" s="26"/>
      <c r="L117" s="26"/>
    </row>
    <row r="118" spans="2:65" s="1" customFormat="1" ht="12" customHeight="1" x14ac:dyDescent="0.2">
      <c r="B118" s="26"/>
      <c r="C118" s="23" t="s">
        <v>16</v>
      </c>
      <c r="F118" s="21" t="str">
        <f>F14</f>
        <v>Čierna nad Tisou</v>
      </c>
      <c r="I118" s="23" t="s">
        <v>18</v>
      </c>
      <c r="J118" s="48" t="str">
        <f>IF(J14="","",J14)</f>
        <v/>
      </c>
      <c r="L118" s="26"/>
    </row>
    <row r="119" spans="2:65" s="1" customFormat="1" ht="6.95" customHeight="1" x14ac:dyDescent="0.2">
      <c r="B119" s="26"/>
      <c r="L119" s="26"/>
    </row>
    <row r="120" spans="2:65" s="1" customFormat="1" ht="15.2" customHeight="1" x14ac:dyDescent="0.2">
      <c r="B120" s="26"/>
      <c r="C120" s="23" t="s">
        <v>19</v>
      </c>
      <c r="F120" s="21" t="str">
        <f>E17</f>
        <v>Ministerstvo vnútra SR</v>
      </c>
      <c r="I120" s="23" t="s">
        <v>25</v>
      </c>
      <c r="J120" s="24" t="str">
        <f>E23</f>
        <v>KApAR, s.r.o. Prešov</v>
      </c>
      <c r="L120" s="26"/>
    </row>
    <row r="121" spans="2:65" s="1" customFormat="1" ht="15.2" customHeight="1" x14ac:dyDescent="0.2">
      <c r="B121" s="26"/>
      <c r="C121" s="23" t="s">
        <v>23</v>
      </c>
      <c r="F121" s="21" t="str">
        <f>IF(E20="","",E20)</f>
        <v xml:space="preserve"> </v>
      </c>
      <c r="I121" s="23" t="s">
        <v>29</v>
      </c>
      <c r="J121" s="24" t="str">
        <f>E26</f>
        <v xml:space="preserve"> </v>
      </c>
      <c r="L121" s="26"/>
    </row>
    <row r="122" spans="2:65" s="1" customFormat="1" ht="10.35" customHeight="1" x14ac:dyDescent="0.2">
      <c r="B122" s="26"/>
      <c r="L122" s="26"/>
    </row>
    <row r="123" spans="2:65" s="10" customFormat="1" ht="29.25" customHeight="1" x14ac:dyDescent="0.2">
      <c r="B123" s="116"/>
      <c r="C123" s="117" t="s">
        <v>130</v>
      </c>
      <c r="D123" s="118" t="s">
        <v>56</v>
      </c>
      <c r="E123" s="118" t="s">
        <v>52</v>
      </c>
      <c r="F123" s="118" t="s">
        <v>53</v>
      </c>
      <c r="G123" s="118" t="s">
        <v>131</v>
      </c>
      <c r="H123" s="118" t="s">
        <v>132</v>
      </c>
      <c r="I123" s="118" t="s">
        <v>133</v>
      </c>
      <c r="J123" s="119" t="s">
        <v>110</v>
      </c>
      <c r="K123" s="120" t="s">
        <v>134</v>
      </c>
      <c r="L123" s="116"/>
      <c r="M123" s="54" t="s">
        <v>1</v>
      </c>
      <c r="N123" s="55" t="s">
        <v>35</v>
      </c>
      <c r="O123" s="55" t="s">
        <v>135</v>
      </c>
      <c r="P123" s="55" t="s">
        <v>136</v>
      </c>
      <c r="Q123" s="55" t="s">
        <v>137</v>
      </c>
      <c r="R123" s="55" t="s">
        <v>138</v>
      </c>
      <c r="S123" s="55" t="s">
        <v>139</v>
      </c>
      <c r="T123" s="56" t="s">
        <v>140</v>
      </c>
    </row>
    <row r="124" spans="2:65" s="1" customFormat="1" ht="22.9" customHeight="1" x14ac:dyDescent="0.25">
      <c r="B124" s="26"/>
      <c r="C124" s="59" t="s">
        <v>111</v>
      </c>
      <c r="J124" s="121"/>
      <c r="L124" s="26"/>
      <c r="M124" s="57"/>
      <c r="N124" s="49"/>
      <c r="O124" s="49"/>
      <c r="P124" s="122">
        <f>P125</f>
        <v>0.42099999999999999</v>
      </c>
      <c r="Q124" s="49"/>
      <c r="R124" s="122">
        <f>R125</f>
        <v>1.0000000000000001E-5</v>
      </c>
      <c r="S124" s="49"/>
      <c r="T124" s="123">
        <f>T125</f>
        <v>0</v>
      </c>
      <c r="AT124" s="14" t="s">
        <v>70</v>
      </c>
      <c r="AU124" s="14" t="s">
        <v>112</v>
      </c>
      <c r="BK124" s="124">
        <f>BK125</f>
        <v>0</v>
      </c>
    </row>
    <row r="125" spans="2:65" s="11" customFormat="1" ht="25.9" customHeight="1" x14ac:dyDescent="0.2">
      <c r="B125" s="125"/>
      <c r="D125" s="126" t="s">
        <v>70</v>
      </c>
      <c r="E125" s="127" t="s">
        <v>260</v>
      </c>
      <c r="F125" s="127" t="s">
        <v>261</v>
      </c>
      <c r="J125" s="128"/>
      <c r="L125" s="125"/>
      <c r="M125" s="129"/>
      <c r="P125" s="130">
        <f>P126+P134+P156</f>
        <v>0.42099999999999999</v>
      </c>
      <c r="R125" s="130">
        <f>R126+R134+R156</f>
        <v>1.0000000000000001E-5</v>
      </c>
      <c r="T125" s="131">
        <f>T126+T134+T156</f>
        <v>0</v>
      </c>
      <c r="AR125" s="126" t="s">
        <v>82</v>
      </c>
      <c r="AT125" s="132" t="s">
        <v>70</v>
      </c>
      <c r="AU125" s="132" t="s">
        <v>71</v>
      </c>
      <c r="AY125" s="126" t="s">
        <v>143</v>
      </c>
      <c r="BK125" s="133">
        <f>BK126+BK134+BK156</f>
        <v>0</v>
      </c>
    </row>
    <row r="126" spans="2:65" s="11" customFormat="1" ht="22.9" customHeight="1" x14ac:dyDescent="0.2">
      <c r="B126" s="125"/>
      <c r="D126" s="126" t="s">
        <v>70</v>
      </c>
      <c r="E126" s="134" t="s">
        <v>416</v>
      </c>
      <c r="F126" s="134" t="s">
        <v>417</v>
      </c>
      <c r="J126" s="135"/>
      <c r="L126" s="125"/>
      <c r="M126" s="129"/>
      <c r="P126" s="130">
        <f>SUM(P127:P133)</f>
        <v>0</v>
      </c>
      <c r="R126" s="130">
        <f>SUM(R127:R133)</f>
        <v>0</v>
      </c>
      <c r="T126" s="131">
        <f>SUM(T127:T133)</f>
        <v>0</v>
      </c>
      <c r="AR126" s="126" t="s">
        <v>82</v>
      </c>
      <c r="AT126" s="132" t="s">
        <v>70</v>
      </c>
      <c r="AU126" s="132" t="s">
        <v>77</v>
      </c>
      <c r="AY126" s="126" t="s">
        <v>143</v>
      </c>
      <c r="BK126" s="133">
        <f>SUM(BK127:BK133)</f>
        <v>0</v>
      </c>
    </row>
    <row r="127" spans="2:65" s="1" customFormat="1" ht="24.2" customHeight="1" x14ac:dyDescent="0.2">
      <c r="B127" s="26"/>
      <c r="C127" s="136" t="s">
        <v>77</v>
      </c>
      <c r="D127" s="136" t="s">
        <v>145</v>
      </c>
      <c r="E127" s="137" t="s">
        <v>418</v>
      </c>
      <c r="F127" s="138" t="s">
        <v>419</v>
      </c>
      <c r="G127" s="139" t="s">
        <v>283</v>
      </c>
      <c r="H127" s="140">
        <v>94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 t="shared" ref="P127:P133" si="0">O127*H127</f>
        <v>0</v>
      </c>
      <c r="Q127" s="144">
        <v>0</v>
      </c>
      <c r="R127" s="144">
        <f t="shared" ref="R127:R133" si="1">Q127*H127</f>
        <v>0</v>
      </c>
      <c r="S127" s="144">
        <v>0</v>
      </c>
      <c r="T127" s="145">
        <f t="shared" ref="T127:T133" si="2">S127*H127</f>
        <v>0</v>
      </c>
      <c r="AR127" s="146" t="s">
        <v>173</v>
      </c>
      <c r="AT127" s="146" t="s">
        <v>145</v>
      </c>
      <c r="AU127" s="146" t="s">
        <v>82</v>
      </c>
      <c r="AY127" s="14" t="s">
        <v>143</v>
      </c>
      <c r="BE127" s="147">
        <f t="shared" ref="BE127:BE133" si="3">IF(N127="základná",J127,0)</f>
        <v>0</v>
      </c>
      <c r="BF127" s="147">
        <f t="shared" ref="BF127:BF133" si="4">IF(N127="znížená",J127,0)</f>
        <v>0</v>
      </c>
      <c r="BG127" s="147">
        <f t="shared" ref="BG127:BG133" si="5">IF(N127="zákl. prenesená",J127,0)</f>
        <v>0</v>
      </c>
      <c r="BH127" s="147">
        <f t="shared" ref="BH127:BH133" si="6">IF(N127="zníž. prenesená",J127,0)</f>
        <v>0</v>
      </c>
      <c r="BI127" s="147">
        <f t="shared" ref="BI127:BI133" si="7">IF(N127="nulová",J127,0)</f>
        <v>0</v>
      </c>
      <c r="BJ127" s="14" t="s">
        <v>82</v>
      </c>
      <c r="BK127" s="148">
        <f t="shared" ref="BK127:BK133" si="8">ROUND(I127*H127,3)</f>
        <v>0</v>
      </c>
      <c r="BL127" s="14" t="s">
        <v>173</v>
      </c>
      <c r="BM127" s="146" t="s">
        <v>82</v>
      </c>
    </row>
    <row r="128" spans="2:65" s="1" customFormat="1" ht="16.5" customHeight="1" x14ac:dyDescent="0.2">
      <c r="B128" s="26"/>
      <c r="C128" s="156" t="s">
        <v>82</v>
      </c>
      <c r="D128" s="156" t="s">
        <v>209</v>
      </c>
      <c r="E128" s="157" t="s">
        <v>420</v>
      </c>
      <c r="F128" s="158" t="s">
        <v>421</v>
      </c>
      <c r="G128" s="159" t="s">
        <v>283</v>
      </c>
      <c r="H128" s="160">
        <v>13.26</v>
      </c>
      <c r="I128" s="160"/>
      <c r="J128" s="160"/>
      <c r="K128" s="161"/>
      <c r="L128" s="162"/>
      <c r="M128" s="163" t="s">
        <v>1</v>
      </c>
      <c r="N128" s="164" t="s">
        <v>37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212</v>
      </c>
      <c r="AT128" s="146" t="s">
        <v>209</v>
      </c>
      <c r="AU128" s="146" t="s">
        <v>82</v>
      </c>
      <c r="AY128" s="14" t="s">
        <v>143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4" t="s">
        <v>82</v>
      </c>
      <c r="BK128" s="148">
        <f t="shared" si="8"/>
        <v>0</v>
      </c>
      <c r="BL128" s="14" t="s">
        <v>173</v>
      </c>
      <c r="BM128" s="146" t="s">
        <v>89</v>
      </c>
    </row>
    <row r="129" spans="2:65" s="1" customFormat="1" ht="16.5" customHeight="1" x14ac:dyDescent="0.2">
      <c r="B129" s="26"/>
      <c r="C129" s="156" t="s">
        <v>86</v>
      </c>
      <c r="D129" s="156" t="s">
        <v>209</v>
      </c>
      <c r="E129" s="157" t="s">
        <v>422</v>
      </c>
      <c r="F129" s="158" t="s">
        <v>423</v>
      </c>
      <c r="G129" s="159" t="s">
        <v>283</v>
      </c>
      <c r="H129" s="160">
        <v>5.0999999999999996</v>
      </c>
      <c r="I129" s="160"/>
      <c r="J129" s="160"/>
      <c r="K129" s="161"/>
      <c r="L129" s="162"/>
      <c r="M129" s="163" t="s">
        <v>1</v>
      </c>
      <c r="N129" s="164" t="s">
        <v>37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212</v>
      </c>
      <c r="AT129" s="146" t="s">
        <v>209</v>
      </c>
      <c r="AU129" s="146" t="s">
        <v>82</v>
      </c>
      <c r="AY129" s="14" t="s">
        <v>143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4" t="s">
        <v>82</v>
      </c>
      <c r="BK129" s="148">
        <f t="shared" si="8"/>
        <v>0</v>
      </c>
      <c r="BL129" s="14" t="s">
        <v>173</v>
      </c>
      <c r="BM129" s="146" t="s">
        <v>95</v>
      </c>
    </row>
    <row r="130" spans="2:65" s="1" customFormat="1" ht="16.5" customHeight="1" x14ac:dyDescent="0.2">
      <c r="B130" s="26"/>
      <c r="C130" s="156" t="s">
        <v>89</v>
      </c>
      <c r="D130" s="156" t="s">
        <v>209</v>
      </c>
      <c r="E130" s="157" t="s">
        <v>424</v>
      </c>
      <c r="F130" s="158" t="s">
        <v>425</v>
      </c>
      <c r="G130" s="159" t="s">
        <v>283</v>
      </c>
      <c r="H130" s="160">
        <v>13.77</v>
      </c>
      <c r="I130" s="160"/>
      <c r="J130" s="160"/>
      <c r="K130" s="161"/>
      <c r="L130" s="162"/>
      <c r="M130" s="163" t="s">
        <v>1</v>
      </c>
      <c r="N130" s="164" t="s">
        <v>37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212</v>
      </c>
      <c r="AT130" s="146" t="s">
        <v>209</v>
      </c>
      <c r="AU130" s="146" t="s">
        <v>82</v>
      </c>
      <c r="AY130" s="14" t="s">
        <v>143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4" t="s">
        <v>82</v>
      </c>
      <c r="BK130" s="148">
        <f t="shared" si="8"/>
        <v>0</v>
      </c>
      <c r="BL130" s="14" t="s">
        <v>173</v>
      </c>
      <c r="BM130" s="146" t="s">
        <v>100</v>
      </c>
    </row>
    <row r="131" spans="2:65" s="1" customFormat="1" ht="16.5" customHeight="1" x14ac:dyDescent="0.2">
      <c r="B131" s="26"/>
      <c r="C131" s="156" t="s">
        <v>92</v>
      </c>
      <c r="D131" s="156" t="s">
        <v>209</v>
      </c>
      <c r="E131" s="157" t="s">
        <v>426</v>
      </c>
      <c r="F131" s="158" t="s">
        <v>427</v>
      </c>
      <c r="G131" s="159" t="s">
        <v>283</v>
      </c>
      <c r="H131" s="160">
        <v>26.01</v>
      </c>
      <c r="I131" s="160"/>
      <c r="J131" s="160"/>
      <c r="K131" s="161"/>
      <c r="L131" s="162"/>
      <c r="M131" s="163" t="s">
        <v>1</v>
      </c>
      <c r="N131" s="164" t="s">
        <v>37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212</v>
      </c>
      <c r="AT131" s="146" t="s">
        <v>209</v>
      </c>
      <c r="AU131" s="146" t="s">
        <v>82</v>
      </c>
      <c r="AY131" s="14" t="s">
        <v>143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4" t="s">
        <v>82</v>
      </c>
      <c r="BK131" s="148">
        <f t="shared" si="8"/>
        <v>0</v>
      </c>
      <c r="BL131" s="14" t="s">
        <v>173</v>
      </c>
      <c r="BM131" s="146" t="s">
        <v>163</v>
      </c>
    </row>
    <row r="132" spans="2:65" s="1" customFormat="1" ht="16.5" customHeight="1" x14ac:dyDescent="0.2">
      <c r="B132" s="26"/>
      <c r="C132" s="156" t="s">
        <v>95</v>
      </c>
      <c r="D132" s="156" t="s">
        <v>209</v>
      </c>
      <c r="E132" s="157" t="s">
        <v>428</v>
      </c>
      <c r="F132" s="158" t="s">
        <v>429</v>
      </c>
      <c r="G132" s="159" t="s">
        <v>283</v>
      </c>
      <c r="H132" s="160">
        <v>37.74</v>
      </c>
      <c r="I132" s="160"/>
      <c r="J132" s="160"/>
      <c r="K132" s="161"/>
      <c r="L132" s="162"/>
      <c r="M132" s="163" t="s">
        <v>1</v>
      </c>
      <c r="N132" s="164" t="s">
        <v>37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212</v>
      </c>
      <c r="AT132" s="146" t="s">
        <v>209</v>
      </c>
      <c r="AU132" s="146" t="s">
        <v>82</v>
      </c>
      <c r="AY132" s="14" t="s">
        <v>143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4" t="s">
        <v>82</v>
      </c>
      <c r="BK132" s="148">
        <f t="shared" si="8"/>
        <v>0</v>
      </c>
      <c r="BL132" s="14" t="s">
        <v>173</v>
      </c>
      <c r="BM132" s="146" t="s">
        <v>166</v>
      </c>
    </row>
    <row r="133" spans="2:65" s="1" customFormat="1" ht="24.2" customHeight="1" x14ac:dyDescent="0.2">
      <c r="B133" s="26"/>
      <c r="C133" s="136" t="s">
        <v>97</v>
      </c>
      <c r="D133" s="136" t="s">
        <v>145</v>
      </c>
      <c r="E133" s="137" t="s">
        <v>430</v>
      </c>
      <c r="F133" s="138" t="s">
        <v>431</v>
      </c>
      <c r="G133" s="139" t="s">
        <v>198</v>
      </c>
      <c r="H133" s="140">
        <v>0.13</v>
      </c>
      <c r="I133" s="140"/>
      <c r="J133" s="140"/>
      <c r="K133" s="141"/>
      <c r="L133" s="26"/>
      <c r="M133" s="142" t="s">
        <v>1</v>
      </c>
      <c r="N133" s="143" t="s">
        <v>37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173</v>
      </c>
      <c r="AT133" s="146" t="s">
        <v>145</v>
      </c>
      <c r="AU133" s="146" t="s">
        <v>82</v>
      </c>
      <c r="AY133" s="14" t="s">
        <v>143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4" t="s">
        <v>82</v>
      </c>
      <c r="BK133" s="148">
        <f t="shared" si="8"/>
        <v>0</v>
      </c>
      <c r="BL133" s="14" t="s">
        <v>173</v>
      </c>
      <c r="BM133" s="146" t="s">
        <v>169</v>
      </c>
    </row>
    <row r="134" spans="2:65" s="11" customFormat="1" ht="22.9" customHeight="1" x14ac:dyDescent="0.2">
      <c r="B134" s="125"/>
      <c r="D134" s="126" t="s">
        <v>70</v>
      </c>
      <c r="E134" s="134" t="s">
        <v>432</v>
      </c>
      <c r="F134" s="134" t="s">
        <v>433</v>
      </c>
      <c r="J134" s="135"/>
      <c r="L134" s="125"/>
      <c r="M134" s="129"/>
      <c r="P134" s="130">
        <f>SUM(P135:P155)</f>
        <v>0</v>
      </c>
      <c r="R134" s="130">
        <f>SUM(R135:R155)</f>
        <v>0</v>
      </c>
      <c r="T134" s="131">
        <f>SUM(T135:T155)</f>
        <v>0</v>
      </c>
      <c r="AR134" s="126" t="s">
        <v>82</v>
      </c>
      <c r="AT134" s="132" t="s">
        <v>70</v>
      </c>
      <c r="AU134" s="132" t="s">
        <v>77</v>
      </c>
      <c r="AY134" s="126" t="s">
        <v>143</v>
      </c>
      <c r="BK134" s="133">
        <f>SUM(BK135:BK155)</f>
        <v>0</v>
      </c>
    </row>
    <row r="135" spans="2:65" s="1" customFormat="1" ht="21.75" customHeight="1" x14ac:dyDescent="0.2">
      <c r="B135" s="26"/>
      <c r="C135" s="136" t="s">
        <v>100</v>
      </c>
      <c r="D135" s="136" t="s">
        <v>145</v>
      </c>
      <c r="E135" s="137" t="s">
        <v>434</v>
      </c>
      <c r="F135" s="138" t="s">
        <v>435</v>
      </c>
      <c r="G135" s="139" t="s">
        <v>283</v>
      </c>
      <c r="H135" s="140">
        <v>19.5</v>
      </c>
      <c r="I135" s="140"/>
      <c r="J135" s="140"/>
      <c r="K135" s="141"/>
      <c r="L135" s="26"/>
      <c r="M135" s="142" t="s">
        <v>1</v>
      </c>
      <c r="N135" s="143" t="s">
        <v>37</v>
      </c>
      <c r="O135" s="144">
        <v>0</v>
      </c>
      <c r="P135" s="144">
        <f t="shared" ref="P135:P155" si="9">O135*H135</f>
        <v>0</v>
      </c>
      <c r="Q135" s="144">
        <v>0</v>
      </c>
      <c r="R135" s="144">
        <f t="shared" ref="R135:R155" si="10">Q135*H135</f>
        <v>0</v>
      </c>
      <c r="S135" s="144">
        <v>0</v>
      </c>
      <c r="T135" s="145">
        <f t="shared" ref="T135:T155" si="11">S135*H135</f>
        <v>0</v>
      </c>
      <c r="AR135" s="146" t="s">
        <v>173</v>
      </c>
      <c r="AT135" s="146" t="s">
        <v>145</v>
      </c>
      <c r="AU135" s="146" t="s">
        <v>82</v>
      </c>
      <c r="AY135" s="14" t="s">
        <v>143</v>
      </c>
      <c r="BE135" s="147">
        <f t="shared" ref="BE135:BE155" si="12">IF(N135="základná",J135,0)</f>
        <v>0</v>
      </c>
      <c r="BF135" s="147">
        <f t="shared" ref="BF135:BF155" si="13">IF(N135="znížená",J135,0)</f>
        <v>0</v>
      </c>
      <c r="BG135" s="147">
        <f t="shared" ref="BG135:BG155" si="14">IF(N135="zákl. prenesená",J135,0)</f>
        <v>0</v>
      </c>
      <c r="BH135" s="147">
        <f t="shared" ref="BH135:BH155" si="15">IF(N135="zníž. prenesená",J135,0)</f>
        <v>0</v>
      </c>
      <c r="BI135" s="147">
        <f t="shared" ref="BI135:BI155" si="16">IF(N135="nulová",J135,0)</f>
        <v>0</v>
      </c>
      <c r="BJ135" s="14" t="s">
        <v>82</v>
      </c>
      <c r="BK135" s="148">
        <f t="shared" ref="BK135:BK155" si="17">ROUND(I135*H135,3)</f>
        <v>0</v>
      </c>
      <c r="BL135" s="14" t="s">
        <v>173</v>
      </c>
      <c r="BM135" s="146" t="s">
        <v>173</v>
      </c>
    </row>
    <row r="136" spans="2:65" s="1" customFormat="1" ht="21.75" customHeight="1" x14ac:dyDescent="0.2">
      <c r="B136" s="26"/>
      <c r="C136" s="136" t="s">
        <v>170</v>
      </c>
      <c r="D136" s="136" t="s">
        <v>145</v>
      </c>
      <c r="E136" s="137" t="s">
        <v>436</v>
      </c>
      <c r="F136" s="138" t="s">
        <v>437</v>
      </c>
      <c r="G136" s="139" t="s">
        <v>283</v>
      </c>
      <c r="H136" s="140">
        <v>7</v>
      </c>
      <c r="I136" s="140"/>
      <c r="J136" s="140"/>
      <c r="K136" s="141"/>
      <c r="L136" s="26"/>
      <c r="M136" s="142" t="s">
        <v>1</v>
      </c>
      <c r="N136" s="143" t="s">
        <v>37</v>
      </c>
      <c r="O136" s="144">
        <v>0</v>
      </c>
      <c r="P136" s="144">
        <f t="shared" si="9"/>
        <v>0</v>
      </c>
      <c r="Q136" s="144">
        <v>0</v>
      </c>
      <c r="R136" s="144">
        <f t="shared" si="10"/>
        <v>0</v>
      </c>
      <c r="S136" s="144">
        <v>0</v>
      </c>
      <c r="T136" s="145">
        <f t="shared" si="11"/>
        <v>0</v>
      </c>
      <c r="AR136" s="146" t="s">
        <v>173</v>
      </c>
      <c r="AT136" s="146" t="s">
        <v>145</v>
      </c>
      <c r="AU136" s="146" t="s">
        <v>82</v>
      </c>
      <c r="AY136" s="14" t="s">
        <v>143</v>
      </c>
      <c r="BE136" s="147">
        <f t="shared" si="12"/>
        <v>0</v>
      </c>
      <c r="BF136" s="147">
        <f t="shared" si="13"/>
        <v>0</v>
      </c>
      <c r="BG136" s="147">
        <f t="shared" si="14"/>
        <v>0</v>
      </c>
      <c r="BH136" s="147">
        <f t="shared" si="15"/>
        <v>0</v>
      </c>
      <c r="BI136" s="147">
        <f t="shared" si="16"/>
        <v>0</v>
      </c>
      <c r="BJ136" s="14" t="s">
        <v>82</v>
      </c>
      <c r="BK136" s="148">
        <f t="shared" si="17"/>
        <v>0</v>
      </c>
      <c r="BL136" s="14" t="s">
        <v>173</v>
      </c>
      <c r="BM136" s="146" t="s">
        <v>182</v>
      </c>
    </row>
    <row r="137" spans="2:65" s="1" customFormat="1" ht="21.75" customHeight="1" x14ac:dyDescent="0.2">
      <c r="B137" s="26"/>
      <c r="C137" s="136" t="s">
        <v>163</v>
      </c>
      <c r="D137" s="136" t="s">
        <v>145</v>
      </c>
      <c r="E137" s="137" t="s">
        <v>438</v>
      </c>
      <c r="F137" s="138" t="s">
        <v>439</v>
      </c>
      <c r="G137" s="139" t="s">
        <v>283</v>
      </c>
      <c r="H137" s="140">
        <v>15</v>
      </c>
      <c r="I137" s="140"/>
      <c r="J137" s="140"/>
      <c r="K137" s="141"/>
      <c r="L137" s="26"/>
      <c r="M137" s="142" t="s">
        <v>1</v>
      </c>
      <c r="N137" s="143" t="s">
        <v>37</v>
      </c>
      <c r="O137" s="144">
        <v>0</v>
      </c>
      <c r="P137" s="144">
        <f t="shared" si="9"/>
        <v>0</v>
      </c>
      <c r="Q137" s="144">
        <v>0</v>
      </c>
      <c r="R137" s="144">
        <f t="shared" si="10"/>
        <v>0</v>
      </c>
      <c r="S137" s="144">
        <v>0</v>
      </c>
      <c r="T137" s="145">
        <f t="shared" si="11"/>
        <v>0</v>
      </c>
      <c r="AR137" s="146" t="s">
        <v>173</v>
      </c>
      <c r="AT137" s="146" t="s">
        <v>145</v>
      </c>
      <c r="AU137" s="146" t="s">
        <v>82</v>
      </c>
      <c r="AY137" s="14" t="s">
        <v>143</v>
      </c>
      <c r="BE137" s="147">
        <f t="shared" si="12"/>
        <v>0</v>
      </c>
      <c r="BF137" s="147">
        <f t="shared" si="13"/>
        <v>0</v>
      </c>
      <c r="BG137" s="147">
        <f t="shared" si="14"/>
        <v>0</v>
      </c>
      <c r="BH137" s="147">
        <f t="shared" si="15"/>
        <v>0</v>
      </c>
      <c r="BI137" s="147">
        <f t="shared" si="16"/>
        <v>0</v>
      </c>
      <c r="BJ137" s="14" t="s">
        <v>82</v>
      </c>
      <c r="BK137" s="148">
        <f t="shared" si="17"/>
        <v>0</v>
      </c>
      <c r="BL137" s="14" t="s">
        <v>173</v>
      </c>
      <c r="BM137" s="146" t="s">
        <v>7</v>
      </c>
    </row>
    <row r="138" spans="2:65" s="1" customFormat="1" ht="16.5" customHeight="1" x14ac:dyDescent="0.2">
      <c r="B138" s="26"/>
      <c r="C138" s="136" t="s">
        <v>179</v>
      </c>
      <c r="D138" s="136" t="s">
        <v>145</v>
      </c>
      <c r="E138" s="137" t="s">
        <v>440</v>
      </c>
      <c r="F138" s="138" t="s">
        <v>441</v>
      </c>
      <c r="G138" s="139" t="s">
        <v>283</v>
      </c>
      <c r="H138" s="140">
        <v>9</v>
      </c>
      <c r="I138" s="140"/>
      <c r="J138" s="140"/>
      <c r="K138" s="141"/>
      <c r="L138" s="26"/>
      <c r="M138" s="142" t="s">
        <v>1</v>
      </c>
      <c r="N138" s="143" t="s">
        <v>37</v>
      </c>
      <c r="O138" s="144">
        <v>0</v>
      </c>
      <c r="P138" s="144">
        <f t="shared" si="9"/>
        <v>0</v>
      </c>
      <c r="Q138" s="144">
        <v>0</v>
      </c>
      <c r="R138" s="144">
        <f t="shared" si="10"/>
        <v>0</v>
      </c>
      <c r="S138" s="144">
        <v>0</v>
      </c>
      <c r="T138" s="145">
        <f t="shared" si="11"/>
        <v>0</v>
      </c>
      <c r="AR138" s="146" t="s">
        <v>173</v>
      </c>
      <c r="AT138" s="146" t="s">
        <v>145</v>
      </c>
      <c r="AU138" s="146" t="s">
        <v>82</v>
      </c>
      <c r="AY138" s="14" t="s">
        <v>143</v>
      </c>
      <c r="BE138" s="147">
        <f t="shared" si="12"/>
        <v>0</v>
      </c>
      <c r="BF138" s="147">
        <f t="shared" si="13"/>
        <v>0</v>
      </c>
      <c r="BG138" s="147">
        <f t="shared" si="14"/>
        <v>0</v>
      </c>
      <c r="BH138" s="147">
        <f t="shared" si="15"/>
        <v>0</v>
      </c>
      <c r="BI138" s="147">
        <f t="shared" si="16"/>
        <v>0</v>
      </c>
      <c r="BJ138" s="14" t="s">
        <v>82</v>
      </c>
      <c r="BK138" s="148">
        <f t="shared" si="17"/>
        <v>0</v>
      </c>
      <c r="BL138" s="14" t="s">
        <v>173</v>
      </c>
      <c r="BM138" s="146" t="s">
        <v>191</v>
      </c>
    </row>
    <row r="139" spans="2:65" s="1" customFormat="1" ht="33" customHeight="1" x14ac:dyDescent="0.2">
      <c r="B139" s="26"/>
      <c r="C139" s="156" t="s">
        <v>166</v>
      </c>
      <c r="D139" s="156" t="s">
        <v>209</v>
      </c>
      <c r="E139" s="157" t="s">
        <v>442</v>
      </c>
      <c r="F139" s="158" t="s">
        <v>443</v>
      </c>
      <c r="G139" s="159" t="s">
        <v>317</v>
      </c>
      <c r="H139" s="160">
        <v>9</v>
      </c>
      <c r="I139" s="160"/>
      <c r="J139" s="160"/>
      <c r="K139" s="161"/>
      <c r="L139" s="162"/>
      <c r="M139" s="163" t="s">
        <v>1</v>
      </c>
      <c r="N139" s="164" t="s">
        <v>37</v>
      </c>
      <c r="O139" s="144">
        <v>0</v>
      </c>
      <c r="P139" s="144">
        <f t="shared" si="9"/>
        <v>0</v>
      </c>
      <c r="Q139" s="144">
        <v>0</v>
      </c>
      <c r="R139" s="144">
        <f t="shared" si="10"/>
        <v>0</v>
      </c>
      <c r="S139" s="144">
        <v>0</v>
      </c>
      <c r="T139" s="145">
        <f t="shared" si="11"/>
        <v>0</v>
      </c>
      <c r="AR139" s="146" t="s">
        <v>212</v>
      </c>
      <c r="AT139" s="146" t="s">
        <v>209</v>
      </c>
      <c r="AU139" s="146" t="s">
        <v>82</v>
      </c>
      <c r="AY139" s="14" t="s">
        <v>143</v>
      </c>
      <c r="BE139" s="147">
        <f t="shared" si="12"/>
        <v>0</v>
      </c>
      <c r="BF139" s="147">
        <f t="shared" si="13"/>
        <v>0</v>
      </c>
      <c r="BG139" s="147">
        <f t="shared" si="14"/>
        <v>0</v>
      </c>
      <c r="BH139" s="147">
        <f t="shared" si="15"/>
        <v>0</v>
      </c>
      <c r="BI139" s="147">
        <f t="shared" si="16"/>
        <v>0</v>
      </c>
      <c r="BJ139" s="14" t="s">
        <v>82</v>
      </c>
      <c r="BK139" s="148">
        <f t="shared" si="17"/>
        <v>0</v>
      </c>
      <c r="BL139" s="14" t="s">
        <v>173</v>
      </c>
      <c r="BM139" s="146" t="s">
        <v>195</v>
      </c>
    </row>
    <row r="140" spans="2:65" s="1" customFormat="1" ht="16.5" customHeight="1" x14ac:dyDescent="0.2">
      <c r="B140" s="26"/>
      <c r="C140" s="136" t="s">
        <v>186</v>
      </c>
      <c r="D140" s="136" t="s">
        <v>145</v>
      </c>
      <c r="E140" s="137" t="s">
        <v>444</v>
      </c>
      <c r="F140" s="138" t="s">
        <v>445</v>
      </c>
      <c r="G140" s="139" t="s">
        <v>283</v>
      </c>
      <c r="H140" s="140">
        <v>3</v>
      </c>
      <c r="I140" s="140"/>
      <c r="J140" s="140"/>
      <c r="K140" s="141"/>
      <c r="L140" s="26"/>
      <c r="M140" s="142" t="s">
        <v>1</v>
      </c>
      <c r="N140" s="143" t="s">
        <v>37</v>
      </c>
      <c r="O140" s="144">
        <v>0</v>
      </c>
      <c r="P140" s="144">
        <f t="shared" si="9"/>
        <v>0</v>
      </c>
      <c r="Q140" s="144">
        <v>0</v>
      </c>
      <c r="R140" s="144">
        <f t="shared" si="10"/>
        <v>0</v>
      </c>
      <c r="S140" s="144">
        <v>0</v>
      </c>
      <c r="T140" s="145">
        <f t="shared" si="11"/>
        <v>0</v>
      </c>
      <c r="AR140" s="146" t="s">
        <v>173</v>
      </c>
      <c r="AT140" s="146" t="s">
        <v>145</v>
      </c>
      <c r="AU140" s="146" t="s">
        <v>82</v>
      </c>
      <c r="AY140" s="14" t="s">
        <v>143</v>
      </c>
      <c r="BE140" s="147">
        <f t="shared" si="12"/>
        <v>0</v>
      </c>
      <c r="BF140" s="147">
        <f t="shared" si="13"/>
        <v>0</v>
      </c>
      <c r="BG140" s="147">
        <f t="shared" si="14"/>
        <v>0</v>
      </c>
      <c r="BH140" s="147">
        <f t="shared" si="15"/>
        <v>0</v>
      </c>
      <c r="BI140" s="147">
        <f t="shared" si="16"/>
        <v>0</v>
      </c>
      <c r="BJ140" s="14" t="s">
        <v>82</v>
      </c>
      <c r="BK140" s="148">
        <f t="shared" si="17"/>
        <v>0</v>
      </c>
      <c r="BL140" s="14" t="s">
        <v>173</v>
      </c>
      <c r="BM140" s="146" t="s">
        <v>199</v>
      </c>
    </row>
    <row r="141" spans="2:65" s="1" customFormat="1" ht="33" customHeight="1" x14ac:dyDescent="0.2">
      <c r="B141" s="26"/>
      <c r="C141" s="156" t="s">
        <v>169</v>
      </c>
      <c r="D141" s="156" t="s">
        <v>209</v>
      </c>
      <c r="E141" s="157" t="s">
        <v>446</v>
      </c>
      <c r="F141" s="158" t="s">
        <v>447</v>
      </c>
      <c r="G141" s="159" t="s">
        <v>317</v>
      </c>
      <c r="H141" s="160">
        <v>3</v>
      </c>
      <c r="I141" s="160"/>
      <c r="J141" s="160"/>
      <c r="K141" s="161"/>
      <c r="L141" s="162"/>
      <c r="M141" s="163" t="s">
        <v>1</v>
      </c>
      <c r="N141" s="164" t="s">
        <v>37</v>
      </c>
      <c r="O141" s="144">
        <v>0</v>
      </c>
      <c r="P141" s="144">
        <f t="shared" si="9"/>
        <v>0</v>
      </c>
      <c r="Q141" s="144">
        <v>0</v>
      </c>
      <c r="R141" s="144">
        <f t="shared" si="10"/>
        <v>0</v>
      </c>
      <c r="S141" s="144">
        <v>0</v>
      </c>
      <c r="T141" s="145">
        <f t="shared" si="11"/>
        <v>0</v>
      </c>
      <c r="AR141" s="146" t="s">
        <v>212</v>
      </c>
      <c r="AT141" s="146" t="s">
        <v>209</v>
      </c>
      <c r="AU141" s="146" t="s">
        <v>82</v>
      </c>
      <c r="AY141" s="14" t="s">
        <v>143</v>
      </c>
      <c r="BE141" s="147">
        <f t="shared" si="12"/>
        <v>0</v>
      </c>
      <c r="BF141" s="147">
        <f t="shared" si="13"/>
        <v>0</v>
      </c>
      <c r="BG141" s="147">
        <f t="shared" si="14"/>
        <v>0</v>
      </c>
      <c r="BH141" s="147">
        <f t="shared" si="15"/>
        <v>0</v>
      </c>
      <c r="BI141" s="147">
        <f t="shared" si="16"/>
        <v>0</v>
      </c>
      <c r="BJ141" s="14" t="s">
        <v>82</v>
      </c>
      <c r="BK141" s="148">
        <f t="shared" si="17"/>
        <v>0</v>
      </c>
      <c r="BL141" s="14" t="s">
        <v>173</v>
      </c>
      <c r="BM141" s="146" t="s">
        <v>203</v>
      </c>
    </row>
    <row r="142" spans="2:65" s="1" customFormat="1" ht="21.75" customHeight="1" x14ac:dyDescent="0.2">
      <c r="B142" s="26"/>
      <c r="C142" s="136" t="s">
        <v>192</v>
      </c>
      <c r="D142" s="136" t="s">
        <v>145</v>
      </c>
      <c r="E142" s="137" t="s">
        <v>448</v>
      </c>
      <c r="F142" s="138" t="s">
        <v>449</v>
      </c>
      <c r="G142" s="139" t="s">
        <v>283</v>
      </c>
      <c r="H142" s="140">
        <v>15.5</v>
      </c>
      <c r="I142" s="140"/>
      <c r="J142" s="140"/>
      <c r="K142" s="141"/>
      <c r="L142" s="26"/>
      <c r="M142" s="142" t="s">
        <v>1</v>
      </c>
      <c r="N142" s="143" t="s">
        <v>37</v>
      </c>
      <c r="O142" s="144">
        <v>0</v>
      </c>
      <c r="P142" s="144">
        <f t="shared" si="9"/>
        <v>0</v>
      </c>
      <c r="Q142" s="144">
        <v>0</v>
      </c>
      <c r="R142" s="144">
        <f t="shared" si="10"/>
        <v>0</v>
      </c>
      <c r="S142" s="144">
        <v>0</v>
      </c>
      <c r="T142" s="145">
        <f t="shared" si="11"/>
        <v>0</v>
      </c>
      <c r="AR142" s="146" t="s">
        <v>173</v>
      </c>
      <c r="AT142" s="146" t="s">
        <v>145</v>
      </c>
      <c r="AU142" s="146" t="s">
        <v>82</v>
      </c>
      <c r="AY142" s="14" t="s">
        <v>143</v>
      </c>
      <c r="BE142" s="147">
        <f t="shared" si="12"/>
        <v>0</v>
      </c>
      <c r="BF142" s="147">
        <f t="shared" si="13"/>
        <v>0</v>
      </c>
      <c r="BG142" s="147">
        <f t="shared" si="14"/>
        <v>0</v>
      </c>
      <c r="BH142" s="147">
        <f t="shared" si="15"/>
        <v>0</v>
      </c>
      <c r="BI142" s="147">
        <f t="shared" si="16"/>
        <v>0</v>
      </c>
      <c r="BJ142" s="14" t="s">
        <v>82</v>
      </c>
      <c r="BK142" s="148">
        <f t="shared" si="17"/>
        <v>0</v>
      </c>
      <c r="BL142" s="14" t="s">
        <v>173</v>
      </c>
      <c r="BM142" s="146" t="s">
        <v>207</v>
      </c>
    </row>
    <row r="143" spans="2:65" s="1" customFormat="1" ht="33" customHeight="1" x14ac:dyDescent="0.2">
      <c r="B143" s="26"/>
      <c r="C143" s="156" t="s">
        <v>173</v>
      </c>
      <c r="D143" s="156" t="s">
        <v>209</v>
      </c>
      <c r="E143" s="157" t="s">
        <v>450</v>
      </c>
      <c r="F143" s="158" t="s">
        <v>451</v>
      </c>
      <c r="G143" s="159" t="s">
        <v>317</v>
      </c>
      <c r="H143" s="160">
        <v>15.5</v>
      </c>
      <c r="I143" s="160"/>
      <c r="J143" s="160"/>
      <c r="K143" s="161"/>
      <c r="L143" s="162"/>
      <c r="M143" s="163" t="s">
        <v>1</v>
      </c>
      <c r="N143" s="164" t="s">
        <v>37</v>
      </c>
      <c r="O143" s="144">
        <v>0</v>
      </c>
      <c r="P143" s="144">
        <f t="shared" si="9"/>
        <v>0</v>
      </c>
      <c r="Q143" s="144">
        <v>0</v>
      </c>
      <c r="R143" s="144">
        <f t="shared" si="10"/>
        <v>0</v>
      </c>
      <c r="S143" s="144">
        <v>0</v>
      </c>
      <c r="T143" s="145">
        <f t="shared" si="11"/>
        <v>0</v>
      </c>
      <c r="AR143" s="146" t="s">
        <v>212</v>
      </c>
      <c r="AT143" s="146" t="s">
        <v>209</v>
      </c>
      <c r="AU143" s="146" t="s">
        <v>82</v>
      </c>
      <c r="AY143" s="14" t="s">
        <v>143</v>
      </c>
      <c r="BE143" s="147">
        <f t="shared" si="12"/>
        <v>0</v>
      </c>
      <c r="BF143" s="147">
        <f t="shared" si="13"/>
        <v>0</v>
      </c>
      <c r="BG143" s="147">
        <f t="shared" si="14"/>
        <v>0</v>
      </c>
      <c r="BH143" s="147">
        <f t="shared" si="15"/>
        <v>0</v>
      </c>
      <c r="BI143" s="147">
        <f t="shared" si="16"/>
        <v>0</v>
      </c>
      <c r="BJ143" s="14" t="s">
        <v>82</v>
      </c>
      <c r="BK143" s="148">
        <f t="shared" si="17"/>
        <v>0</v>
      </c>
      <c r="BL143" s="14" t="s">
        <v>173</v>
      </c>
      <c r="BM143" s="146" t="s">
        <v>212</v>
      </c>
    </row>
    <row r="144" spans="2:65" s="1" customFormat="1" ht="16.5" customHeight="1" x14ac:dyDescent="0.2">
      <c r="B144" s="26"/>
      <c r="C144" s="136" t="s">
        <v>200</v>
      </c>
      <c r="D144" s="136" t="s">
        <v>145</v>
      </c>
      <c r="E144" s="137" t="s">
        <v>452</v>
      </c>
      <c r="F144" s="138" t="s">
        <v>453</v>
      </c>
      <c r="G144" s="139" t="s">
        <v>317</v>
      </c>
      <c r="H144" s="140">
        <v>5</v>
      </c>
      <c r="I144" s="140"/>
      <c r="J144" s="140"/>
      <c r="K144" s="141"/>
      <c r="L144" s="26"/>
      <c r="M144" s="142" t="s">
        <v>1</v>
      </c>
      <c r="N144" s="143" t="s">
        <v>37</v>
      </c>
      <c r="O144" s="144">
        <v>0</v>
      </c>
      <c r="P144" s="144">
        <f t="shared" si="9"/>
        <v>0</v>
      </c>
      <c r="Q144" s="144">
        <v>0</v>
      </c>
      <c r="R144" s="144">
        <f t="shared" si="10"/>
        <v>0</v>
      </c>
      <c r="S144" s="144">
        <v>0</v>
      </c>
      <c r="T144" s="145">
        <f t="shared" si="11"/>
        <v>0</v>
      </c>
      <c r="AR144" s="146" t="s">
        <v>173</v>
      </c>
      <c r="AT144" s="146" t="s">
        <v>145</v>
      </c>
      <c r="AU144" s="146" t="s">
        <v>82</v>
      </c>
      <c r="AY144" s="14" t="s">
        <v>143</v>
      </c>
      <c r="BE144" s="147">
        <f t="shared" si="12"/>
        <v>0</v>
      </c>
      <c r="BF144" s="147">
        <f t="shared" si="13"/>
        <v>0</v>
      </c>
      <c r="BG144" s="147">
        <f t="shared" si="14"/>
        <v>0</v>
      </c>
      <c r="BH144" s="147">
        <f t="shared" si="15"/>
        <v>0</v>
      </c>
      <c r="BI144" s="147">
        <f t="shared" si="16"/>
        <v>0</v>
      </c>
      <c r="BJ144" s="14" t="s">
        <v>82</v>
      </c>
      <c r="BK144" s="148">
        <f t="shared" si="17"/>
        <v>0</v>
      </c>
      <c r="BL144" s="14" t="s">
        <v>173</v>
      </c>
      <c r="BM144" s="146" t="s">
        <v>215</v>
      </c>
    </row>
    <row r="145" spans="2:65" s="1" customFormat="1" ht="33" customHeight="1" x14ac:dyDescent="0.2">
      <c r="B145" s="26"/>
      <c r="C145" s="156" t="s">
        <v>182</v>
      </c>
      <c r="D145" s="156" t="s">
        <v>209</v>
      </c>
      <c r="E145" s="157" t="s">
        <v>454</v>
      </c>
      <c r="F145" s="158" t="s">
        <v>455</v>
      </c>
      <c r="G145" s="159" t="s">
        <v>317</v>
      </c>
      <c r="H145" s="160">
        <v>5</v>
      </c>
      <c r="I145" s="160"/>
      <c r="J145" s="160"/>
      <c r="K145" s="161"/>
      <c r="L145" s="162"/>
      <c r="M145" s="163" t="s">
        <v>1</v>
      </c>
      <c r="N145" s="164" t="s">
        <v>37</v>
      </c>
      <c r="O145" s="144">
        <v>0</v>
      </c>
      <c r="P145" s="144">
        <f t="shared" si="9"/>
        <v>0</v>
      </c>
      <c r="Q145" s="144">
        <v>0</v>
      </c>
      <c r="R145" s="144">
        <f t="shared" si="10"/>
        <v>0</v>
      </c>
      <c r="S145" s="144">
        <v>0</v>
      </c>
      <c r="T145" s="145">
        <f t="shared" si="11"/>
        <v>0</v>
      </c>
      <c r="AR145" s="146" t="s">
        <v>212</v>
      </c>
      <c r="AT145" s="146" t="s">
        <v>209</v>
      </c>
      <c r="AU145" s="146" t="s">
        <v>82</v>
      </c>
      <c r="AY145" s="14" t="s">
        <v>143</v>
      </c>
      <c r="BE145" s="147">
        <f t="shared" si="12"/>
        <v>0</v>
      </c>
      <c r="BF145" s="147">
        <f t="shared" si="13"/>
        <v>0</v>
      </c>
      <c r="BG145" s="147">
        <f t="shared" si="14"/>
        <v>0</v>
      </c>
      <c r="BH145" s="147">
        <f t="shared" si="15"/>
        <v>0</v>
      </c>
      <c r="BI145" s="147">
        <f t="shared" si="16"/>
        <v>0</v>
      </c>
      <c r="BJ145" s="14" t="s">
        <v>82</v>
      </c>
      <c r="BK145" s="148">
        <f t="shared" si="17"/>
        <v>0</v>
      </c>
      <c r="BL145" s="14" t="s">
        <v>173</v>
      </c>
      <c r="BM145" s="146" t="s">
        <v>219</v>
      </c>
    </row>
    <row r="146" spans="2:65" s="1" customFormat="1" ht="24.2" customHeight="1" x14ac:dyDescent="0.2">
      <c r="B146" s="26"/>
      <c r="C146" s="136" t="s">
        <v>208</v>
      </c>
      <c r="D146" s="136" t="s">
        <v>145</v>
      </c>
      <c r="E146" s="137" t="s">
        <v>456</v>
      </c>
      <c r="F146" s="138" t="s">
        <v>457</v>
      </c>
      <c r="G146" s="139" t="s">
        <v>317</v>
      </c>
      <c r="H146" s="140">
        <v>9</v>
      </c>
      <c r="I146" s="140"/>
      <c r="J146" s="140"/>
      <c r="K146" s="141"/>
      <c r="L146" s="26"/>
      <c r="M146" s="142" t="s">
        <v>1</v>
      </c>
      <c r="N146" s="143" t="s">
        <v>37</v>
      </c>
      <c r="O146" s="144">
        <v>0</v>
      </c>
      <c r="P146" s="144">
        <f t="shared" si="9"/>
        <v>0</v>
      </c>
      <c r="Q146" s="144">
        <v>0</v>
      </c>
      <c r="R146" s="144">
        <f t="shared" si="10"/>
        <v>0</v>
      </c>
      <c r="S146" s="144">
        <v>0</v>
      </c>
      <c r="T146" s="145">
        <f t="shared" si="11"/>
        <v>0</v>
      </c>
      <c r="AR146" s="146" t="s">
        <v>173</v>
      </c>
      <c r="AT146" s="146" t="s">
        <v>145</v>
      </c>
      <c r="AU146" s="146" t="s">
        <v>82</v>
      </c>
      <c r="AY146" s="14" t="s">
        <v>143</v>
      </c>
      <c r="BE146" s="147">
        <f t="shared" si="12"/>
        <v>0</v>
      </c>
      <c r="BF146" s="147">
        <f t="shared" si="13"/>
        <v>0</v>
      </c>
      <c r="BG146" s="147">
        <f t="shared" si="14"/>
        <v>0</v>
      </c>
      <c r="BH146" s="147">
        <f t="shared" si="15"/>
        <v>0</v>
      </c>
      <c r="BI146" s="147">
        <f t="shared" si="16"/>
        <v>0</v>
      </c>
      <c r="BJ146" s="14" t="s">
        <v>82</v>
      </c>
      <c r="BK146" s="148">
        <f t="shared" si="17"/>
        <v>0</v>
      </c>
      <c r="BL146" s="14" t="s">
        <v>173</v>
      </c>
      <c r="BM146" s="146" t="s">
        <v>232</v>
      </c>
    </row>
    <row r="147" spans="2:65" s="1" customFormat="1" ht="24.2" customHeight="1" x14ac:dyDescent="0.2">
      <c r="B147" s="26"/>
      <c r="C147" s="136" t="s">
        <v>7</v>
      </c>
      <c r="D147" s="136" t="s">
        <v>145</v>
      </c>
      <c r="E147" s="137" t="s">
        <v>458</v>
      </c>
      <c r="F147" s="138" t="s">
        <v>459</v>
      </c>
      <c r="G147" s="139" t="s">
        <v>317</v>
      </c>
      <c r="H147" s="140">
        <v>8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9"/>
        <v>0</v>
      </c>
      <c r="Q147" s="144">
        <v>0</v>
      </c>
      <c r="R147" s="144">
        <f t="shared" si="10"/>
        <v>0</v>
      </c>
      <c r="S147" s="144">
        <v>0</v>
      </c>
      <c r="T147" s="145">
        <f t="shared" si="11"/>
        <v>0</v>
      </c>
      <c r="AR147" s="146" t="s">
        <v>173</v>
      </c>
      <c r="AT147" s="146" t="s">
        <v>145</v>
      </c>
      <c r="AU147" s="146" t="s">
        <v>82</v>
      </c>
      <c r="AY147" s="14" t="s">
        <v>143</v>
      </c>
      <c r="BE147" s="147">
        <f t="shared" si="12"/>
        <v>0</v>
      </c>
      <c r="BF147" s="147">
        <f t="shared" si="13"/>
        <v>0</v>
      </c>
      <c r="BG147" s="147">
        <f t="shared" si="14"/>
        <v>0</v>
      </c>
      <c r="BH147" s="147">
        <f t="shared" si="15"/>
        <v>0</v>
      </c>
      <c r="BI147" s="147">
        <f t="shared" si="16"/>
        <v>0</v>
      </c>
      <c r="BJ147" s="14" t="s">
        <v>82</v>
      </c>
      <c r="BK147" s="148">
        <f t="shared" si="17"/>
        <v>0</v>
      </c>
      <c r="BL147" s="14" t="s">
        <v>173</v>
      </c>
      <c r="BM147" s="146" t="s">
        <v>238</v>
      </c>
    </row>
    <row r="148" spans="2:65" s="1" customFormat="1" ht="21.75" customHeight="1" x14ac:dyDescent="0.2">
      <c r="B148" s="26"/>
      <c r="C148" s="136" t="s">
        <v>216</v>
      </c>
      <c r="D148" s="136" t="s">
        <v>145</v>
      </c>
      <c r="E148" s="137" t="s">
        <v>460</v>
      </c>
      <c r="F148" s="138" t="s">
        <v>461</v>
      </c>
      <c r="G148" s="139" t="s">
        <v>317</v>
      </c>
      <c r="H148" s="140">
        <v>1</v>
      </c>
      <c r="I148" s="140"/>
      <c r="J148" s="140"/>
      <c r="K148" s="141"/>
      <c r="L148" s="26"/>
      <c r="M148" s="142" t="s">
        <v>1</v>
      </c>
      <c r="N148" s="143" t="s">
        <v>37</v>
      </c>
      <c r="O148" s="144">
        <v>0</v>
      </c>
      <c r="P148" s="144">
        <f t="shared" si="9"/>
        <v>0</v>
      </c>
      <c r="Q148" s="144">
        <v>0</v>
      </c>
      <c r="R148" s="144">
        <f t="shared" si="10"/>
        <v>0</v>
      </c>
      <c r="S148" s="144">
        <v>0</v>
      </c>
      <c r="T148" s="145">
        <f t="shared" si="11"/>
        <v>0</v>
      </c>
      <c r="AR148" s="146" t="s">
        <v>173</v>
      </c>
      <c r="AT148" s="146" t="s">
        <v>145</v>
      </c>
      <c r="AU148" s="146" t="s">
        <v>82</v>
      </c>
      <c r="AY148" s="14" t="s">
        <v>143</v>
      </c>
      <c r="BE148" s="147">
        <f t="shared" si="12"/>
        <v>0</v>
      </c>
      <c r="BF148" s="147">
        <f t="shared" si="13"/>
        <v>0</v>
      </c>
      <c r="BG148" s="147">
        <f t="shared" si="14"/>
        <v>0</v>
      </c>
      <c r="BH148" s="147">
        <f t="shared" si="15"/>
        <v>0</v>
      </c>
      <c r="BI148" s="147">
        <f t="shared" si="16"/>
        <v>0</v>
      </c>
      <c r="BJ148" s="14" t="s">
        <v>82</v>
      </c>
      <c r="BK148" s="148">
        <f t="shared" si="17"/>
        <v>0</v>
      </c>
      <c r="BL148" s="14" t="s">
        <v>173</v>
      </c>
      <c r="BM148" s="146" t="s">
        <v>241</v>
      </c>
    </row>
    <row r="149" spans="2:65" s="1" customFormat="1" ht="49.15" customHeight="1" x14ac:dyDescent="0.2">
      <c r="B149" s="26"/>
      <c r="C149" s="156" t="s">
        <v>191</v>
      </c>
      <c r="D149" s="156" t="s">
        <v>209</v>
      </c>
      <c r="E149" s="157" t="s">
        <v>462</v>
      </c>
      <c r="F149" s="158" t="s">
        <v>463</v>
      </c>
      <c r="G149" s="159" t="s">
        <v>317</v>
      </c>
      <c r="H149" s="160">
        <v>1</v>
      </c>
      <c r="I149" s="160"/>
      <c r="J149" s="160"/>
      <c r="K149" s="161"/>
      <c r="L149" s="162"/>
      <c r="M149" s="163" t="s">
        <v>1</v>
      </c>
      <c r="N149" s="164" t="s">
        <v>37</v>
      </c>
      <c r="O149" s="144">
        <v>0</v>
      </c>
      <c r="P149" s="144">
        <f t="shared" si="9"/>
        <v>0</v>
      </c>
      <c r="Q149" s="144">
        <v>0</v>
      </c>
      <c r="R149" s="144">
        <f t="shared" si="10"/>
        <v>0</v>
      </c>
      <c r="S149" s="144">
        <v>0</v>
      </c>
      <c r="T149" s="145">
        <f t="shared" si="11"/>
        <v>0</v>
      </c>
      <c r="AR149" s="146" t="s">
        <v>212</v>
      </c>
      <c r="AT149" s="146" t="s">
        <v>209</v>
      </c>
      <c r="AU149" s="146" t="s">
        <v>82</v>
      </c>
      <c r="AY149" s="14" t="s">
        <v>143</v>
      </c>
      <c r="BE149" s="147">
        <f t="shared" si="12"/>
        <v>0</v>
      </c>
      <c r="BF149" s="147">
        <f t="shared" si="13"/>
        <v>0</v>
      </c>
      <c r="BG149" s="147">
        <f t="shared" si="14"/>
        <v>0</v>
      </c>
      <c r="BH149" s="147">
        <f t="shared" si="15"/>
        <v>0</v>
      </c>
      <c r="BI149" s="147">
        <f t="shared" si="16"/>
        <v>0</v>
      </c>
      <c r="BJ149" s="14" t="s">
        <v>82</v>
      </c>
      <c r="BK149" s="148">
        <f t="shared" si="17"/>
        <v>0</v>
      </c>
      <c r="BL149" s="14" t="s">
        <v>173</v>
      </c>
      <c r="BM149" s="146" t="s">
        <v>229</v>
      </c>
    </row>
    <row r="150" spans="2:65" s="1" customFormat="1" ht="24.2" customHeight="1" x14ac:dyDescent="0.2">
      <c r="B150" s="26"/>
      <c r="C150" s="136" t="s">
        <v>226</v>
      </c>
      <c r="D150" s="136" t="s">
        <v>145</v>
      </c>
      <c r="E150" s="137" t="s">
        <v>464</v>
      </c>
      <c r="F150" s="138" t="s">
        <v>465</v>
      </c>
      <c r="G150" s="139" t="s">
        <v>317</v>
      </c>
      <c r="H150" s="140">
        <v>3</v>
      </c>
      <c r="I150" s="140"/>
      <c r="J150" s="140"/>
      <c r="K150" s="141"/>
      <c r="L150" s="26"/>
      <c r="M150" s="142" t="s">
        <v>1</v>
      </c>
      <c r="N150" s="143" t="s">
        <v>37</v>
      </c>
      <c r="O150" s="144">
        <v>0</v>
      </c>
      <c r="P150" s="144">
        <f t="shared" si="9"/>
        <v>0</v>
      </c>
      <c r="Q150" s="144">
        <v>0</v>
      </c>
      <c r="R150" s="144">
        <f t="shared" si="10"/>
        <v>0</v>
      </c>
      <c r="S150" s="144">
        <v>0</v>
      </c>
      <c r="T150" s="145">
        <f t="shared" si="11"/>
        <v>0</v>
      </c>
      <c r="AR150" s="146" t="s">
        <v>173</v>
      </c>
      <c r="AT150" s="146" t="s">
        <v>145</v>
      </c>
      <c r="AU150" s="146" t="s">
        <v>82</v>
      </c>
      <c r="AY150" s="14" t="s">
        <v>143</v>
      </c>
      <c r="BE150" s="147">
        <f t="shared" si="12"/>
        <v>0</v>
      </c>
      <c r="BF150" s="147">
        <f t="shared" si="13"/>
        <v>0</v>
      </c>
      <c r="BG150" s="147">
        <f t="shared" si="14"/>
        <v>0</v>
      </c>
      <c r="BH150" s="147">
        <f t="shared" si="15"/>
        <v>0</v>
      </c>
      <c r="BI150" s="147">
        <f t="shared" si="16"/>
        <v>0</v>
      </c>
      <c r="BJ150" s="14" t="s">
        <v>82</v>
      </c>
      <c r="BK150" s="148">
        <f t="shared" si="17"/>
        <v>0</v>
      </c>
      <c r="BL150" s="14" t="s">
        <v>173</v>
      </c>
      <c r="BM150" s="146" t="s">
        <v>245</v>
      </c>
    </row>
    <row r="151" spans="2:65" s="1" customFormat="1" ht="37.9" customHeight="1" x14ac:dyDescent="0.2">
      <c r="B151" s="26"/>
      <c r="C151" s="156" t="s">
        <v>195</v>
      </c>
      <c r="D151" s="156" t="s">
        <v>209</v>
      </c>
      <c r="E151" s="157" t="s">
        <v>466</v>
      </c>
      <c r="F151" s="158" t="s">
        <v>467</v>
      </c>
      <c r="G151" s="159" t="s">
        <v>317</v>
      </c>
      <c r="H151" s="160">
        <v>3</v>
      </c>
      <c r="I151" s="160"/>
      <c r="J151" s="160"/>
      <c r="K151" s="161"/>
      <c r="L151" s="162"/>
      <c r="M151" s="163" t="s">
        <v>1</v>
      </c>
      <c r="N151" s="164" t="s">
        <v>37</v>
      </c>
      <c r="O151" s="144">
        <v>0</v>
      </c>
      <c r="P151" s="144">
        <f t="shared" si="9"/>
        <v>0</v>
      </c>
      <c r="Q151" s="144">
        <v>0</v>
      </c>
      <c r="R151" s="144">
        <f t="shared" si="10"/>
        <v>0</v>
      </c>
      <c r="S151" s="144">
        <v>0</v>
      </c>
      <c r="T151" s="145">
        <f t="shared" si="11"/>
        <v>0</v>
      </c>
      <c r="AR151" s="146" t="s">
        <v>212</v>
      </c>
      <c r="AT151" s="146" t="s">
        <v>209</v>
      </c>
      <c r="AU151" s="146" t="s">
        <v>82</v>
      </c>
      <c r="AY151" s="14" t="s">
        <v>143</v>
      </c>
      <c r="BE151" s="147">
        <f t="shared" si="12"/>
        <v>0</v>
      </c>
      <c r="BF151" s="147">
        <f t="shared" si="13"/>
        <v>0</v>
      </c>
      <c r="BG151" s="147">
        <f t="shared" si="14"/>
        <v>0</v>
      </c>
      <c r="BH151" s="147">
        <f t="shared" si="15"/>
        <v>0</v>
      </c>
      <c r="BI151" s="147">
        <f t="shared" si="16"/>
        <v>0</v>
      </c>
      <c r="BJ151" s="14" t="s">
        <v>82</v>
      </c>
      <c r="BK151" s="148">
        <f t="shared" si="17"/>
        <v>0</v>
      </c>
      <c r="BL151" s="14" t="s">
        <v>173</v>
      </c>
      <c r="BM151" s="146" t="s">
        <v>259</v>
      </c>
    </row>
    <row r="152" spans="2:65" s="1" customFormat="1" ht="24.2" customHeight="1" x14ac:dyDescent="0.2">
      <c r="B152" s="26"/>
      <c r="C152" s="136" t="s">
        <v>235</v>
      </c>
      <c r="D152" s="136" t="s">
        <v>145</v>
      </c>
      <c r="E152" s="137" t="s">
        <v>468</v>
      </c>
      <c r="F152" s="138" t="s">
        <v>469</v>
      </c>
      <c r="G152" s="139" t="s">
        <v>283</v>
      </c>
      <c r="H152" s="140">
        <v>26.5</v>
      </c>
      <c r="I152" s="140"/>
      <c r="J152" s="140"/>
      <c r="K152" s="141"/>
      <c r="L152" s="26"/>
      <c r="M152" s="142" t="s">
        <v>1</v>
      </c>
      <c r="N152" s="143" t="s">
        <v>37</v>
      </c>
      <c r="O152" s="144">
        <v>0</v>
      </c>
      <c r="P152" s="144">
        <f t="shared" si="9"/>
        <v>0</v>
      </c>
      <c r="Q152" s="144">
        <v>0</v>
      </c>
      <c r="R152" s="144">
        <f t="shared" si="10"/>
        <v>0</v>
      </c>
      <c r="S152" s="144">
        <v>0</v>
      </c>
      <c r="T152" s="145">
        <f t="shared" si="11"/>
        <v>0</v>
      </c>
      <c r="AR152" s="146" t="s">
        <v>173</v>
      </c>
      <c r="AT152" s="146" t="s">
        <v>145</v>
      </c>
      <c r="AU152" s="146" t="s">
        <v>82</v>
      </c>
      <c r="AY152" s="14" t="s">
        <v>143</v>
      </c>
      <c r="BE152" s="147">
        <f t="shared" si="12"/>
        <v>0</v>
      </c>
      <c r="BF152" s="147">
        <f t="shared" si="13"/>
        <v>0</v>
      </c>
      <c r="BG152" s="147">
        <f t="shared" si="14"/>
        <v>0</v>
      </c>
      <c r="BH152" s="147">
        <f t="shared" si="15"/>
        <v>0</v>
      </c>
      <c r="BI152" s="147">
        <f t="shared" si="16"/>
        <v>0</v>
      </c>
      <c r="BJ152" s="14" t="s">
        <v>82</v>
      </c>
      <c r="BK152" s="148">
        <f t="shared" si="17"/>
        <v>0</v>
      </c>
      <c r="BL152" s="14" t="s">
        <v>173</v>
      </c>
      <c r="BM152" s="146" t="s">
        <v>267</v>
      </c>
    </row>
    <row r="153" spans="2:65" s="1" customFormat="1" ht="24.2" customHeight="1" x14ac:dyDescent="0.2">
      <c r="B153" s="26"/>
      <c r="C153" s="136" t="s">
        <v>199</v>
      </c>
      <c r="D153" s="136" t="s">
        <v>145</v>
      </c>
      <c r="E153" s="137" t="s">
        <v>470</v>
      </c>
      <c r="F153" s="138" t="s">
        <v>471</v>
      </c>
      <c r="G153" s="139" t="s">
        <v>283</v>
      </c>
      <c r="H153" s="140">
        <v>15</v>
      </c>
      <c r="I153" s="140"/>
      <c r="J153" s="140"/>
      <c r="K153" s="141"/>
      <c r="L153" s="26"/>
      <c r="M153" s="142" t="s">
        <v>1</v>
      </c>
      <c r="N153" s="143" t="s">
        <v>37</v>
      </c>
      <c r="O153" s="144">
        <v>0</v>
      </c>
      <c r="P153" s="144">
        <f t="shared" si="9"/>
        <v>0</v>
      </c>
      <c r="Q153" s="144">
        <v>0</v>
      </c>
      <c r="R153" s="144">
        <f t="shared" si="10"/>
        <v>0</v>
      </c>
      <c r="S153" s="144">
        <v>0</v>
      </c>
      <c r="T153" s="145">
        <f t="shared" si="11"/>
        <v>0</v>
      </c>
      <c r="AR153" s="146" t="s">
        <v>173</v>
      </c>
      <c r="AT153" s="146" t="s">
        <v>145</v>
      </c>
      <c r="AU153" s="146" t="s">
        <v>82</v>
      </c>
      <c r="AY153" s="14" t="s">
        <v>143</v>
      </c>
      <c r="BE153" s="147">
        <f t="shared" si="12"/>
        <v>0</v>
      </c>
      <c r="BF153" s="147">
        <f t="shared" si="13"/>
        <v>0</v>
      </c>
      <c r="BG153" s="147">
        <f t="shared" si="14"/>
        <v>0</v>
      </c>
      <c r="BH153" s="147">
        <f t="shared" si="15"/>
        <v>0</v>
      </c>
      <c r="BI153" s="147">
        <f t="shared" si="16"/>
        <v>0</v>
      </c>
      <c r="BJ153" s="14" t="s">
        <v>82</v>
      </c>
      <c r="BK153" s="148">
        <f t="shared" si="17"/>
        <v>0</v>
      </c>
      <c r="BL153" s="14" t="s">
        <v>173</v>
      </c>
      <c r="BM153" s="146" t="s">
        <v>270</v>
      </c>
    </row>
    <row r="154" spans="2:65" s="1" customFormat="1" ht="24.2" customHeight="1" x14ac:dyDescent="0.2">
      <c r="B154" s="26"/>
      <c r="C154" s="136" t="s">
        <v>242</v>
      </c>
      <c r="D154" s="136" t="s">
        <v>145</v>
      </c>
      <c r="E154" s="137" t="s">
        <v>472</v>
      </c>
      <c r="F154" s="138" t="s">
        <v>473</v>
      </c>
      <c r="G154" s="139" t="s">
        <v>283</v>
      </c>
      <c r="H154" s="140">
        <v>27.5</v>
      </c>
      <c r="I154" s="140"/>
      <c r="J154" s="140"/>
      <c r="K154" s="141"/>
      <c r="L154" s="26"/>
      <c r="M154" s="142" t="s">
        <v>1</v>
      </c>
      <c r="N154" s="143" t="s">
        <v>37</v>
      </c>
      <c r="O154" s="144">
        <v>0</v>
      </c>
      <c r="P154" s="144">
        <f t="shared" si="9"/>
        <v>0</v>
      </c>
      <c r="Q154" s="144">
        <v>0</v>
      </c>
      <c r="R154" s="144">
        <f t="shared" si="10"/>
        <v>0</v>
      </c>
      <c r="S154" s="144">
        <v>0</v>
      </c>
      <c r="T154" s="145">
        <f t="shared" si="11"/>
        <v>0</v>
      </c>
      <c r="AR154" s="146" t="s">
        <v>173</v>
      </c>
      <c r="AT154" s="146" t="s">
        <v>145</v>
      </c>
      <c r="AU154" s="146" t="s">
        <v>82</v>
      </c>
      <c r="AY154" s="14" t="s">
        <v>143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82</v>
      </c>
      <c r="BK154" s="148">
        <f t="shared" si="17"/>
        <v>0</v>
      </c>
      <c r="BL154" s="14" t="s">
        <v>173</v>
      </c>
      <c r="BM154" s="146" t="s">
        <v>274</v>
      </c>
    </row>
    <row r="155" spans="2:65" s="1" customFormat="1" ht="24.2" customHeight="1" x14ac:dyDescent="0.2">
      <c r="B155" s="26"/>
      <c r="C155" s="136" t="s">
        <v>203</v>
      </c>
      <c r="D155" s="136" t="s">
        <v>145</v>
      </c>
      <c r="E155" s="137" t="s">
        <v>474</v>
      </c>
      <c r="F155" s="138" t="s">
        <v>475</v>
      </c>
      <c r="G155" s="139" t="s">
        <v>198</v>
      </c>
      <c r="H155" s="140">
        <v>0.72</v>
      </c>
      <c r="I155" s="140"/>
      <c r="J155" s="140"/>
      <c r="K155" s="141"/>
      <c r="L155" s="26"/>
      <c r="M155" s="142" t="s">
        <v>1</v>
      </c>
      <c r="N155" s="143" t="s">
        <v>37</v>
      </c>
      <c r="O155" s="144">
        <v>0</v>
      </c>
      <c r="P155" s="144">
        <f t="shared" si="9"/>
        <v>0</v>
      </c>
      <c r="Q155" s="144">
        <v>0</v>
      </c>
      <c r="R155" s="144">
        <f t="shared" si="10"/>
        <v>0</v>
      </c>
      <c r="S155" s="144">
        <v>0</v>
      </c>
      <c r="T155" s="145">
        <f t="shared" si="11"/>
        <v>0</v>
      </c>
      <c r="AR155" s="146" t="s">
        <v>173</v>
      </c>
      <c r="AT155" s="146" t="s">
        <v>145</v>
      </c>
      <c r="AU155" s="146" t="s">
        <v>82</v>
      </c>
      <c r="AY155" s="14" t="s">
        <v>143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82</v>
      </c>
      <c r="BK155" s="148">
        <f t="shared" si="17"/>
        <v>0</v>
      </c>
      <c r="BL155" s="14" t="s">
        <v>173</v>
      </c>
      <c r="BM155" s="146" t="s">
        <v>277</v>
      </c>
    </row>
    <row r="156" spans="2:65" s="11" customFormat="1" ht="22.9" customHeight="1" x14ac:dyDescent="0.2">
      <c r="B156" s="125"/>
      <c r="D156" s="126" t="s">
        <v>70</v>
      </c>
      <c r="E156" s="134" t="s">
        <v>476</v>
      </c>
      <c r="F156" s="134" t="s">
        <v>477</v>
      </c>
      <c r="J156" s="135"/>
      <c r="L156" s="125"/>
      <c r="M156" s="129"/>
      <c r="P156" s="130">
        <f>P157</f>
        <v>0.42099999999999999</v>
      </c>
      <c r="R156" s="130">
        <f>R157</f>
        <v>1.0000000000000001E-5</v>
      </c>
      <c r="T156" s="131">
        <f>T157</f>
        <v>0</v>
      </c>
      <c r="AR156" s="126" t="s">
        <v>82</v>
      </c>
      <c r="AT156" s="132" t="s">
        <v>70</v>
      </c>
      <c r="AU156" s="132" t="s">
        <v>77</v>
      </c>
      <c r="AY156" s="126" t="s">
        <v>143</v>
      </c>
      <c r="BK156" s="133">
        <f>BK157</f>
        <v>0</v>
      </c>
    </row>
    <row r="157" spans="2:65" s="1" customFormat="1" ht="33" customHeight="1" x14ac:dyDescent="0.2">
      <c r="B157" s="26"/>
      <c r="C157" s="136" t="s">
        <v>250</v>
      </c>
      <c r="D157" s="136" t="s">
        <v>145</v>
      </c>
      <c r="E157" s="137" t="s">
        <v>478</v>
      </c>
      <c r="F157" s="138" t="s">
        <v>479</v>
      </c>
      <c r="G157" s="139" t="s">
        <v>480</v>
      </c>
      <c r="H157" s="140">
        <v>1</v>
      </c>
      <c r="I157" s="140"/>
      <c r="J157" s="140"/>
      <c r="K157" s="141"/>
      <c r="L157" s="26"/>
      <c r="M157" s="167" t="s">
        <v>1</v>
      </c>
      <c r="N157" s="168" t="s">
        <v>37</v>
      </c>
      <c r="O157" s="169">
        <v>0.42099999999999999</v>
      </c>
      <c r="P157" s="169">
        <f>O157*H157</f>
        <v>0.42099999999999999</v>
      </c>
      <c r="Q157" s="169">
        <v>1.0000000000000001E-5</v>
      </c>
      <c r="R157" s="169">
        <f>Q157*H157</f>
        <v>1.0000000000000001E-5</v>
      </c>
      <c r="S157" s="169">
        <v>0</v>
      </c>
      <c r="T157" s="170">
        <f>S157*H157</f>
        <v>0</v>
      </c>
      <c r="AR157" s="146" t="s">
        <v>173</v>
      </c>
      <c r="AT157" s="146" t="s">
        <v>145</v>
      </c>
      <c r="AU157" s="146" t="s">
        <v>82</v>
      </c>
      <c r="AY157" s="14" t="s">
        <v>143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4" t="s">
        <v>82</v>
      </c>
      <c r="BK157" s="148">
        <f>ROUND(I157*H157,3)</f>
        <v>0</v>
      </c>
      <c r="BL157" s="14" t="s">
        <v>173</v>
      </c>
      <c r="BM157" s="146" t="s">
        <v>481</v>
      </c>
    </row>
    <row r="158" spans="2:65" s="1" customFormat="1" ht="6.95" customHeight="1" x14ac:dyDescent="0.2">
      <c r="B158" s="40"/>
      <c r="C158" s="41"/>
      <c r="D158" s="41"/>
      <c r="E158" s="41"/>
      <c r="F158" s="41"/>
      <c r="G158" s="41"/>
      <c r="H158" s="41"/>
      <c r="I158" s="41"/>
      <c r="J158" s="41"/>
      <c r="K158" s="41"/>
      <c r="L158" s="26"/>
    </row>
  </sheetData>
  <sheetProtection formatColumns="0" formatRows="0" autoFilter="0"/>
  <autoFilter ref="C123:K157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6"/>
  <sheetViews>
    <sheetView showGridLines="0" topLeftCell="A153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88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ht="12" customHeight="1" x14ac:dyDescent="0.2">
      <c r="B8" s="17"/>
      <c r="D8" s="23" t="s">
        <v>104</v>
      </c>
      <c r="L8" s="17"/>
    </row>
    <row r="9" spans="2:46" s="1" customFormat="1" ht="16.5" customHeight="1" x14ac:dyDescent="0.2">
      <c r="B9" s="26"/>
      <c r="E9" s="243" t="s">
        <v>105</v>
      </c>
      <c r="F9" s="242"/>
      <c r="G9" s="242"/>
      <c r="H9" s="242"/>
      <c r="L9" s="26"/>
    </row>
    <row r="10" spans="2:46" s="1" customFormat="1" ht="12" customHeight="1" x14ac:dyDescent="0.2">
      <c r="B10" s="26"/>
      <c r="D10" s="23" t="s">
        <v>106</v>
      </c>
      <c r="L10" s="26"/>
    </row>
    <row r="11" spans="2:46" s="1" customFormat="1" ht="16.5" customHeight="1" x14ac:dyDescent="0.2">
      <c r="B11" s="26"/>
      <c r="E11" s="233" t="s">
        <v>482</v>
      </c>
      <c r="F11" s="242"/>
      <c r="G11" s="242"/>
      <c r="H11" s="242"/>
      <c r="L11" s="26"/>
    </row>
    <row r="12" spans="2:46" s="1" customFormat="1" x14ac:dyDescent="0.2">
      <c r="B12" s="26"/>
      <c r="L12" s="26"/>
    </row>
    <row r="13" spans="2:46" s="1" customFormat="1" ht="12" customHeight="1" x14ac:dyDescent="0.2">
      <c r="B13" s="26"/>
      <c r="D13" s="23" t="s">
        <v>14</v>
      </c>
      <c r="F13" s="21" t="s">
        <v>1</v>
      </c>
      <c r="I13" s="23" t="s">
        <v>15</v>
      </c>
      <c r="J13" s="21" t="s">
        <v>1</v>
      </c>
      <c r="L13" s="26"/>
    </row>
    <row r="14" spans="2:46" s="1" customFormat="1" ht="12" customHeight="1" x14ac:dyDescent="0.2">
      <c r="B14" s="26"/>
      <c r="D14" s="23" t="s">
        <v>16</v>
      </c>
      <c r="F14" s="21" t="s">
        <v>17</v>
      </c>
      <c r="I14" s="23" t="s">
        <v>18</v>
      </c>
      <c r="J14" s="48"/>
      <c r="L14" s="26"/>
    </row>
    <row r="15" spans="2:46" s="1" customFormat="1" ht="10.9" customHeight="1" x14ac:dyDescent="0.2">
      <c r="B15" s="26"/>
      <c r="L15" s="26"/>
    </row>
    <row r="16" spans="2:46" s="1" customFormat="1" ht="12" customHeight="1" x14ac:dyDescent="0.2">
      <c r="B16" s="26"/>
      <c r="D16" s="23" t="s">
        <v>19</v>
      </c>
      <c r="I16" s="23" t="s">
        <v>20</v>
      </c>
      <c r="J16" s="21" t="s">
        <v>1</v>
      </c>
      <c r="L16" s="26"/>
    </row>
    <row r="17" spans="2:12" s="1" customFormat="1" ht="18" customHeight="1" x14ac:dyDescent="0.2">
      <c r="B17" s="26"/>
      <c r="E17" s="21" t="s">
        <v>21</v>
      </c>
      <c r="I17" s="23" t="s">
        <v>22</v>
      </c>
      <c r="J17" s="21" t="s">
        <v>1</v>
      </c>
      <c r="L17" s="26"/>
    </row>
    <row r="18" spans="2:12" s="1" customFormat="1" ht="6.95" customHeight="1" x14ac:dyDescent="0.2">
      <c r="B18" s="26"/>
      <c r="L18" s="26"/>
    </row>
    <row r="19" spans="2:12" s="1" customFormat="1" ht="12" customHeight="1" x14ac:dyDescent="0.2">
      <c r="B19" s="26"/>
      <c r="D19" s="23" t="s">
        <v>23</v>
      </c>
      <c r="I19" s="23" t="s">
        <v>20</v>
      </c>
      <c r="J19" s="21" t="str">
        <f>'Rekapitulácia stavby'!AN13</f>
        <v/>
      </c>
      <c r="L19" s="26"/>
    </row>
    <row r="20" spans="2:12" s="1" customFormat="1" ht="18" customHeight="1" x14ac:dyDescent="0.2">
      <c r="B20" s="26"/>
      <c r="E20" s="213" t="str">
        <f>'Rekapitulácia stavby'!E14</f>
        <v xml:space="preserve"> </v>
      </c>
      <c r="F20" s="213"/>
      <c r="G20" s="213"/>
      <c r="H20" s="213"/>
      <c r="I20" s="23" t="s">
        <v>22</v>
      </c>
      <c r="J20" s="21" t="str">
        <f>'Rekapitulácia stavby'!AN14</f>
        <v/>
      </c>
      <c r="L20" s="26"/>
    </row>
    <row r="21" spans="2:12" s="1" customFormat="1" ht="6.95" customHeight="1" x14ac:dyDescent="0.2">
      <c r="B21" s="26"/>
      <c r="L21" s="26"/>
    </row>
    <row r="22" spans="2:12" s="1" customFormat="1" ht="12" customHeight="1" x14ac:dyDescent="0.2">
      <c r="B22" s="26"/>
      <c r="D22" s="23" t="s">
        <v>25</v>
      </c>
      <c r="I22" s="23" t="s">
        <v>20</v>
      </c>
      <c r="J22" s="21" t="s">
        <v>1</v>
      </c>
      <c r="L22" s="26"/>
    </row>
    <row r="23" spans="2:12" s="1" customFormat="1" ht="18" customHeight="1" x14ac:dyDescent="0.2">
      <c r="B23" s="26"/>
      <c r="E23" s="21" t="s">
        <v>26</v>
      </c>
      <c r="I23" s="23" t="s">
        <v>22</v>
      </c>
      <c r="J23" s="21" t="s">
        <v>1</v>
      </c>
      <c r="L23" s="26"/>
    </row>
    <row r="24" spans="2:12" s="1" customFormat="1" ht="6.95" customHeight="1" x14ac:dyDescent="0.2">
      <c r="B24" s="26"/>
      <c r="L24" s="26"/>
    </row>
    <row r="25" spans="2:12" s="1" customFormat="1" ht="12" customHeight="1" x14ac:dyDescent="0.2">
      <c r="B25" s="26"/>
      <c r="D25" s="23" t="s">
        <v>29</v>
      </c>
      <c r="I25" s="23" t="s">
        <v>20</v>
      </c>
      <c r="J25" s="21" t="str">
        <f>IF('Rekapitulácia stavby'!AN19="","",'Rekapitulácia stavby'!AN19)</f>
        <v/>
      </c>
      <c r="L25" s="26"/>
    </row>
    <row r="26" spans="2:12" s="1" customFormat="1" ht="18" customHeight="1" x14ac:dyDescent="0.2">
      <c r="B26" s="26"/>
      <c r="E26" s="21" t="str">
        <f>IF('Rekapitulácia stavby'!E20="","",'Rekapitulácia stavby'!E20)</f>
        <v xml:space="preserve"> </v>
      </c>
      <c r="I26" s="23" t="s">
        <v>22</v>
      </c>
      <c r="J26" s="21" t="str">
        <f>IF('Rekapitulácia stavby'!AN20="","",'Rekapitulácia stavby'!AN20)</f>
        <v/>
      </c>
      <c r="L26" s="26"/>
    </row>
    <row r="27" spans="2:12" s="1" customFormat="1" ht="6.95" customHeight="1" x14ac:dyDescent="0.2">
      <c r="B27" s="26"/>
      <c r="L27" s="26"/>
    </row>
    <row r="28" spans="2:12" s="1" customFormat="1" ht="12" customHeight="1" x14ac:dyDescent="0.2">
      <c r="B28" s="26"/>
      <c r="D28" s="23" t="s">
        <v>30</v>
      </c>
      <c r="L28" s="26"/>
    </row>
    <row r="29" spans="2:12" s="7" customFormat="1" ht="16.5" customHeight="1" x14ac:dyDescent="0.2">
      <c r="B29" s="89"/>
      <c r="E29" s="215" t="s">
        <v>1</v>
      </c>
      <c r="F29" s="215"/>
      <c r="G29" s="215"/>
      <c r="H29" s="215"/>
      <c r="L29" s="89"/>
    </row>
    <row r="30" spans="2:12" s="1" customFormat="1" ht="6.95" customHeight="1" x14ac:dyDescent="0.2">
      <c r="B30" s="26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25.35" customHeight="1" x14ac:dyDescent="0.2">
      <c r="B32" s="26"/>
      <c r="D32" s="90" t="s">
        <v>31</v>
      </c>
      <c r="J32" s="61"/>
      <c r="L32" s="26"/>
    </row>
    <row r="33" spans="2:12" s="1" customFormat="1" ht="6.95" customHeight="1" x14ac:dyDescent="0.2">
      <c r="B33" s="26"/>
      <c r="D33" s="49"/>
      <c r="E33" s="49"/>
      <c r="F33" s="49"/>
      <c r="G33" s="49"/>
      <c r="H33" s="49"/>
      <c r="I33" s="49"/>
      <c r="J33" s="49"/>
      <c r="K33" s="49"/>
      <c r="L33" s="26"/>
    </row>
    <row r="34" spans="2:12" s="1" customFormat="1" ht="14.45" customHeight="1" x14ac:dyDescent="0.2">
      <c r="B34" s="26"/>
      <c r="F34" s="91" t="s">
        <v>33</v>
      </c>
      <c r="I34" s="91" t="s">
        <v>32</v>
      </c>
      <c r="J34" s="91" t="s">
        <v>34</v>
      </c>
      <c r="L34" s="26"/>
    </row>
    <row r="35" spans="2:12" s="1" customFormat="1" ht="14.45" customHeight="1" x14ac:dyDescent="0.2">
      <c r="B35" s="26"/>
      <c r="D35" s="92" t="s">
        <v>35</v>
      </c>
      <c r="E35" s="30" t="s">
        <v>36</v>
      </c>
      <c r="F35" s="93">
        <f>ROUND((SUM(BE124:BE165)),  2)</f>
        <v>0</v>
      </c>
      <c r="G35" s="94"/>
      <c r="H35" s="94"/>
      <c r="I35" s="95">
        <v>0.2</v>
      </c>
      <c r="J35" s="93">
        <f>ROUND(((SUM(BE124:BE165))*I35),  2)</f>
        <v>0</v>
      </c>
      <c r="L35" s="26"/>
    </row>
    <row r="36" spans="2:12" s="1" customFormat="1" ht="14.45" customHeight="1" x14ac:dyDescent="0.2">
      <c r="B36" s="26"/>
      <c r="E36" s="30" t="s">
        <v>37</v>
      </c>
      <c r="F36" s="81"/>
      <c r="I36" s="96">
        <v>0.2</v>
      </c>
      <c r="J36" s="81"/>
      <c r="L36" s="26"/>
    </row>
    <row r="37" spans="2:12" s="1" customFormat="1" ht="14.45" hidden="1" customHeight="1" x14ac:dyDescent="0.2">
      <c r="B37" s="26"/>
      <c r="E37" s="23" t="s">
        <v>38</v>
      </c>
      <c r="F37" s="81">
        <f>ROUND((SUM(BG124:BG165)),  2)</f>
        <v>0</v>
      </c>
      <c r="I37" s="96">
        <v>0.2</v>
      </c>
      <c r="J37" s="81">
        <f>0</f>
        <v>0</v>
      </c>
      <c r="L37" s="26"/>
    </row>
    <row r="38" spans="2:12" s="1" customFormat="1" ht="14.45" hidden="1" customHeight="1" x14ac:dyDescent="0.2">
      <c r="B38" s="26"/>
      <c r="E38" s="23" t="s">
        <v>39</v>
      </c>
      <c r="F38" s="81">
        <f>ROUND((SUM(BH124:BH165)),  2)</f>
        <v>0</v>
      </c>
      <c r="I38" s="96">
        <v>0.2</v>
      </c>
      <c r="J38" s="81">
        <f>0</f>
        <v>0</v>
      </c>
      <c r="L38" s="26"/>
    </row>
    <row r="39" spans="2:12" s="1" customFormat="1" ht="14.45" hidden="1" customHeight="1" x14ac:dyDescent="0.2">
      <c r="B39" s="26"/>
      <c r="E39" s="30" t="s">
        <v>40</v>
      </c>
      <c r="F39" s="93">
        <f>ROUND((SUM(BI124:BI165)),  2)</f>
        <v>0</v>
      </c>
      <c r="G39" s="94"/>
      <c r="H39" s="94"/>
      <c r="I39" s="95">
        <v>0</v>
      </c>
      <c r="J39" s="93">
        <f>0</f>
        <v>0</v>
      </c>
      <c r="L39" s="26"/>
    </row>
    <row r="40" spans="2:12" s="1" customFormat="1" ht="6.95" customHeight="1" x14ac:dyDescent="0.2">
      <c r="B40" s="26"/>
      <c r="L40" s="26"/>
    </row>
    <row r="41" spans="2:12" s="1" customFormat="1" ht="25.35" customHeight="1" x14ac:dyDescent="0.2">
      <c r="B41" s="26"/>
      <c r="C41" s="97"/>
      <c r="D41" s="98" t="s">
        <v>41</v>
      </c>
      <c r="E41" s="52"/>
      <c r="F41" s="52"/>
      <c r="G41" s="99" t="s">
        <v>42</v>
      </c>
      <c r="H41" s="100" t="s">
        <v>43</v>
      </c>
      <c r="I41" s="52"/>
      <c r="J41" s="101"/>
      <c r="K41" s="102"/>
      <c r="L41" s="26"/>
    </row>
    <row r="42" spans="2:12" s="1" customFormat="1" ht="14.45" customHeight="1" x14ac:dyDescent="0.2">
      <c r="B42" s="26"/>
      <c r="L42" s="26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12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12" s="1" customFormat="1" ht="24.95" hidden="1" customHeight="1" x14ac:dyDescent="0.2">
      <c r="B82" s="26"/>
      <c r="C82" s="18" t="s">
        <v>108</v>
      </c>
      <c r="L82" s="26"/>
    </row>
    <row r="83" spans="2:12" s="1" customFormat="1" ht="6.95" hidden="1" customHeight="1" x14ac:dyDescent="0.2">
      <c r="B83" s="26"/>
      <c r="L83" s="26"/>
    </row>
    <row r="84" spans="2:12" s="1" customFormat="1" ht="12" hidden="1" customHeight="1" x14ac:dyDescent="0.2">
      <c r="B84" s="26"/>
      <c r="C84" s="23" t="s">
        <v>12</v>
      </c>
      <c r="L84" s="26"/>
    </row>
    <row r="85" spans="2:12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12" ht="12" hidden="1" customHeight="1" x14ac:dyDescent="0.2">
      <c r="B86" s="17"/>
      <c r="C86" s="23" t="s">
        <v>104</v>
      </c>
      <c r="L86" s="17"/>
    </row>
    <row r="87" spans="2:12" s="1" customFormat="1" ht="16.5" hidden="1" customHeight="1" x14ac:dyDescent="0.2">
      <c r="B87" s="26"/>
      <c r="E87" s="243" t="s">
        <v>105</v>
      </c>
      <c r="F87" s="242"/>
      <c r="G87" s="242"/>
      <c r="H87" s="242"/>
      <c r="L87" s="26"/>
    </row>
    <row r="88" spans="2:12" s="1" customFormat="1" ht="12" hidden="1" customHeight="1" x14ac:dyDescent="0.2">
      <c r="B88" s="26"/>
      <c r="C88" s="23" t="s">
        <v>106</v>
      </c>
      <c r="L88" s="26"/>
    </row>
    <row r="89" spans="2:12" s="1" customFormat="1" ht="16.5" hidden="1" customHeight="1" x14ac:dyDescent="0.2">
      <c r="B89" s="26"/>
      <c r="E89" s="233" t="str">
        <f>E11</f>
        <v>3 - SO 01  Elektroinštalácia</v>
      </c>
      <c r="F89" s="242"/>
      <c r="G89" s="242"/>
      <c r="H89" s="242"/>
      <c r="L89" s="26"/>
    </row>
    <row r="90" spans="2:12" s="1" customFormat="1" ht="6.95" hidden="1" customHeight="1" x14ac:dyDescent="0.2">
      <c r="B90" s="26"/>
      <c r="L90" s="26"/>
    </row>
    <row r="91" spans="2:12" s="1" customFormat="1" ht="12" hidden="1" customHeight="1" x14ac:dyDescent="0.2">
      <c r="B91" s="26"/>
      <c r="C91" s="23" t="s">
        <v>16</v>
      </c>
      <c r="F91" s="21" t="str">
        <f>F14</f>
        <v>Čierna nad Tisou</v>
      </c>
      <c r="I91" s="23" t="s">
        <v>18</v>
      </c>
      <c r="J91" s="48" t="str">
        <f>IF(J14="","",J14)</f>
        <v/>
      </c>
      <c r="L91" s="26"/>
    </row>
    <row r="92" spans="2:12" s="1" customFormat="1" ht="6.95" hidden="1" customHeight="1" x14ac:dyDescent="0.2">
      <c r="B92" s="26"/>
      <c r="L92" s="26"/>
    </row>
    <row r="93" spans="2:12" s="1" customFormat="1" ht="15.2" hidden="1" customHeight="1" x14ac:dyDescent="0.2">
      <c r="B93" s="26"/>
      <c r="C93" s="23" t="s">
        <v>19</v>
      </c>
      <c r="F93" s="21" t="str">
        <f>E17</f>
        <v>Ministerstvo vnútra SR</v>
      </c>
      <c r="I93" s="23" t="s">
        <v>25</v>
      </c>
      <c r="J93" s="24" t="str">
        <f>E23</f>
        <v>KApAR, s.r.o. Prešov</v>
      </c>
      <c r="L93" s="26"/>
    </row>
    <row r="94" spans="2:12" s="1" customFormat="1" ht="15.2" hidden="1" customHeight="1" x14ac:dyDescent="0.2">
      <c r="B94" s="26"/>
      <c r="C94" s="23" t="s">
        <v>23</v>
      </c>
      <c r="F94" s="21" t="str">
        <f>IF(E20="","",E20)</f>
        <v xml:space="preserve"> </v>
      </c>
      <c r="I94" s="23" t="s">
        <v>29</v>
      </c>
      <c r="J94" s="24" t="str">
        <f>E26</f>
        <v xml:space="preserve"> </v>
      </c>
      <c r="L94" s="26"/>
    </row>
    <row r="95" spans="2:12" s="1" customFormat="1" ht="10.35" hidden="1" customHeight="1" x14ac:dyDescent="0.2">
      <c r="B95" s="26"/>
      <c r="L95" s="26"/>
    </row>
    <row r="96" spans="2:12" s="1" customFormat="1" ht="29.25" hidden="1" customHeight="1" x14ac:dyDescent="0.2">
      <c r="B96" s="26"/>
      <c r="C96" s="105" t="s">
        <v>109</v>
      </c>
      <c r="D96" s="97"/>
      <c r="E96" s="97"/>
      <c r="F96" s="97"/>
      <c r="G96" s="97"/>
      <c r="H96" s="97"/>
      <c r="I96" s="97"/>
      <c r="J96" s="106" t="s">
        <v>110</v>
      </c>
      <c r="K96" s="97"/>
      <c r="L96" s="26"/>
    </row>
    <row r="97" spans="2:47" s="1" customFormat="1" ht="10.35" hidden="1" customHeight="1" x14ac:dyDescent="0.2">
      <c r="B97" s="26"/>
      <c r="L97" s="26"/>
    </row>
    <row r="98" spans="2:47" s="1" customFormat="1" ht="22.9" hidden="1" customHeight="1" x14ac:dyDescent="0.2">
      <c r="B98" s="26"/>
      <c r="C98" s="107" t="s">
        <v>111</v>
      </c>
      <c r="J98" s="61">
        <f>J124</f>
        <v>0</v>
      </c>
      <c r="L98" s="26"/>
      <c r="AU98" s="14" t="s">
        <v>112</v>
      </c>
    </row>
    <row r="99" spans="2:47" s="8" customFormat="1" ht="24.95" hidden="1" customHeight="1" x14ac:dyDescent="0.2">
      <c r="B99" s="108"/>
      <c r="D99" s="109" t="s">
        <v>483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hidden="1" customHeight="1" x14ac:dyDescent="0.2">
      <c r="B100" s="112"/>
      <c r="D100" s="113" t="s">
        <v>484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hidden="1" customHeight="1" x14ac:dyDescent="0.2">
      <c r="B101" s="112"/>
      <c r="D101" s="113" t="s">
        <v>485</v>
      </c>
      <c r="E101" s="114"/>
      <c r="F101" s="114"/>
      <c r="G101" s="114"/>
      <c r="H101" s="114"/>
      <c r="I101" s="114"/>
      <c r="J101" s="115">
        <f>J153</f>
        <v>0</v>
      </c>
      <c r="L101" s="112"/>
    </row>
    <row r="102" spans="2:47" s="9" customFormat="1" ht="19.899999999999999" hidden="1" customHeight="1" x14ac:dyDescent="0.2">
      <c r="B102" s="112"/>
      <c r="D102" s="113" t="s">
        <v>486</v>
      </c>
      <c r="E102" s="114"/>
      <c r="F102" s="114"/>
      <c r="G102" s="114"/>
      <c r="H102" s="114"/>
      <c r="I102" s="114"/>
      <c r="J102" s="115">
        <f>J156</f>
        <v>0</v>
      </c>
      <c r="L102" s="112"/>
    </row>
    <row r="103" spans="2:47" s="1" customFormat="1" ht="21.75" hidden="1" customHeight="1" x14ac:dyDescent="0.2">
      <c r="B103" s="26"/>
      <c r="L103" s="26"/>
    </row>
    <row r="104" spans="2:47" s="1" customFormat="1" ht="6.95" hidden="1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47" hidden="1" x14ac:dyDescent="0.2"/>
    <row r="106" spans="2:47" hidden="1" x14ac:dyDescent="0.2"/>
    <row r="107" spans="2:47" hidden="1" x14ac:dyDescent="0.2"/>
    <row r="108" spans="2:47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6"/>
    </row>
    <row r="109" spans="2:47" s="1" customFormat="1" ht="24.95" customHeight="1" x14ac:dyDescent="0.2">
      <c r="B109" s="26"/>
      <c r="C109" s="18" t="s">
        <v>129</v>
      </c>
      <c r="L109" s="26"/>
    </row>
    <row r="110" spans="2:47" s="1" customFormat="1" ht="6.95" customHeight="1" x14ac:dyDescent="0.2">
      <c r="B110" s="26"/>
      <c r="L110" s="26"/>
    </row>
    <row r="111" spans="2:47" s="1" customFormat="1" ht="12" customHeight="1" x14ac:dyDescent="0.2">
      <c r="B111" s="26"/>
      <c r="C111" s="23" t="s">
        <v>12</v>
      </c>
      <c r="L111" s="26"/>
    </row>
    <row r="112" spans="2:47" s="1" customFormat="1" ht="26.25" customHeight="1" x14ac:dyDescent="0.2">
      <c r="B112" s="26"/>
      <c r="E112" s="243" t="str">
        <f>E7</f>
        <v>Čierna nad Tisou OHK -  Pracovisko hraničnej kontroly na HP Čierna nad Tisou</v>
      </c>
      <c r="F112" s="244"/>
      <c r="G112" s="244"/>
      <c r="H112" s="244"/>
      <c r="L112" s="26"/>
    </row>
    <row r="113" spans="2:65" ht="12" customHeight="1" x14ac:dyDescent="0.2">
      <c r="B113" s="17"/>
      <c r="C113" s="23" t="s">
        <v>104</v>
      </c>
      <c r="L113" s="17"/>
    </row>
    <row r="114" spans="2:65" s="1" customFormat="1" ht="16.5" customHeight="1" x14ac:dyDescent="0.2">
      <c r="B114" s="26"/>
      <c r="E114" s="243" t="s">
        <v>105</v>
      </c>
      <c r="F114" s="242"/>
      <c r="G114" s="242"/>
      <c r="H114" s="242"/>
      <c r="L114" s="26"/>
    </row>
    <row r="115" spans="2:65" s="1" customFormat="1" ht="12" customHeight="1" x14ac:dyDescent="0.2">
      <c r="B115" s="26"/>
      <c r="C115" s="23" t="s">
        <v>106</v>
      </c>
      <c r="L115" s="26"/>
    </row>
    <row r="116" spans="2:65" s="1" customFormat="1" ht="16.5" customHeight="1" x14ac:dyDescent="0.2">
      <c r="B116" s="26"/>
      <c r="E116" s="233" t="str">
        <f>E11</f>
        <v>3 - SO 01  Elektroinštalácia</v>
      </c>
      <c r="F116" s="242"/>
      <c r="G116" s="242"/>
      <c r="H116" s="242"/>
      <c r="L116" s="26"/>
    </row>
    <row r="117" spans="2:65" s="1" customFormat="1" ht="6.95" customHeight="1" x14ac:dyDescent="0.2">
      <c r="B117" s="26"/>
      <c r="L117" s="26"/>
    </row>
    <row r="118" spans="2:65" s="1" customFormat="1" ht="12" customHeight="1" x14ac:dyDescent="0.2">
      <c r="B118" s="26"/>
      <c r="C118" s="23" t="s">
        <v>16</v>
      </c>
      <c r="F118" s="21" t="str">
        <f>F14</f>
        <v>Čierna nad Tisou</v>
      </c>
      <c r="I118" s="23" t="s">
        <v>18</v>
      </c>
      <c r="J118" s="48" t="str">
        <f>IF(J14="","",J14)</f>
        <v/>
      </c>
      <c r="L118" s="26"/>
    </row>
    <row r="119" spans="2:65" s="1" customFormat="1" ht="6.95" customHeight="1" x14ac:dyDescent="0.2">
      <c r="B119" s="26"/>
      <c r="L119" s="26"/>
    </row>
    <row r="120" spans="2:65" s="1" customFormat="1" ht="15.2" customHeight="1" x14ac:dyDescent="0.2">
      <c r="B120" s="26"/>
      <c r="C120" s="23" t="s">
        <v>19</v>
      </c>
      <c r="F120" s="21" t="str">
        <f>E17</f>
        <v>Ministerstvo vnútra SR</v>
      </c>
      <c r="I120" s="23" t="s">
        <v>25</v>
      </c>
      <c r="J120" s="24" t="str">
        <f>E23</f>
        <v>KApAR, s.r.o. Prešov</v>
      </c>
      <c r="L120" s="26"/>
    </row>
    <row r="121" spans="2:65" s="1" customFormat="1" ht="15.2" customHeight="1" x14ac:dyDescent="0.2">
      <c r="B121" s="26"/>
      <c r="C121" s="23" t="s">
        <v>23</v>
      </c>
      <c r="F121" s="21" t="str">
        <f>IF(E20="","",E20)</f>
        <v xml:space="preserve"> </v>
      </c>
      <c r="I121" s="23" t="s">
        <v>29</v>
      </c>
      <c r="J121" s="24" t="str">
        <f>E26</f>
        <v xml:space="preserve"> </v>
      </c>
      <c r="L121" s="26"/>
    </row>
    <row r="122" spans="2:65" s="1" customFormat="1" ht="10.35" customHeight="1" x14ac:dyDescent="0.2">
      <c r="B122" s="26"/>
      <c r="L122" s="26"/>
    </row>
    <row r="123" spans="2:65" s="10" customFormat="1" ht="29.25" customHeight="1" x14ac:dyDescent="0.2">
      <c r="B123" s="116"/>
      <c r="C123" s="117" t="s">
        <v>130</v>
      </c>
      <c r="D123" s="118" t="s">
        <v>56</v>
      </c>
      <c r="E123" s="118" t="s">
        <v>52</v>
      </c>
      <c r="F123" s="118" t="s">
        <v>53</v>
      </c>
      <c r="G123" s="118" t="s">
        <v>131</v>
      </c>
      <c r="H123" s="118" t="s">
        <v>132</v>
      </c>
      <c r="I123" s="118" t="s">
        <v>133</v>
      </c>
      <c r="J123" s="119" t="s">
        <v>110</v>
      </c>
      <c r="K123" s="120" t="s">
        <v>134</v>
      </c>
      <c r="L123" s="116"/>
      <c r="M123" s="54" t="s">
        <v>1</v>
      </c>
      <c r="N123" s="55" t="s">
        <v>35</v>
      </c>
      <c r="O123" s="55" t="s">
        <v>135</v>
      </c>
      <c r="P123" s="55" t="s">
        <v>136</v>
      </c>
      <c r="Q123" s="55" t="s">
        <v>137</v>
      </c>
      <c r="R123" s="55" t="s">
        <v>138</v>
      </c>
      <c r="S123" s="55" t="s">
        <v>139</v>
      </c>
      <c r="T123" s="56" t="s">
        <v>140</v>
      </c>
    </row>
    <row r="124" spans="2:65" s="1" customFormat="1" ht="22.9" customHeight="1" x14ac:dyDescent="0.25">
      <c r="B124" s="26"/>
      <c r="C124" s="59" t="s">
        <v>111</v>
      </c>
      <c r="J124" s="121"/>
      <c r="L124" s="26"/>
      <c r="M124" s="57"/>
      <c r="N124" s="49"/>
      <c r="O124" s="49"/>
      <c r="P124" s="122">
        <f>P125</f>
        <v>6.8000000000000007</v>
      </c>
      <c r="Q124" s="49"/>
      <c r="R124" s="122">
        <f>R125</f>
        <v>0.105</v>
      </c>
      <c r="S124" s="49"/>
      <c r="T124" s="123">
        <f>T125</f>
        <v>0</v>
      </c>
      <c r="AT124" s="14" t="s">
        <v>70</v>
      </c>
      <c r="AU124" s="14" t="s">
        <v>112</v>
      </c>
      <c r="BK124" s="124">
        <f>BK125</f>
        <v>0</v>
      </c>
    </row>
    <row r="125" spans="2:65" s="11" customFormat="1" ht="25.9" customHeight="1" x14ac:dyDescent="0.2">
      <c r="B125" s="125"/>
      <c r="D125" s="126" t="s">
        <v>70</v>
      </c>
      <c r="E125" s="127" t="s">
        <v>209</v>
      </c>
      <c r="F125" s="127" t="s">
        <v>487</v>
      </c>
      <c r="J125" s="128"/>
      <c r="L125" s="125"/>
      <c r="M125" s="129"/>
      <c r="P125" s="130">
        <f>P126+P153+P156</f>
        <v>6.8000000000000007</v>
      </c>
      <c r="R125" s="130">
        <f>R126+R153+R156</f>
        <v>0.105</v>
      </c>
      <c r="T125" s="131">
        <f>T126+T153+T156</f>
        <v>0</v>
      </c>
      <c r="AR125" s="126" t="s">
        <v>86</v>
      </c>
      <c r="AT125" s="132" t="s">
        <v>70</v>
      </c>
      <c r="AU125" s="132" t="s">
        <v>71</v>
      </c>
      <c r="AY125" s="126" t="s">
        <v>143</v>
      </c>
      <c r="BK125" s="133">
        <f>BK126+BK153+BK156</f>
        <v>0</v>
      </c>
    </row>
    <row r="126" spans="2:65" s="11" customFormat="1" ht="22.9" customHeight="1" x14ac:dyDescent="0.2">
      <c r="B126" s="125"/>
      <c r="D126" s="126" t="s">
        <v>70</v>
      </c>
      <c r="E126" s="134" t="s">
        <v>488</v>
      </c>
      <c r="F126" s="134" t="s">
        <v>489</v>
      </c>
      <c r="J126" s="135"/>
      <c r="L126" s="125"/>
      <c r="M126" s="129"/>
      <c r="P126" s="130">
        <f>SUM(P127:P152)</f>
        <v>0</v>
      </c>
      <c r="R126" s="130">
        <f>SUM(R127:R152)</f>
        <v>0</v>
      </c>
      <c r="T126" s="131">
        <f>SUM(T127:T152)</f>
        <v>0</v>
      </c>
      <c r="AR126" s="126" t="s">
        <v>77</v>
      </c>
      <c r="AT126" s="132" t="s">
        <v>70</v>
      </c>
      <c r="AU126" s="132" t="s">
        <v>77</v>
      </c>
      <c r="AY126" s="126" t="s">
        <v>143</v>
      </c>
      <c r="BK126" s="133">
        <f>SUM(BK127:BK152)</f>
        <v>0</v>
      </c>
    </row>
    <row r="127" spans="2:65" s="1" customFormat="1" ht="16.5" customHeight="1" x14ac:dyDescent="0.2">
      <c r="B127" s="26"/>
      <c r="C127" s="136" t="s">
        <v>77</v>
      </c>
      <c r="D127" s="136" t="s">
        <v>145</v>
      </c>
      <c r="E127" s="137" t="s">
        <v>490</v>
      </c>
      <c r="F127" s="138" t="s">
        <v>491</v>
      </c>
      <c r="G127" s="139" t="s">
        <v>317</v>
      </c>
      <c r="H127" s="140">
        <v>180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 t="shared" ref="P127:P152" si="0">O127*H127</f>
        <v>0</v>
      </c>
      <c r="Q127" s="144">
        <v>0</v>
      </c>
      <c r="R127" s="144">
        <f t="shared" ref="R127:R152" si="1">Q127*H127</f>
        <v>0</v>
      </c>
      <c r="S127" s="144">
        <v>0</v>
      </c>
      <c r="T127" s="145">
        <f t="shared" ref="T127:T152" si="2">S127*H127</f>
        <v>0</v>
      </c>
      <c r="AR127" s="146" t="s">
        <v>294</v>
      </c>
      <c r="AT127" s="146" t="s">
        <v>145</v>
      </c>
      <c r="AU127" s="146" t="s">
        <v>82</v>
      </c>
      <c r="AY127" s="14" t="s">
        <v>143</v>
      </c>
      <c r="BE127" s="147">
        <f t="shared" ref="BE127:BE152" si="3">IF(N127="základná",J127,0)</f>
        <v>0</v>
      </c>
      <c r="BF127" s="147">
        <f t="shared" ref="BF127:BF152" si="4">IF(N127="znížená",J127,0)</f>
        <v>0</v>
      </c>
      <c r="BG127" s="147">
        <f t="shared" ref="BG127:BG152" si="5">IF(N127="zákl. prenesená",J127,0)</f>
        <v>0</v>
      </c>
      <c r="BH127" s="147">
        <f t="shared" ref="BH127:BH152" si="6">IF(N127="zníž. prenesená",J127,0)</f>
        <v>0</v>
      </c>
      <c r="BI127" s="147">
        <f t="shared" ref="BI127:BI152" si="7">IF(N127="nulová",J127,0)</f>
        <v>0</v>
      </c>
      <c r="BJ127" s="14" t="s">
        <v>82</v>
      </c>
      <c r="BK127" s="148">
        <f t="shared" ref="BK127:BK152" si="8">ROUND(I127*H127,3)</f>
        <v>0</v>
      </c>
      <c r="BL127" s="14" t="s">
        <v>294</v>
      </c>
      <c r="BM127" s="146" t="s">
        <v>82</v>
      </c>
    </row>
    <row r="128" spans="2:65" s="1" customFormat="1" ht="16.5" customHeight="1" x14ac:dyDescent="0.2">
      <c r="B128" s="26"/>
      <c r="C128" s="156" t="s">
        <v>82</v>
      </c>
      <c r="D128" s="156" t="s">
        <v>209</v>
      </c>
      <c r="E128" s="157" t="s">
        <v>492</v>
      </c>
      <c r="F128" s="158" t="s">
        <v>493</v>
      </c>
      <c r="G128" s="159" t="s">
        <v>317</v>
      </c>
      <c r="H128" s="160">
        <v>180</v>
      </c>
      <c r="I128" s="160"/>
      <c r="J128" s="160"/>
      <c r="K128" s="161"/>
      <c r="L128" s="162"/>
      <c r="M128" s="163" t="s">
        <v>1</v>
      </c>
      <c r="N128" s="164" t="s">
        <v>37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494</v>
      </c>
      <c r="AT128" s="146" t="s">
        <v>209</v>
      </c>
      <c r="AU128" s="146" t="s">
        <v>82</v>
      </c>
      <c r="AY128" s="14" t="s">
        <v>143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4" t="s">
        <v>82</v>
      </c>
      <c r="BK128" s="148">
        <f t="shared" si="8"/>
        <v>0</v>
      </c>
      <c r="BL128" s="14" t="s">
        <v>494</v>
      </c>
      <c r="BM128" s="146" t="s">
        <v>89</v>
      </c>
    </row>
    <row r="129" spans="2:65" s="1" customFormat="1" ht="16.5" customHeight="1" x14ac:dyDescent="0.2">
      <c r="B129" s="26"/>
      <c r="C129" s="136" t="s">
        <v>86</v>
      </c>
      <c r="D129" s="136" t="s">
        <v>145</v>
      </c>
      <c r="E129" s="137" t="s">
        <v>495</v>
      </c>
      <c r="F129" s="138" t="s">
        <v>496</v>
      </c>
      <c r="G129" s="139" t="s">
        <v>317</v>
      </c>
      <c r="H129" s="140">
        <v>30</v>
      </c>
      <c r="I129" s="140"/>
      <c r="J129" s="140"/>
      <c r="K129" s="141"/>
      <c r="L129" s="26"/>
      <c r="M129" s="142" t="s">
        <v>1</v>
      </c>
      <c r="N129" s="143" t="s">
        <v>37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294</v>
      </c>
      <c r="AT129" s="146" t="s">
        <v>145</v>
      </c>
      <c r="AU129" s="146" t="s">
        <v>82</v>
      </c>
      <c r="AY129" s="14" t="s">
        <v>143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4" t="s">
        <v>82</v>
      </c>
      <c r="BK129" s="148">
        <f t="shared" si="8"/>
        <v>0</v>
      </c>
      <c r="BL129" s="14" t="s">
        <v>294</v>
      </c>
      <c r="BM129" s="146" t="s">
        <v>95</v>
      </c>
    </row>
    <row r="130" spans="2:65" s="1" customFormat="1" ht="16.5" customHeight="1" x14ac:dyDescent="0.2">
      <c r="B130" s="26"/>
      <c r="C130" s="156" t="s">
        <v>89</v>
      </c>
      <c r="D130" s="156" t="s">
        <v>209</v>
      </c>
      <c r="E130" s="157" t="s">
        <v>497</v>
      </c>
      <c r="F130" s="158" t="s">
        <v>498</v>
      </c>
      <c r="G130" s="159" t="s">
        <v>317</v>
      </c>
      <c r="H130" s="160">
        <v>30</v>
      </c>
      <c r="I130" s="160"/>
      <c r="J130" s="160"/>
      <c r="K130" s="161"/>
      <c r="L130" s="162"/>
      <c r="M130" s="163" t="s">
        <v>1</v>
      </c>
      <c r="N130" s="164" t="s">
        <v>37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494</v>
      </c>
      <c r="AT130" s="146" t="s">
        <v>209</v>
      </c>
      <c r="AU130" s="146" t="s">
        <v>82</v>
      </c>
      <c r="AY130" s="14" t="s">
        <v>143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4" t="s">
        <v>82</v>
      </c>
      <c r="BK130" s="148">
        <f t="shared" si="8"/>
        <v>0</v>
      </c>
      <c r="BL130" s="14" t="s">
        <v>494</v>
      </c>
      <c r="BM130" s="146" t="s">
        <v>100</v>
      </c>
    </row>
    <row r="131" spans="2:65" s="1" customFormat="1" ht="16.5" customHeight="1" x14ac:dyDescent="0.2">
      <c r="B131" s="26"/>
      <c r="C131" s="136" t="s">
        <v>92</v>
      </c>
      <c r="D131" s="136" t="s">
        <v>145</v>
      </c>
      <c r="E131" s="137" t="s">
        <v>499</v>
      </c>
      <c r="F131" s="138" t="s">
        <v>500</v>
      </c>
      <c r="G131" s="139" t="s">
        <v>283</v>
      </c>
      <c r="H131" s="140">
        <v>210</v>
      </c>
      <c r="I131" s="140"/>
      <c r="J131" s="140"/>
      <c r="K131" s="141"/>
      <c r="L131" s="26"/>
      <c r="M131" s="142" t="s">
        <v>1</v>
      </c>
      <c r="N131" s="143" t="s">
        <v>37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294</v>
      </c>
      <c r="AT131" s="146" t="s">
        <v>145</v>
      </c>
      <c r="AU131" s="146" t="s">
        <v>82</v>
      </c>
      <c r="AY131" s="14" t="s">
        <v>143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4" t="s">
        <v>82</v>
      </c>
      <c r="BK131" s="148">
        <f t="shared" si="8"/>
        <v>0</v>
      </c>
      <c r="BL131" s="14" t="s">
        <v>294</v>
      </c>
      <c r="BM131" s="146" t="s">
        <v>163</v>
      </c>
    </row>
    <row r="132" spans="2:65" s="1" customFormat="1" ht="16.5" customHeight="1" x14ac:dyDescent="0.2">
      <c r="B132" s="26"/>
      <c r="C132" s="156" t="s">
        <v>95</v>
      </c>
      <c r="D132" s="156" t="s">
        <v>209</v>
      </c>
      <c r="E132" s="157" t="s">
        <v>501</v>
      </c>
      <c r="F132" s="158" t="s">
        <v>502</v>
      </c>
      <c r="G132" s="159" t="s">
        <v>283</v>
      </c>
      <c r="H132" s="160">
        <v>210</v>
      </c>
      <c r="I132" s="160"/>
      <c r="J132" s="160"/>
      <c r="K132" s="161"/>
      <c r="L132" s="162"/>
      <c r="M132" s="163" t="s">
        <v>1</v>
      </c>
      <c r="N132" s="164" t="s">
        <v>37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494</v>
      </c>
      <c r="AT132" s="146" t="s">
        <v>209</v>
      </c>
      <c r="AU132" s="146" t="s">
        <v>82</v>
      </c>
      <c r="AY132" s="14" t="s">
        <v>143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4" t="s">
        <v>82</v>
      </c>
      <c r="BK132" s="148">
        <f t="shared" si="8"/>
        <v>0</v>
      </c>
      <c r="BL132" s="14" t="s">
        <v>494</v>
      </c>
      <c r="BM132" s="146" t="s">
        <v>166</v>
      </c>
    </row>
    <row r="133" spans="2:65" s="1" customFormat="1" ht="16.5" customHeight="1" x14ac:dyDescent="0.2">
      <c r="B133" s="26"/>
      <c r="C133" s="136" t="s">
        <v>97</v>
      </c>
      <c r="D133" s="136" t="s">
        <v>145</v>
      </c>
      <c r="E133" s="137" t="s">
        <v>503</v>
      </c>
      <c r="F133" s="138" t="s">
        <v>504</v>
      </c>
      <c r="G133" s="139" t="s">
        <v>283</v>
      </c>
      <c r="H133" s="140">
        <v>140</v>
      </c>
      <c r="I133" s="140"/>
      <c r="J133" s="140"/>
      <c r="K133" s="141"/>
      <c r="L133" s="26"/>
      <c r="M133" s="142" t="s">
        <v>1</v>
      </c>
      <c r="N133" s="143" t="s">
        <v>37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294</v>
      </c>
      <c r="AT133" s="146" t="s">
        <v>145</v>
      </c>
      <c r="AU133" s="146" t="s">
        <v>82</v>
      </c>
      <c r="AY133" s="14" t="s">
        <v>143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4" t="s">
        <v>82</v>
      </c>
      <c r="BK133" s="148">
        <f t="shared" si="8"/>
        <v>0</v>
      </c>
      <c r="BL133" s="14" t="s">
        <v>294</v>
      </c>
      <c r="BM133" s="146" t="s">
        <v>169</v>
      </c>
    </row>
    <row r="134" spans="2:65" s="1" customFormat="1" ht="16.5" customHeight="1" x14ac:dyDescent="0.2">
      <c r="B134" s="26"/>
      <c r="C134" s="156" t="s">
        <v>100</v>
      </c>
      <c r="D134" s="156" t="s">
        <v>209</v>
      </c>
      <c r="E134" s="157" t="s">
        <v>505</v>
      </c>
      <c r="F134" s="158" t="s">
        <v>506</v>
      </c>
      <c r="G134" s="159" t="s">
        <v>283</v>
      </c>
      <c r="H134" s="160">
        <v>140</v>
      </c>
      <c r="I134" s="160"/>
      <c r="J134" s="160"/>
      <c r="K134" s="161"/>
      <c r="L134" s="162"/>
      <c r="M134" s="163" t="s">
        <v>1</v>
      </c>
      <c r="N134" s="164" t="s">
        <v>37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494</v>
      </c>
      <c r="AT134" s="146" t="s">
        <v>209</v>
      </c>
      <c r="AU134" s="146" t="s">
        <v>82</v>
      </c>
      <c r="AY134" s="14" t="s">
        <v>143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4" t="s">
        <v>82</v>
      </c>
      <c r="BK134" s="148">
        <f t="shared" si="8"/>
        <v>0</v>
      </c>
      <c r="BL134" s="14" t="s">
        <v>494</v>
      </c>
      <c r="BM134" s="146" t="s">
        <v>173</v>
      </c>
    </row>
    <row r="135" spans="2:65" s="1" customFormat="1" ht="16.5" customHeight="1" x14ac:dyDescent="0.2">
      <c r="B135" s="26"/>
      <c r="C135" s="136" t="s">
        <v>170</v>
      </c>
      <c r="D135" s="136" t="s">
        <v>145</v>
      </c>
      <c r="E135" s="137" t="s">
        <v>507</v>
      </c>
      <c r="F135" s="138" t="s">
        <v>508</v>
      </c>
      <c r="G135" s="139" t="s">
        <v>317</v>
      </c>
      <c r="H135" s="140">
        <v>40</v>
      </c>
      <c r="I135" s="140"/>
      <c r="J135" s="140"/>
      <c r="K135" s="141"/>
      <c r="L135" s="26"/>
      <c r="M135" s="142" t="s">
        <v>1</v>
      </c>
      <c r="N135" s="143" t="s">
        <v>37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294</v>
      </c>
      <c r="AT135" s="146" t="s">
        <v>145</v>
      </c>
      <c r="AU135" s="146" t="s">
        <v>82</v>
      </c>
      <c r="AY135" s="14" t="s">
        <v>143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4" t="s">
        <v>82</v>
      </c>
      <c r="BK135" s="148">
        <f t="shared" si="8"/>
        <v>0</v>
      </c>
      <c r="BL135" s="14" t="s">
        <v>294</v>
      </c>
      <c r="BM135" s="146" t="s">
        <v>182</v>
      </c>
    </row>
    <row r="136" spans="2:65" s="1" customFormat="1" ht="16.5" customHeight="1" x14ac:dyDescent="0.2">
      <c r="B136" s="26"/>
      <c r="C136" s="156" t="s">
        <v>163</v>
      </c>
      <c r="D136" s="156" t="s">
        <v>209</v>
      </c>
      <c r="E136" s="157" t="s">
        <v>509</v>
      </c>
      <c r="F136" s="158" t="s">
        <v>510</v>
      </c>
      <c r="G136" s="159" t="s">
        <v>317</v>
      </c>
      <c r="H136" s="160">
        <v>40</v>
      </c>
      <c r="I136" s="160"/>
      <c r="J136" s="160"/>
      <c r="K136" s="161"/>
      <c r="L136" s="162"/>
      <c r="M136" s="163" t="s">
        <v>1</v>
      </c>
      <c r="N136" s="164" t="s">
        <v>37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494</v>
      </c>
      <c r="AT136" s="146" t="s">
        <v>209</v>
      </c>
      <c r="AU136" s="146" t="s">
        <v>82</v>
      </c>
      <c r="AY136" s="14" t="s">
        <v>143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4" t="s">
        <v>82</v>
      </c>
      <c r="BK136" s="148">
        <f t="shared" si="8"/>
        <v>0</v>
      </c>
      <c r="BL136" s="14" t="s">
        <v>494</v>
      </c>
      <c r="BM136" s="146" t="s">
        <v>7</v>
      </c>
    </row>
    <row r="137" spans="2:65" s="1" customFormat="1" ht="16.5" customHeight="1" x14ac:dyDescent="0.2">
      <c r="B137" s="26"/>
      <c r="C137" s="136" t="s">
        <v>179</v>
      </c>
      <c r="D137" s="136" t="s">
        <v>145</v>
      </c>
      <c r="E137" s="137" t="s">
        <v>511</v>
      </c>
      <c r="F137" s="138" t="s">
        <v>512</v>
      </c>
      <c r="G137" s="139" t="s">
        <v>317</v>
      </c>
      <c r="H137" s="140">
        <v>90</v>
      </c>
      <c r="I137" s="140"/>
      <c r="J137" s="140"/>
      <c r="K137" s="141"/>
      <c r="L137" s="26"/>
      <c r="M137" s="142" t="s">
        <v>1</v>
      </c>
      <c r="N137" s="143" t="s">
        <v>37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294</v>
      </c>
      <c r="AT137" s="146" t="s">
        <v>145</v>
      </c>
      <c r="AU137" s="146" t="s">
        <v>82</v>
      </c>
      <c r="AY137" s="14" t="s">
        <v>143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4" t="s">
        <v>82</v>
      </c>
      <c r="BK137" s="148">
        <f t="shared" si="8"/>
        <v>0</v>
      </c>
      <c r="BL137" s="14" t="s">
        <v>294</v>
      </c>
      <c r="BM137" s="146" t="s">
        <v>191</v>
      </c>
    </row>
    <row r="138" spans="2:65" s="1" customFormat="1" ht="16.5" customHeight="1" x14ac:dyDescent="0.2">
      <c r="B138" s="26"/>
      <c r="C138" s="156" t="s">
        <v>166</v>
      </c>
      <c r="D138" s="156" t="s">
        <v>209</v>
      </c>
      <c r="E138" s="157" t="s">
        <v>513</v>
      </c>
      <c r="F138" s="158" t="s">
        <v>512</v>
      </c>
      <c r="G138" s="159" t="s">
        <v>317</v>
      </c>
      <c r="H138" s="160">
        <v>90</v>
      </c>
      <c r="I138" s="160"/>
      <c r="J138" s="160"/>
      <c r="K138" s="161"/>
      <c r="L138" s="162"/>
      <c r="M138" s="163" t="s">
        <v>1</v>
      </c>
      <c r="N138" s="164" t="s">
        <v>37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494</v>
      </c>
      <c r="AT138" s="146" t="s">
        <v>209</v>
      </c>
      <c r="AU138" s="146" t="s">
        <v>82</v>
      </c>
      <c r="AY138" s="14" t="s">
        <v>143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4" t="s">
        <v>82</v>
      </c>
      <c r="BK138" s="148">
        <f t="shared" si="8"/>
        <v>0</v>
      </c>
      <c r="BL138" s="14" t="s">
        <v>494</v>
      </c>
      <c r="BM138" s="146" t="s">
        <v>195</v>
      </c>
    </row>
    <row r="139" spans="2:65" s="1" customFormat="1" ht="16.5" customHeight="1" x14ac:dyDescent="0.2">
      <c r="B139" s="26"/>
      <c r="C139" s="136" t="s">
        <v>186</v>
      </c>
      <c r="D139" s="136" t="s">
        <v>145</v>
      </c>
      <c r="E139" s="137" t="s">
        <v>514</v>
      </c>
      <c r="F139" s="138" t="s">
        <v>515</v>
      </c>
      <c r="G139" s="139" t="s">
        <v>317</v>
      </c>
      <c r="H139" s="140">
        <v>50</v>
      </c>
      <c r="I139" s="140"/>
      <c r="J139" s="140"/>
      <c r="K139" s="141"/>
      <c r="L139" s="26"/>
      <c r="M139" s="142" t="s">
        <v>1</v>
      </c>
      <c r="N139" s="143" t="s">
        <v>37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294</v>
      </c>
      <c r="AT139" s="146" t="s">
        <v>145</v>
      </c>
      <c r="AU139" s="146" t="s">
        <v>82</v>
      </c>
      <c r="AY139" s="14" t="s">
        <v>143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4" t="s">
        <v>82</v>
      </c>
      <c r="BK139" s="148">
        <f t="shared" si="8"/>
        <v>0</v>
      </c>
      <c r="BL139" s="14" t="s">
        <v>294</v>
      </c>
      <c r="BM139" s="146" t="s">
        <v>199</v>
      </c>
    </row>
    <row r="140" spans="2:65" s="1" customFormat="1" ht="16.5" customHeight="1" x14ac:dyDescent="0.2">
      <c r="B140" s="26"/>
      <c r="C140" s="156" t="s">
        <v>169</v>
      </c>
      <c r="D140" s="156" t="s">
        <v>209</v>
      </c>
      <c r="E140" s="157" t="s">
        <v>516</v>
      </c>
      <c r="F140" s="158" t="s">
        <v>517</v>
      </c>
      <c r="G140" s="159" t="s">
        <v>317</v>
      </c>
      <c r="H140" s="160">
        <v>50</v>
      </c>
      <c r="I140" s="160"/>
      <c r="J140" s="160"/>
      <c r="K140" s="161"/>
      <c r="L140" s="162"/>
      <c r="M140" s="163" t="s">
        <v>1</v>
      </c>
      <c r="N140" s="164" t="s">
        <v>37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494</v>
      </c>
      <c r="AT140" s="146" t="s">
        <v>209</v>
      </c>
      <c r="AU140" s="146" t="s">
        <v>82</v>
      </c>
      <c r="AY140" s="14" t="s">
        <v>143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4" t="s">
        <v>82</v>
      </c>
      <c r="BK140" s="148">
        <f t="shared" si="8"/>
        <v>0</v>
      </c>
      <c r="BL140" s="14" t="s">
        <v>494</v>
      </c>
      <c r="BM140" s="146" t="s">
        <v>203</v>
      </c>
    </row>
    <row r="141" spans="2:65" s="1" customFormat="1" ht="16.5" customHeight="1" x14ac:dyDescent="0.2">
      <c r="B141" s="26"/>
      <c r="C141" s="136" t="s">
        <v>192</v>
      </c>
      <c r="D141" s="136" t="s">
        <v>145</v>
      </c>
      <c r="E141" s="137" t="s">
        <v>518</v>
      </c>
      <c r="F141" s="138" t="s">
        <v>519</v>
      </c>
      <c r="G141" s="139" t="s">
        <v>317</v>
      </c>
      <c r="H141" s="140">
        <v>6</v>
      </c>
      <c r="I141" s="140"/>
      <c r="J141" s="140"/>
      <c r="K141" s="141"/>
      <c r="L141" s="26"/>
      <c r="M141" s="142" t="s">
        <v>1</v>
      </c>
      <c r="N141" s="143" t="s">
        <v>37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294</v>
      </c>
      <c r="AT141" s="146" t="s">
        <v>145</v>
      </c>
      <c r="AU141" s="146" t="s">
        <v>82</v>
      </c>
      <c r="AY141" s="14" t="s">
        <v>143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4" t="s">
        <v>82</v>
      </c>
      <c r="BK141" s="148">
        <f t="shared" si="8"/>
        <v>0</v>
      </c>
      <c r="BL141" s="14" t="s">
        <v>294</v>
      </c>
      <c r="BM141" s="146" t="s">
        <v>207</v>
      </c>
    </row>
    <row r="142" spans="2:65" s="1" customFormat="1" ht="16.5" customHeight="1" x14ac:dyDescent="0.2">
      <c r="B142" s="26"/>
      <c r="C142" s="156" t="s">
        <v>173</v>
      </c>
      <c r="D142" s="156" t="s">
        <v>209</v>
      </c>
      <c r="E142" s="157" t="s">
        <v>520</v>
      </c>
      <c r="F142" s="158" t="s">
        <v>521</v>
      </c>
      <c r="G142" s="159" t="s">
        <v>317</v>
      </c>
      <c r="H142" s="160">
        <v>6</v>
      </c>
      <c r="I142" s="160"/>
      <c r="J142" s="160"/>
      <c r="K142" s="161"/>
      <c r="L142" s="162"/>
      <c r="M142" s="163" t="s">
        <v>1</v>
      </c>
      <c r="N142" s="164" t="s">
        <v>37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494</v>
      </c>
      <c r="AT142" s="146" t="s">
        <v>209</v>
      </c>
      <c r="AU142" s="146" t="s">
        <v>82</v>
      </c>
      <c r="AY142" s="14" t="s">
        <v>143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4" t="s">
        <v>82</v>
      </c>
      <c r="BK142" s="148">
        <f t="shared" si="8"/>
        <v>0</v>
      </c>
      <c r="BL142" s="14" t="s">
        <v>494</v>
      </c>
      <c r="BM142" s="146" t="s">
        <v>212</v>
      </c>
    </row>
    <row r="143" spans="2:65" s="1" customFormat="1" ht="16.5" customHeight="1" x14ac:dyDescent="0.2">
      <c r="B143" s="26"/>
      <c r="C143" s="136" t="s">
        <v>200</v>
      </c>
      <c r="D143" s="136" t="s">
        <v>145</v>
      </c>
      <c r="E143" s="137" t="s">
        <v>522</v>
      </c>
      <c r="F143" s="138" t="s">
        <v>523</v>
      </c>
      <c r="G143" s="139" t="s">
        <v>317</v>
      </c>
      <c r="H143" s="140">
        <v>18</v>
      </c>
      <c r="I143" s="140"/>
      <c r="J143" s="140"/>
      <c r="K143" s="141"/>
      <c r="L143" s="26"/>
      <c r="M143" s="142" t="s">
        <v>1</v>
      </c>
      <c r="N143" s="143" t="s">
        <v>37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294</v>
      </c>
      <c r="AT143" s="146" t="s">
        <v>145</v>
      </c>
      <c r="AU143" s="146" t="s">
        <v>82</v>
      </c>
      <c r="AY143" s="14" t="s">
        <v>143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4" t="s">
        <v>82</v>
      </c>
      <c r="BK143" s="148">
        <f t="shared" si="8"/>
        <v>0</v>
      </c>
      <c r="BL143" s="14" t="s">
        <v>294</v>
      </c>
      <c r="BM143" s="146" t="s">
        <v>215</v>
      </c>
    </row>
    <row r="144" spans="2:65" s="1" customFormat="1" ht="16.5" customHeight="1" x14ac:dyDescent="0.2">
      <c r="B144" s="26"/>
      <c r="C144" s="156" t="s">
        <v>182</v>
      </c>
      <c r="D144" s="156" t="s">
        <v>209</v>
      </c>
      <c r="E144" s="157" t="s">
        <v>524</v>
      </c>
      <c r="F144" s="158" t="s">
        <v>525</v>
      </c>
      <c r="G144" s="159" t="s">
        <v>317</v>
      </c>
      <c r="H144" s="160">
        <v>18</v>
      </c>
      <c r="I144" s="160"/>
      <c r="J144" s="160"/>
      <c r="K144" s="161"/>
      <c r="L144" s="162"/>
      <c r="M144" s="163" t="s">
        <v>1</v>
      </c>
      <c r="N144" s="164" t="s">
        <v>37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494</v>
      </c>
      <c r="AT144" s="146" t="s">
        <v>209</v>
      </c>
      <c r="AU144" s="146" t="s">
        <v>82</v>
      </c>
      <c r="AY144" s="14" t="s">
        <v>143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4" t="s">
        <v>82</v>
      </c>
      <c r="BK144" s="148">
        <f t="shared" si="8"/>
        <v>0</v>
      </c>
      <c r="BL144" s="14" t="s">
        <v>494</v>
      </c>
      <c r="BM144" s="146" t="s">
        <v>219</v>
      </c>
    </row>
    <row r="145" spans="2:65" s="1" customFormat="1" ht="16.5" customHeight="1" x14ac:dyDescent="0.2">
      <c r="B145" s="26"/>
      <c r="C145" s="136" t="s">
        <v>208</v>
      </c>
      <c r="D145" s="136" t="s">
        <v>145</v>
      </c>
      <c r="E145" s="137" t="s">
        <v>526</v>
      </c>
      <c r="F145" s="138" t="s">
        <v>527</v>
      </c>
      <c r="G145" s="139" t="s">
        <v>317</v>
      </c>
      <c r="H145" s="140">
        <v>6</v>
      </c>
      <c r="I145" s="140"/>
      <c r="J145" s="140"/>
      <c r="K145" s="141"/>
      <c r="L145" s="26"/>
      <c r="M145" s="142" t="s">
        <v>1</v>
      </c>
      <c r="N145" s="143" t="s">
        <v>37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294</v>
      </c>
      <c r="AT145" s="146" t="s">
        <v>145</v>
      </c>
      <c r="AU145" s="146" t="s">
        <v>82</v>
      </c>
      <c r="AY145" s="14" t="s">
        <v>143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4" t="s">
        <v>82</v>
      </c>
      <c r="BK145" s="148">
        <f t="shared" si="8"/>
        <v>0</v>
      </c>
      <c r="BL145" s="14" t="s">
        <v>294</v>
      </c>
      <c r="BM145" s="146" t="s">
        <v>232</v>
      </c>
    </row>
    <row r="146" spans="2:65" s="1" customFormat="1" ht="16.5" customHeight="1" x14ac:dyDescent="0.2">
      <c r="B146" s="26"/>
      <c r="C146" s="156" t="s">
        <v>7</v>
      </c>
      <c r="D146" s="156" t="s">
        <v>209</v>
      </c>
      <c r="E146" s="157" t="s">
        <v>528</v>
      </c>
      <c r="F146" s="158" t="s">
        <v>529</v>
      </c>
      <c r="G146" s="159" t="s">
        <v>317</v>
      </c>
      <c r="H146" s="160">
        <v>6</v>
      </c>
      <c r="I146" s="160"/>
      <c r="J146" s="160"/>
      <c r="K146" s="161"/>
      <c r="L146" s="162"/>
      <c r="M146" s="163" t="s">
        <v>1</v>
      </c>
      <c r="N146" s="164" t="s">
        <v>37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494</v>
      </c>
      <c r="AT146" s="146" t="s">
        <v>209</v>
      </c>
      <c r="AU146" s="146" t="s">
        <v>82</v>
      </c>
      <c r="AY146" s="14" t="s">
        <v>143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4" t="s">
        <v>82</v>
      </c>
      <c r="BK146" s="148">
        <f t="shared" si="8"/>
        <v>0</v>
      </c>
      <c r="BL146" s="14" t="s">
        <v>494</v>
      </c>
      <c r="BM146" s="146" t="s">
        <v>238</v>
      </c>
    </row>
    <row r="147" spans="2:65" s="1" customFormat="1" ht="24.2" customHeight="1" x14ac:dyDescent="0.2">
      <c r="B147" s="26"/>
      <c r="C147" s="136" t="s">
        <v>216</v>
      </c>
      <c r="D147" s="136" t="s">
        <v>145</v>
      </c>
      <c r="E147" s="137" t="s">
        <v>530</v>
      </c>
      <c r="F147" s="138" t="s">
        <v>531</v>
      </c>
      <c r="G147" s="139" t="s">
        <v>283</v>
      </c>
      <c r="H147" s="140">
        <v>60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294</v>
      </c>
      <c r="AT147" s="146" t="s">
        <v>145</v>
      </c>
      <c r="AU147" s="146" t="s">
        <v>82</v>
      </c>
      <c r="AY147" s="14" t="s">
        <v>143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4" t="s">
        <v>82</v>
      </c>
      <c r="BK147" s="148">
        <f t="shared" si="8"/>
        <v>0</v>
      </c>
      <c r="BL147" s="14" t="s">
        <v>294</v>
      </c>
      <c r="BM147" s="146" t="s">
        <v>241</v>
      </c>
    </row>
    <row r="148" spans="2:65" s="1" customFormat="1" ht="21.75" customHeight="1" x14ac:dyDescent="0.2">
      <c r="B148" s="26"/>
      <c r="C148" s="156" t="s">
        <v>191</v>
      </c>
      <c r="D148" s="156" t="s">
        <v>209</v>
      </c>
      <c r="E148" s="157" t="s">
        <v>532</v>
      </c>
      <c r="F148" s="158" t="s">
        <v>533</v>
      </c>
      <c r="G148" s="159" t="s">
        <v>283</v>
      </c>
      <c r="H148" s="160">
        <v>60</v>
      </c>
      <c r="I148" s="160"/>
      <c r="J148" s="160"/>
      <c r="K148" s="161"/>
      <c r="L148" s="162"/>
      <c r="M148" s="163" t="s">
        <v>1</v>
      </c>
      <c r="N148" s="164" t="s">
        <v>37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494</v>
      </c>
      <c r="AT148" s="146" t="s">
        <v>209</v>
      </c>
      <c r="AU148" s="146" t="s">
        <v>82</v>
      </c>
      <c r="AY148" s="14" t="s">
        <v>143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4" t="s">
        <v>82</v>
      </c>
      <c r="BK148" s="148">
        <f t="shared" si="8"/>
        <v>0</v>
      </c>
      <c r="BL148" s="14" t="s">
        <v>494</v>
      </c>
      <c r="BM148" s="146" t="s">
        <v>229</v>
      </c>
    </row>
    <row r="149" spans="2:65" s="1" customFormat="1" ht="16.5" customHeight="1" x14ac:dyDescent="0.2">
      <c r="B149" s="26"/>
      <c r="C149" s="136" t="s">
        <v>226</v>
      </c>
      <c r="D149" s="136" t="s">
        <v>145</v>
      </c>
      <c r="E149" s="137" t="s">
        <v>534</v>
      </c>
      <c r="F149" s="138" t="s">
        <v>535</v>
      </c>
      <c r="G149" s="139" t="s">
        <v>283</v>
      </c>
      <c r="H149" s="140">
        <v>18</v>
      </c>
      <c r="I149" s="140"/>
      <c r="J149" s="140"/>
      <c r="K149" s="141"/>
      <c r="L149" s="26"/>
      <c r="M149" s="142" t="s">
        <v>1</v>
      </c>
      <c r="N149" s="143" t="s">
        <v>37</v>
      </c>
      <c r="O149" s="144">
        <v>0</v>
      </c>
      <c r="P149" s="144">
        <f t="shared" si="0"/>
        <v>0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294</v>
      </c>
      <c r="AT149" s="146" t="s">
        <v>145</v>
      </c>
      <c r="AU149" s="146" t="s">
        <v>82</v>
      </c>
      <c r="AY149" s="14" t="s">
        <v>143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4" t="s">
        <v>82</v>
      </c>
      <c r="BK149" s="148">
        <f t="shared" si="8"/>
        <v>0</v>
      </c>
      <c r="BL149" s="14" t="s">
        <v>294</v>
      </c>
      <c r="BM149" s="146" t="s">
        <v>245</v>
      </c>
    </row>
    <row r="150" spans="2:65" s="1" customFormat="1" ht="16.5" customHeight="1" x14ac:dyDescent="0.2">
      <c r="B150" s="26"/>
      <c r="C150" s="156" t="s">
        <v>195</v>
      </c>
      <c r="D150" s="156" t="s">
        <v>209</v>
      </c>
      <c r="E150" s="157" t="s">
        <v>536</v>
      </c>
      <c r="F150" s="158" t="s">
        <v>537</v>
      </c>
      <c r="G150" s="159" t="s">
        <v>317</v>
      </c>
      <c r="H150" s="160">
        <v>18</v>
      </c>
      <c r="I150" s="160"/>
      <c r="J150" s="160"/>
      <c r="K150" s="161"/>
      <c r="L150" s="162"/>
      <c r="M150" s="163" t="s">
        <v>1</v>
      </c>
      <c r="N150" s="164" t="s">
        <v>37</v>
      </c>
      <c r="O150" s="144">
        <v>0</v>
      </c>
      <c r="P150" s="144">
        <f t="shared" si="0"/>
        <v>0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AR150" s="146" t="s">
        <v>494</v>
      </c>
      <c r="AT150" s="146" t="s">
        <v>209</v>
      </c>
      <c r="AU150" s="146" t="s">
        <v>82</v>
      </c>
      <c r="AY150" s="14" t="s">
        <v>143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4" t="s">
        <v>82</v>
      </c>
      <c r="BK150" s="148">
        <f t="shared" si="8"/>
        <v>0</v>
      </c>
      <c r="BL150" s="14" t="s">
        <v>494</v>
      </c>
      <c r="BM150" s="146" t="s">
        <v>259</v>
      </c>
    </row>
    <row r="151" spans="2:65" s="1" customFormat="1" ht="16.5" customHeight="1" x14ac:dyDescent="0.2">
      <c r="B151" s="26"/>
      <c r="C151" s="136" t="s">
        <v>235</v>
      </c>
      <c r="D151" s="136" t="s">
        <v>145</v>
      </c>
      <c r="E151" s="137" t="s">
        <v>538</v>
      </c>
      <c r="F151" s="138" t="s">
        <v>539</v>
      </c>
      <c r="G151" s="139" t="s">
        <v>317</v>
      </c>
      <c r="H151" s="140">
        <v>1</v>
      </c>
      <c r="I151" s="140"/>
      <c r="J151" s="140"/>
      <c r="K151" s="141"/>
      <c r="L151" s="26"/>
      <c r="M151" s="142" t="s">
        <v>1</v>
      </c>
      <c r="N151" s="143" t="s">
        <v>37</v>
      </c>
      <c r="O151" s="144">
        <v>0</v>
      </c>
      <c r="P151" s="144">
        <f t="shared" si="0"/>
        <v>0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294</v>
      </c>
      <c r="AT151" s="146" t="s">
        <v>145</v>
      </c>
      <c r="AU151" s="146" t="s">
        <v>82</v>
      </c>
      <c r="AY151" s="14" t="s">
        <v>143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4" t="s">
        <v>82</v>
      </c>
      <c r="BK151" s="148">
        <f t="shared" si="8"/>
        <v>0</v>
      </c>
      <c r="BL151" s="14" t="s">
        <v>294</v>
      </c>
      <c r="BM151" s="146" t="s">
        <v>267</v>
      </c>
    </row>
    <row r="152" spans="2:65" s="1" customFormat="1" ht="16.5" customHeight="1" x14ac:dyDescent="0.2">
      <c r="B152" s="26"/>
      <c r="C152" s="156" t="s">
        <v>199</v>
      </c>
      <c r="D152" s="156" t="s">
        <v>209</v>
      </c>
      <c r="E152" s="157" t="s">
        <v>540</v>
      </c>
      <c r="F152" s="158" t="s">
        <v>541</v>
      </c>
      <c r="G152" s="159" t="s">
        <v>317</v>
      </c>
      <c r="H152" s="160">
        <v>1</v>
      </c>
      <c r="I152" s="160"/>
      <c r="J152" s="160"/>
      <c r="K152" s="161"/>
      <c r="L152" s="162"/>
      <c r="M152" s="163" t="s">
        <v>1</v>
      </c>
      <c r="N152" s="164" t="s">
        <v>37</v>
      </c>
      <c r="O152" s="144">
        <v>0</v>
      </c>
      <c r="P152" s="144">
        <f t="shared" si="0"/>
        <v>0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494</v>
      </c>
      <c r="AT152" s="146" t="s">
        <v>209</v>
      </c>
      <c r="AU152" s="146" t="s">
        <v>82</v>
      </c>
      <c r="AY152" s="14" t="s">
        <v>143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4" t="s">
        <v>82</v>
      </c>
      <c r="BK152" s="148">
        <f t="shared" si="8"/>
        <v>0</v>
      </c>
      <c r="BL152" s="14" t="s">
        <v>494</v>
      </c>
      <c r="BM152" s="146" t="s">
        <v>270</v>
      </c>
    </row>
    <row r="153" spans="2:65" s="11" customFormat="1" ht="22.9" customHeight="1" x14ac:dyDescent="0.2">
      <c r="B153" s="125"/>
      <c r="D153" s="126" t="s">
        <v>70</v>
      </c>
      <c r="E153" s="134" t="s">
        <v>542</v>
      </c>
      <c r="F153" s="134" t="s">
        <v>543</v>
      </c>
      <c r="J153" s="135"/>
      <c r="L153" s="125"/>
      <c r="M153" s="129"/>
      <c r="P153" s="130">
        <f>SUM(P154:P155)</f>
        <v>6.8000000000000007</v>
      </c>
      <c r="R153" s="130">
        <f>SUM(R154:R155)</f>
        <v>0.105</v>
      </c>
      <c r="T153" s="131">
        <f>SUM(T154:T155)</f>
        <v>0</v>
      </c>
      <c r="AR153" s="126" t="s">
        <v>86</v>
      </c>
      <c r="AT153" s="132" t="s">
        <v>70</v>
      </c>
      <c r="AU153" s="132" t="s">
        <v>77</v>
      </c>
      <c r="AY153" s="126" t="s">
        <v>143</v>
      </c>
      <c r="BK153" s="133">
        <f>SUM(BK154:BK155)</f>
        <v>0</v>
      </c>
    </row>
    <row r="154" spans="2:65" s="1" customFormat="1" ht="21.75" customHeight="1" x14ac:dyDescent="0.2">
      <c r="B154" s="26"/>
      <c r="C154" s="136" t="s">
        <v>242</v>
      </c>
      <c r="D154" s="136" t="s">
        <v>145</v>
      </c>
      <c r="E154" s="137" t="s">
        <v>544</v>
      </c>
      <c r="F154" s="138" t="s">
        <v>545</v>
      </c>
      <c r="G154" s="139" t="s">
        <v>283</v>
      </c>
      <c r="H154" s="140">
        <v>100</v>
      </c>
      <c r="I154" s="140"/>
      <c r="J154" s="140"/>
      <c r="K154" s="141"/>
      <c r="L154" s="26"/>
      <c r="M154" s="142" t="s">
        <v>1</v>
      </c>
      <c r="N154" s="143" t="s">
        <v>37</v>
      </c>
      <c r="O154" s="144">
        <v>6.8000000000000005E-2</v>
      </c>
      <c r="P154" s="144">
        <f>O154*H154</f>
        <v>6.8000000000000007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294</v>
      </c>
      <c r="AT154" s="146" t="s">
        <v>145</v>
      </c>
      <c r="AU154" s="146" t="s">
        <v>82</v>
      </c>
      <c r="AY154" s="14" t="s">
        <v>143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4" t="s">
        <v>82</v>
      </c>
      <c r="BK154" s="148">
        <f>ROUND(I154*H154,3)</f>
        <v>0</v>
      </c>
      <c r="BL154" s="14" t="s">
        <v>294</v>
      </c>
      <c r="BM154" s="146" t="s">
        <v>546</v>
      </c>
    </row>
    <row r="155" spans="2:65" s="1" customFormat="1" ht="16.5" customHeight="1" x14ac:dyDescent="0.2">
      <c r="B155" s="26"/>
      <c r="C155" s="156" t="s">
        <v>203</v>
      </c>
      <c r="D155" s="156" t="s">
        <v>209</v>
      </c>
      <c r="E155" s="157" t="s">
        <v>547</v>
      </c>
      <c r="F155" s="158" t="s">
        <v>548</v>
      </c>
      <c r="G155" s="159" t="s">
        <v>283</v>
      </c>
      <c r="H155" s="160">
        <v>100</v>
      </c>
      <c r="I155" s="160"/>
      <c r="J155" s="160"/>
      <c r="K155" s="161"/>
      <c r="L155" s="162"/>
      <c r="M155" s="163" t="s">
        <v>1</v>
      </c>
      <c r="N155" s="164" t="s">
        <v>37</v>
      </c>
      <c r="O155" s="144">
        <v>0</v>
      </c>
      <c r="P155" s="144">
        <f>O155*H155</f>
        <v>0</v>
      </c>
      <c r="Q155" s="144">
        <v>1.0499999999999999E-3</v>
      </c>
      <c r="R155" s="144">
        <f>Q155*H155</f>
        <v>0.105</v>
      </c>
      <c r="S155" s="144">
        <v>0</v>
      </c>
      <c r="T155" s="145">
        <f>S155*H155</f>
        <v>0</v>
      </c>
      <c r="V155" s="247"/>
      <c r="W155" s="247"/>
      <c r="X155" s="247"/>
      <c r="Y155" s="247"/>
      <c r="AR155" s="146" t="s">
        <v>494</v>
      </c>
      <c r="AT155" s="146" t="s">
        <v>209</v>
      </c>
      <c r="AU155" s="146" t="s">
        <v>82</v>
      </c>
      <c r="AY155" s="14" t="s">
        <v>143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4" t="s">
        <v>82</v>
      </c>
      <c r="BK155" s="148">
        <f>ROUND(I155*H155,3)</f>
        <v>0</v>
      </c>
      <c r="BL155" s="14" t="s">
        <v>494</v>
      </c>
      <c r="BM155" s="146" t="s">
        <v>549</v>
      </c>
    </row>
    <row r="156" spans="2:65" s="11" customFormat="1" ht="22.9" customHeight="1" x14ac:dyDescent="0.2">
      <c r="B156" s="125"/>
      <c r="D156" s="126" t="s">
        <v>70</v>
      </c>
      <c r="E156" s="134" t="s">
        <v>550</v>
      </c>
      <c r="F156" s="134" t="s">
        <v>551</v>
      </c>
      <c r="J156" s="135"/>
      <c r="L156" s="125"/>
      <c r="M156" s="129"/>
      <c r="P156" s="130">
        <f>SUM(P157:P165)</f>
        <v>0</v>
      </c>
      <c r="R156" s="130">
        <f>SUM(R157:R165)</f>
        <v>0</v>
      </c>
      <c r="T156" s="131">
        <f>SUM(T157:T165)</f>
        <v>0</v>
      </c>
      <c r="AR156" s="126" t="s">
        <v>77</v>
      </c>
      <c r="AT156" s="132" t="s">
        <v>70</v>
      </c>
      <c r="AU156" s="132" t="s">
        <v>77</v>
      </c>
      <c r="AY156" s="126" t="s">
        <v>143</v>
      </c>
      <c r="BK156" s="133">
        <f>SUM(BK157:BK165)</f>
        <v>0</v>
      </c>
    </row>
    <row r="157" spans="2:65" s="1" customFormat="1" ht="16.5" customHeight="1" x14ac:dyDescent="0.2">
      <c r="B157" s="26"/>
      <c r="C157" s="136" t="s">
        <v>250</v>
      </c>
      <c r="D157" s="136" t="s">
        <v>145</v>
      </c>
      <c r="E157" s="137" t="s">
        <v>552</v>
      </c>
      <c r="F157" s="138" t="s">
        <v>553</v>
      </c>
      <c r="G157" s="139" t="s">
        <v>554</v>
      </c>
      <c r="H157" s="140">
        <v>120</v>
      </c>
      <c r="I157" s="140"/>
      <c r="J157" s="140"/>
      <c r="K157" s="141"/>
      <c r="L157" s="26"/>
      <c r="M157" s="142" t="s">
        <v>1</v>
      </c>
      <c r="N157" s="143" t="s">
        <v>37</v>
      </c>
      <c r="O157" s="144">
        <v>0</v>
      </c>
      <c r="P157" s="144">
        <f t="shared" ref="P157:P165" si="9">O157*H157</f>
        <v>0</v>
      </c>
      <c r="Q157" s="144">
        <v>0</v>
      </c>
      <c r="R157" s="144">
        <f t="shared" ref="R157:R165" si="10">Q157*H157</f>
        <v>0</v>
      </c>
      <c r="S157" s="144">
        <v>0</v>
      </c>
      <c r="T157" s="145">
        <f t="shared" ref="T157:T165" si="11">S157*H157</f>
        <v>0</v>
      </c>
      <c r="AR157" s="146" t="s">
        <v>294</v>
      </c>
      <c r="AT157" s="146" t="s">
        <v>145</v>
      </c>
      <c r="AU157" s="146" t="s">
        <v>82</v>
      </c>
      <c r="AY157" s="14" t="s">
        <v>143</v>
      </c>
      <c r="BE157" s="147">
        <f t="shared" ref="BE157:BE165" si="12">IF(N157="základná",J157,0)</f>
        <v>0</v>
      </c>
      <c r="BF157" s="147">
        <f t="shared" ref="BF157:BF165" si="13">IF(N157="znížená",J157,0)</f>
        <v>0</v>
      </c>
      <c r="BG157" s="147">
        <f t="shared" ref="BG157:BG165" si="14">IF(N157="zákl. prenesená",J157,0)</f>
        <v>0</v>
      </c>
      <c r="BH157" s="147">
        <f t="shared" ref="BH157:BH165" si="15">IF(N157="zníž. prenesená",J157,0)</f>
        <v>0</v>
      </c>
      <c r="BI157" s="147">
        <f t="shared" ref="BI157:BI165" si="16">IF(N157="nulová",J157,0)</f>
        <v>0</v>
      </c>
      <c r="BJ157" s="14" t="s">
        <v>82</v>
      </c>
      <c r="BK157" s="148">
        <f t="shared" ref="BK157:BK165" si="17">ROUND(I157*H157,3)</f>
        <v>0</v>
      </c>
      <c r="BL157" s="14" t="s">
        <v>294</v>
      </c>
      <c r="BM157" s="146" t="s">
        <v>274</v>
      </c>
    </row>
    <row r="158" spans="2:65" s="1" customFormat="1" ht="16.5" customHeight="1" x14ac:dyDescent="0.2">
      <c r="B158" s="26"/>
      <c r="C158" s="136" t="s">
        <v>207</v>
      </c>
      <c r="D158" s="136" t="s">
        <v>145</v>
      </c>
      <c r="E158" s="137" t="s">
        <v>555</v>
      </c>
      <c r="F158" s="138" t="s">
        <v>556</v>
      </c>
      <c r="G158" s="139" t="s">
        <v>554</v>
      </c>
      <c r="H158" s="140">
        <v>160</v>
      </c>
      <c r="I158" s="140"/>
      <c r="J158" s="140"/>
      <c r="K158" s="141"/>
      <c r="L158" s="26"/>
      <c r="M158" s="142" t="s">
        <v>1</v>
      </c>
      <c r="N158" s="143" t="s">
        <v>37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V158" s="191"/>
      <c r="W158" s="184"/>
      <c r="X158" s="191"/>
      <c r="Y158" s="191"/>
      <c r="Z158" s="186"/>
      <c r="AA158" s="186"/>
      <c r="AR158" s="146" t="s">
        <v>294</v>
      </c>
      <c r="AT158" s="146" t="s">
        <v>145</v>
      </c>
      <c r="AU158" s="146" t="s">
        <v>82</v>
      </c>
      <c r="AY158" s="14" t="s">
        <v>143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82</v>
      </c>
      <c r="BK158" s="148">
        <f t="shared" si="17"/>
        <v>0</v>
      </c>
      <c r="BL158" s="14" t="s">
        <v>294</v>
      </c>
      <c r="BM158" s="146" t="s">
        <v>277</v>
      </c>
    </row>
    <row r="159" spans="2:65" s="1" customFormat="1" ht="16.5" customHeight="1" x14ac:dyDescent="0.2">
      <c r="B159" s="26"/>
      <c r="C159" s="136" t="s">
        <v>264</v>
      </c>
      <c r="D159" s="136" t="s">
        <v>145</v>
      </c>
      <c r="E159" s="137" t="s">
        <v>557</v>
      </c>
      <c r="F159" s="138" t="s">
        <v>558</v>
      </c>
      <c r="G159" s="139" t="s">
        <v>554</v>
      </c>
      <c r="H159" s="140">
        <v>40</v>
      </c>
      <c r="I159" s="140"/>
      <c r="J159" s="140"/>
      <c r="K159" s="141"/>
      <c r="L159" s="26"/>
      <c r="M159" s="142" t="s">
        <v>1</v>
      </c>
      <c r="N159" s="143" t="s">
        <v>37</v>
      </c>
      <c r="O159" s="144">
        <v>0</v>
      </c>
      <c r="P159" s="144">
        <f t="shared" si="9"/>
        <v>0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V159" s="191"/>
      <c r="W159" s="184"/>
      <c r="X159" s="191"/>
      <c r="Y159" s="191"/>
      <c r="Z159" s="186"/>
      <c r="AA159" s="186"/>
      <c r="AR159" s="146" t="s">
        <v>294</v>
      </c>
      <c r="AT159" s="146" t="s">
        <v>145</v>
      </c>
      <c r="AU159" s="146" t="s">
        <v>82</v>
      </c>
      <c r="AY159" s="14" t="s">
        <v>143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4" t="s">
        <v>82</v>
      </c>
      <c r="BK159" s="148">
        <f t="shared" si="17"/>
        <v>0</v>
      </c>
      <c r="BL159" s="14" t="s">
        <v>294</v>
      </c>
      <c r="BM159" s="146" t="s">
        <v>284</v>
      </c>
    </row>
    <row r="160" spans="2:65" s="1" customFormat="1" ht="16.5" customHeight="1" x14ac:dyDescent="0.2">
      <c r="B160" s="26"/>
      <c r="C160" s="136" t="s">
        <v>212</v>
      </c>
      <c r="D160" s="136" t="s">
        <v>145</v>
      </c>
      <c r="E160" s="137" t="s">
        <v>559</v>
      </c>
      <c r="F160" s="138" t="s">
        <v>560</v>
      </c>
      <c r="G160" s="139" t="s">
        <v>554</v>
      </c>
      <c r="H160" s="140">
        <v>32</v>
      </c>
      <c r="I160" s="140"/>
      <c r="J160" s="140"/>
      <c r="K160" s="141"/>
      <c r="L160" s="26"/>
      <c r="M160" s="142" t="s">
        <v>1</v>
      </c>
      <c r="N160" s="143" t="s">
        <v>37</v>
      </c>
      <c r="O160" s="144">
        <v>0</v>
      </c>
      <c r="P160" s="144">
        <f t="shared" si="9"/>
        <v>0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V160" s="186"/>
      <c r="W160" s="186"/>
      <c r="X160" s="186"/>
      <c r="Y160" s="247"/>
      <c r="Z160" s="247"/>
      <c r="AA160" s="186"/>
      <c r="AR160" s="146" t="s">
        <v>294</v>
      </c>
      <c r="AT160" s="146" t="s">
        <v>145</v>
      </c>
      <c r="AU160" s="146" t="s">
        <v>82</v>
      </c>
      <c r="AY160" s="14" t="s">
        <v>143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4" t="s">
        <v>82</v>
      </c>
      <c r="BK160" s="148">
        <f t="shared" si="17"/>
        <v>0</v>
      </c>
      <c r="BL160" s="14" t="s">
        <v>294</v>
      </c>
      <c r="BM160" s="146" t="s">
        <v>287</v>
      </c>
    </row>
    <row r="161" spans="2:65" s="1" customFormat="1" ht="16.5" customHeight="1" x14ac:dyDescent="0.2">
      <c r="B161" s="26"/>
      <c r="C161" s="136" t="s">
        <v>271</v>
      </c>
      <c r="D161" s="136" t="s">
        <v>145</v>
      </c>
      <c r="E161" s="137" t="s">
        <v>561</v>
      </c>
      <c r="F161" s="138" t="s">
        <v>562</v>
      </c>
      <c r="G161" s="139" t="s">
        <v>554</v>
      </c>
      <c r="H161" s="140">
        <v>80</v>
      </c>
      <c r="I161" s="140"/>
      <c r="J161" s="140"/>
      <c r="K161" s="141"/>
      <c r="L161" s="26"/>
      <c r="M161" s="142" t="s">
        <v>1</v>
      </c>
      <c r="N161" s="143" t="s">
        <v>37</v>
      </c>
      <c r="O161" s="144">
        <v>0</v>
      </c>
      <c r="P161" s="144">
        <f t="shared" si="9"/>
        <v>0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AR161" s="146" t="s">
        <v>294</v>
      </c>
      <c r="AT161" s="146" t="s">
        <v>145</v>
      </c>
      <c r="AU161" s="146" t="s">
        <v>82</v>
      </c>
      <c r="AY161" s="14" t="s">
        <v>143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4" t="s">
        <v>82</v>
      </c>
      <c r="BK161" s="148">
        <f t="shared" si="17"/>
        <v>0</v>
      </c>
      <c r="BL161" s="14" t="s">
        <v>294</v>
      </c>
      <c r="BM161" s="146" t="s">
        <v>291</v>
      </c>
    </row>
    <row r="162" spans="2:65" s="1" customFormat="1" ht="16.5" customHeight="1" x14ac:dyDescent="0.2">
      <c r="B162" s="26"/>
      <c r="C162" s="136" t="s">
        <v>215</v>
      </c>
      <c r="D162" s="136" t="s">
        <v>145</v>
      </c>
      <c r="E162" s="137" t="s">
        <v>563</v>
      </c>
      <c r="F162" s="138" t="s">
        <v>564</v>
      </c>
      <c r="G162" s="139" t="s">
        <v>554</v>
      </c>
      <c r="H162" s="140">
        <v>40</v>
      </c>
      <c r="I162" s="140"/>
      <c r="J162" s="140"/>
      <c r="K162" s="141"/>
      <c r="L162" s="26"/>
      <c r="M162" s="142" t="s">
        <v>1</v>
      </c>
      <c r="N162" s="143" t="s">
        <v>37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AR162" s="146" t="s">
        <v>294</v>
      </c>
      <c r="AT162" s="146" t="s">
        <v>145</v>
      </c>
      <c r="AU162" s="146" t="s">
        <v>82</v>
      </c>
      <c r="AY162" s="14" t="s">
        <v>143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4" t="s">
        <v>82</v>
      </c>
      <c r="BK162" s="148">
        <f t="shared" si="17"/>
        <v>0</v>
      </c>
      <c r="BL162" s="14" t="s">
        <v>294</v>
      </c>
      <c r="BM162" s="146" t="s">
        <v>294</v>
      </c>
    </row>
    <row r="163" spans="2:65" s="1" customFormat="1" ht="16.5" customHeight="1" x14ac:dyDescent="0.2">
      <c r="B163" s="26"/>
      <c r="C163" s="156" t="s">
        <v>280</v>
      </c>
      <c r="D163" s="156" t="s">
        <v>209</v>
      </c>
      <c r="E163" s="157" t="s">
        <v>565</v>
      </c>
      <c r="F163" s="158" t="s">
        <v>566</v>
      </c>
      <c r="G163" s="159" t="s">
        <v>410</v>
      </c>
      <c r="H163" s="160"/>
      <c r="I163" s="192">
        <v>5</v>
      </c>
      <c r="J163" s="160"/>
      <c r="K163" s="161"/>
      <c r="L163" s="245"/>
      <c r="M163" s="246"/>
      <c r="N163" s="246"/>
      <c r="O163" s="246"/>
      <c r="P163" s="246"/>
      <c r="Q163" s="246"/>
      <c r="R163" s="246"/>
      <c r="S163" s="246"/>
      <c r="T163" s="246"/>
      <c r="U163" s="246"/>
      <c r="V163" s="246"/>
      <c r="W163" s="246"/>
      <c r="X163" s="246"/>
      <c r="Y163" s="246"/>
      <c r="Z163" s="246"/>
      <c r="AR163" s="146" t="s">
        <v>494</v>
      </c>
      <c r="AT163" s="146" t="s">
        <v>209</v>
      </c>
      <c r="AU163" s="146" t="s">
        <v>82</v>
      </c>
      <c r="AY163" s="14" t="s">
        <v>143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4" t="s">
        <v>82</v>
      </c>
      <c r="BK163" s="148">
        <f t="shared" si="17"/>
        <v>0</v>
      </c>
      <c r="BL163" s="14" t="s">
        <v>494</v>
      </c>
      <c r="BM163" s="146" t="s">
        <v>298</v>
      </c>
    </row>
    <row r="164" spans="2:65" s="1" customFormat="1" ht="16.5" customHeight="1" x14ac:dyDescent="0.2">
      <c r="B164" s="26"/>
      <c r="C164" s="136" t="s">
        <v>219</v>
      </c>
      <c r="D164" s="136" t="s">
        <v>145</v>
      </c>
      <c r="E164" s="137" t="s">
        <v>567</v>
      </c>
      <c r="F164" s="138" t="s">
        <v>568</v>
      </c>
      <c r="G164" s="139" t="s">
        <v>410</v>
      </c>
      <c r="H164" s="140"/>
      <c r="I164" s="187">
        <v>7</v>
      </c>
      <c r="J164" s="140"/>
      <c r="K164" s="141"/>
      <c r="L164" s="245"/>
      <c r="M164" s="246"/>
      <c r="N164" s="246"/>
      <c r="O164" s="246"/>
      <c r="P164" s="246"/>
      <c r="Q164" s="246"/>
      <c r="R164" s="246"/>
      <c r="S164" s="246"/>
      <c r="T164" s="246"/>
      <c r="U164" s="246"/>
      <c r="V164" s="246"/>
      <c r="W164" s="246"/>
      <c r="X164" s="246"/>
      <c r="Y164" s="246"/>
      <c r="Z164" s="246"/>
      <c r="AR164" s="146" t="s">
        <v>294</v>
      </c>
      <c r="AT164" s="146" t="s">
        <v>145</v>
      </c>
      <c r="AU164" s="146" t="s">
        <v>82</v>
      </c>
      <c r="AY164" s="14" t="s">
        <v>143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4" t="s">
        <v>82</v>
      </c>
      <c r="BK164" s="148">
        <f t="shared" si="17"/>
        <v>0</v>
      </c>
      <c r="BL164" s="14" t="s">
        <v>294</v>
      </c>
      <c r="BM164" s="146" t="s">
        <v>301</v>
      </c>
    </row>
    <row r="165" spans="2:65" s="1" customFormat="1" ht="16.5" customHeight="1" x14ac:dyDescent="0.2">
      <c r="B165" s="26"/>
      <c r="C165" s="136" t="s">
        <v>288</v>
      </c>
      <c r="D165" s="136" t="s">
        <v>145</v>
      </c>
      <c r="E165" s="137" t="s">
        <v>569</v>
      </c>
      <c r="F165" s="138" t="s">
        <v>570</v>
      </c>
      <c r="G165" s="139" t="s">
        <v>317</v>
      </c>
      <c r="H165" s="140">
        <v>1</v>
      </c>
      <c r="I165" s="187"/>
      <c r="J165" s="140"/>
      <c r="K165" s="141"/>
      <c r="L165" s="26"/>
      <c r="M165" s="167" t="s">
        <v>1</v>
      </c>
      <c r="N165" s="168" t="s">
        <v>37</v>
      </c>
      <c r="O165" s="169">
        <v>0</v>
      </c>
      <c r="P165" s="169">
        <f t="shared" si="9"/>
        <v>0</v>
      </c>
      <c r="Q165" s="169">
        <v>0</v>
      </c>
      <c r="R165" s="169">
        <f t="shared" si="10"/>
        <v>0</v>
      </c>
      <c r="S165" s="169">
        <v>0</v>
      </c>
      <c r="T165" s="170">
        <f t="shared" si="11"/>
        <v>0</v>
      </c>
      <c r="AR165" s="146" t="s">
        <v>294</v>
      </c>
      <c r="AT165" s="146" t="s">
        <v>145</v>
      </c>
      <c r="AU165" s="146" t="s">
        <v>82</v>
      </c>
      <c r="AY165" s="14" t="s">
        <v>143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4" t="s">
        <v>82</v>
      </c>
      <c r="BK165" s="148">
        <f t="shared" si="17"/>
        <v>0</v>
      </c>
      <c r="BL165" s="14" t="s">
        <v>294</v>
      </c>
      <c r="BM165" s="146" t="s">
        <v>305</v>
      </c>
    </row>
    <row r="166" spans="2:65" s="1" customFormat="1" ht="6.95" customHeight="1" x14ac:dyDescent="0.2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26"/>
    </row>
  </sheetData>
  <sheetProtection formatColumns="0" formatRows="0" autoFilter="0"/>
  <autoFilter ref="C123:K165"/>
  <mergeCells count="15">
    <mergeCell ref="L163:Z164"/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  <mergeCell ref="V155:Y155"/>
    <mergeCell ref="Y160:Z160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3"/>
  <sheetViews>
    <sheetView showGridLines="0" topLeftCell="A135" workbookViewId="0">
      <selection activeCell="J14" sqref="J1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91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ht="12" customHeight="1" x14ac:dyDescent="0.2">
      <c r="B8" s="17"/>
      <c r="D8" s="23" t="s">
        <v>104</v>
      </c>
      <c r="L8" s="17"/>
    </row>
    <row r="9" spans="2:46" s="1" customFormat="1" ht="16.5" customHeight="1" x14ac:dyDescent="0.2">
      <c r="B9" s="26"/>
      <c r="E9" s="243" t="s">
        <v>105</v>
      </c>
      <c r="F9" s="242"/>
      <c r="G9" s="242"/>
      <c r="H9" s="242"/>
      <c r="L9" s="26"/>
    </row>
    <row r="10" spans="2:46" s="1" customFormat="1" ht="12" customHeight="1" x14ac:dyDescent="0.2">
      <c r="B10" s="26"/>
      <c r="D10" s="23" t="s">
        <v>106</v>
      </c>
      <c r="L10" s="26"/>
    </row>
    <row r="11" spans="2:46" s="1" customFormat="1" ht="16.5" customHeight="1" x14ac:dyDescent="0.2">
      <c r="B11" s="26"/>
      <c r="E11" s="233" t="s">
        <v>571</v>
      </c>
      <c r="F11" s="242"/>
      <c r="G11" s="242"/>
      <c r="H11" s="242"/>
      <c r="L11" s="26"/>
    </row>
    <row r="12" spans="2:46" s="1" customFormat="1" x14ac:dyDescent="0.2">
      <c r="B12" s="26"/>
      <c r="L12" s="26"/>
    </row>
    <row r="13" spans="2:46" s="1" customFormat="1" ht="12" customHeight="1" x14ac:dyDescent="0.2">
      <c r="B13" s="26"/>
      <c r="D13" s="23" t="s">
        <v>14</v>
      </c>
      <c r="F13" s="21" t="s">
        <v>1</v>
      </c>
      <c r="I13" s="23" t="s">
        <v>15</v>
      </c>
      <c r="J13" s="21" t="s">
        <v>1</v>
      </c>
      <c r="L13" s="26"/>
    </row>
    <row r="14" spans="2:46" s="1" customFormat="1" ht="12" customHeight="1" x14ac:dyDescent="0.2">
      <c r="B14" s="26"/>
      <c r="D14" s="23" t="s">
        <v>16</v>
      </c>
      <c r="F14" s="21" t="s">
        <v>17</v>
      </c>
      <c r="I14" s="23" t="s">
        <v>18</v>
      </c>
      <c r="J14" s="48"/>
      <c r="L14" s="26"/>
    </row>
    <row r="15" spans="2:46" s="1" customFormat="1" ht="10.9" customHeight="1" x14ac:dyDescent="0.2">
      <c r="B15" s="26"/>
      <c r="L15" s="26"/>
    </row>
    <row r="16" spans="2:46" s="1" customFormat="1" ht="12" customHeight="1" x14ac:dyDescent="0.2">
      <c r="B16" s="26"/>
      <c r="D16" s="23" t="s">
        <v>19</v>
      </c>
      <c r="I16" s="23" t="s">
        <v>20</v>
      </c>
      <c r="J16" s="21" t="s">
        <v>1</v>
      </c>
      <c r="L16" s="26"/>
    </row>
    <row r="17" spans="2:12" s="1" customFormat="1" ht="18" customHeight="1" x14ac:dyDescent="0.2">
      <c r="B17" s="26"/>
      <c r="E17" s="21" t="s">
        <v>21</v>
      </c>
      <c r="I17" s="23" t="s">
        <v>22</v>
      </c>
      <c r="J17" s="21" t="s">
        <v>1</v>
      </c>
      <c r="L17" s="26"/>
    </row>
    <row r="18" spans="2:12" s="1" customFormat="1" ht="6.95" customHeight="1" x14ac:dyDescent="0.2">
      <c r="B18" s="26"/>
      <c r="L18" s="26"/>
    </row>
    <row r="19" spans="2:12" s="1" customFormat="1" ht="12" customHeight="1" x14ac:dyDescent="0.2">
      <c r="B19" s="26"/>
      <c r="D19" s="23" t="s">
        <v>23</v>
      </c>
      <c r="I19" s="23" t="s">
        <v>20</v>
      </c>
      <c r="J19" s="21" t="str">
        <f>'Rekapitulácia stavby'!AN13</f>
        <v/>
      </c>
      <c r="L19" s="26"/>
    </row>
    <row r="20" spans="2:12" s="1" customFormat="1" ht="18" customHeight="1" x14ac:dyDescent="0.2">
      <c r="B20" s="26"/>
      <c r="E20" s="213" t="str">
        <f>'Rekapitulácia stavby'!E14</f>
        <v xml:space="preserve"> </v>
      </c>
      <c r="F20" s="213"/>
      <c r="G20" s="213"/>
      <c r="H20" s="213"/>
      <c r="I20" s="23" t="s">
        <v>22</v>
      </c>
      <c r="J20" s="21" t="str">
        <f>'Rekapitulácia stavby'!AN14</f>
        <v/>
      </c>
      <c r="L20" s="26"/>
    </row>
    <row r="21" spans="2:12" s="1" customFormat="1" ht="6.95" customHeight="1" x14ac:dyDescent="0.2">
      <c r="B21" s="26"/>
      <c r="L21" s="26"/>
    </row>
    <row r="22" spans="2:12" s="1" customFormat="1" ht="12" customHeight="1" x14ac:dyDescent="0.2">
      <c r="B22" s="26"/>
      <c r="D22" s="23" t="s">
        <v>25</v>
      </c>
      <c r="I22" s="23" t="s">
        <v>20</v>
      </c>
      <c r="J22" s="21" t="s">
        <v>1</v>
      </c>
      <c r="L22" s="26"/>
    </row>
    <row r="23" spans="2:12" s="1" customFormat="1" ht="18" customHeight="1" x14ac:dyDescent="0.2">
      <c r="B23" s="26"/>
      <c r="E23" s="21" t="s">
        <v>26</v>
      </c>
      <c r="I23" s="23" t="s">
        <v>22</v>
      </c>
      <c r="J23" s="21" t="s">
        <v>1</v>
      </c>
      <c r="L23" s="26"/>
    </row>
    <row r="24" spans="2:12" s="1" customFormat="1" ht="6.95" customHeight="1" x14ac:dyDescent="0.2">
      <c r="B24" s="26"/>
      <c r="L24" s="26"/>
    </row>
    <row r="25" spans="2:12" s="1" customFormat="1" ht="12" customHeight="1" x14ac:dyDescent="0.2">
      <c r="B25" s="26"/>
      <c r="D25" s="23" t="s">
        <v>29</v>
      </c>
      <c r="I25" s="23" t="s">
        <v>20</v>
      </c>
      <c r="J25" s="21" t="str">
        <f>IF('Rekapitulácia stavby'!AN19="","",'Rekapitulácia stavby'!AN19)</f>
        <v/>
      </c>
      <c r="L25" s="26"/>
    </row>
    <row r="26" spans="2:12" s="1" customFormat="1" ht="18" customHeight="1" x14ac:dyDescent="0.2">
      <c r="B26" s="26"/>
      <c r="E26" s="21" t="str">
        <f>IF('Rekapitulácia stavby'!E20="","",'Rekapitulácia stavby'!E20)</f>
        <v xml:space="preserve"> </v>
      </c>
      <c r="I26" s="23" t="s">
        <v>22</v>
      </c>
      <c r="J26" s="21" t="str">
        <f>IF('Rekapitulácia stavby'!AN20="","",'Rekapitulácia stavby'!AN20)</f>
        <v/>
      </c>
      <c r="L26" s="26"/>
    </row>
    <row r="27" spans="2:12" s="1" customFormat="1" ht="6.95" customHeight="1" x14ac:dyDescent="0.2">
      <c r="B27" s="26"/>
      <c r="L27" s="26"/>
    </row>
    <row r="28" spans="2:12" s="1" customFormat="1" ht="12" customHeight="1" x14ac:dyDescent="0.2">
      <c r="B28" s="26"/>
      <c r="D28" s="23" t="s">
        <v>30</v>
      </c>
      <c r="L28" s="26"/>
    </row>
    <row r="29" spans="2:12" s="7" customFormat="1" ht="16.5" customHeight="1" x14ac:dyDescent="0.2">
      <c r="B29" s="89"/>
      <c r="E29" s="215" t="s">
        <v>1</v>
      </c>
      <c r="F29" s="215"/>
      <c r="G29" s="215"/>
      <c r="H29" s="215"/>
      <c r="L29" s="89"/>
    </row>
    <row r="30" spans="2:12" s="1" customFormat="1" ht="6.95" customHeight="1" x14ac:dyDescent="0.2">
      <c r="B30" s="26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25.35" customHeight="1" x14ac:dyDescent="0.2">
      <c r="B32" s="26"/>
      <c r="D32" s="90" t="s">
        <v>31</v>
      </c>
      <c r="J32" s="61"/>
      <c r="L32" s="26"/>
    </row>
    <row r="33" spans="2:12" s="1" customFormat="1" ht="6.95" customHeight="1" x14ac:dyDescent="0.2">
      <c r="B33" s="26"/>
      <c r="D33" s="49"/>
      <c r="E33" s="49"/>
      <c r="F33" s="49"/>
      <c r="G33" s="49"/>
      <c r="H33" s="49"/>
      <c r="I33" s="49"/>
      <c r="J33" s="49"/>
      <c r="K33" s="49"/>
      <c r="L33" s="26"/>
    </row>
    <row r="34" spans="2:12" s="1" customFormat="1" ht="14.45" customHeight="1" x14ac:dyDescent="0.2">
      <c r="B34" s="26"/>
      <c r="F34" s="91" t="s">
        <v>33</v>
      </c>
      <c r="I34" s="91" t="s">
        <v>32</v>
      </c>
      <c r="J34" s="91" t="s">
        <v>34</v>
      </c>
      <c r="L34" s="26"/>
    </row>
    <row r="35" spans="2:12" s="1" customFormat="1" ht="14.45" customHeight="1" x14ac:dyDescent="0.2">
      <c r="B35" s="26"/>
      <c r="D35" s="92" t="s">
        <v>35</v>
      </c>
      <c r="E35" s="30" t="s">
        <v>36</v>
      </c>
      <c r="F35" s="93">
        <f>ROUND((SUM(BE124:BE132)),  2)</f>
        <v>0</v>
      </c>
      <c r="G35" s="94"/>
      <c r="H35" s="94"/>
      <c r="I35" s="95">
        <v>0.2</v>
      </c>
      <c r="J35" s="93">
        <f>ROUND(((SUM(BE124:BE132))*I35),  2)</f>
        <v>0</v>
      </c>
      <c r="L35" s="26"/>
    </row>
    <row r="36" spans="2:12" s="1" customFormat="1" ht="14.45" customHeight="1" x14ac:dyDescent="0.2">
      <c r="B36" s="26"/>
      <c r="E36" s="30" t="s">
        <v>37</v>
      </c>
      <c r="F36" s="81"/>
      <c r="I36" s="96">
        <v>0.2</v>
      </c>
      <c r="J36" s="81"/>
      <c r="L36" s="26"/>
    </row>
    <row r="37" spans="2:12" s="1" customFormat="1" ht="14.45" hidden="1" customHeight="1" x14ac:dyDescent="0.2">
      <c r="B37" s="26"/>
      <c r="E37" s="23" t="s">
        <v>38</v>
      </c>
      <c r="F37" s="81">
        <f>ROUND((SUM(BG124:BG132)),  2)</f>
        <v>0</v>
      </c>
      <c r="I37" s="96">
        <v>0.2</v>
      </c>
      <c r="J37" s="81">
        <f>0</f>
        <v>0</v>
      </c>
      <c r="L37" s="26"/>
    </row>
    <row r="38" spans="2:12" s="1" customFormat="1" ht="14.45" hidden="1" customHeight="1" x14ac:dyDescent="0.2">
      <c r="B38" s="26"/>
      <c r="E38" s="23" t="s">
        <v>39</v>
      </c>
      <c r="F38" s="81">
        <f>ROUND((SUM(BH124:BH132)),  2)</f>
        <v>0</v>
      </c>
      <c r="I38" s="96">
        <v>0.2</v>
      </c>
      <c r="J38" s="81">
        <f>0</f>
        <v>0</v>
      </c>
      <c r="L38" s="26"/>
    </row>
    <row r="39" spans="2:12" s="1" customFormat="1" ht="14.45" hidden="1" customHeight="1" x14ac:dyDescent="0.2">
      <c r="B39" s="26"/>
      <c r="E39" s="30" t="s">
        <v>40</v>
      </c>
      <c r="F39" s="93">
        <f>ROUND((SUM(BI124:BI132)),  2)</f>
        <v>0</v>
      </c>
      <c r="G39" s="94"/>
      <c r="H39" s="94"/>
      <c r="I39" s="95">
        <v>0</v>
      </c>
      <c r="J39" s="93">
        <f>0</f>
        <v>0</v>
      </c>
      <c r="L39" s="26"/>
    </row>
    <row r="40" spans="2:12" s="1" customFormat="1" ht="6.95" customHeight="1" x14ac:dyDescent="0.2">
      <c r="B40" s="26"/>
      <c r="L40" s="26"/>
    </row>
    <row r="41" spans="2:12" s="1" customFormat="1" ht="25.35" customHeight="1" x14ac:dyDescent="0.2">
      <c r="B41" s="26"/>
      <c r="C41" s="97"/>
      <c r="D41" s="98" t="s">
        <v>41</v>
      </c>
      <c r="E41" s="52"/>
      <c r="F41" s="52"/>
      <c r="G41" s="99" t="s">
        <v>42</v>
      </c>
      <c r="H41" s="100" t="s">
        <v>43</v>
      </c>
      <c r="I41" s="52"/>
      <c r="J41" s="101"/>
      <c r="K41" s="102"/>
      <c r="L41" s="26"/>
    </row>
    <row r="42" spans="2:12" s="1" customFormat="1" ht="14.45" customHeight="1" x14ac:dyDescent="0.2">
      <c r="B42" s="26"/>
      <c r="L42" s="26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12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12" s="1" customFormat="1" ht="24.95" hidden="1" customHeight="1" x14ac:dyDescent="0.2">
      <c r="B82" s="26"/>
      <c r="C82" s="18" t="s">
        <v>108</v>
      </c>
      <c r="L82" s="26"/>
    </row>
    <row r="83" spans="2:12" s="1" customFormat="1" ht="6.95" hidden="1" customHeight="1" x14ac:dyDescent="0.2">
      <c r="B83" s="26"/>
      <c r="L83" s="26"/>
    </row>
    <row r="84" spans="2:12" s="1" customFormat="1" ht="12" hidden="1" customHeight="1" x14ac:dyDescent="0.2">
      <c r="B84" s="26"/>
      <c r="C84" s="23" t="s">
        <v>12</v>
      </c>
      <c r="L84" s="26"/>
    </row>
    <row r="85" spans="2:12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12" ht="12" hidden="1" customHeight="1" x14ac:dyDescent="0.2">
      <c r="B86" s="17"/>
      <c r="C86" s="23" t="s">
        <v>104</v>
      </c>
      <c r="L86" s="17"/>
    </row>
    <row r="87" spans="2:12" s="1" customFormat="1" ht="16.5" hidden="1" customHeight="1" x14ac:dyDescent="0.2">
      <c r="B87" s="26"/>
      <c r="E87" s="243" t="s">
        <v>105</v>
      </c>
      <c r="F87" s="242"/>
      <c r="G87" s="242"/>
      <c r="H87" s="242"/>
      <c r="L87" s="26"/>
    </row>
    <row r="88" spans="2:12" s="1" customFormat="1" ht="12" hidden="1" customHeight="1" x14ac:dyDescent="0.2">
      <c r="B88" s="26"/>
      <c r="C88" s="23" t="s">
        <v>106</v>
      </c>
      <c r="L88" s="26"/>
    </row>
    <row r="89" spans="2:12" s="1" customFormat="1" ht="16.5" hidden="1" customHeight="1" x14ac:dyDescent="0.2">
      <c r="B89" s="26"/>
      <c r="E89" s="233" t="str">
        <f>E11</f>
        <v>4 - SO 01  Vzduchotechnika</v>
      </c>
      <c r="F89" s="242"/>
      <c r="G89" s="242"/>
      <c r="H89" s="242"/>
      <c r="L89" s="26"/>
    </row>
    <row r="90" spans="2:12" s="1" customFormat="1" ht="6.95" hidden="1" customHeight="1" x14ac:dyDescent="0.2">
      <c r="B90" s="26"/>
      <c r="L90" s="26"/>
    </row>
    <row r="91" spans="2:12" s="1" customFormat="1" ht="12" hidden="1" customHeight="1" x14ac:dyDescent="0.2">
      <c r="B91" s="26"/>
      <c r="C91" s="23" t="s">
        <v>16</v>
      </c>
      <c r="F91" s="21" t="str">
        <f>F14</f>
        <v>Čierna nad Tisou</v>
      </c>
      <c r="I91" s="23" t="s">
        <v>18</v>
      </c>
      <c r="J91" s="48" t="str">
        <f>IF(J14="","",J14)</f>
        <v/>
      </c>
      <c r="L91" s="26"/>
    </row>
    <row r="92" spans="2:12" s="1" customFormat="1" ht="6.95" hidden="1" customHeight="1" x14ac:dyDescent="0.2">
      <c r="B92" s="26"/>
      <c r="L92" s="26"/>
    </row>
    <row r="93" spans="2:12" s="1" customFormat="1" ht="15.2" hidden="1" customHeight="1" x14ac:dyDescent="0.2">
      <c r="B93" s="26"/>
      <c r="C93" s="23" t="s">
        <v>19</v>
      </c>
      <c r="F93" s="21" t="str">
        <f>E17</f>
        <v>Ministerstvo vnútra SR</v>
      </c>
      <c r="I93" s="23" t="s">
        <v>25</v>
      </c>
      <c r="J93" s="24" t="str">
        <f>E23</f>
        <v>KApAR, s.r.o. Prešov</v>
      </c>
      <c r="L93" s="26"/>
    </row>
    <row r="94" spans="2:12" s="1" customFormat="1" ht="15.2" hidden="1" customHeight="1" x14ac:dyDescent="0.2">
      <c r="B94" s="26"/>
      <c r="C94" s="23" t="s">
        <v>23</v>
      </c>
      <c r="F94" s="21" t="str">
        <f>IF(E20="","",E20)</f>
        <v xml:space="preserve"> </v>
      </c>
      <c r="I94" s="23" t="s">
        <v>29</v>
      </c>
      <c r="J94" s="24" t="str">
        <f>E26</f>
        <v xml:space="preserve"> </v>
      </c>
      <c r="L94" s="26"/>
    </row>
    <row r="95" spans="2:12" s="1" customFormat="1" ht="10.35" hidden="1" customHeight="1" x14ac:dyDescent="0.2">
      <c r="B95" s="26"/>
      <c r="L95" s="26"/>
    </row>
    <row r="96" spans="2:12" s="1" customFormat="1" ht="29.25" hidden="1" customHeight="1" x14ac:dyDescent="0.2">
      <c r="B96" s="26"/>
      <c r="C96" s="105" t="s">
        <v>109</v>
      </c>
      <c r="D96" s="97"/>
      <c r="E96" s="97"/>
      <c r="F96" s="97"/>
      <c r="G96" s="97"/>
      <c r="H96" s="97"/>
      <c r="I96" s="97"/>
      <c r="J96" s="106" t="s">
        <v>110</v>
      </c>
      <c r="K96" s="97"/>
      <c r="L96" s="26"/>
    </row>
    <row r="97" spans="2:47" s="1" customFormat="1" ht="10.35" hidden="1" customHeight="1" x14ac:dyDescent="0.2">
      <c r="B97" s="26"/>
      <c r="L97" s="26"/>
    </row>
    <row r="98" spans="2:47" s="1" customFormat="1" ht="22.9" hidden="1" customHeight="1" x14ac:dyDescent="0.2">
      <c r="B98" s="26"/>
      <c r="C98" s="107" t="s">
        <v>111</v>
      </c>
      <c r="J98" s="61">
        <f>J124</f>
        <v>0</v>
      </c>
      <c r="L98" s="26"/>
      <c r="AU98" s="14" t="s">
        <v>112</v>
      </c>
    </row>
    <row r="99" spans="2:47" s="8" customFormat="1" ht="24.95" hidden="1" customHeight="1" x14ac:dyDescent="0.2">
      <c r="B99" s="108"/>
      <c r="D99" s="109" t="s">
        <v>572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hidden="1" customHeight="1" x14ac:dyDescent="0.2">
      <c r="B100" s="112"/>
      <c r="D100" s="113" t="s">
        <v>119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hidden="1" customHeight="1" x14ac:dyDescent="0.2">
      <c r="B101" s="112"/>
      <c r="D101" s="113" t="s">
        <v>120</v>
      </c>
      <c r="E101" s="114"/>
      <c r="F101" s="114"/>
      <c r="G101" s="114"/>
      <c r="H101" s="114"/>
      <c r="I101" s="114"/>
      <c r="J101" s="115">
        <f>J129</f>
        <v>0</v>
      </c>
      <c r="L101" s="112"/>
    </row>
    <row r="102" spans="2:47" s="8" customFormat="1" ht="24.95" hidden="1" customHeight="1" x14ac:dyDescent="0.2">
      <c r="B102" s="108"/>
      <c r="D102" s="109" t="s">
        <v>573</v>
      </c>
      <c r="E102" s="110"/>
      <c r="F102" s="110"/>
      <c r="G102" s="110"/>
      <c r="H102" s="110"/>
      <c r="I102" s="110"/>
      <c r="J102" s="111">
        <f>J131</f>
        <v>0</v>
      </c>
      <c r="L102" s="108"/>
    </row>
    <row r="103" spans="2:47" s="1" customFormat="1" ht="21.75" hidden="1" customHeight="1" x14ac:dyDescent="0.2">
      <c r="B103" s="26"/>
      <c r="L103" s="26"/>
    </row>
    <row r="104" spans="2:47" s="1" customFormat="1" ht="6.95" hidden="1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47" hidden="1" x14ac:dyDescent="0.2"/>
    <row r="106" spans="2:47" hidden="1" x14ac:dyDescent="0.2"/>
    <row r="107" spans="2:47" hidden="1" x14ac:dyDescent="0.2"/>
    <row r="108" spans="2:47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6"/>
    </row>
    <row r="109" spans="2:47" s="1" customFormat="1" ht="24.95" customHeight="1" x14ac:dyDescent="0.2">
      <c r="B109" s="26"/>
      <c r="C109" s="18" t="s">
        <v>129</v>
      </c>
      <c r="L109" s="26"/>
    </row>
    <row r="110" spans="2:47" s="1" customFormat="1" ht="6.95" customHeight="1" x14ac:dyDescent="0.2">
      <c r="B110" s="26"/>
      <c r="L110" s="26"/>
    </row>
    <row r="111" spans="2:47" s="1" customFormat="1" ht="12" customHeight="1" x14ac:dyDescent="0.2">
      <c r="B111" s="26"/>
      <c r="C111" s="23" t="s">
        <v>12</v>
      </c>
      <c r="L111" s="26"/>
    </row>
    <row r="112" spans="2:47" s="1" customFormat="1" ht="26.25" customHeight="1" x14ac:dyDescent="0.2">
      <c r="B112" s="26"/>
      <c r="E112" s="243" t="str">
        <f>E7</f>
        <v>Čierna nad Tisou OHK -  Pracovisko hraničnej kontroly na HP Čierna nad Tisou</v>
      </c>
      <c r="F112" s="244"/>
      <c r="G112" s="244"/>
      <c r="H112" s="244"/>
      <c r="L112" s="26"/>
    </row>
    <row r="113" spans="2:65" ht="12" customHeight="1" x14ac:dyDescent="0.2">
      <c r="B113" s="17"/>
      <c r="C113" s="23" t="s">
        <v>104</v>
      </c>
      <c r="L113" s="17"/>
    </row>
    <row r="114" spans="2:65" s="1" customFormat="1" ht="16.5" customHeight="1" x14ac:dyDescent="0.2">
      <c r="B114" s="26"/>
      <c r="E114" s="243" t="s">
        <v>105</v>
      </c>
      <c r="F114" s="242"/>
      <c r="G114" s="242"/>
      <c r="H114" s="242"/>
      <c r="L114" s="26"/>
    </row>
    <row r="115" spans="2:65" s="1" customFormat="1" ht="12" customHeight="1" x14ac:dyDescent="0.2">
      <c r="B115" s="26"/>
      <c r="C115" s="23" t="s">
        <v>106</v>
      </c>
      <c r="L115" s="26"/>
    </row>
    <row r="116" spans="2:65" s="1" customFormat="1" ht="16.5" customHeight="1" x14ac:dyDescent="0.2">
      <c r="B116" s="26"/>
      <c r="E116" s="233" t="str">
        <f>E11</f>
        <v>4 - SO 01  Vzduchotechnika</v>
      </c>
      <c r="F116" s="242"/>
      <c r="G116" s="242"/>
      <c r="H116" s="242"/>
      <c r="L116" s="26"/>
    </row>
    <row r="117" spans="2:65" s="1" customFormat="1" ht="6.95" customHeight="1" x14ac:dyDescent="0.2">
      <c r="B117" s="26"/>
      <c r="L117" s="26"/>
    </row>
    <row r="118" spans="2:65" s="1" customFormat="1" ht="12" customHeight="1" x14ac:dyDescent="0.2">
      <c r="B118" s="26"/>
      <c r="C118" s="23" t="s">
        <v>16</v>
      </c>
      <c r="F118" s="21" t="str">
        <f>F14</f>
        <v>Čierna nad Tisou</v>
      </c>
      <c r="I118" s="23" t="s">
        <v>18</v>
      </c>
      <c r="J118" s="48" t="str">
        <f>IF(J14="","",J14)</f>
        <v/>
      </c>
      <c r="L118" s="26"/>
    </row>
    <row r="119" spans="2:65" s="1" customFormat="1" ht="6.95" customHeight="1" x14ac:dyDescent="0.2">
      <c r="B119" s="26"/>
      <c r="L119" s="26"/>
    </row>
    <row r="120" spans="2:65" s="1" customFormat="1" ht="15.2" customHeight="1" x14ac:dyDescent="0.2">
      <c r="B120" s="26"/>
      <c r="C120" s="23" t="s">
        <v>19</v>
      </c>
      <c r="F120" s="21" t="str">
        <f>E17</f>
        <v>Ministerstvo vnútra SR</v>
      </c>
      <c r="I120" s="23" t="s">
        <v>25</v>
      </c>
      <c r="J120" s="24" t="str">
        <f>E23</f>
        <v>KApAR, s.r.o. Prešov</v>
      </c>
      <c r="L120" s="26"/>
    </row>
    <row r="121" spans="2:65" s="1" customFormat="1" ht="15.2" customHeight="1" x14ac:dyDescent="0.2">
      <c r="B121" s="26"/>
      <c r="C121" s="23" t="s">
        <v>23</v>
      </c>
      <c r="F121" s="21" t="str">
        <f>IF(E20="","",E20)</f>
        <v xml:space="preserve"> </v>
      </c>
      <c r="I121" s="23" t="s">
        <v>29</v>
      </c>
      <c r="J121" s="24" t="str">
        <f>E26</f>
        <v xml:space="preserve"> </v>
      </c>
      <c r="L121" s="26"/>
    </row>
    <row r="122" spans="2:65" s="1" customFormat="1" ht="10.35" customHeight="1" x14ac:dyDescent="0.2">
      <c r="B122" s="26"/>
      <c r="L122" s="26"/>
    </row>
    <row r="123" spans="2:65" s="10" customFormat="1" ht="29.25" customHeight="1" x14ac:dyDescent="0.2">
      <c r="B123" s="116"/>
      <c r="C123" s="117" t="s">
        <v>130</v>
      </c>
      <c r="D123" s="118" t="s">
        <v>56</v>
      </c>
      <c r="E123" s="118" t="s">
        <v>52</v>
      </c>
      <c r="F123" s="118" t="s">
        <v>53</v>
      </c>
      <c r="G123" s="118" t="s">
        <v>131</v>
      </c>
      <c r="H123" s="118" t="s">
        <v>132</v>
      </c>
      <c r="I123" s="118" t="s">
        <v>133</v>
      </c>
      <c r="J123" s="119" t="s">
        <v>110</v>
      </c>
      <c r="K123" s="120" t="s">
        <v>134</v>
      </c>
      <c r="L123" s="116"/>
      <c r="M123" s="54" t="s">
        <v>1</v>
      </c>
      <c r="N123" s="55" t="s">
        <v>35</v>
      </c>
      <c r="O123" s="55" t="s">
        <v>135</v>
      </c>
      <c r="P123" s="55" t="s">
        <v>136</v>
      </c>
      <c r="Q123" s="55" t="s">
        <v>137</v>
      </c>
      <c r="R123" s="55" t="s">
        <v>138</v>
      </c>
      <c r="S123" s="55" t="s">
        <v>139</v>
      </c>
      <c r="T123" s="56" t="s">
        <v>140</v>
      </c>
    </row>
    <row r="124" spans="2:65" s="1" customFormat="1" ht="22.9" customHeight="1" x14ac:dyDescent="0.25">
      <c r="B124" s="26"/>
      <c r="C124" s="59" t="s">
        <v>111</v>
      </c>
      <c r="J124" s="121"/>
      <c r="L124" s="26"/>
      <c r="M124" s="57"/>
      <c r="N124" s="49"/>
      <c r="O124" s="49"/>
      <c r="P124" s="122">
        <f>P125+P131</f>
        <v>0</v>
      </c>
      <c r="Q124" s="49"/>
      <c r="R124" s="122">
        <f>R125+R131</f>
        <v>0</v>
      </c>
      <c r="S124" s="49"/>
      <c r="T124" s="123">
        <f>T125+T131</f>
        <v>0</v>
      </c>
      <c r="AT124" s="14" t="s">
        <v>70</v>
      </c>
      <c r="AU124" s="14" t="s">
        <v>112</v>
      </c>
      <c r="BK124" s="124">
        <f>BK125+BK131</f>
        <v>0</v>
      </c>
    </row>
    <row r="125" spans="2:65" s="11" customFormat="1" ht="25.9" customHeight="1" x14ac:dyDescent="0.2">
      <c r="B125" s="125"/>
      <c r="D125" s="126" t="s">
        <v>70</v>
      </c>
      <c r="E125" s="127" t="s">
        <v>574</v>
      </c>
      <c r="F125" s="127" t="s">
        <v>142</v>
      </c>
      <c r="J125" s="128"/>
      <c r="L125" s="125"/>
      <c r="M125" s="129"/>
      <c r="P125" s="130">
        <f>P126+P129</f>
        <v>0</v>
      </c>
      <c r="R125" s="130">
        <f>R126+R129</f>
        <v>0</v>
      </c>
      <c r="T125" s="131">
        <f>T126+T129</f>
        <v>0</v>
      </c>
      <c r="AR125" s="126" t="s">
        <v>77</v>
      </c>
      <c r="AT125" s="132" t="s">
        <v>70</v>
      </c>
      <c r="AU125" s="132" t="s">
        <v>71</v>
      </c>
      <c r="AY125" s="126" t="s">
        <v>143</v>
      </c>
      <c r="BK125" s="133">
        <f>BK126+BK129</f>
        <v>0</v>
      </c>
    </row>
    <row r="126" spans="2:65" s="11" customFormat="1" ht="22.9" customHeight="1" x14ac:dyDescent="0.2">
      <c r="B126" s="125"/>
      <c r="D126" s="126" t="s">
        <v>70</v>
      </c>
      <c r="E126" s="134" t="s">
        <v>170</v>
      </c>
      <c r="F126" s="134" t="s">
        <v>234</v>
      </c>
      <c r="J126" s="135"/>
      <c r="L126" s="125"/>
      <c r="M126" s="129"/>
      <c r="P126" s="130">
        <f>SUM(P127:P128)</f>
        <v>0</v>
      </c>
      <c r="R126" s="130">
        <f>SUM(R127:R128)</f>
        <v>0</v>
      </c>
      <c r="T126" s="131">
        <f>SUM(T127:T128)</f>
        <v>0</v>
      </c>
      <c r="AR126" s="126" t="s">
        <v>77</v>
      </c>
      <c r="AT126" s="132" t="s">
        <v>70</v>
      </c>
      <c r="AU126" s="132" t="s">
        <v>77</v>
      </c>
      <c r="AY126" s="126" t="s">
        <v>143</v>
      </c>
      <c r="BK126" s="133">
        <f>SUM(BK127:BK128)</f>
        <v>0</v>
      </c>
    </row>
    <row r="127" spans="2:65" s="1" customFormat="1" ht="24.2" customHeight="1" x14ac:dyDescent="0.2">
      <c r="B127" s="26"/>
      <c r="C127" s="136" t="s">
        <v>77</v>
      </c>
      <c r="D127" s="136" t="s">
        <v>145</v>
      </c>
      <c r="E127" s="137" t="s">
        <v>575</v>
      </c>
      <c r="F127" s="138" t="s">
        <v>576</v>
      </c>
      <c r="G127" s="139" t="s">
        <v>148</v>
      </c>
      <c r="H127" s="140">
        <v>15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89</v>
      </c>
      <c r="AT127" s="146" t="s">
        <v>145</v>
      </c>
      <c r="AU127" s="146" t="s">
        <v>82</v>
      </c>
      <c r="AY127" s="14" t="s">
        <v>143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4" t="s">
        <v>82</v>
      </c>
      <c r="BK127" s="148">
        <f>ROUND(I127*H127,3)</f>
        <v>0</v>
      </c>
      <c r="BL127" s="14" t="s">
        <v>89</v>
      </c>
      <c r="BM127" s="146" t="s">
        <v>82</v>
      </c>
    </row>
    <row r="128" spans="2:65" s="1" customFormat="1" ht="37.9" customHeight="1" x14ac:dyDescent="0.2">
      <c r="B128" s="26"/>
      <c r="C128" s="136" t="s">
        <v>82</v>
      </c>
      <c r="D128" s="136" t="s">
        <v>145</v>
      </c>
      <c r="E128" s="137" t="s">
        <v>577</v>
      </c>
      <c r="F128" s="138" t="s">
        <v>578</v>
      </c>
      <c r="G128" s="139" t="s">
        <v>317</v>
      </c>
      <c r="H128" s="140">
        <v>4</v>
      </c>
      <c r="I128" s="140"/>
      <c r="J128" s="140"/>
      <c r="K128" s="141"/>
      <c r="L128" s="26"/>
      <c r="M128" s="142" t="s">
        <v>1</v>
      </c>
      <c r="N128" s="143" t="s">
        <v>37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89</v>
      </c>
      <c r="AT128" s="146" t="s">
        <v>145</v>
      </c>
      <c r="AU128" s="146" t="s">
        <v>82</v>
      </c>
      <c r="AY128" s="14" t="s">
        <v>143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4" t="s">
        <v>82</v>
      </c>
      <c r="BK128" s="148">
        <f>ROUND(I128*H128,3)</f>
        <v>0</v>
      </c>
      <c r="BL128" s="14" t="s">
        <v>89</v>
      </c>
      <c r="BM128" s="146" t="s">
        <v>89</v>
      </c>
    </row>
    <row r="129" spans="2:65" s="11" customFormat="1" ht="22.9" customHeight="1" x14ac:dyDescent="0.2">
      <c r="B129" s="125"/>
      <c r="D129" s="126" t="s">
        <v>70</v>
      </c>
      <c r="E129" s="134" t="s">
        <v>255</v>
      </c>
      <c r="F129" s="134" t="s">
        <v>256</v>
      </c>
      <c r="J129" s="135"/>
      <c r="L129" s="125"/>
      <c r="M129" s="129"/>
      <c r="P129" s="130">
        <f>P130</f>
        <v>0</v>
      </c>
      <c r="R129" s="130">
        <f>R130</f>
        <v>0</v>
      </c>
      <c r="T129" s="131">
        <f>T130</f>
        <v>0</v>
      </c>
      <c r="AR129" s="126" t="s">
        <v>77</v>
      </c>
      <c r="AT129" s="132" t="s">
        <v>70</v>
      </c>
      <c r="AU129" s="132" t="s">
        <v>77</v>
      </c>
      <c r="AY129" s="126" t="s">
        <v>143</v>
      </c>
      <c r="BK129" s="133">
        <f>BK130</f>
        <v>0</v>
      </c>
    </row>
    <row r="130" spans="2:65" s="1" customFormat="1" ht="24.2" customHeight="1" x14ac:dyDescent="0.2">
      <c r="B130" s="26"/>
      <c r="C130" s="136" t="s">
        <v>86</v>
      </c>
      <c r="D130" s="136" t="s">
        <v>145</v>
      </c>
      <c r="E130" s="137" t="s">
        <v>579</v>
      </c>
      <c r="F130" s="138" t="s">
        <v>580</v>
      </c>
      <c r="G130" s="139" t="s">
        <v>198</v>
      </c>
      <c r="H130" s="140">
        <v>0.03</v>
      </c>
      <c r="I130" s="140"/>
      <c r="J130" s="140"/>
      <c r="K130" s="141"/>
      <c r="L130" s="26"/>
      <c r="M130" s="142" t="s">
        <v>1</v>
      </c>
      <c r="N130" s="143" t="s">
        <v>37</v>
      </c>
      <c r="O130" s="144">
        <v>0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89</v>
      </c>
      <c r="AT130" s="146" t="s">
        <v>145</v>
      </c>
      <c r="AU130" s="146" t="s">
        <v>82</v>
      </c>
      <c r="AY130" s="14" t="s">
        <v>143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4" t="s">
        <v>82</v>
      </c>
      <c r="BK130" s="148">
        <f>ROUND(I130*H130,3)</f>
        <v>0</v>
      </c>
      <c r="BL130" s="14" t="s">
        <v>89</v>
      </c>
      <c r="BM130" s="146" t="s">
        <v>95</v>
      </c>
    </row>
    <row r="131" spans="2:65" s="11" customFormat="1" ht="25.9" customHeight="1" x14ac:dyDescent="0.2">
      <c r="B131" s="125"/>
      <c r="D131" s="126" t="s">
        <v>70</v>
      </c>
      <c r="E131" s="127" t="s">
        <v>581</v>
      </c>
      <c r="F131" s="127" t="s">
        <v>582</v>
      </c>
      <c r="J131" s="128"/>
      <c r="L131" s="125"/>
      <c r="M131" s="129"/>
      <c r="P131" s="130">
        <f>P132</f>
        <v>0</v>
      </c>
      <c r="R131" s="130">
        <f>R132</f>
        <v>0</v>
      </c>
      <c r="T131" s="131">
        <f>T132</f>
        <v>0</v>
      </c>
      <c r="AR131" s="126" t="s">
        <v>89</v>
      </c>
      <c r="AT131" s="132" t="s">
        <v>70</v>
      </c>
      <c r="AU131" s="132" t="s">
        <v>71</v>
      </c>
      <c r="AY131" s="126" t="s">
        <v>143</v>
      </c>
      <c r="BK131" s="133">
        <f>BK132</f>
        <v>0</v>
      </c>
    </row>
    <row r="132" spans="2:65" s="1" customFormat="1" ht="37.9" customHeight="1" x14ac:dyDescent="0.2">
      <c r="B132" s="26"/>
      <c r="C132" s="136" t="s">
        <v>89</v>
      </c>
      <c r="D132" s="136" t="s">
        <v>145</v>
      </c>
      <c r="E132" s="137" t="s">
        <v>583</v>
      </c>
      <c r="F132" s="138" t="s">
        <v>584</v>
      </c>
      <c r="G132" s="139" t="s">
        <v>554</v>
      </c>
      <c r="H132" s="140">
        <v>16</v>
      </c>
      <c r="I132" s="140"/>
      <c r="J132" s="140"/>
      <c r="K132" s="141"/>
      <c r="L132" s="26"/>
      <c r="M132" s="167" t="s">
        <v>1</v>
      </c>
      <c r="N132" s="168" t="s">
        <v>37</v>
      </c>
      <c r="O132" s="169">
        <v>0</v>
      </c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AR132" s="146" t="s">
        <v>585</v>
      </c>
      <c r="AT132" s="146" t="s">
        <v>145</v>
      </c>
      <c r="AU132" s="146" t="s">
        <v>77</v>
      </c>
      <c r="AY132" s="14" t="s">
        <v>143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4" t="s">
        <v>82</v>
      </c>
      <c r="BK132" s="148">
        <f>ROUND(I132*H132,3)</f>
        <v>0</v>
      </c>
      <c r="BL132" s="14" t="s">
        <v>585</v>
      </c>
      <c r="BM132" s="146" t="s">
        <v>100</v>
      </c>
    </row>
    <row r="133" spans="2:65" s="1" customFormat="1" ht="6.95" customHeight="1" x14ac:dyDescent="0.2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6"/>
    </row>
  </sheetData>
  <sheetProtection formatColumns="0" formatRows="0" autoFilter="0"/>
  <autoFilter ref="C123:K132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7"/>
  <sheetViews>
    <sheetView showGridLines="0" topLeftCell="A71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94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s="1" customFormat="1" ht="12" customHeight="1" x14ac:dyDescent="0.2">
      <c r="B8" s="26"/>
      <c r="D8" s="23" t="s">
        <v>104</v>
      </c>
      <c r="L8" s="26"/>
    </row>
    <row r="9" spans="2:46" s="1" customFormat="1" ht="16.5" customHeight="1" x14ac:dyDescent="0.2">
      <c r="B9" s="26"/>
      <c r="E9" s="233" t="s">
        <v>586</v>
      </c>
      <c r="F9" s="242"/>
      <c r="G9" s="242"/>
      <c r="H9" s="242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3" t="s">
        <v>14</v>
      </c>
      <c r="F11" s="21" t="s">
        <v>1</v>
      </c>
      <c r="I11" s="23" t="s">
        <v>15</v>
      </c>
      <c r="J11" s="21" t="s">
        <v>1</v>
      </c>
      <c r="L11" s="26"/>
    </row>
    <row r="12" spans="2:46" s="1" customFormat="1" ht="12" customHeight="1" x14ac:dyDescent="0.2">
      <c r="B12" s="26"/>
      <c r="D12" s="23" t="s">
        <v>16</v>
      </c>
      <c r="F12" s="21" t="s">
        <v>17</v>
      </c>
      <c r="I12" s="23" t="s">
        <v>18</v>
      </c>
      <c r="J12" s="48"/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3" t="s">
        <v>19</v>
      </c>
      <c r="I14" s="23" t="s">
        <v>20</v>
      </c>
      <c r="J14" s="21" t="s">
        <v>1</v>
      </c>
      <c r="L14" s="26"/>
    </row>
    <row r="15" spans="2:46" s="1" customFormat="1" ht="18" customHeight="1" x14ac:dyDescent="0.2">
      <c r="B15" s="26"/>
      <c r="E15" s="21" t="s">
        <v>21</v>
      </c>
      <c r="I15" s="23" t="s">
        <v>22</v>
      </c>
      <c r="J15" s="21" t="s">
        <v>1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23</v>
      </c>
      <c r="I17" s="23" t="s">
        <v>20</v>
      </c>
      <c r="J17" s="21" t="str">
        <f>'Rekapitulácia stavby'!AN13</f>
        <v/>
      </c>
      <c r="L17" s="26"/>
    </row>
    <row r="18" spans="2:12" s="1" customFormat="1" ht="18" customHeight="1" x14ac:dyDescent="0.2">
      <c r="B18" s="26"/>
      <c r="E18" s="213" t="str">
        <f>'Rekapitulácia stavby'!E14</f>
        <v xml:space="preserve"> </v>
      </c>
      <c r="F18" s="213"/>
      <c r="G18" s="213"/>
      <c r="H18" s="213"/>
      <c r="I18" s="23" t="s">
        <v>22</v>
      </c>
      <c r="J18" s="21" t="str">
        <f>'Rekapitulácia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25</v>
      </c>
      <c r="I20" s="23" t="s">
        <v>20</v>
      </c>
      <c r="J20" s="21" t="s">
        <v>1</v>
      </c>
      <c r="L20" s="26"/>
    </row>
    <row r="21" spans="2:12" s="1" customFormat="1" ht="18" customHeight="1" x14ac:dyDescent="0.2">
      <c r="B21" s="26"/>
      <c r="E21" s="21" t="s">
        <v>26</v>
      </c>
      <c r="I21" s="23" t="s">
        <v>22</v>
      </c>
      <c r="J21" s="21" t="s">
        <v>1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29</v>
      </c>
      <c r="I23" s="23" t="s">
        <v>20</v>
      </c>
      <c r="J23" s="21" t="str">
        <f>IF('Rekapitulácia stavby'!AN19="","",'Rekapitulácia stavby'!AN19)</f>
        <v/>
      </c>
      <c r="L23" s="26"/>
    </row>
    <row r="24" spans="2:12" s="1" customFormat="1" ht="18" customHeight="1" x14ac:dyDescent="0.2">
      <c r="B24" s="26"/>
      <c r="E24" s="21" t="str">
        <f>IF('Rekapitulácia stavby'!E20="","",'Rekapitulácia stavby'!E20)</f>
        <v xml:space="preserve"> </v>
      </c>
      <c r="I24" s="23" t="s">
        <v>22</v>
      </c>
      <c r="J24" s="21" t="str">
        <f>IF('Rekapitulácia stavby'!AN20="","",'Rekapitulácia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30</v>
      </c>
      <c r="L26" s="26"/>
    </row>
    <row r="27" spans="2:12" s="7" customFormat="1" ht="16.5" customHeight="1" x14ac:dyDescent="0.2">
      <c r="B27" s="89"/>
      <c r="E27" s="215" t="s">
        <v>1</v>
      </c>
      <c r="F27" s="215"/>
      <c r="G27" s="215"/>
      <c r="H27" s="215"/>
      <c r="L27" s="8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1" customFormat="1" ht="25.35" customHeight="1" x14ac:dyDescent="0.2">
      <c r="B30" s="26"/>
      <c r="D30" s="90" t="s">
        <v>31</v>
      </c>
      <c r="J30" s="61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14.45" customHeight="1" x14ac:dyDescent="0.2">
      <c r="B32" s="26"/>
      <c r="F32" s="91" t="s">
        <v>33</v>
      </c>
      <c r="I32" s="91" t="s">
        <v>32</v>
      </c>
      <c r="J32" s="91" t="s">
        <v>34</v>
      </c>
      <c r="L32" s="26"/>
    </row>
    <row r="33" spans="2:12" s="1" customFormat="1" ht="14.45" customHeight="1" x14ac:dyDescent="0.2">
      <c r="B33" s="26"/>
      <c r="D33" s="92" t="s">
        <v>35</v>
      </c>
      <c r="E33" s="30" t="s">
        <v>36</v>
      </c>
      <c r="F33" s="93">
        <f>ROUND((SUM(BE134:BE223)),  2)</f>
        <v>0</v>
      </c>
      <c r="G33" s="94"/>
      <c r="H33" s="94"/>
      <c r="I33" s="95">
        <v>0.2</v>
      </c>
      <c r="J33" s="93">
        <f>ROUND(((SUM(BE134:BE223))*I33),  2)</f>
        <v>0</v>
      </c>
      <c r="L33" s="26"/>
    </row>
    <row r="34" spans="2:12" s="1" customFormat="1" ht="14.45" customHeight="1" x14ac:dyDescent="0.2">
      <c r="B34" s="26"/>
      <c r="E34" s="30" t="s">
        <v>37</v>
      </c>
      <c r="F34" s="81"/>
      <c r="I34" s="96">
        <v>0.2</v>
      </c>
      <c r="J34" s="81"/>
      <c r="L34" s="26"/>
    </row>
    <row r="35" spans="2:12" s="1" customFormat="1" ht="14.45" hidden="1" customHeight="1" x14ac:dyDescent="0.2">
      <c r="B35" s="26"/>
      <c r="E35" s="23" t="s">
        <v>38</v>
      </c>
      <c r="F35" s="81">
        <f>ROUND((SUM(BG134:BG223)),  2)</f>
        <v>0</v>
      </c>
      <c r="I35" s="96">
        <v>0.2</v>
      </c>
      <c r="J35" s="81">
        <f>0</f>
        <v>0</v>
      </c>
      <c r="L35" s="26"/>
    </row>
    <row r="36" spans="2:12" s="1" customFormat="1" ht="14.45" hidden="1" customHeight="1" x14ac:dyDescent="0.2">
      <c r="B36" s="26"/>
      <c r="E36" s="23" t="s">
        <v>39</v>
      </c>
      <c r="F36" s="81">
        <f>ROUND((SUM(BH134:BH223)),  2)</f>
        <v>0</v>
      </c>
      <c r="I36" s="96">
        <v>0.2</v>
      </c>
      <c r="J36" s="81">
        <f>0</f>
        <v>0</v>
      </c>
      <c r="L36" s="26"/>
    </row>
    <row r="37" spans="2:12" s="1" customFormat="1" ht="14.45" hidden="1" customHeight="1" x14ac:dyDescent="0.2">
      <c r="B37" s="26"/>
      <c r="E37" s="30" t="s">
        <v>40</v>
      </c>
      <c r="F37" s="93">
        <f>ROUND((SUM(BI134:BI223)),  2)</f>
        <v>0</v>
      </c>
      <c r="G37" s="94"/>
      <c r="H37" s="94"/>
      <c r="I37" s="95">
        <v>0</v>
      </c>
      <c r="J37" s="9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97"/>
      <c r="D39" s="98" t="s">
        <v>41</v>
      </c>
      <c r="E39" s="52"/>
      <c r="F39" s="52"/>
      <c r="G39" s="99" t="s">
        <v>42</v>
      </c>
      <c r="H39" s="100" t="s">
        <v>43</v>
      </c>
      <c r="I39" s="52"/>
      <c r="J39" s="101"/>
      <c r="K39" s="102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47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47" s="1" customFormat="1" ht="24.95" hidden="1" customHeight="1" x14ac:dyDescent="0.2">
      <c r="B82" s="26"/>
      <c r="C82" s="18" t="s">
        <v>108</v>
      </c>
      <c r="L82" s="26"/>
    </row>
    <row r="83" spans="2:47" s="1" customFormat="1" ht="6.95" hidden="1" customHeight="1" x14ac:dyDescent="0.2">
      <c r="B83" s="26"/>
      <c r="L83" s="26"/>
    </row>
    <row r="84" spans="2:47" s="1" customFormat="1" ht="12" hidden="1" customHeight="1" x14ac:dyDescent="0.2">
      <c r="B84" s="26"/>
      <c r="C84" s="23" t="s">
        <v>12</v>
      </c>
      <c r="L84" s="26"/>
    </row>
    <row r="85" spans="2:47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47" s="1" customFormat="1" ht="12" hidden="1" customHeight="1" x14ac:dyDescent="0.2">
      <c r="B86" s="26"/>
      <c r="C86" s="23" t="s">
        <v>104</v>
      </c>
      <c r="L86" s="26"/>
    </row>
    <row r="87" spans="2:47" s="1" customFormat="1" ht="16.5" hidden="1" customHeight="1" x14ac:dyDescent="0.2">
      <c r="B87" s="26"/>
      <c r="E87" s="233" t="str">
        <f>E9</f>
        <v>5 - SO 02  Vodovodná a kanalizačná prípojka</v>
      </c>
      <c r="F87" s="242"/>
      <c r="G87" s="242"/>
      <c r="H87" s="242"/>
      <c r="L87" s="26"/>
    </row>
    <row r="88" spans="2:47" s="1" customFormat="1" ht="6.95" hidden="1" customHeight="1" x14ac:dyDescent="0.2">
      <c r="B88" s="26"/>
      <c r="L88" s="26"/>
    </row>
    <row r="89" spans="2:47" s="1" customFormat="1" ht="12" hidden="1" customHeight="1" x14ac:dyDescent="0.2">
      <c r="B89" s="26"/>
      <c r="C89" s="23" t="s">
        <v>16</v>
      </c>
      <c r="F89" s="21" t="str">
        <f>F12</f>
        <v>Čierna nad Tisou</v>
      </c>
      <c r="I89" s="23" t="s">
        <v>18</v>
      </c>
      <c r="J89" s="48" t="str">
        <f>IF(J12="","",J12)</f>
        <v/>
      </c>
      <c r="L89" s="26"/>
    </row>
    <row r="90" spans="2:47" s="1" customFormat="1" ht="6.95" hidden="1" customHeight="1" x14ac:dyDescent="0.2">
      <c r="B90" s="26"/>
      <c r="L90" s="26"/>
    </row>
    <row r="91" spans="2:47" s="1" customFormat="1" ht="15.2" hidden="1" customHeight="1" x14ac:dyDescent="0.2">
      <c r="B91" s="26"/>
      <c r="C91" s="23" t="s">
        <v>19</v>
      </c>
      <c r="F91" s="21" t="str">
        <f>E15</f>
        <v>Ministerstvo vnútra SR</v>
      </c>
      <c r="I91" s="23" t="s">
        <v>25</v>
      </c>
      <c r="J91" s="24" t="str">
        <f>E21</f>
        <v>KApAR, s.r.o. Prešov</v>
      </c>
      <c r="L91" s="26"/>
    </row>
    <row r="92" spans="2:47" s="1" customFormat="1" ht="15.2" hidden="1" customHeight="1" x14ac:dyDescent="0.2">
      <c r="B92" s="26"/>
      <c r="C92" s="23" t="s">
        <v>23</v>
      </c>
      <c r="F92" s="21" t="str">
        <f>IF(E18="","",E18)</f>
        <v xml:space="preserve"> </v>
      </c>
      <c r="I92" s="23" t="s">
        <v>29</v>
      </c>
      <c r="J92" s="24" t="str">
        <f>E24</f>
        <v xml:space="preserve"> </v>
      </c>
      <c r="L92" s="26"/>
    </row>
    <row r="93" spans="2:47" s="1" customFormat="1" ht="10.35" hidden="1" customHeight="1" x14ac:dyDescent="0.2">
      <c r="B93" s="26"/>
      <c r="L93" s="26"/>
    </row>
    <row r="94" spans="2:47" s="1" customFormat="1" ht="29.25" hidden="1" customHeight="1" x14ac:dyDescent="0.2">
      <c r="B94" s="26"/>
      <c r="C94" s="105" t="s">
        <v>109</v>
      </c>
      <c r="D94" s="97"/>
      <c r="E94" s="97"/>
      <c r="F94" s="97"/>
      <c r="G94" s="97"/>
      <c r="H94" s="97"/>
      <c r="I94" s="97"/>
      <c r="J94" s="106" t="s">
        <v>110</v>
      </c>
      <c r="K94" s="97"/>
      <c r="L94" s="26"/>
    </row>
    <row r="95" spans="2:47" s="1" customFormat="1" ht="10.35" hidden="1" customHeight="1" x14ac:dyDescent="0.2">
      <c r="B95" s="26"/>
      <c r="L95" s="26"/>
    </row>
    <row r="96" spans="2:47" s="1" customFormat="1" ht="22.9" hidden="1" customHeight="1" x14ac:dyDescent="0.2">
      <c r="B96" s="26"/>
      <c r="C96" s="107" t="s">
        <v>111</v>
      </c>
      <c r="J96" s="61">
        <f>J134</f>
        <v>0</v>
      </c>
      <c r="L96" s="26"/>
      <c r="AU96" s="14" t="s">
        <v>112</v>
      </c>
    </row>
    <row r="97" spans="2:12" s="8" customFormat="1" ht="24.95" hidden="1" customHeight="1" x14ac:dyDescent="0.2">
      <c r="B97" s="108"/>
      <c r="D97" s="109" t="s">
        <v>587</v>
      </c>
      <c r="E97" s="110"/>
      <c r="F97" s="110"/>
      <c r="G97" s="110"/>
      <c r="H97" s="110"/>
      <c r="I97" s="110"/>
      <c r="J97" s="111">
        <f>J135</f>
        <v>0</v>
      </c>
      <c r="L97" s="108"/>
    </row>
    <row r="98" spans="2:12" s="9" customFormat="1" ht="19.899999999999999" hidden="1" customHeight="1" x14ac:dyDescent="0.2">
      <c r="B98" s="112"/>
      <c r="D98" s="113" t="s">
        <v>588</v>
      </c>
      <c r="E98" s="114"/>
      <c r="F98" s="114"/>
      <c r="G98" s="114"/>
      <c r="H98" s="114"/>
      <c r="I98" s="114"/>
      <c r="J98" s="115">
        <f>J136</f>
        <v>0</v>
      </c>
      <c r="L98" s="112"/>
    </row>
    <row r="99" spans="2:12" s="9" customFormat="1" ht="19.899999999999999" hidden="1" customHeight="1" x14ac:dyDescent="0.2">
      <c r="B99" s="112"/>
      <c r="D99" s="113" t="s">
        <v>589</v>
      </c>
      <c r="E99" s="114"/>
      <c r="F99" s="114"/>
      <c r="G99" s="114"/>
      <c r="H99" s="114"/>
      <c r="I99" s="114"/>
      <c r="J99" s="115">
        <f>J150</f>
        <v>0</v>
      </c>
      <c r="L99" s="112"/>
    </row>
    <row r="100" spans="2:12" s="9" customFormat="1" ht="19.899999999999999" hidden="1" customHeight="1" x14ac:dyDescent="0.2">
      <c r="B100" s="112"/>
      <c r="D100" s="113" t="s">
        <v>590</v>
      </c>
      <c r="E100" s="114"/>
      <c r="F100" s="114"/>
      <c r="G100" s="114"/>
      <c r="H100" s="114"/>
      <c r="I100" s="114"/>
      <c r="J100" s="115">
        <f>J152</f>
        <v>0</v>
      </c>
      <c r="L100" s="112"/>
    </row>
    <row r="101" spans="2:12" s="9" customFormat="1" ht="19.899999999999999" hidden="1" customHeight="1" x14ac:dyDescent="0.2">
      <c r="B101" s="112"/>
      <c r="D101" s="113" t="s">
        <v>591</v>
      </c>
      <c r="E101" s="114"/>
      <c r="F101" s="114"/>
      <c r="G101" s="114"/>
      <c r="H101" s="114"/>
      <c r="I101" s="114"/>
      <c r="J101" s="115">
        <f>J160</f>
        <v>0</v>
      </c>
      <c r="L101" s="112"/>
    </row>
    <row r="102" spans="2:12" s="9" customFormat="1" ht="19.899999999999999" hidden="1" customHeight="1" x14ac:dyDescent="0.2">
      <c r="B102" s="112"/>
      <c r="D102" s="113" t="s">
        <v>592</v>
      </c>
      <c r="E102" s="114"/>
      <c r="F102" s="114"/>
      <c r="G102" s="114"/>
      <c r="H102" s="114"/>
      <c r="I102" s="114"/>
      <c r="J102" s="115">
        <f>J162</f>
        <v>0</v>
      </c>
      <c r="L102" s="112"/>
    </row>
    <row r="103" spans="2:12" s="9" customFormat="1" ht="19.899999999999999" hidden="1" customHeight="1" x14ac:dyDescent="0.2">
      <c r="B103" s="112"/>
      <c r="D103" s="113" t="s">
        <v>593</v>
      </c>
      <c r="E103" s="114"/>
      <c r="F103" s="114"/>
      <c r="G103" s="114"/>
      <c r="H103" s="114"/>
      <c r="I103" s="114"/>
      <c r="J103" s="115">
        <f>J163</f>
        <v>0</v>
      </c>
      <c r="L103" s="112"/>
    </row>
    <row r="104" spans="2:12" s="9" customFormat="1" ht="19.899999999999999" hidden="1" customHeight="1" x14ac:dyDescent="0.2">
      <c r="B104" s="112"/>
      <c r="D104" s="113" t="s">
        <v>594</v>
      </c>
      <c r="E104" s="114"/>
      <c r="F104" s="114"/>
      <c r="G104" s="114"/>
      <c r="H104" s="114"/>
      <c r="I104" s="114"/>
      <c r="J104" s="115">
        <f>J165</f>
        <v>0</v>
      </c>
      <c r="L104" s="112"/>
    </row>
    <row r="105" spans="2:12" s="9" customFormat="1" ht="19.899999999999999" hidden="1" customHeight="1" x14ac:dyDescent="0.2">
      <c r="B105" s="112"/>
      <c r="D105" s="113" t="s">
        <v>595</v>
      </c>
      <c r="E105" s="114"/>
      <c r="F105" s="114"/>
      <c r="G105" s="114"/>
      <c r="H105" s="114"/>
      <c r="I105" s="114"/>
      <c r="J105" s="115">
        <f>J174</f>
        <v>0</v>
      </c>
      <c r="L105" s="112"/>
    </row>
    <row r="106" spans="2:12" s="9" customFormat="1" ht="19.899999999999999" hidden="1" customHeight="1" x14ac:dyDescent="0.2">
      <c r="B106" s="112"/>
      <c r="D106" s="113" t="s">
        <v>593</v>
      </c>
      <c r="E106" s="114"/>
      <c r="F106" s="114"/>
      <c r="G106" s="114"/>
      <c r="H106" s="114"/>
      <c r="I106" s="114"/>
      <c r="J106" s="115">
        <f>J175</f>
        <v>0</v>
      </c>
      <c r="L106" s="112"/>
    </row>
    <row r="107" spans="2:12" s="9" customFormat="1" ht="19.899999999999999" hidden="1" customHeight="1" x14ac:dyDescent="0.2">
      <c r="B107" s="112"/>
      <c r="D107" s="113" t="s">
        <v>594</v>
      </c>
      <c r="E107" s="114"/>
      <c r="F107" s="114"/>
      <c r="G107" s="114"/>
      <c r="H107" s="114"/>
      <c r="I107" s="114"/>
      <c r="J107" s="115">
        <f>J177</f>
        <v>0</v>
      </c>
      <c r="L107" s="112"/>
    </row>
    <row r="108" spans="2:12" s="9" customFormat="1" ht="19.899999999999999" hidden="1" customHeight="1" x14ac:dyDescent="0.2">
      <c r="B108" s="112"/>
      <c r="D108" s="113" t="s">
        <v>596</v>
      </c>
      <c r="E108" s="114"/>
      <c r="F108" s="114"/>
      <c r="G108" s="114"/>
      <c r="H108" s="114"/>
      <c r="I108" s="114"/>
      <c r="J108" s="115">
        <f>J187</f>
        <v>0</v>
      </c>
      <c r="L108" s="112"/>
    </row>
    <row r="109" spans="2:12" s="8" customFormat="1" ht="24.95" hidden="1" customHeight="1" x14ac:dyDescent="0.2">
      <c r="B109" s="108"/>
      <c r="D109" s="109" t="s">
        <v>597</v>
      </c>
      <c r="E109" s="110"/>
      <c r="F109" s="110"/>
      <c r="G109" s="110"/>
      <c r="H109" s="110"/>
      <c r="I109" s="110"/>
      <c r="J109" s="111">
        <f>J190</f>
        <v>0</v>
      </c>
      <c r="L109" s="108"/>
    </row>
    <row r="110" spans="2:12" s="9" customFormat="1" ht="19.899999999999999" hidden="1" customHeight="1" x14ac:dyDescent="0.2">
      <c r="B110" s="112"/>
      <c r="D110" s="113" t="s">
        <v>598</v>
      </c>
      <c r="E110" s="114"/>
      <c r="F110" s="114"/>
      <c r="G110" s="114"/>
      <c r="H110" s="114"/>
      <c r="I110" s="114"/>
      <c r="J110" s="115">
        <f>J191</f>
        <v>0</v>
      </c>
      <c r="L110" s="112"/>
    </row>
    <row r="111" spans="2:12" s="9" customFormat="1" ht="19.899999999999999" hidden="1" customHeight="1" x14ac:dyDescent="0.2">
      <c r="B111" s="112"/>
      <c r="D111" s="113" t="s">
        <v>599</v>
      </c>
      <c r="E111" s="114"/>
      <c r="F111" s="114"/>
      <c r="G111" s="114"/>
      <c r="H111" s="114"/>
      <c r="I111" s="114"/>
      <c r="J111" s="115">
        <f>J201</f>
        <v>0</v>
      </c>
      <c r="L111" s="112"/>
    </row>
    <row r="112" spans="2:12" s="9" customFormat="1" ht="19.899999999999999" hidden="1" customHeight="1" x14ac:dyDescent="0.2">
      <c r="B112" s="112"/>
      <c r="D112" s="113" t="s">
        <v>600</v>
      </c>
      <c r="E112" s="114"/>
      <c r="F112" s="114"/>
      <c r="G112" s="114"/>
      <c r="H112" s="114"/>
      <c r="I112" s="114"/>
      <c r="J112" s="115">
        <f>J203</f>
        <v>0</v>
      </c>
      <c r="L112" s="112"/>
    </row>
    <row r="113" spans="2:12" s="9" customFormat="1" ht="19.899999999999999" hidden="1" customHeight="1" x14ac:dyDescent="0.2">
      <c r="B113" s="112"/>
      <c r="D113" s="113" t="s">
        <v>591</v>
      </c>
      <c r="E113" s="114"/>
      <c r="F113" s="114"/>
      <c r="G113" s="114"/>
      <c r="H113" s="114"/>
      <c r="I113" s="114"/>
      <c r="J113" s="115">
        <f>J212</f>
        <v>0</v>
      </c>
      <c r="L113" s="112"/>
    </row>
    <row r="114" spans="2:12" s="9" customFormat="1" ht="19.899999999999999" hidden="1" customHeight="1" x14ac:dyDescent="0.2">
      <c r="B114" s="112"/>
      <c r="D114" s="113" t="s">
        <v>601</v>
      </c>
      <c r="E114" s="114"/>
      <c r="F114" s="114"/>
      <c r="G114" s="114"/>
      <c r="H114" s="114"/>
      <c r="I114" s="114"/>
      <c r="J114" s="115">
        <f>J214</f>
        <v>0</v>
      </c>
      <c r="L114" s="112"/>
    </row>
    <row r="115" spans="2:12" s="1" customFormat="1" ht="21.75" hidden="1" customHeight="1" x14ac:dyDescent="0.2">
      <c r="B115" s="26"/>
      <c r="L115" s="26"/>
    </row>
    <row r="116" spans="2:12" s="1" customFormat="1" ht="6.95" hidden="1" customHeight="1" x14ac:dyDescent="0.2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26"/>
    </row>
    <row r="117" spans="2:12" hidden="1" x14ac:dyDescent="0.2"/>
    <row r="118" spans="2:12" hidden="1" x14ac:dyDescent="0.2"/>
    <row r="119" spans="2:12" hidden="1" x14ac:dyDescent="0.2"/>
    <row r="120" spans="2:12" s="1" customFormat="1" ht="6.95" customHeight="1" x14ac:dyDescent="0.2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26"/>
    </row>
    <row r="121" spans="2:12" s="1" customFormat="1" ht="24.95" customHeight="1" x14ac:dyDescent="0.2">
      <c r="B121" s="26"/>
      <c r="C121" s="18" t="s">
        <v>129</v>
      </c>
      <c r="L121" s="26"/>
    </row>
    <row r="122" spans="2:12" s="1" customFormat="1" ht="6.95" customHeight="1" x14ac:dyDescent="0.2">
      <c r="B122" s="26"/>
      <c r="L122" s="26"/>
    </row>
    <row r="123" spans="2:12" s="1" customFormat="1" ht="12" customHeight="1" x14ac:dyDescent="0.2">
      <c r="B123" s="26"/>
      <c r="C123" s="23" t="s">
        <v>12</v>
      </c>
      <c r="L123" s="26"/>
    </row>
    <row r="124" spans="2:12" s="1" customFormat="1" ht="26.25" customHeight="1" x14ac:dyDescent="0.2">
      <c r="B124" s="26"/>
      <c r="E124" s="243" t="str">
        <f>E7</f>
        <v>Čierna nad Tisou OHK -  Pracovisko hraničnej kontroly na HP Čierna nad Tisou</v>
      </c>
      <c r="F124" s="244"/>
      <c r="G124" s="244"/>
      <c r="H124" s="244"/>
      <c r="L124" s="26"/>
    </row>
    <row r="125" spans="2:12" s="1" customFormat="1" ht="12" customHeight="1" x14ac:dyDescent="0.2">
      <c r="B125" s="26"/>
      <c r="C125" s="23" t="s">
        <v>104</v>
      </c>
      <c r="L125" s="26"/>
    </row>
    <row r="126" spans="2:12" s="1" customFormat="1" ht="16.5" customHeight="1" x14ac:dyDescent="0.2">
      <c r="B126" s="26"/>
      <c r="E126" s="233" t="str">
        <f>E9</f>
        <v>5 - SO 02  Vodovodná a kanalizačná prípojka</v>
      </c>
      <c r="F126" s="242"/>
      <c r="G126" s="242"/>
      <c r="H126" s="242"/>
      <c r="L126" s="26"/>
    </row>
    <row r="127" spans="2:12" s="1" customFormat="1" ht="6.95" customHeight="1" x14ac:dyDescent="0.2">
      <c r="B127" s="26"/>
      <c r="L127" s="26"/>
    </row>
    <row r="128" spans="2:12" s="1" customFormat="1" ht="12" customHeight="1" x14ac:dyDescent="0.2">
      <c r="B128" s="26"/>
      <c r="C128" s="23" t="s">
        <v>16</v>
      </c>
      <c r="F128" s="21" t="str">
        <f>F12</f>
        <v>Čierna nad Tisou</v>
      </c>
      <c r="I128" s="23" t="s">
        <v>18</v>
      </c>
      <c r="J128" s="48" t="str">
        <f>IF(J12="","",J12)</f>
        <v/>
      </c>
      <c r="L128" s="26"/>
    </row>
    <row r="129" spans="2:65" s="1" customFormat="1" ht="6.95" customHeight="1" x14ac:dyDescent="0.2">
      <c r="B129" s="26"/>
      <c r="L129" s="26"/>
    </row>
    <row r="130" spans="2:65" s="1" customFormat="1" ht="15.2" customHeight="1" x14ac:dyDescent="0.2">
      <c r="B130" s="26"/>
      <c r="C130" s="23" t="s">
        <v>19</v>
      </c>
      <c r="F130" s="21" t="str">
        <f>E15</f>
        <v>Ministerstvo vnútra SR</v>
      </c>
      <c r="I130" s="23" t="s">
        <v>25</v>
      </c>
      <c r="J130" s="24" t="str">
        <f>E21</f>
        <v>KApAR, s.r.o. Prešov</v>
      </c>
      <c r="L130" s="26"/>
    </row>
    <row r="131" spans="2:65" s="1" customFormat="1" ht="15.2" customHeight="1" x14ac:dyDescent="0.2">
      <c r="B131" s="26"/>
      <c r="C131" s="23" t="s">
        <v>23</v>
      </c>
      <c r="F131" s="21" t="str">
        <f>IF(E18="","",E18)</f>
        <v xml:space="preserve"> </v>
      </c>
      <c r="I131" s="23" t="s">
        <v>29</v>
      </c>
      <c r="J131" s="24" t="str">
        <f>E24</f>
        <v xml:space="preserve"> </v>
      </c>
      <c r="L131" s="26"/>
    </row>
    <row r="132" spans="2:65" s="1" customFormat="1" ht="10.35" customHeight="1" x14ac:dyDescent="0.2">
      <c r="B132" s="26"/>
      <c r="L132" s="26"/>
    </row>
    <row r="133" spans="2:65" s="10" customFormat="1" ht="29.25" customHeight="1" x14ac:dyDescent="0.2">
      <c r="B133" s="116"/>
      <c r="C133" s="117" t="s">
        <v>130</v>
      </c>
      <c r="D133" s="118" t="s">
        <v>56</v>
      </c>
      <c r="E133" s="118" t="s">
        <v>52</v>
      </c>
      <c r="F133" s="118" t="s">
        <v>53</v>
      </c>
      <c r="G133" s="118" t="s">
        <v>131</v>
      </c>
      <c r="H133" s="118" t="s">
        <v>132</v>
      </c>
      <c r="I133" s="118" t="s">
        <v>133</v>
      </c>
      <c r="J133" s="119" t="s">
        <v>110</v>
      </c>
      <c r="K133" s="120" t="s">
        <v>134</v>
      </c>
      <c r="L133" s="116"/>
      <c r="M133" s="54" t="s">
        <v>1</v>
      </c>
      <c r="N133" s="55" t="s">
        <v>35</v>
      </c>
      <c r="O133" s="55" t="s">
        <v>135</v>
      </c>
      <c r="P133" s="55" t="s">
        <v>136</v>
      </c>
      <c r="Q133" s="55" t="s">
        <v>137</v>
      </c>
      <c r="R133" s="55" t="s">
        <v>138</v>
      </c>
      <c r="S133" s="55" t="s">
        <v>139</v>
      </c>
      <c r="T133" s="56" t="s">
        <v>140</v>
      </c>
    </row>
    <row r="134" spans="2:65" s="1" customFormat="1" ht="22.9" customHeight="1" x14ac:dyDescent="0.25">
      <c r="B134" s="26"/>
      <c r="C134" s="59" t="s">
        <v>111</v>
      </c>
      <c r="J134" s="121"/>
      <c r="L134" s="26"/>
      <c r="M134" s="57"/>
      <c r="N134" s="49"/>
      <c r="O134" s="49"/>
      <c r="P134" s="122">
        <f>P135+P190</f>
        <v>0</v>
      </c>
      <c r="Q134" s="49"/>
      <c r="R134" s="122">
        <f>R135+R190</f>
        <v>0</v>
      </c>
      <c r="S134" s="49"/>
      <c r="T134" s="123">
        <f>T135+T190</f>
        <v>0</v>
      </c>
      <c r="AT134" s="14" t="s">
        <v>70</v>
      </c>
      <c r="AU134" s="14" t="s">
        <v>112</v>
      </c>
      <c r="BK134" s="124">
        <f>BK135+BK190</f>
        <v>0</v>
      </c>
    </row>
    <row r="135" spans="2:65" s="11" customFormat="1" ht="25.9" customHeight="1" x14ac:dyDescent="0.2">
      <c r="B135" s="125"/>
      <c r="D135" s="126" t="s">
        <v>70</v>
      </c>
      <c r="E135" s="127" t="s">
        <v>488</v>
      </c>
      <c r="F135" s="127" t="s">
        <v>602</v>
      </c>
      <c r="J135" s="128"/>
      <c r="L135" s="125"/>
      <c r="M135" s="129"/>
      <c r="P135" s="130">
        <f>P136+P150+P152+P160+P162+P163+P165+P174+P175+P177+P187</f>
        <v>0</v>
      </c>
      <c r="R135" s="130">
        <f>R136+R150+R152+R160+R162+R163+R165+R174+R175+R177+R187</f>
        <v>0</v>
      </c>
      <c r="T135" s="131">
        <f>T136+T150+T152+T160+T162+T163+T165+T174+T175+T177+T187</f>
        <v>0</v>
      </c>
      <c r="AR135" s="126" t="s">
        <v>77</v>
      </c>
      <c r="AT135" s="132" t="s">
        <v>70</v>
      </c>
      <c r="AU135" s="132" t="s">
        <v>71</v>
      </c>
      <c r="AY135" s="126" t="s">
        <v>143</v>
      </c>
      <c r="BK135" s="133">
        <f>BK136+BK150+BK152+BK160+BK162+BK163+BK165+BK174+BK175+BK177+BK187</f>
        <v>0</v>
      </c>
    </row>
    <row r="136" spans="2:65" s="11" customFormat="1" ht="22.9" customHeight="1" x14ac:dyDescent="0.2">
      <c r="B136" s="125"/>
      <c r="D136" s="126" t="s">
        <v>70</v>
      </c>
      <c r="E136" s="134" t="s">
        <v>603</v>
      </c>
      <c r="F136" s="134" t="s">
        <v>604</v>
      </c>
      <c r="J136" s="135"/>
      <c r="L136" s="125"/>
      <c r="M136" s="129"/>
      <c r="P136" s="130">
        <f>SUM(P137:P149)</f>
        <v>0</v>
      </c>
      <c r="R136" s="130">
        <f>SUM(R137:R149)</f>
        <v>0</v>
      </c>
      <c r="T136" s="131">
        <f>SUM(T137:T149)</f>
        <v>0</v>
      </c>
      <c r="AR136" s="126" t="s">
        <v>77</v>
      </c>
      <c r="AT136" s="132" t="s">
        <v>70</v>
      </c>
      <c r="AU136" s="132" t="s">
        <v>77</v>
      </c>
      <c r="AY136" s="126" t="s">
        <v>143</v>
      </c>
      <c r="BK136" s="133">
        <f>SUM(BK137:BK149)</f>
        <v>0</v>
      </c>
    </row>
    <row r="137" spans="2:65" s="1" customFormat="1" ht="21.75" customHeight="1" x14ac:dyDescent="0.2">
      <c r="B137" s="26"/>
      <c r="C137" s="136" t="s">
        <v>77</v>
      </c>
      <c r="D137" s="136" t="s">
        <v>145</v>
      </c>
      <c r="E137" s="137" t="s">
        <v>605</v>
      </c>
      <c r="F137" s="138" t="s">
        <v>606</v>
      </c>
      <c r="G137" s="139" t="s">
        <v>154</v>
      </c>
      <c r="H137" s="140">
        <v>32.340000000000003</v>
      </c>
      <c r="I137" s="140"/>
      <c r="J137" s="140"/>
      <c r="K137" s="141"/>
      <c r="L137" s="26"/>
      <c r="M137" s="142" t="s">
        <v>1</v>
      </c>
      <c r="N137" s="143" t="s">
        <v>37</v>
      </c>
      <c r="O137" s="144">
        <v>0</v>
      </c>
      <c r="P137" s="144">
        <f t="shared" ref="P137:P149" si="0">O137*H137</f>
        <v>0</v>
      </c>
      <c r="Q137" s="144">
        <v>0</v>
      </c>
      <c r="R137" s="144">
        <f t="shared" ref="R137:R149" si="1">Q137*H137</f>
        <v>0</v>
      </c>
      <c r="S137" s="144">
        <v>0</v>
      </c>
      <c r="T137" s="145">
        <f t="shared" ref="T137:T149" si="2">S137*H137</f>
        <v>0</v>
      </c>
      <c r="AR137" s="146" t="s">
        <v>89</v>
      </c>
      <c r="AT137" s="146" t="s">
        <v>145</v>
      </c>
      <c r="AU137" s="146" t="s">
        <v>82</v>
      </c>
      <c r="AY137" s="14" t="s">
        <v>143</v>
      </c>
      <c r="BE137" s="147">
        <f t="shared" ref="BE137:BE149" si="3">IF(N137="základná",J137,0)</f>
        <v>0</v>
      </c>
      <c r="BF137" s="147">
        <f t="shared" ref="BF137:BF149" si="4">IF(N137="znížená",J137,0)</f>
        <v>0</v>
      </c>
      <c r="BG137" s="147">
        <f t="shared" ref="BG137:BG149" si="5">IF(N137="zákl. prenesená",J137,0)</f>
        <v>0</v>
      </c>
      <c r="BH137" s="147">
        <f t="shared" ref="BH137:BH149" si="6">IF(N137="zníž. prenesená",J137,0)</f>
        <v>0</v>
      </c>
      <c r="BI137" s="147">
        <f t="shared" ref="BI137:BI149" si="7">IF(N137="nulová",J137,0)</f>
        <v>0</v>
      </c>
      <c r="BJ137" s="14" t="s">
        <v>82</v>
      </c>
      <c r="BK137" s="148">
        <f t="shared" ref="BK137:BK149" si="8">ROUND(I137*H137,3)</f>
        <v>0</v>
      </c>
      <c r="BL137" s="14" t="s">
        <v>89</v>
      </c>
      <c r="BM137" s="146" t="s">
        <v>82</v>
      </c>
    </row>
    <row r="138" spans="2:65" s="1" customFormat="1" ht="16.5" customHeight="1" x14ac:dyDescent="0.2">
      <c r="B138" s="26"/>
      <c r="C138" s="136" t="s">
        <v>82</v>
      </c>
      <c r="D138" s="136" t="s">
        <v>145</v>
      </c>
      <c r="E138" s="137" t="s">
        <v>607</v>
      </c>
      <c r="F138" s="138" t="s">
        <v>608</v>
      </c>
      <c r="G138" s="139" t="s">
        <v>154</v>
      </c>
      <c r="H138" s="140">
        <v>9.6999999999999993</v>
      </c>
      <c r="I138" s="140"/>
      <c r="J138" s="140"/>
      <c r="K138" s="141"/>
      <c r="L138" s="26"/>
      <c r="M138" s="142" t="s">
        <v>1</v>
      </c>
      <c r="N138" s="143" t="s">
        <v>37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89</v>
      </c>
      <c r="AT138" s="146" t="s">
        <v>145</v>
      </c>
      <c r="AU138" s="146" t="s">
        <v>82</v>
      </c>
      <c r="AY138" s="14" t="s">
        <v>143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4" t="s">
        <v>82</v>
      </c>
      <c r="BK138" s="148">
        <f t="shared" si="8"/>
        <v>0</v>
      </c>
      <c r="BL138" s="14" t="s">
        <v>89</v>
      </c>
      <c r="BM138" s="146" t="s">
        <v>89</v>
      </c>
    </row>
    <row r="139" spans="2:65" s="1" customFormat="1" ht="21.75" customHeight="1" x14ac:dyDescent="0.2">
      <c r="B139" s="26"/>
      <c r="C139" s="136" t="s">
        <v>86</v>
      </c>
      <c r="D139" s="136" t="s">
        <v>145</v>
      </c>
      <c r="E139" s="137" t="s">
        <v>609</v>
      </c>
      <c r="F139" s="138" t="s">
        <v>610</v>
      </c>
      <c r="G139" s="139" t="s">
        <v>154</v>
      </c>
      <c r="H139" s="140">
        <v>18.55</v>
      </c>
      <c r="I139" s="140"/>
      <c r="J139" s="140"/>
      <c r="K139" s="141"/>
      <c r="L139" s="26"/>
      <c r="M139" s="142" t="s">
        <v>1</v>
      </c>
      <c r="N139" s="143" t="s">
        <v>37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89</v>
      </c>
      <c r="AT139" s="146" t="s">
        <v>145</v>
      </c>
      <c r="AU139" s="146" t="s">
        <v>82</v>
      </c>
      <c r="AY139" s="14" t="s">
        <v>143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4" t="s">
        <v>82</v>
      </c>
      <c r="BK139" s="148">
        <f t="shared" si="8"/>
        <v>0</v>
      </c>
      <c r="BL139" s="14" t="s">
        <v>89</v>
      </c>
      <c r="BM139" s="146" t="s">
        <v>95</v>
      </c>
    </row>
    <row r="140" spans="2:65" s="1" customFormat="1" ht="16.5" customHeight="1" x14ac:dyDescent="0.2">
      <c r="B140" s="26"/>
      <c r="C140" s="136" t="s">
        <v>89</v>
      </c>
      <c r="D140" s="136" t="s">
        <v>145</v>
      </c>
      <c r="E140" s="137" t="s">
        <v>611</v>
      </c>
      <c r="F140" s="138" t="s">
        <v>608</v>
      </c>
      <c r="G140" s="139" t="s">
        <v>154</v>
      </c>
      <c r="H140" s="140">
        <v>5.57</v>
      </c>
      <c r="I140" s="140"/>
      <c r="J140" s="140"/>
      <c r="K140" s="141"/>
      <c r="L140" s="26"/>
      <c r="M140" s="142" t="s">
        <v>1</v>
      </c>
      <c r="N140" s="143" t="s">
        <v>37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89</v>
      </c>
      <c r="AT140" s="146" t="s">
        <v>145</v>
      </c>
      <c r="AU140" s="146" t="s">
        <v>82</v>
      </c>
      <c r="AY140" s="14" t="s">
        <v>143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4" t="s">
        <v>82</v>
      </c>
      <c r="BK140" s="148">
        <f t="shared" si="8"/>
        <v>0</v>
      </c>
      <c r="BL140" s="14" t="s">
        <v>89</v>
      </c>
      <c r="BM140" s="146" t="s">
        <v>100</v>
      </c>
    </row>
    <row r="141" spans="2:65" s="1" customFormat="1" ht="24.2" customHeight="1" x14ac:dyDescent="0.2">
      <c r="B141" s="26"/>
      <c r="C141" s="136" t="s">
        <v>92</v>
      </c>
      <c r="D141" s="136" t="s">
        <v>145</v>
      </c>
      <c r="E141" s="137" t="s">
        <v>612</v>
      </c>
      <c r="F141" s="138" t="s">
        <v>613</v>
      </c>
      <c r="G141" s="139" t="s">
        <v>154</v>
      </c>
      <c r="H141" s="140">
        <v>15.12</v>
      </c>
      <c r="I141" s="140"/>
      <c r="J141" s="140"/>
      <c r="K141" s="141"/>
      <c r="L141" s="26"/>
      <c r="M141" s="142" t="s">
        <v>1</v>
      </c>
      <c r="N141" s="143" t="s">
        <v>37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89</v>
      </c>
      <c r="AT141" s="146" t="s">
        <v>145</v>
      </c>
      <c r="AU141" s="146" t="s">
        <v>82</v>
      </c>
      <c r="AY141" s="14" t="s">
        <v>143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4" t="s">
        <v>82</v>
      </c>
      <c r="BK141" s="148">
        <f t="shared" si="8"/>
        <v>0</v>
      </c>
      <c r="BL141" s="14" t="s">
        <v>89</v>
      </c>
      <c r="BM141" s="146" t="s">
        <v>163</v>
      </c>
    </row>
    <row r="142" spans="2:65" s="1" customFormat="1" ht="24.2" customHeight="1" x14ac:dyDescent="0.2">
      <c r="B142" s="26"/>
      <c r="C142" s="136" t="s">
        <v>95</v>
      </c>
      <c r="D142" s="136" t="s">
        <v>145</v>
      </c>
      <c r="E142" s="137" t="s">
        <v>614</v>
      </c>
      <c r="F142" s="138" t="s">
        <v>615</v>
      </c>
      <c r="G142" s="139" t="s">
        <v>154</v>
      </c>
      <c r="H142" s="140">
        <v>18.649999999999999</v>
      </c>
      <c r="I142" s="140"/>
      <c r="J142" s="140"/>
      <c r="K142" s="141"/>
      <c r="L142" s="26"/>
      <c r="M142" s="142" t="s">
        <v>1</v>
      </c>
      <c r="N142" s="143" t="s">
        <v>37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89</v>
      </c>
      <c r="AT142" s="146" t="s">
        <v>145</v>
      </c>
      <c r="AU142" s="146" t="s">
        <v>82</v>
      </c>
      <c r="AY142" s="14" t="s">
        <v>143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4" t="s">
        <v>82</v>
      </c>
      <c r="BK142" s="148">
        <f t="shared" si="8"/>
        <v>0</v>
      </c>
      <c r="BL142" s="14" t="s">
        <v>89</v>
      </c>
      <c r="BM142" s="146" t="s">
        <v>166</v>
      </c>
    </row>
    <row r="143" spans="2:65" s="1" customFormat="1" ht="16.5" customHeight="1" x14ac:dyDescent="0.2">
      <c r="B143" s="26"/>
      <c r="C143" s="156" t="s">
        <v>97</v>
      </c>
      <c r="D143" s="156" t="s">
        <v>209</v>
      </c>
      <c r="E143" s="157" t="s">
        <v>616</v>
      </c>
      <c r="F143" s="158" t="s">
        <v>617</v>
      </c>
      <c r="G143" s="159" t="s">
        <v>198</v>
      </c>
      <c r="H143" s="160">
        <v>34.6</v>
      </c>
      <c r="I143" s="160"/>
      <c r="J143" s="160"/>
      <c r="K143" s="161"/>
      <c r="L143" s="162"/>
      <c r="M143" s="163" t="s">
        <v>1</v>
      </c>
      <c r="N143" s="164" t="s">
        <v>37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100</v>
      </c>
      <c r="AT143" s="146" t="s">
        <v>209</v>
      </c>
      <c r="AU143" s="146" t="s">
        <v>82</v>
      </c>
      <c r="AY143" s="14" t="s">
        <v>143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4" t="s">
        <v>82</v>
      </c>
      <c r="BK143" s="148">
        <f t="shared" si="8"/>
        <v>0</v>
      </c>
      <c r="BL143" s="14" t="s">
        <v>89</v>
      </c>
      <c r="BM143" s="146" t="s">
        <v>169</v>
      </c>
    </row>
    <row r="144" spans="2:65" s="1" customFormat="1" ht="24.2" customHeight="1" x14ac:dyDescent="0.2">
      <c r="B144" s="26"/>
      <c r="C144" s="136" t="s">
        <v>100</v>
      </c>
      <c r="D144" s="136" t="s">
        <v>145</v>
      </c>
      <c r="E144" s="137" t="s">
        <v>618</v>
      </c>
      <c r="F144" s="138" t="s">
        <v>619</v>
      </c>
      <c r="G144" s="139" t="s">
        <v>154</v>
      </c>
      <c r="H144" s="140">
        <v>35.770000000000003</v>
      </c>
      <c r="I144" s="140"/>
      <c r="J144" s="140"/>
      <c r="K144" s="141"/>
      <c r="L144" s="26"/>
      <c r="M144" s="142" t="s">
        <v>1</v>
      </c>
      <c r="N144" s="143" t="s">
        <v>37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89</v>
      </c>
      <c r="AT144" s="146" t="s">
        <v>145</v>
      </c>
      <c r="AU144" s="146" t="s">
        <v>82</v>
      </c>
      <c r="AY144" s="14" t="s">
        <v>143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4" t="s">
        <v>82</v>
      </c>
      <c r="BK144" s="148">
        <f t="shared" si="8"/>
        <v>0</v>
      </c>
      <c r="BL144" s="14" t="s">
        <v>89</v>
      </c>
      <c r="BM144" s="146" t="s">
        <v>173</v>
      </c>
    </row>
    <row r="145" spans="2:65" s="1" customFormat="1" ht="21.75" customHeight="1" x14ac:dyDescent="0.2">
      <c r="B145" s="26"/>
      <c r="C145" s="136" t="s">
        <v>170</v>
      </c>
      <c r="D145" s="136" t="s">
        <v>145</v>
      </c>
      <c r="E145" s="137" t="s">
        <v>620</v>
      </c>
      <c r="F145" s="138" t="s">
        <v>621</v>
      </c>
      <c r="G145" s="139" t="s">
        <v>154</v>
      </c>
      <c r="H145" s="140">
        <v>71.540000000000006</v>
      </c>
      <c r="I145" s="140"/>
      <c r="J145" s="140"/>
      <c r="K145" s="141"/>
      <c r="L145" s="26"/>
      <c r="M145" s="142" t="s">
        <v>1</v>
      </c>
      <c r="N145" s="143" t="s">
        <v>37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89</v>
      </c>
      <c r="AT145" s="146" t="s">
        <v>145</v>
      </c>
      <c r="AU145" s="146" t="s">
        <v>82</v>
      </c>
      <c r="AY145" s="14" t="s">
        <v>143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4" t="s">
        <v>82</v>
      </c>
      <c r="BK145" s="148">
        <f t="shared" si="8"/>
        <v>0</v>
      </c>
      <c r="BL145" s="14" t="s">
        <v>89</v>
      </c>
      <c r="BM145" s="146" t="s">
        <v>182</v>
      </c>
    </row>
    <row r="146" spans="2:65" s="1" customFormat="1" ht="16.5" customHeight="1" x14ac:dyDescent="0.2">
      <c r="B146" s="26"/>
      <c r="C146" s="136" t="s">
        <v>163</v>
      </c>
      <c r="D146" s="136" t="s">
        <v>145</v>
      </c>
      <c r="E146" s="137" t="s">
        <v>622</v>
      </c>
      <c r="F146" s="138" t="s">
        <v>623</v>
      </c>
      <c r="G146" s="139" t="s">
        <v>154</v>
      </c>
      <c r="H146" s="140">
        <v>34.6</v>
      </c>
      <c r="I146" s="140"/>
      <c r="J146" s="140"/>
      <c r="K146" s="141"/>
      <c r="L146" s="26"/>
      <c r="M146" s="142" t="s">
        <v>1</v>
      </c>
      <c r="N146" s="143" t="s">
        <v>37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89</v>
      </c>
      <c r="AT146" s="146" t="s">
        <v>145</v>
      </c>
      <c r="AU146" s="146" t="s">
        <v>82</v>
      </c>
      <c r="AY146" s="14" t="s">
        <v>143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4" t="s">
        <v>82</v>
      </c>
      <c r="BK146" s="148">
        <f t="shared" si="8"/>
        <v>0</v>
      </c>
      <c r="BL146" s="14" t="s">
        <v>89</v>
      </c>
      <c r="BM146" s="146" t="s">
        <v>7</v>
      </c>
    </row>
    <row r="147" spans="2:65" s="1" customFormat="1" ht="16.5" customHeight="1" x14ac:dyDescent="0.2">
      <c r="B147" s="26"/>
      <c r="C147" s="136" t="s">
        <v>179</v>
      </c>
      <c r="D147" s="136" t="s">
        <v>145</v>
      </c>
      <c r="E147" s="137" t="s">
        <v>616</v>
      </c>
      <c r="F147" s="138" t="s">
        <v>624</v>
      </c>
      <c r="G147" s="139" t="s">
        <v>198</v>
      </c>
      <c r="H147" s="140">
        <v>69.209999999999994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89</v>
      </c>
      <c r="AT147" s="146" t="s">
        <v>145</v>
      </c>
      <c r="AU147" s="146" t="s">
        <v>82</v>
      </c>
      <c r="AY147" s="14" t="s">
        <v>143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4" t="s">
        <v>82</v>
      </c>
      <c r="BK147" s="148">
        <f t="shared" si="8"/>
        <v>0</v>
      </c>
      <c r="BL147" s="14" t="s">
        <v>89</v>
      </c>
      <c r="BM147" s="146" t="s">
        <v>191</v>
      </c>
    </row>
    <row r="148" spans="2:65" s="1" customFormat="1" ht="24.2" customHeight="1" x14ac:dyDescent="0.2">
      <c r="B148" s="26"/>
      <c r="C148" s="136" t="s">
        <v>166</v>
      </c>
      <c r="D148" s="136" t="s">
        <v>145</v>
      </c>
      <c r="E148" s="137" t="s">
        <v>625</v>
      </c>
      <c r="F148" s="138" t="s">
        <v>626</v>
      </c>
      <c r="G148" s="139" t="s">
        <v>148</v>
      </c>
      <c r="H148" s="140">
        <v>27.2</v>
      </c>
      <c r="I148" s="140"/>
      <c r="J148" s="140"/>
      <c r="K148" s="141"/>
      <c r="L148" s="26"/>
      <c r="M148" s="142" t="s">
        <v>1</v>
      </c>
      <c r="N148" s="143" t="s">
        <v>37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89</v>
      </c>
      <c r="AT148" s="146" t="s">
        <v>145</v>
      </c>
      <c r="AU148" s="146" t="s">
        <v>82</v>
      </c>
      <c r="AY148" s="14" t="s">
        <v>143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4" t="s">
        <v>82</v>
      </c>
      <c r="BK148" s="148">
        <f t="shared" si="8"/>
        <v>0</v>
      </c>
      <c r="BL148" s="14" t="s">
        <v>89</v>
      </c>
      <c r="BM148" s="146" t="s">
        <v>195</v>
      </c>
    </row>
    <row r="149" spans="2:65" s="1" customFormat="1" ht="24.2" customHeight="1" x14ac:dyDescent="0.2">
      <c r="B149" s="26"/>
      <c r="C149" s="136" t="s">
        <v>186</v>
      </c>
      <c r="D149" s="136" t="s">
        <v>145</v>
      </c>
      <c r="E149" s="137" t="s">
        <v>627</v>
      </c>
      <c r="F149" s="138" t="s">
        <v>628</v>
      </c>
      <c r="G149" s="139" t="s">
        <v>148</v>
      </c>
      <c r="H149" s="140">
        <v>27.2</v>
      </c>
      <c r="I149" s="140"/>
      <c r="J149" s="140"/>
      <c r="K149" s="141"/>
      <c r="L149" s="26"/>
      <c r="M149" s="142" t="s">
        <v>1</v>
      </c>
      <c r="N149" s="143" t="s">
        <v>37</v>
      </c>
      <c r="O149" s="144">
        <v>0</v>
      </c>
      <c r="P149" s="144">
        <f t="shared" si="0"/>
        <v>0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89</v>
      </c>
      <c r="AT149" s="146" t="s">
        <v>145</v>
      </c>
      <c r="AU149" s="146" t="s">
        <v>82</v>
      </c>
      <c r="AY149" s="14" t="s">
        <v>143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4" t="s">
        <v>82</v>
      </c>
      <c r="BK149" s="148">
        <f t="shared" si="8"/>
        <v>0</v>
      </c>
      <c r="BL149" s="14" t="s">
        <v>89</v>
      </c>
      <c r="BM149" s="146" t="s">
        <v>199</v>
      </c>
    </row>
    <row r="150" spans="2:65" s="11" customFormat="1" ht="22.9" customHeight="1" x14ac:dyDescent="0.2">
      <c r="B150" s="125"/>
      <c r="D150" s="126" t="s">
        <v>70</v>
      </c>
      <c r="E150" s="134" t="s">
        <v>629</v>
      </c>
      <c r="F150" s="134" t="s">
        <v>630</v>
      </c>
      <c r="J150" s="135"/>
      <c r="L150" s="125"/>
      <c r="M150" s="129"/>
      <c r="P150" s="130">
        <f>P151</f>
        <v>0</v>
      </c>
      <c r="R150" s="130">
        <f>R151</f>
        <v>0</v>
      </c>
      <c r="T150" s="131">
        <f>T151</f>
        <v>0</v>
      </c>
      <c r="AR150" s="126" t="s">
        <v>77</v>
      </c>
      <c r="AT150" s="132" t="s">
        <v>70</v>
      </c>
      <c r="AU150" s="132" t="s">
        <v>77</v>
      </c>
      <c r="AY150" s="126" t="s">
        <v>143</v>
      </c>
      <c r="BK150" s="133">
        <f>BK151</f>
        <v>0</v>
      </c>
    </row>
    <row r="151" spans="2:65" s="1" customFormat="1" ht="16.5" customHeight="1" x14ac:dyDescent="0.2">
      <c r="B151" s="26"/>
      <c r="C151" s="136" t="s">
        <v>169</v>
      </c>
      <c r="D151" s="136" t="s">
        <v>145</v>
      </c>
      <c r="E151" s="137" t="s">
        <v>631</v>
      </c>
      <c r="F151" s="138" t="s">
        <v>632</v>
      </c>
      <c r="G151" s="139" t="s">
        <v>154</v>
      </c>
      <c r="H151" s="140">
        <v>3.71</v>
      </c>
      <c r="I151" s="140"/>
      <c r="J151" s="140"/>
      <c r="K151" s="141"/>
      <c r="L151" s="26"/>
      <c r="M151" s="142" t="s">
        <v>1</v>
      </c>
      <c r="N151" s="143" t="s">
        <v>37</v>
      </c>
      <c r="O151" s="144">
        <v>0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89</v>
      </c>
      <c r="AT151" s="146" t="s">
        <v>145</v>
      </c>
      <c r="AU151" s="146" t="s">
        <v>82</v>
      </c>
      <c r="AY151" s="14" t="s">
        <v>143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4" t="s">
        <v>82</v>
      </c>
      <c r="BK151" s="148">
        <f>ROUND(I151*H151,3)</f>
        <v>0</v>
      </c>
      <c r="BL151" s="14" t="s">
        <v>89</v>
      </c>
      <c r="BM151" s="146" t="s">
        <v>203</v>
      </c>
    </row>
    <row r="152" spans="2:65" s="11" customFormat="1" ht="22.9" customHeight="1" x14ac:dyDescent="0.2">
      <c r="B152" s="125"/>
      <c r="D152" s="126" t="s">
        <v>70</v>
      </c>
      <c r="E152" s="134" t="s">
        <v>633</v>
      </c>
      <c r="F152" s="134" t="s">
        <v>634</v>
      </c>
      <c r="J152" s="135"/>
      <c r="L152" s="125"/>
      <c r="M152" s="129"/>
      <c r="P152" s="130">
        <f>SUM(P153:P159)</f>
        <v>0</v>
      </c>
      <c r="R152" s="130">
        <f>SUM(R153:R159)</f>
        <v>0</v>
      </c>
      <c r="T152" s="131">
        <f>SUM(T153:T159)</f>
        <v>0</v>
      </c>
      <c r="AR152" s="126" t="s">
        <v>77</v>
      </c>
      <c r="AT152" s="132" t="s">
        <v>70</v>
      </c>
      <c r="AU152" s="132" t="s">
        <v>77</v>
      </c>
      <c r="AY152" s="126" t="s">
        <v>143</v>
      </c>
      <c r="BK152" s="133">
        <f>SUM(BK153:BK159)</f>
        <v>0</v>
      </c>
    </row>
    <row r="153" spans="2:65" s="1" customFormat="1" ht="21.75" customHeight="1" x14ac:dyDescent="0.2">
      <c r="B153" s="26"/>
      <c r="C153" s="136" t="s">
        <v>192</v>
      </c>
      <c r="D153" s="136" t="s">
        <v>145</v>
      </c>
      <c r="E153" s="137" t="s">
        <v>635</v>
      </c>
      <c r="F153" s="138" t="s">
        <v>636</v>
      </c>
      <c r="G153" s="139" t="s">
        <v>283</v>
      </c>
      <c r="H153" s="140">
        <v>34.5</v>
      </c>
      <c r="I153" s="140"/>
      <c r="J153" s="140"/>
      <c r="K153" s="141"/>
      <c r="L153" s="26"/>
      <c r="M153" s="142" t="s">
        <v>1</v>
      </c>
      <c r="N153" s="143" t="s">
        <v>37</v>
      </c>
      <c r="O153" s="144">
        <v>0</v>
      </c>
      <c r="P153" s="144">
        <f t="shared" ref="P153:P159" si="9">O153*H153</f>
        <v>0</v>
      </c>
      <c r="Q153" s="144">
        <v>0</v>
      </c>
      <c r="R153" s="144">
        <f t="shared" ref="R153:R159" si="10">Q153*H153</f>
        <v>0</v>
      </c>
      <c r="S153" s="144">
        <v>0</v>
      </c>
      <c r="T153" s="145">
        <f t="shared" ref="T153:T159" si="11">S153*H153</f>
        <v>0</v>
      </c>
      <c r="AR153" s="146" t="s">
        <v>89</v>
      </c>
      <c r="AT153" s="146" t="s">
        <v>145</v>
      </c>
      <c r="AU153" s="146" t="s">
        <v>82</v>
      </c>
      <c r="AY153" s="14" t="s">
        <v>143</v>
      </c>
      <c r="BE153" s="147">
        <f t="shared" ref="BE153:BE159" si="12">IF(N153="základná",J153,0)</f>
        <v>0</v>
      </c>
      <c r="BF153" s="147">
        <f t="shared" ref="BF153:BF159" si="13">IF(N153="znížená",J153,0)</f>
        <v>0</v>
      </c>
      <c r="BG153" s="147">
        <f t="shared" ref="BG153:BG159" si="14">IF(N153="zákl. prenesená",J153,0)</f>
        <v>0</v>
      </c>
      <c r="BH153" s="147">
        <f t="shared" ref="BH153:BH159" si="15">IF(N153="zníž. prenesená",J153,0)</f>
        <v>0</v>
      </c>
      <c r="BI153" s="147">
        <f t="shared" ref="BI153:BI159" si="16">IF(N153="nulová",J153,0)</f>
        <v>0</v>
      </c>
      <c r="BJ153" s="14" t="s">
        <v>82</v>
      </c>
      <c r="BK153" s="148">
        <f t="shared" ref="BK153:BK159" si="17">ROUND(I153*H153,3)</f>
        <v>0</v>
      </c>
      <c r="BL153" s="14" t="s">
        <v>89</v>
      </c>
      <c r="BM153" s="146" t="s">
        <v>207</v>
      </c>
    </row>
    <row r="154" spans="2:65" s="1" customFormat="1" ht="16.5" customHeight="1" x14ac:dyDescent="0.2">
      <c r="B154" s="26"/>
      <c r="C154" s="156" t="s">
        <v>173</v>
      </c>
      <c r="D154" s="156" t="s">
        <v>209</v>
      </c>
      <c r="E154" s="157" t="s">
        <v>637</v>
      </c>
      <c r="F154" s="158" t="s">
        <v>638</v>
      </c>
      <c r="G154" s="159" t="s">
        <v>283</v>
      </c>
      <c r="H154" s="160">
        <v>34.5</v>
      </c>
      <c r="I154" s="160"/>
      <c r="J154" s="160"/>
      <c r="K154" s="161"/>
      <c r="L154" s="162"/>
      <c r="M154" s="163" t="s">
        <v>1</v>
      </c>
      <c r="N154" s="164" t="s">
        <v>37</v>
      </c>
      <c r="O154" s="144">
        <v>0</v>
      </c>
      <c r="P154" s="144">
        <f t="shared" si="9"/>
        <v>0</v>
      </c>
      <c r="Q154" s="144">
        <v>0</v>
      </c>
      <c r="R154" s="144">
        <f t="shared" si="10"/>
        <v>0</v>
      </c>
      <c r="S154" s="144">
        <v>0</v>
      </c>
      <c r="T154" s="145">
        <f t="shared" si="11"/>
        <v>0</v>
      </c>
      <c r="AR154" s="146" t="s">
        <v>100</v>
      </c>
      <c r="AT154" s="146" t="s">
        <v>209</v>
      </c>
      <c r="AU154" s="146" t="s">
        <v>82</v>
      </c>
      <c r="AY154" s="14" t="s">
        <v>143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82</v>
      </c>
      <c r="BK154" s="148">
        <f t="shared" si="17"/>
        <v>0</v>
      </c>
      <c r="BL154" s="14" t="s">
        <v>89</v>
      </c>
      <c r="BM154" s="146" t="s">
        <v>212</v>
      </c>
    </row>
    <row r="155" spans="2:65" s="1" customFormat="1" ht="24.2" customHeight="1" x14ac:dyDescent="0.2">
      <c r="B155" s="26"/>
      <c r="C155" s="136" t="s">
        <v>200</v>
      </c>
      <c r="D155" s="136" t="s">
        <v>145</v>
      </c>
      <c r="E155" s="137" t="s">
        <v>639</v>
      </c>
      <c r="F155" s="138" t="s">
        <v>640</v>
      </c>
      <c r="G155" s="139" t="s">
        <v>317</v>
      </c>
      <c r="H155" s="140">
        <v>3</v>
      </c>
      <c r="I155" s="140"/>
      <c r="J155" s="140"/>
      <c r="K155" s="141"/>
      <c r="L155" s="26"/>
      <c r="M155" s="142" t="s">
        <v>1</v>
      </c>
      <c r="N155" s="143" t="s">
        <v>37</v>
      </c>
      <c r="O155" s="144">
        <v>0</v>
      </c>
      <c r="P155" s="144">
        <f t="shared" si="9"/>
        <v>0</v>
      </c>
      <c r="Q155" s="144">
        <v>0</v>
      </c>
      <c r="R155" s="144">
        <f t="shared" si="10"/>
        <v>0</v>
      </c>
      <c r="S155" s="144">
        <v>0</v>
      </c>
      <c r="T155" s="145">
        <f t="shared" si="11"/>
        <v>0</v>
      </c>
      <c r="AR155" s="146" t="s">
        <v>89</v>
      </c>
      <c r="AT155" s="146" t="s">
        <v>145</v>
      </c>
      <c r="AU155" s="146" t="s">
        <v>82</v>
      </c>
      <c r="AY155" s="14" t="s">
        <v>143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82</v>
      </c>
      <c r="BK155" s="148">
        <f t="shared" si="17"/>
        <v>0</v>
      </c>
      <c r="BL155" s="14" t="s">
        <v>89</v>
      </c>
      <c r="BM155" s="146" t="s">
        <v>215</v>
      </c>
    </row>
    <row r="156" spans="2:65" s="1" customFormat="1" ht="16.5" customHeight="1" x14ac:dyDescent="0.2">
      <c r="B156" s="26"/>
      <c r="C156" s="156" t="s">
        <v>182</v>
      </c>
      <c r="D156" s="156" t="s">
        <v>209</v>
      </c>
      <c r="E156" s="157" t="s">
        <v>641</v>
      </c>
      <c r="F156" s="158" t="s">
        <v>642</v>
      </c>
      <c r="G156" s="159" t="s">
        <v>317</v>
      </c>
      <c r="H156" s="160">
        <v>3</v>
      </c>
      <c r="I156" s="160"/>
      <c r="J156" s="160"/>
      <c r="K156" s="161"/>
      <c r="L156" s="162"/>
      <c r="M156" s="163" t="s">
        <v>1</v>
      </c>
      <c r="N156" s="164" t="s">
        <v>37</v>
      </c>
      <c r="O156" s="144">
        <v>0</v>
      </c>
      <c r="P156" s="144">
        <f t="shared" si="9"/>
        <v>0</v>
      </c>
      <c r="Q156" s="144">
        <v>0</v>
      </c>
      <c r="R156" s="144">
        <f t="shared" si="10"/>
        <v>0</v>
      </c>
      <c r="S156" s="144">
        <v>0</v>
      </c>
      <c r="T156" s="145">
        <f t="shared" si="11"/>
        <v>0</v>
      </c>
      <c r="AR156" s="146" t="s">
        <v>100</v>
      </c>
      <c r="AT156" s="146" t="s">
        <v>209</v>
      </c>
      <c r="AU156" s="146" t="s">
        <v>82</v>
      </c>
      <c r="AY156" s="14" t="s">
        <v>143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4" t="s">
        <v>82</v>
      </c>
      <c r="BK156" s="148">
        <f t="shared" si="17"/>
        <v>0</v>
      </c>
      <c r="BL156" s="14" t="s">
        <v>89</v>
      </c>
      <c r="BM156" s="146" t="s">
        <v>219</v>
      </c>
    </row>
    <row r="157" spans="2:65" s="1" customFormat="1" ht="24.2" customHeight="1" x14ac:dyDescent="0.2">
      <c r="B157" s="26"/>
      <c r="C157" s="136" t="s">
        <v>208</v>
      </c>
      <c r="D157" s="136" t="s">
        <v>145</v>
      </c>
      <c r="E157" s="137" t="s">
        <v>643</v>
      </c>
      <c r="F157" s="138" t="s">
        <v>644</v>
      </c>
      <c r="G157" s="139" t="s">
        <v>317</v>
      </c>
      <c r="H157" s="140">
        <v>3</v>
      </c>
      <c r="I157" s="140"/>
      <c r="J157" s="140"/>
      <c r="K157" s="141"/>
      <c r="L157" s="26"/>
      <c r="M157" s="142" t="s">
        <v>1</v>
      </c>
      <c r="N157" s="143" t="s">
        <v>37</v>
      </c>
      <c r="O157" s="144">
        <v>0</v>
      </c>
      <c r="P157" s="144">
        <f t="shared" si="9"/>
        <v>0</v>
      </c>
      <c r="Q157" s="144">
        <v>0</v>
      </c>
      <c r="R157" s="144">
        <f t="shared" si="10"/>
        <v>0</v>
      </c>
      <c r="S157" s="144">
        <v>0</v>
      </c>
      <c r="T157" s="145">
        <f t="shared" si="11"/>
        <v>0</v>
      </c>
      <c r="AR157" s="146" t="s">
        <v>89</v>
      </c>
      <c r="AT157" s="146" t="s">
        <v>145</v>
      </c>
      <c r="AU157" s="146" t="s">
        <v>82</v>
      </c>
      <c r="AY157" s="14" t="s">
        <v>143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4" t="s">
        <v>82</v>
      </c>
      <c r="BK157" s="148">
        <f t="shared" si="17"/>
        <v>0</v>
      </c>
      <c r="BL157" s="14" t="s">
        <v>89</v>
      </c>
      <c r="BM157" s="146" t="s">
        <v>232</v>
      </c>
    </row>
    <row r="158" spans="2:65" s="1" customFormat="1" ht="16.5" customHeight="1" x14ac:dyDescent="0.2">
      <c r="B158" s="26"/>
      <c r="C158" s="156" t="s">
        <v>7</v>
      </c>
      <c r="D158" s="156" t="s">
        <v>209</v>
      </c>
      <c r="E158" s="157" t="s">
        <v>645</v>
      </c>
      <c r="F158" s="158" t="s">
        <v>646</v>
      </c>
      <c r="G158" s="159" t="s">
        <v>317</v>
      </c>
      <c r="H158" s="160">
        <v>3</v>
      </c>
      <c r="I158" s="160"/>
      <c r="J158" s="160"/>
      <c r="K158" s="161"/>
      <c r="L158" s="162"/>
      <c r="M158" s="163" t="s">
        <v>1</v>
      </c>
      <c r="N158" s="164" t="s">
        <v>37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AR158" s="146" t="s">
        <v>100</v>
      </c>
      <c r="AT158" s="146" t="s">
        <v>209</v>
      </c>
      <c r="AU158" s="146" t="s">
        <v>82</v>
      </c>
      <c r="AY158" s="14" t="s">
        <v>143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82</v>
      </c>
      <c r="BK158" s="148">
        <f t="shared" si="17"/>
        <v>0</v>
      </c>
      <c r="BL158" s="14" t="s">
        <v>89</v>
      </c>
      <c r="BM158" s="146" t="s">
        <v>238</v>
      </c>
    </row>
    <row r="159" spans="2:65" s="1" customFormat="1" ht="16.5" customHeight="1" x14ac:dyDescent="0.2">
      <c r="B159" s="26"/>
      <c r="C159" s="136" t="s">
        <v>216</v>
      </c>
      <c r="D159" s="136" t="s">
        <v>145</v>
      </c>
      <c r="E159" s="137" t="s">
        <v>647</v>
      </c>
      <c r="F159" s="138" t="s">
        <v>648</v>
      </c>
      <c r="G159" s="139" t="s">
        <v>283</v>
      </c>
      <c r="H159" s="140">
        <v>34.5</v>
      </c>
      <c r="I159" s="140"/>
      <c r="J159" s="140"/>
      <c r="K159" s="141"/>
      <c r="L159" s="26"/>
      <c r="M159" s="142" t="s">
        <v>1</v>
      </c>
      <c r="N159" s="143" t="s">
        <v>37</v>
      </c>
      <c r="O159" s="144">
        <v>0</v>
      </c>
      <c r="P159" s="144">
        <f t="shared" si="9"/>
        <v>0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AR159" s="146" t="s">
        <v>89</v>
      </c>
      <c r="AT159" s="146" t="s">
        <v>145</v>
      </c>
      <c r="AU159" s="146" t="s">
        <v>82</v>
      </c>
      <c r="AY159" s="14" t="s">
        <v>143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4" t="s">
        <v>82</v>
      </c>
      <c r="BK159" s="148">
        <f t="shared" si="17"/>
        <v>0</v>
      </c>
      <c r="BL159" s="14" t="s">
        <v>89</v>
      </c>
      <c r="BM159" s="146" t="s">
        <v>241</v>
      </c>
    </row>
    <row r="160" spans="2:65" s="11" customFormat="1" ht="22.9" customHeight="1" x14ac:dyDescent="0.2">
      <c r="B160" s="125"/>
      <c r="D160" s="126" t="s">
        <v>70</v>
      </c>
      <c r="E160" s="134" t="s">
        <v>649</v>
      </c>
      <c r="F160" s="134" t="s">
        <v>650</v>
      </c>
      <c r="J160" s="135"/>
      <c r="L160" s="125"/>
      <c r="M160" s="129"/>
      <c r="P160" s="130">
        <f>P161</f>
        <v>0</v>
      </c>
      <c r="R160" s="130">
        <f>R161</f>
        <v>0</v>
      </c>
      <c r="T160" s="131">
        <f>T161</f>
        <v>0</v>
      </c>
      <c r="AR160" s="126" t="s">
        <v>77</v>
      </c>
      <c r="AT160" s="132" t="s">
        <v>70</v>
      </c>
      <c r="AU160" s="132" t="s">
        <v>77</v>
      </c>
      <c r="AY160" s="126" t="s">
        <v>143</v>
      </c>
      <c r="BK160" s="133">
        <f>BK161</f>
        <v>0</v>
      </c>
    </row>
    <row r="161" spans="2:65" s="1" customFormat="1" ht="21.75" customHeight="1" x14ac:dyDescent="0.2">
      <c r="B161" s="26"/>
      <c r="C161" s="136" t="s">
        <v>191</v>
      </c>
      <c r="D161" s="136" t="s">
        <v>145</v>
      </c>
      <c r="E161" s="137" t="s">
        <v>651</v>
      </c>
      <c r="F161" s="138" t="s">
        <v>652</v>
      </c>
      <c r="G161" s="139" t="s">
        <v>198</v>
      </c>
      <c r="H161" s="140">
        <v>23.24</v>
      </c>
      <c r="I161" s="140"/>
      <c r="J161" s="140"/>
      <c r="K161" s="141"/>
      <c r="L161" s="26"/>
      <c r="M161" s="142" t="s">
        <v>1</v>
      </c>
      <c r="N161" s="143" t="s">
        <v>37</v>
      </c>
      <c r="O161" s="144">
        <v>0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89</v>
      </c>
      <c r="AT161" s="146" t="s">
        <v>145</v>
      </c>
      <c r="AU161" s="146" t="s">
        <v>82</v>
      </c>
      <c r="AY161" s="14" t="s">
        <v>143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4" t="s">
        <v>82</v>
      </c>
      <c r="BK161" s="148">
        <f>ROUND(I161*H161,3)</f>
        <v>0</v>
      </c>
      <c r="BL161" s="14" t="s">
        <v>89</v>
      </c>
      <c r="BM161" s="146" t="s">
        <v>229</v>
      </c>
    </row>
    <row r="162" spans="2:65" s="11" customFormat="1" ht="22.9" customHeight="1" x14ac:dyDescent="0.2">
      <c r="B162" s="125"/>
      <c r="D162" s="126" t="s">
        <v>70</v>
      </c>
      <c r="E162" s="134" t="s">
        <v>653</v>
      </c>
      <c r="F162" s="134" t="s">
        <v>654</v>
      </c>
      <c r="J162" s="135"/>
      <c r="L162" s="125"/>
      <c r="M162" s="129"/>
      <c r="P162" s="130">
        <v>0</v>
      </c>
      <c r="R162" s="130">
        <v>0</v>
      </c>
      <c r="T162" s="131">
        <v>0</v>
      </c>
      <c r="AR162" s="126" t="s">
        <v>77</v>
      </c>
      <c r="AT162" s="132" t="s">
        <v>70</v>
      </c>
      <c r="AU162" s="132" t="s">
        <v>77</v>
      </c>
      <c r="AY162" s="126" t="s">
        <v>143</v>
      </c>
      <c r="BK162" s="133">
        <v>0</v>
      </c>
    </row>
    <row r="163" spans="2:65" s="11" customFormat="1" ht="22.9" customHeight="1" x14ac:dyDescent="0.2">
      <c r="B163" s="125"/>
      <c r="D163" s="126" t="s">
        <v>70</v>
      </c>
      <c r="E163" s="134" t="s">
        <v>655</v>
      </c>
      <c r="F163" s="134" t="s">
        <v>656</v>
      </c>
      <c r="J163" s="135"/>
      <c r="L163" s="125"/>
      <c r="M163" s="129"/>
      <c r="P163" s="130">
        <f>P164</f>
        <v>0</v>
      </c>
      <c r="R163" s="130">
        <f>R164</f>
        <v>0</v>
      </c>
      <c r="T163" s="131">
        <f>T164</f>
        <v>0</v>
      </c>
      <c r="AR163" s="126" t="s">
        <v>77</v>
      </c>
      <c r="AT163" s="132" t="s">
        <v>70</v>
      </c>
      <c r="AU163" s="132" t="s">
        <v>77</v>
      </c>
      <c r="AY163" s="126" t="s">
        <v>143</v>
      </c>
      <c r="BK163" s="133">
        <f>BK164</f>
        <v>0</v>
      </c>
    </row>
    <row r="164" spans="2:65" s="1" customFormat="1" ht="21.75" customHeight="1" x14ac:dyDescent="0.2">
      <c r="B164" s="26"/>
      <c r="C164" s="136" t="s">
        <v>226</v>
      </c>
      <c r="D164" s="136" t="s">
        <v>145</v>
      </c>
      <c r="E164" s="137" t="s">
        <v>657</v>
      </c>
      <c r="F164" s="138" t="s">
        <v>658</v>
      </c>
      <c r="G164" s="139" t="s">
        <v>154</v>
      </c>
      <c r="H164" s="140">
        <v>1.94</v>
      </c>
      <c r="I164" s="140"/>
      <c r="J164" s="140"/>
      <c r="K164" s="141"/>
      <c r="L164" s="26"/>
      <c r="M164" s="142" t="s">
        <v>1</v>
      </c>
      <c r="N164" s="143" t="s">
        <v>37</v>
      </c>
      <c r="O164" s="144">
        <v>0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AR164" s="146" t="s">
        <v>89</v>
      </c>
      <c r="AT164" s="146" t="s">
        <v>145</v>
      </c>
      <c r="AU164" s="146" t="s">
        <v>82</v>
      </c>
      <c r="AY164" s="14" t="s">
        <v>143</v>
      </c>
      <c r="BE164" s="147">
        <f>IF(N164="základná",J164,0)</f>
        <v>0</v>
      </c>
      <c r="BF164" s="147">
        <f>IF(N164="znížená",J164,0)</f>
        <v>0</v>
      </c>
      <c r="BG164" s="147">
        <f>IF(N164="zákl. prenesená",J164,0)</f>
        <v>0</v>
      </c>
      <c r="BH164" s="147">
        <f>IF(N164="zníž. prenesená",J164,0)</f>
        <v>0</v>
      </c>
      <c r="BI164" s="147">
        <f>IF(N164="nulová",J164,0)</f>
        <v>0</v>
      </c>
      <c r="BJ164" s="14" t="s">
        <v>82</v>
      </c>
      <c r="BK164" s="148">
        <f>ROUND(I164*H164,3)</f>
        <v>0</v>
      </c>
      <c r="BL164" s="14" t="s">
        <v>89</v>
      </c>
      <c r="BM164" s="146" t="s">
        <v>245</v>
      </c>
    </row>
    <row r="165" spans="2:65" s="11" customFormat="1" ht="22.9" customHeight="1" x14ac:dyDescent="0.2">
      <c r="B165" s="125"/>
      <c r="D165" s="126" t="s">
        <v>70</v>
      </c>
      <c r="E165" s="134" t="s">
        <v>659</v>
      </c>
      <c r="F165" s="134" t="s">
        <v>660</v>
      </c>
      <c r="J165" s="135"/>
      <c r="L165" s="125"/>
      <c r="M165" s="129"/>
      <c r="P165" s="130">
        <f>SUM(P166:P173)</f>
        <v>0</v>
      </c>
      <c r="R165" s="130">
        <f>SUM(R166:R173)</f>
        <v>0</v>
      </c>
      <c r="T165" s="131">
        <f>SUM(T166:T173)</f>
        <v>0</v>
      </c>
      <c r="AR165" s="126" t="s">
        <v>77</v>
      </c>
      <c r="AT165" s="132" t="s">
        <v>70</v>
      </c>
      <c r="AU165" s="132" t="s">
        <v>77</v>
      </c>
      <c r="AY165" s="126" t="s">
        <v>143</v>
      </c>
      <c r="BK165" s="133">
        <f>SUM(BK166:BK173)</f>
        <v>0</v>
      </c>
    </row>
    <row r="166" spans="2:65" s="1" customFormat="1" ht="21.75" customHeight="1" x14ac:dyDescent="0.2">
      <c r="B166" s="26"/>
      <c r="C166" s="136" t="s">
        <v>195</v>
      </c>
      <c r="D166" s="136" t="s">
        <v>145</v>
      </c>
      <c r="E166" s="137" t="s">
        <v>661</v>
      </c>
      <c r="F166" s="138" t="s">
        <v>662</v>
      </c>
      <c r="G166" s="139" t="s">
        <v>317</v>
      </c>
      <c r="H166" s="140">
        <v>3</v>
      </c>
      <c r="I166" s="140"/>
      <c r="J166" s="140"/>
      <c r="K166" s="141"/>
      <c r="L166" s="26"/>
      <c r="M166" s="142" t="s">
        <v>1</v>
      </c>
      <c r="N166" s="143" t="s">
        <v>37</v>
      </c>
      <c r="O166" s="144">
        <v>0</v>
      </c>
      <c r="P166" s="144">
        <f t="shared" ref="P166:P173" si="18">O166*H166</f>
        <v>0</v>
      </c>
      <c r="Q166" s="144">
        <v>0</v>
      </c>
      <c r="R166" s="144">
        <f t="shared" ref="R166:R173" si="19">Q166*H166</f>
        <v>0</v>
      </c>
      <c r="S166" s="144">
        <v>0</v>
      </c>
      <c r="T166" s="145">
        <f t="shared" ref="T166:T173" si="20">S166*H166</f>
        <v>0</v>
      </c>
      <c r="AR166" s="146" t="s">
        <v>89</v>
      </c>
      <c r="AT166" s="146" t="s">
        <v>145</v>
      </c>
      <c r="AU166" s="146" t="s">
        <v>82</v>
      </c>
      <c r="AY166" s="14" t="s">
        <v>143</v>
      </c>
      <c r="BE166" s="147">
        <f t="shared" ref="BE166:BE173" si="21">IF(N166="základná",J166,0)</f>
        <v>0</v>
      </c>
      <c r="BF166" s="147">
        <f t="shared" ref="BF166:BF173" si="22">IF(N166="znížená",J166,0)</f>
        <v>0</v>
      </c>
      <c r="BG166" s="147">
        <f t="shared" ref="BG166:BG173" si="23">IF(N166="zákl. prenesená",J166,0)</f>
        <v>0</v>
      </c>
      <c r="BH166" s="147">
        <f t="shared" ref="BH166:BH173" si="24">IF(N166="zníž. prenesená",J166,0)</f>
        <v>0</v>
      </c>
      <c r="BI166" s="147">
        <f t="shared" ref="BI166:BI173" si="25">IF(N166="nulová",J166,0)</f>
        <v>0</v>
      </c>
      <c r="BJ166" s="14" t="s">
        <v>82</v>
      </c>
      <c r="BK166" s="148">
        <f t="shared" ref="BK166:BK173" si="26">ROUND(I166*H166,3)</f>
        <v>0</v>
      </c>
      <c r="BL166" s="14" t="s">
        <v>89</v>
      </c>
      <c r="BM166" s="146" t="s">
        <v>259</v>
      </c>
    </row>
    <row r="167" spans="2:65" s="1" customFormat="1" ht="21.75" customHeight="1" x14ac:dyDescent="0.2">
      <c r="B167" s="26"/>
      <c r="C167" s="156" t="s">
        <v>235</v>
      </c>
      <c r="D167" s="156" t="s">
        <v>209</v>
      </c>
      <c r="E167" s="157" t="s">
        <v>663</v>
      </c>
      <c r="F167" s="158" t="s">
        <v>664</v>
      </c>
      <c r="G167" s="159" t="s">
        <v>317</v>
      </c>
      <c r="H167" s="160">
        <v>1</v>
      </c>
      <c r="I167" s="160"/>
      <c r="J167" s="160"/>
      <c r="K167" s="161"/>
      <c r="L167" s="162"/>
      <c r="M167" s="163" t="s">
        <v>1</v>
      </c>
      <c r="N167" s="164" t="s">
        <v>37</v>
      </c>
      <c r="O167" s="144">
        <v>0</v>
      </c>
      <c r="P167" s="144">
        <f t="shared" si="18"/>
        <v>0</v>
      </c>
      <c r="Q167" s="144">
        <v>0</v>
      </c>
      <c r="R167" s="144">
        <f t="shared" si="19"/>
        <v>0</v>
      </c>
      <c r="S167" s="144">
        <v>0</v>
      </c>
      <c r="T167" s="145">
        <f t="shared" si="20"/>
        <v>0</v>
      </c>
      <c r="AR167" s="146" t="s">
        <v>100</v>
      </c>
      <c r="AT167" s="146" t="s">
        <v>209</v>
      </c>
      <c r="AU167" s="146" t="s">
        <v>82</v>
      </c>
      <c r="AY167" s="14" t="s">
        <v>143</v>
      </c>
      <c r="BE167" s="147">
        <f t="shared" si="21"/>
        <v>0</v>
      </c>
      <c r="BF167" s="147">
        <f t="shared" si="22"/>
        <v>0</v>
      </c>
      <c r="BG167" s="147">
        <f t="shared" si="23"/>
        <v>0</v>
      </c>
      <c r="BH167" s="147">
        <f t="shared" si="24"/>
        <v>0</v>
      </c>
      <c r="BI167" s="147">
        <f t="shared" si="25"/>
        <v>0</v>
      </c>
      <c r="BJ167" s="14" t="s">
        <v>82</v>
      </c>
      <c r="BK167" s="148">
        <f t="shared" si="26"/>
        <v>0</v>
      </c>
      <c r="BL167" s="14" t="s">
        <v>89</v>
      </c>
      <c r="BM167" s="146" t="s">
        <v>267</v>
      </c>
    </row>
    <row r="168" spans="2:65" s="1" customFormat="1" ht="21.75" customHeight="1" x14ac:dyDescent="0.2">
      <c r="B168" s="26"/>
      <c r="C168" s="156" t="s">
        <v>199</v>
      </c>
      <c r="D168" s="156" t="s">
        <v>209</v>
      </c>
      <c r="E168" s="157" t="s">
        <v>665</v>
      </c>
      <c r="F168" s="158" t="s">
        <v>666</v>
      </c>
      <c r="G168" s="159" t="s">
        <v>317</v>
      </c>
      <c r="H168" s="160">
        <v>2</v>
      </c>
      <c r="I168" s="160"/>
      <c r="J168" s="160"/>
      <c r="K168" s="161"/>
      <c r="L168" s="162"/>
      <c r="M168" s="163" t="s">
        <v>1</v>
      </c>
      <c r="N168" s="164" t="s">
        <v>37</v>
      </c>
      <c r="O168" s="144">
        <v>0</v>
      </c>
      <c r="P168" s="144">
        <f t="shared" si="18"/>
        <v>0</v>
      </c>
      <c r="Q168" s="144">
        <v>0</v>
      </c>
      <c r="R168" s="144">
        <f t="shared" si="19"/>
        <v>0</v>
      </c>
      <c r="S168" s="144">
        <v>0</v>
      </c>
      <c r="T168" s="145">
        <f t="shared" si="20"/>
        <v>0</v>
      </c>
      <c r="AR168" s="146" t="s">
        <v>100</v>
      </c>
      <c r="AT168" s="146" t="s">
        <v>209</v>
      </c>
      <c r="AU168" s="146" t="s">
        <v>82</v>
      </c>
      <c r="AY168" s="14" t="s">
        <v>143</v>
      </c>
      <c r="BE168" s="147">
        <f t="shared" si="21"/>
        <v>0</v>
      </c>
      <c r="BF168" s="147">
        <f t="shared" si="22"/>
        <v>0</v>
      </c>
      <c r="BG168" s="147">
        <f t="shared" si="23"/>
        <v>0</v>
      </c>
      <c r="BH168" s="147">
        <f t="shared" si="24"/>
        <v>0</v>
      </c>
      <c r="BI168" s="147">
        <f t="shared" si="25"/>
        <v>0</v>
      </c>
      <c r="BJ168" s="14" t="s">
        <v>82</v>
      </c>
      <c r="BK168" s="148">
        <f t="shared" si="26"/>
        <v>0</v>
      </c>
      <c r="BL168" s="14" t="s">
        <v>89</v>
      </c>
      <c r="BM168" s="146" t="s">
        <v>270</v>
      </c>
    </row>
    <row r="169" spans="2:65" s="1" customFormat="1" ht="21.75" customHeight="1" x14ac:dyDescent="0.2">
      <c r="B169" s="26"/>
      <c r="C169" s="156" t="s">
        <v>242</v>
      </c>
      <c r="D169" s="156" t="s">
        <v>209</v>
      </c>
      <c r="E169" s="157" t="s">
        <v>667</v>
      </c>
      <c r="F169" s="158" t="s">
        <v>668</v>
      </c>
      <c r="G169" s="159" t="s">
        <v>283</v>
      </c>
      <c r="H169" s="160">
        <v>3</v>
      </c>
      <c r="I169" s="160"/>
      <c r="J169" s="160"/>
      <c r="K169" s="161"/>
      <c r="L169" s="162"/>
      <c r="M169" s="163" t="s">
        <v>1</v>
      </c>
      <c r="N169" s="164" t="s">
        <v>37</v>
      </c>
      <c r="O169" s="144">
        <v>0</v>
      </c>
      <c r="P169" s="144">
        <f t="shared" si="18"/>
        <v>0</v>
      </c>
      <c r="Q169" s="144">
        <v>0</v>
      </c>
      <c r="R169" s="144">
        <f t="shared" si="19"/>
        <v>0</v>
      </c>
      <c r="S169" s="144">
        <v>0</v>
      </c>
      <c r="T169" s="145">
        <f t="shared" si="20"/>
        <v>0</v>
      </c>
      <c r="AR169" s="146" t="s">
        <v>100</v>
      </c>
      <c r="AT169" s="146" t="s">
        <v>209</v>
      </c>
      <c r="AU169" s="146" t="s">
        <v>82</v>
      </c>
      <c r="AY169" s="14" t="s">
        <v>143</v>
      </c>
      <c r="BE169" s="147">
        <f t="shared" si="21"/>
        <v>0</v>
      </c>
      <c r="BF169" s="147">
        <f t="shared" si="22"/>
        <v>0</v>
      </c>
      <c r="BG169" s="147">
        <f t="shared" si="23"/>
        <v>0</v>
      </c>
      <c r="BH169" s="147">
        <f t="shared" si="24"/>
        <v>0</v>
      </c>
      <c r="BI169" s="147">
        <f t="shared" si="25"/>
        <v>0</v>
      </c>
      <c r="BJ169" s="14" t="s">
        <v>82</v>
      </c>
      <c r="BK169" s="148">
        <f t="shared" si="26"/>
        <v>0</v>
      </c>
      <c r="BL169" s="14" t="s">
        <v>89</v>
      </c>
      <c r="BM169" s="146" t="s">
        <v>274</v>
      </c>
    </row>
    <row r="170" spans="2:65" s="1" customFormat="1" ht="21.75" customHeight="1" x14ac:dyDescent="0.2">
      <c r="B170" s="26"/>
      <c r="C170" s="156" t="s">
        <v>203</v>
      </c>
      <c r="D170" s="156" t="s">
        <v>209</v>
      </c>
      <c r="E170" s="157" t="s">
        <v>669</v>
      </c>
      <c r="F170" s="158" t="s">
        <v>670</v>
      </c>
      <c r="G170" s="159" t="s">
        <v>317</v>
      </c>
      <c r="H170" s="160">
        <v>3</v>
      </c>
      <c r="I170" s="160"/>
      <c r="J170" s="160"/>
      <c r="K170" s="161"/>
      <c r="L170" s="162"/>
      <c r="M170" s="163" t="s">
        <v>1</v>
      </c>
      <c r="N170" s="164" t="s">
        <v>37</v>
      </c>
      <c r="O170" s="144">
        <v>0</v>
      </c>
      <c r="P170" s="144">
        <f t="shared" si="18"/>
        <v>0</v>
      </c>
      <c r="Q170" s="144">
        <v>0</v>
      </c>
      <c r="R170" s="144">
        <f t="shared" si="19"/>
        <v>0</v>
      </c>
      <c r="S170" s="144">
        <v>0</v>
      </c>
      <c r="T170" s="145">
        <f t="shared" si="20"/>
        <v>0</v>
      </c>
      <c r="AR170" s="146" t="s">
        <v>100</v>
      </c>
      <c r="AT170" s="146" t="s">
        <v>209</v>
      </c>
      <c r="AU170" s="146" t="s">
        <v>82</v>
      </c>
      <c r="AY170" s="14" t="s">
        <v>143</v>
      </c>
      <c r="BE170" s="147">
        <f t="shared" si="21"/>
        <v>0</v>
      </c>
      <c r="BF170" s="147">
        <f t="shared" si="22"/>
        <v>0</v>
      </c>
      <c r="BG170" s="147">
        <f t="shared" si="23"/>
        <v>0</v>
      </c>
      <c r="BH170" s="147">
        <f t="shared" si="24"/>
        <v>0</v>
      </c>
      <c r="BI170" s="147">
        <f t="shared" si="25"/>
        <v>0</v>
      </c>
      <c r="BJ170" s="14" t="s">
        <v>82</v>
      </c>
      <c r="BK170" s="148">
        <f t="shared" si="26"/>
        <v>0</v>
      </c>
      <c r="BL170" s="14" t="s">
        <v>89</v>
      </c>
      <c r="BM170" s="146" t="s">
        <v>277</v>
      </c>
    </row>
    <row r="171" spans="2:65" s="1" customFormat="1" ht="21.75" customHeight="1" x14ac:dyDescent="0.2">
      <c r="B171" s="26"/>
      <c r="C171" s="156" t="s">
        <v>250</v>
      </c>
      <c r="D171" s="156" t="s">
        <v>209</v>
      </c>
      <c r="E171" s="157" t="s">
        <v>671</v>
      </c>
      <c r="F171" s="158" t="s">
        <v>672</v>
      </c>
      <c r="G171" s="159" t="s">
        <v>317</v>
      </c>
      <c r="H171" s="160">
        <v>3</v>
      </c>
      <c r="I171" s="160"/>
      <c r="J171" s="160"/>
      <c r="K171" s="161"/>
      <c r="L171" s="162"/>
      <c r="M171" s="163" t="s">
        <v>1</v>
      </c>
      <c r="N171" s="164" t="s">
        <v>37</v>
      </c>
      <c r="O171" s="144">
        <v>0</v>
      </c>
      <c r="P171" s="144">
        <f t="shared" si="18"/>
        <v>0</v>
      </c>
      <c r="Q171" s="144">
        <v>0</v>
      </c>
      <c r="R171" s="144">
        <f t="shared" si="19"/>
        <v>0</v>
      </c>
      <c r="S171" s="144">
        <v>0</v>
      </c>
      <c r="T171" s="145">
        <f t="shared" si="20"/>
        <v>0</v>
      </c>
      <c r="AR171" s="146" t="s">
        <v>100</v>
      </c>
      <c r="AT171" s="146" t="s">
        <v>209</v>
      </c>
      <c r="AU171" s="146" t="s">
        <v>82</v>
      </c>
      <c r="AY171" s="14" t="s">
        <v>143</v>
      </c>
      <c r="BE171" s="147">
        <f t="shared" si="21"/>
        <v>0</v>
      </c>
      <c r="BF171" s="147">
        <f t="shared" si="22"/>
        <v>0</v>
      </c>
      <c r="BG171" s="147">
        <f t="shared" si="23"/>
        <v>0</v>
      </c>
      <c r="BH171" s="147">
        <f t="shared" si="24"/>
        <v>0</v>
      </c>
      <c r="BI171" s="147">
        <f t="shared" si="25"/>
        <v>0</v>
      </c>
      <c r="BJ171" s="14" t="s">
        <v>82</v>
      </c>
      <c r="BK171" s="148">
        <f t="shared" si="26"/>
        <v>0</v>
      </c>
      <c r="BL171" s="14" t="s">
        <v>89</v>
      </c>
      <c r="BM171" s="146" t="s">
        <v>284</v>
      </c>
    </row>
    <row r="172" spans="2:65" s="1" customFormat="1" ht="24.2" customHeight="1" x14ac:dyDescent="0.2">
      <c r="B172" s="26"/>
      <c r="C172" s="156" t="s">
        <v>207</v>
      </c>
      <c r="D172" s="156" t="s">
        <v>209</v>
      </c>
      <c r="E172" s="157" t="s">
        <v>673</v>
      </c>
      <c r="F172" s="158" t="s">
        <v>674</v>
      </c>
      <c r="G172" s="159" t="s">
        <v>317</v>
      </c>
      <c r="H172" s="160">
        <v>3</v>
      </c>
      <c r="I172" s="160"/>
      <c r="J172" s="160"/>
      <c r="K172" s="161"/>
      <c r="L172" s="162"/>
      <c r="M172" s="163" t="s">
        <v>1</v>
      </c>
      <c r="N172" s="164" t="s">
        <v>37</v>
      </c>
      <c r="O172" s="144">
        <v>0</v>
      </c>
      <c r="P172" s="144">
        <f t="shared" si="18"/>
        <v>0</v>
      </c>
      <c r="Q172" s="144">
        <v>0</v>
      </c>
      <c r="R172" s="144">
        <f t="shared" si="19"/>
        <v>0</v>
      </c>
      <c r="S172" s="144">
        <v>0</v>
      </c>
      <c r="T172" s="145">
        <f t="shared" si="20"/>
        <v>0</v>
      </c>
      <c r="AR172" s="146" t="s">
        <v>100</v>
      </c>
      <c r="AT172" s="146" t="s">
        <v>209</v>
      </c>
      <c r="AU172" s="146" t="s">
        <v>82</v>
      </c>
      <c r="AY172" s="14" t="s">
        <v>143</v>
      </c>
      <c r="BE172" s="147">
        <f t="shared" si="21"/>
        <v>0</v>
      </c>
      <c r="BF172" s="147">
        <f t="shared" si="22"/>
        <v>0</v>
      </c>
      <c r="BG172" s="147">
        <f t="shared" si="23"/>
        <v>0</v>
      </c>
      <c r="BH172" s="147">
        <f t="shared" si="24"/>
        <v>0</v>
      </c>
      <c r="BI172" s="147">
        <f t="shared" si="25"/>
        <v>0</v>
      </c>
      <c r="BJ172" s="14" t="s">
        <v>82</v>
      </c>
      <c r="BK172" s="148">
        <f t="shared" si="26"/>
        <v>0</v>
      </c>
      <c r="BL172" s="14" t="s">
        <v>89</v>
      </c>
      <c r="BM172" s="146" t="s">
        <v>287</v>
      </c>
    </row>
    <row r="173" spans="2:65" s="1" customFormat="1" ht="24.2" customHeight="1" x14ac:dyDescent="0.2">
      <c r="B173" s="26"/>
      <c r="C173" s="156" t="s">
        <v>264</v>
      </c>
      <c r="D173" s="156" t="s">
        <v>209</v>
      </c>
      <c r="E173" s="157" t="s">
        <v>675</v>
      </c>
      <c r="F173" s="158" t="s">
        <v>676</v>
      </c>
      <c r="G173" s="159" t="s">
        <v>317</v>
      </c>
      <c r="H173" s="160">
        <v>3</v>
      </c>
      <c r="I173" s="160"/>
      <c r="J173" s="160"/>
      <c r="K173" s="161"/>
      <c r="L173" s="162"/>
      <c r="M173" s="163" t="s">
        <v>1</v>
      </c>
      <c r="N173" s="164" t="s">
        <v>37</v>
      </c>
      <c r="O173" s="144">
        <v>0</v>
      </c>
      <c r="P173" s="144">
        <f t="shared" si="18"/>
        <v>0</v>
      </c>
      <c r="Q173" s="144">
        <v>0</v>
      </c>
      <c r="R173" s="144">
        <f t="shared" si="19"/>
        <v>0</v>
      </c>
      <c r="S173" s="144">
        <v>0</v>
      </c>
      <c r="T173" s="145">
        <f t="shared" si="20"/>
        <v>0</v>
      </c>
      <c r="AR173" s="146" t="s">
        <v>100</v>
      </c>
      <c r="AT173" s="146" t="s">
        <v>209</v>
      </c>
      <c r="AU173" s="146" t="s">
        <v>82</v>
      </c>
      <c r="AY173" s="14" t="s">
        <v>143</v>
      </c>
      <c r="BE173" s="147">
        <f t="shared" si="21"/>
        <v>0</v>
      </c>
      <c r="BF173" s="147">
        <f t="shared" si="22"/>
        <v>0</v>
      </c>
      <c r="BG173" s="147">
        <f t="shared" si="23"/>
        <v>0</v>
      </c>
      <c r="BH173" s="147">
        <f t="shared" si="24"/>
        <v>0</v>
      </c>
      <c r="BI173" s="147">
        <f t="shared" si="25"/>
        <v>0</v>
      </c>
      <c r="BJ173" s="14" t="s">
        <v>82</v>
      </c>
      <c r="BK173" s="148">
        <f t="shared" si="26"/>
        <v>0</v>
      </c>
      <c r="BL173" s="14" t="s">
        <v>89</v>
      </c>
      <c r="BM173" s="146" t="s">
        <v>291</v>
      </c>
    </row>
    <row r="174" spans="2:65" s="11" customFormat="1" ht="22.9" customHeight="1" x14ac:dyDescent="0.2">
      <c r="B174" s="125"/>
      <c r="D174" s="126" t="s">
        <v>70</v>
      </c>
      <c r="E174" s="134" t="s">
        <v>677</v>
      </c>
      <c r="F174" s="134" t="s">
        <v>678</v>
      </c>
      <c r="J174" s="135"/>
      <c r="L174" s="125"/>
      <c r="M174" s="129"/>
      <c r="P174" s="130">
        <v>0</v>
      </c>
      <c r="R174" s="130">
        <v>0</v>
      </c>
      <c r="T174" s="131">
        <v>0</v>
      </c>
      <c r="AR174" s="126" t="s">
        <v>77</v>
      </c>
      <c r="AT174" s="132" t="s">
        <v>70</v>
      </c>
      <c r="AU174" s="132" t="s">
        <v>77</v>
      </c>
      <c r="AY174" s="126" t="s">
        <v>143</v>
      </c>
      <c r="BK174" s="133">
        <v>0</v>
      </c>
    </row>
    <row r="175" spans="2:65" s="11" customFormat="1" ht="22.9" customHeight="1" x14ac:dyDescent="0.2">
      <c r="B175" s="125"/>
      <c r="D175" s="126" t="s">
        <v>70</v>
      </c>
      <c r="E175" s="134" t="s">
        <v>655</v>
      </c>
      <c r="F175" s="134" t="s">
        <v>656</v>
      </c>
      <c r="J175" s="135"/>
      <c r="L175" s="125"/>
      <c r="M175" s="129"/>
      <c r="P175" s="130">
        <f>P176</f>
        <v>0</v>
      </c>
      <c r="R175" s="130">
        <f>R176</f>
        <v>0</v>
      </c>
      <c r="T175" s="131">
        <f>T176</f>
        <v>0</v>
      </c>
      <c r="AR175" s="126" t="s">
        <v>77</v>
      </c>
      <c r="AT175" s="132" t="s">
        <v>70</v>
      </c>
      <c r="AU175" s="132" t="s">
        <v>77</v>
      </c>
      <c r="AY175" s="126" t="s">
        <v>143</v>
      </c>
      <c r="BK175" s="133">
        <f>BK176</f>
        <v>0</v>
      </c>
    </row>
    <row r="176" spans="2:65" s="1" customFormat="1" ht="21.75" customHeight="1" x14ac:dyDescent="0.2">
      <c r="B176" s="26"/>
      <c r="C176" s="136" t="s">
        <v>212</v>
      </c>
      <c r="D176" s="136" t="s">
        <v>145</v>
      </c>
      <c r="E176" s="137" t="s">
        <v>657</v>
      </c>
      <c r="F176" s="138" t="s">
        <v>658</v>
      </c>
      <c r="G176" s="139" t="s">
        <v>154</v>
      </c>
      <c r="H176" s="140">
        <v>1.64</v>
      </c>
      <c r="I176" s="140"/>
      <c r="J176" s="140"/>
      <c r="K176" s="141"/>
      <c r="L176" s="26"/>
      <c r="M176" s="142" t="s">
        <v>1</v>
      </c>
      <c r="N176" s="143" t="s">
        <v>37</v>
      </c>
      <c r="O176" s="144">
        <v>0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89</v>
      </c>
      <c r="AT176" s="146" t="s">
        <v>145</v>
      </c>
      <c r="AU176" s="146" t="s">
        <v>82</v>
      </c>
      <c r="AY176" s="14" t="s">
        <v>143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4" t="s">
        <v>82</v>
      </c>
      <c r="BK176" s="148">
        <f>ROUND(I176*H176,3)</f>
        <v>0</v>
      </c>
      <c r="BL176" s="14" t="s">
        <v>89</v>
      </c>
      <c r="BM176" s="146" t="s">
        <v>294</v>
      </c>
    </row>
    <row r="177" spans="2:65" s="11" customFormat="1" ht="22.9" customHeight="1" x14ac:dyDescent="0.2">
      <c r="B177" s="125"/>
      <c r="D177" s="126" t="s">
        <v>70</v>
      </c>
      <c r="E177" s="134" t="s">
        <v>659</v>
      </c>
      <c r="F177" s="134" t="s">
        <v>660</v>
      </c>
      <c r="J177" s="135"/>
      <c r="L177" s="125"/>
      <c r="M177" s="129"/>
      <c r="P177" s="130">
        <f>SUM(P178:P186)</f>
        <v>0</v>
      </c>
      <c r="R177" s="130">
        <f>SUM(R178:R186)</f>
        <v>0</v>
      </c>
      <c r="T177" s="131">
        <f>SUM(T178:T186)</f>
        <v>0</v>
      </c>
      <c r="AR177" s="126" t="s">
        <v>77</v>
      </c>
      <c r="AT177" s="132" t="s">
        <v>70</v>
      </c>
      <c r="AU177" s="132" t="s">
        <v>77</v>
      </c>
      <c r="AY177" s="126" t="s">
        <v>143</v>
      </c>
      <c r="BK177" s="133">
        <f>SUM(BK178:BK186)</f>
        <v>0</v>
      </c>
    </row>
    <row r="178" spans="2:65" s="1" customFormat="1" ht="24.2" customHeight="1" x14ac:dyDescent="0.2">
      <c r="B178" s="26"/>
      <c r="C178" s="136" t="s">
        <v>271</v>
      </c>
      <c r="D178" s="136" t="s">
        <v>145</v>
      </c>
      <c r="E178" s="137" t="s">
        <v>679</v>
      </c>
      <c r="F178" s="138" t="s">
        <v>680</v>
      </c>
      <c r="G178" s="139" t="s">
        <v>317</v>
      </c>
      <c r="H178" s="140">
        <v>2</v>
      </c>
      <c r="I178" s="140"/>
      <c r="J178" s="140"/>
      <c r="K178" s="141"/>
      <c r="L178" s="26"/>
      <c r="M178" s="142" t="s">
        <v>1</v>
      </c>
      <c r="N178" s="143" t="s">
        <v>37</v>
      </c>
      <c r="O178" s="144">
        <v>0</v>
      </c>
      <c r="P178" s="144">
        <f t="shared" ref="P178:P186" si="27">O178*H178</f>
        <v>0</v>
      </c>
      <c r="Q178" s="144">
        <v>0</v>
      </c>
      <c r="R178" s="144">
        <f t="shared" ref="R178:R186" si="28">Q178*H178</f>
        <v>0</v>
      </c>
      <c r="S178" s="144">
        <v>0</v>
      </c>
      <c r="T178" s="145">
        <f t="shared" ref="T178:T186" si="29">S178*H178</f>
        <v>0</v>
      </c>
      <c r="AR178" s="146" t="s">
        <v>89</v>
      </c>
      <c r="AT178" s="146" t="s">
        <v>145</v>
      </c>
      <c r="AU178" s="146" t="s">
        <v>82</v>
      </c>
      <c r="AY178" s="14" t="s">
        <v>143</v>
      </c>
      <c r="BE178" s="147">
        <f t="shared" ref="BE178:BE186" si="30">IF(N178="základná",J178,0)</f>
        <v>0</v>
      </c>
      <c r="BF178" s="147">
        <f t="shared" ref="BF178:BF186" si="31">IF(N178="znížená",J178,0)</f>
        <v>0</v>
      </c>
      <c r="BG178" s="147">
        <f t="shared" ref="BG178:BG186" si="32">IF(N178="zákl. prenesená",J178,0)</f>
        <v>0</v>
      </c>
      <c r="BH178" s="147">
        <f t="shared" ref="BH178:BH186" si="33">IF(N178="zníž. prenesená",J178,0)</f>
        <v>0</v>
      </c>
      <c r="BI178" s="147">
        <f t="shared" ref="BI178:BI186" si="34">IF(N178="nulová",J178,0)</f>
        <v>0</v>
      </c>
      <c r="BJ178" s="14" t="s">
        <v>82</v>
      </c>
      <c r="BK178" s="148">
        <f t="shared" ref="BK178:BK186" si="35">ROUND(I178*H178,3)</f>
        <v>0</v>
      </c>
      <c r="BL178" s="14" t="s">
        <v>89</v>
      </c>
      <c r="BM178" s="146" t="s">
        <v>298</v>
      </c>
    </row>
    <row r="179" spans="2:65" s="1" customFormat="1" ht="16.5" customHeight="1" x14ac:dyDescent="0.2">
      <c r="B179" s="26"/>
      <c r="C179" s="156" t="s">
        <v>215</v>
      </c>
      <c r="D179" s="156" t="s">
        <v>209</v>
      </c>
      <c r="E179" s="157" t="s">
        <v>681</v>
      </c>
      <c r="F179" s="158" t="s">
        <v>682</v>
      </c>
      <c r="G179" s="159" t="s">
        <v>317</v>
      </c>
      <c r="H179" s="160">
        <v>1</v>
      </c>
      <c r="I179" s="160"/>
      <c r="J179" s="160"/>
      <c r="K179" s="161"/>
      <c r="L179" s="162"/>
      <c r="M179" s="163" t="s">
        <v>1</v>
      </c>
      <c r="N179" s="164" t="s">
        <v>37</v>
      </c>
      <c r="O179" s="144">
        <v>0</v>
      </c>
      <c r="P179" s="144">
        <f t="shared" si="27"/>
        <v>0</v>
      </c>
      <c r="Q179" s="144">
        <v>0</v>
      </c>
      <c r="R179" s="144">
        <f t="shared" si="28"/>
        <v>0</v>
      </c>
      <c r="S179" s="144">
        <v>0</v>
      </c>
      <c r="T179" s="145">
        <f t="shared" si="29"/>
        <v>0</v>
      </c>
      <c r="AR179" s="146" t="s">
        <v>100</v>
      </c>
      <c r="AT179" s="146" t="s">
        <v>209</v>
      </c>
      <c r="AU179" s="146" t="s">
        <v>82</v>
      </c>
      <c r="AY179" s="14" t="s">
        <v>143</v>
      </c>
      <c r="BE179" s="147">
        <f t="shared" si="30"/>
        <v>0</v>
      </c>
      <c r="BF179" s="147">
        <f t="shared" si="31"/>
        <v>0</v>
      </c>
      <c r="BG179" s="147">
        <f t="shared" si="32"/>
        <v>0</v>
      </c>
      <c r="BH179" s="147">
        <f t="shared" si="33"/>
        <v>0</v>
      </c>
      <c r="BI179" s="147">
        <f t="shared" si="34"/>
        <v>0</v>
      </c>
      <c r="BJ179" s="14" t="s">
        <v>82</v>
      </c>
      <c r="BK179" s="148">
        <f t="shared" si="35"/>
        <v>0</v>
      </c>
      <c r="BL179" s="14" t="s">
        <v>89</v>
      </c>
      <c r="BM179" s="146" t="s">
        <v>301</v>
      </c>
    </row>
    <row r="180" spans="2:65" s="1" customFormat="1" ht="16.5" customHeight="1" x14ac:dyDescent="0.2">
      <c r="B180" s="26"/>
      <c r="C180" s="156" t="s">
        <v>280</v>
      </c>
      <c r="D180" s="156" t="s">
        <v>209</v>
      </c>
      <c r="E180" s="157" t="s">
        <v>683</v>
      </c>
      <c r="F180" s="158" t="s">
        <v>684</v>
      </c>
      <c r="G180" s="159" t="s">
        <v>317</v>
      </c>
      <c r="H180" s="160">
        <v>1</v>
      </c>
      <c r="I180" s="160"/>
      <c r="J180" s="160"/>
      <c r="K180" s="161"/>
      <c r="L180" s="162"/>
      <c r="M180" s="163" t="s">
        <v>1</v>
      </c>
      <c r="N180" s="164" t="s">
        <v>37</v>
      </c>
      <c r="O180" s="144">
        <v>0</v>
      </c>
      <c r="P180" s="144">
        <f t="shared" si="27"/>
        <v>0</v>
      </c>
      <c r="Q180" s="144">
        <v>0</v>
      </c>
      <c r="R180" s="144">
        <f t="shared" si="28"/>
        <v>0</v>
      </c>
      <c r="S180" s="144">
        <v>0</v>
      </c>
      <c r="T180" s="145">
        <f t="shared" si="29"/>
        <v>0</v>
      </c>
      <c r="AR180" s="146" t="s">
        <v>100</v>
      </c>
      <c r="AT180" s="146" t="s">
        <v>209</v>
      </c>
      <c r="AU180" s="146" t="s">
        <v>82</v>
      </c>
      <c r="AY180" s="14" t="s">
        <v>143</v>
      </c>
      <c r="BE180" s="147">
        <f t="shared" si="30"/>
        <v>0</v>
      </c>
      <c r="BF180" s="147">
        <f t="shared" si="31"/>
        <v>0</v>
      </c>
      <c r="BG180" s="147">
        <f t="shared" si="32"/>
        <v>0</v>
      </c>
      <c r="BH180" s="147">
        <f t="shared" si="33"/>
        <v>0</v>
      </c>
      <c r="BI180" s="147">
        <f t="shared" si="34"/>
        <v>0</v>
      </c>
      <c r="BJ180" s="14" t="s">
        <v>82</v>
      </c>
      <c r="BK180" s="148">
        <f t="shared" si="35"/>
        <v>0</v>
      </c>
      <c r="BL180" s="14" t="s">
        <v>89</v>
      </c>
      <c r="BM180" s="146" t="s">
        <v>305</v>
      </c>
    </row>
    <row r="181" spans="2:65" s="1" customFormat="1" ht="24.2" customHeight="1" x14ac:dyDescent="0.2">
      <c r="B181" s="26"/>
      <c r="C181" s="136" t="s">
        <v>219</v>
      </c>
      <c r="D181" s="136" t="s">
        <v>145</v>
      </c>
      <c r="E181" s="137" t="s">
        <v>685</v>
      </c>
      <c r="F181" s="138" t="s">
        <v>686</v>
      </c>
      <c r="G181" s="139" t="s">
        <v>317</v>
      </c>
      <c r="H181" s="140">
        <v>1</v>
      </c>
      <c r="I181" s="140"/>
      <c r="J181" s="140"/>
      <c r="K181" s="141"/>
      <c r="L181" s="26"/>
      <c r="M181" s="142" t="s">
        <v>1</v>
      </c>
      <c r="N181" s="143" t="s">
        <v>37</v>
      </c>
      <c r="O181" s="144">
        <v>0</v>
      </c>
      <c r="P181" s="144">
        <f t="shared" si="27"/>
        <v>0</v>
      </c>
      <c r="Q181" s="144">
        <v>0</v>
      </c>
      <c r="R181" s="144">
        <f t="shared" si="28"/>
        <v>0</v>
      </c>
      <c r="S181" s="144">
        <v>0</v>
      </c>
      <c r="T181" s="145">
        <f t="shared" si="29"/>
        <v>0</v>
      </c>
      <c r="AR181" s="146" t="s">
        <v>89</v>
      </c>
      <c r="AT181" s="146" t="s">
        <v>145</v>
      </c>
      <c r="AU181" s="146" t="s">
        <v>82</v>
      </c>
      <c r="AY181" s="14" t="s">
        <v>143</v>
      </c>
      <c r="BE181" s="147">
        <f t="shared" si="30"/>
        <v>0</v>
      </c>
      <c r="BF181" s="147">
        <f t="shared" si="31"/>
        <v>0</v>
      </c>
      <c r="BG181" s="147">
        <f t="shared" si="32"/>
        <v>0</v>
      </c>
      <c r="BH181" s="147">
        <f t="shared" si="33"/>
        <v>0</v>
      </c>
      <c r="BI181" s="147">
        <f t="shared" si="34"/>
        <v>0</v>
      </c>
      <c r="BJ181" s="14" t="s">
        <v>82</v>
      </c>
      <c r="BK181" s="148">
        <f t="shared" si="35"/>
        <v>0</v>
      </c>
      <c r="BL181" s="14" t="s">
        <v>89</v>
      </c>
      <c r="BM181" s="146" t="s">
        <v>308</v>
      </c>
    </row>
    <row r="182" spans="2:65" s="1" customFormat="1" ht="16.5" customHeight="1" x14ac:dyDescent="0.2">
      <c r="B182" s="26"/>
      <c r="C182" s="156" t="s">
        <v>288</v>
      </c>
      <c r="D182" s="156" t="s">
        <v>209</v>
      </c>
      <c r="E182" s="157" t="s">
        <v>687</v>
      </c>
      <c r="F182" s="158" t="s">
        <v>688</v>
      </c>
      <c r="G182" s="159" t="s">
        <v>317</v>
      </c>
      <c r="H182" s="160">
        <v>1</v>
      </c>
      <c r="I182" s="160"/>
      <c r="J182" s="160"/>
      <c r="K182" s="161"/>
      <c r="L182" s="162"/>
      <c r="M182" s="163" t="s">
        <v>1</v>
      </c>
      <c r="N182" s="164" t="s">
        <v>37</v>
      </c>
      <c r="O182" s="144">
        <v>0</v>
      </c>
      <c r="P182" s="144">
        <f t="shared" si="27"/>
        <v>0</v>
      </c>
      <c r="Q182" s="144">
        <v>0</v>
      </c>
      <c r="R182" s="144">
        <f t="shared" si="28"/>
        <v>0</v>
      </c>
      <c r="S182" s="144">
        <v>0</v>
      </c>
      <c r="T182" s="145">
        <f t="shared" si="29"/>
        <v>0</v>
      </c>
      <c r="AR182" s="146" t="s">
        <v>100</v>
      </c>
      <c r="AT182" s="146" t="s">
        <v>209</v>
      </c>
      <c r="AU182" s="146" t="s">
        <v>82</v>
      </c>
      <c r="AY182" s="14" t="s">
        <v>143</v>
      </c>
      <c r="BE182" s="147">
        <f t="shared" si="30"/>
        <v>0</v>
      </c>
      <c r="BF182" s="147">
        <f t="shared" si="31"/>
        <v>0</v>
      </c>
      <c r="BG182" s="147">
        <f t="shared" si="32"/>
        <v>0</v>
      </c>
      <c r="BH182" s="147">
        <f t="shared" si="33"/>
        <v>0</v>
      </c>
      <c r="BI182" s="147">
        <f t="shared" si="34"/>
        <v>0</v>
      </c>
      <c r="BJ182" s="14" t="s">
        <v>82</v>
      </c>
      <c r="BK182" s="148">
        <f t="shared" si="35"/>
        <v>0</v>
      </c>
      <c r="BL182" s="14" t="s">
        <v>89</v>
      </c>
      <c r="BM182" s="146" t="s">
        <v>314</v>
      </c>
    </row>
    <row r="183" spans="2:65" s="1" customFormat="1" ht="24.2" customHeight="1" x14ac:dyDescent="0.2">
      <c r="B183" s="26"/>
      <c r="C183" s="136" t="s">
        <v>232</v>
      </c>
      <c r="D183" s="136" t="s">
        <v>145</v>
      </c>
      <c r="E183" s="137" t="s">
        <v>689</v>
      </c>
      <c r="F183" s="138" t="s">
        <v>690</v>
      </c>
      <c r="G183" s="139" t="s">
        <v>317</v>
      </c>
      <c r="H183" s="140">
        <v>1</v>
      </c>
      <c r="I183" s="140"/>
      <c r="J183" s="140"/>
      <c r="K183" s="141"/>
      <c r="L183" s="26"/>
      <c r="M183" s="142" t="s">
        <v>1</v>
      </c>
      <c r="N183" s="143" t="s">
        <v>37</v>
      </c>
      <c r="O183" s="144">
        <v>0</v>
      </c>
      <c r="P183" s="144">
        <f t="shared" si="27"/>
        <v>0</v>
      </c>
      <c r="Q183" s="144">
        <v>0</v>
      </c>
      <c r="R183" s="144">
        <f t="shared" si="28"/>
        <v>0</v>
      </c>
      <c r="S183" s="144">
        <v>0</v>
      </c>
      <c r="T183" s="145">
        <f t="shared" si="29"/>
        <v>0</v>
      </c>
      <c r="AR183" s="146" t="s">
        <v>89</v>
      </c>
      <c r="AT183" s="146" t="s">
        <v>145</v>
      </c>
      <c r="AU183" s="146" t="s">
        <v>82</v>
      </c>
      <c r="AY183" s="14" t="s">
        <v>143</v>
      </c>
      <c r="BE183" s="147">
        <f t="shared" si="30"/>
        <v>0</v>
      </c>
      <c r="BF183" s="147">
        <f t="shared" si="31"/>
        <v>0</v>
      </c>
      <c r="BG183" s="147">
        <f t="shared" si="32"/>
        <v>0</v>
      </c>
      <c r="BH183" s="147">
        <f t="shared" si="33"/>
        <v>0</v>
      </c>
      <c r="BI183" s="147">
        <f t="shared" si="34"/>
        <v>0</v>
      </c>
      <c r="BJ183" s="14" t="s">
        <v>82</v>
      </c>
      <c r="BK183" s="148">
        <f t="shared" si="35"/>
        <v>0</v>
      </c>
      <c r="BL183" s="14" t="s">
        <v>89</v>
      </c>
      <c r="BM183" s="146" t="s">
        <v>318</v>
      </c>
    </row>
    <row r="184" spans="2:65" s="1" customFormat="1" ht="16.5" customHeight="1" x14ac:dyDescent="0.2">
      <c r="B184" s="26"/>
      <c r="C184" s="156" t="s">
        <v>295</v>
      </c>
      <c r="D184" s="156" t="s">
        <v>209</v>
      </c>
      <c r="E184" s="157" t="s">
        <v>691</v>
      </c>
      <c r="F184" s="158" t="s">
        <v>692</v>
      </c>
      <c r="G184" s="159" t="s">
        <v>317</v>
      </c>
      <c r="H184" s="160">
        <v>1</v>
      </c>
      <c r="I184" s="160"/>
      <c r="J184" s="160"/>
      <c r="K184" s="161"/>
      <c r="L184" s="162"/>
      <c r="M184" s="163" t="s">
        <v>1</v>
      </c>
      <c r="N184" s="164" t="s">
        <v>37</v>
      </c>
      <c r="O184" s="144">
        <v>0</v>
      </c>
      <c r="P184" s="144">
        <f t="shared" si="27"/>
        <v>0</v>
      </c>
      <c r="Q184" s="144">
        <v>0</v>
      </c>
      <c r="R184" s="144">
        <f t="shared" si="28"/>
        <v>0</v>
      </c>
      <c r="S184" s="144">
        <v>0</v>
      </c>
      <c r="T184" s="145">
        <f t="shared" si="29"/>
        <v>0</v>
      </c>
      <c r="AR184" s="146" t="s">
        <v>100</v>
      </c>
      <c r="AT184" s="146" t="s">
        <v>209</v>
      </c>
      <c r="AU184" s="146" t="s">
        <v>82</v>
      </c>
      <c r="AY184" s="14" t="s">
        <v>143</v>
      </c>
      <c r="BE184" s="147">
        <f t="shared" si="30"/>
        <v>0</v>
      </c>
      <c r="BF184" s="147">
        <f t="shared" si="31"/>
        <v>0</v>
      </c>
      <c r="BG184" s="147">
        <f t="shared" si="32"/>
        <v>0</v>
      </c>
      <c r="BH184" s="147">
        <f t="shared" si="33"/>
        <v>0</v>
      </c>
      <c r="BI184" s="147">
        <f t="shared" si="34"/>
        <v>0</v>
      </c>
      <c r="BJ184" s="14" t="s">
        <v>82</v>
      </c>
      <c r="BK184" s="148">
        <f t="shared" si="35"/>
        <v>0</v>
      </c>
      <c r="BL184" s="14" t="s">
        <v>89</v>
      </c>
      <c r="BM184" s="146" t="s">
        <v>324</v>
      </c>
    </row>
    <row r="185" spans="2:65" s="1" customFormat="1" ht="21.75" customHeight="1" x14ac:dyDescent="0.2">
      <c r="B185" s="26"/>
      <c r="C185" s="136" t="s">
        <v>238</v>
      </c>
      <c r="D185" s="136" t="s">
        <v>145</v>
      </c>
      <c r="E185" s="137" t="s">
        <v>693</v>
      </c>
      <c r="F185" s="138" t="s">
        <v>694</v>
      </c>
      <c r="G185" s="139" t="s">
        <v>317</v>
      </c>
      <c r="H185" s="140">
        <v>1</v>
      </c>
      <c r="I185" s="140"/>
      <c r="J185" s="140"/>
      <c r="K185" s="141"/>
      <c r="L185" s="26"/>
      <c r="M185" s="142" t="s">
        <v>1</v>
      </c>
      <c r="N185" s="143" t="s">
        <v>37</v>
      </c>
      <c r="O185" s="144">
        <v>0</v>
      </c>
      <c r="P185" s="144">
        <f t="shared" si="27"/>
        <v>0</v>
      </c>
      <c r="Q185" s="144">
        <v>0</v>
      </c>
      <c r="R185" s="144">
        <f t="shared" si="28"/>
        <v>0</v>
      </c>
      <c r="S185" s="144">
        <v>0</v>
      </c>
      <c r="T185" s="145">
        <f t="shared" si="29"/>
        <v>0</v>
      </c>
      <c r="AR185" s="146" t="s">
        <v>89</v>
      </c>
      <c r="AT185" s="146" t="s">
        <v>145</v>
      </c>
      <c r="AU185" s="146" t="s">
        <v>82</v>
      </c>
      <c r="AY185" s="14" t="s">
        <v>143</v>
      </c>
      <c r="BE185" s="147">
        <f t="shared" si="30"/>
        <v>0</v>
      </c>
      <c r="BF185" s="147">
        <f t="shared" si="31"/>
        <v>0</v>
      </c>
      <c r="BG185" s="147">
        <f t="shared" si="32"/>
        <v>0</v>
      </c>
      <c r="BH185" s="147">
        <f t="shared" si="33"/>
        <v>0</v>
      </c>
      <c r="BI185" s="147">
        <f t="shared" si="34"/>
        <v>0</v>
      </c>
      <c r="BJ185" s="14" t="s">
        <v>82</v>
      </c>
      <c r="BK185" s="148">
        <f t="shared" si="35"/>
        <v>0</v>
      </c>
      <c r="BL185" s="14" t="s">
        <v>89</v>
      </c>
      <c r="BM185" s="146" t="s">
        <v>327</v>
      </c>
    </row>
    <row r="186" spans="2:65" s="1" customFormat="1" ht="16.5" customHeight="1" x14ac:dyDescent="0.2">
      <c r="B186" s="26"/>
      <c r="C186" s="156" t="s">
        <v>302</v>
      </c>
      <c r="D186" s="156" t="s">
        <v>209</v>
      </c>
      <c r="E186" s="157" t="s">
        <v>695</v>
      </c>
      <c r="F186" s="158" t="s">
        <v>696</v>
      </c>
      <c r="G186" s="159" t="s">
        <v>317</v>
      </c>
      <c r="H186" s="160">
        <v>1</v>
      </c>
      <c r="I186" s="160"/>
      <c r="J186" s="160"/>
      <c r="K186" s="161"/>
      <c r="L186" s="162"/>
      <c r="M186" s="163" t="s">
        <v>1</v>
      </c>
      <c r="N186" s="164" t="s">
        <v>37</v>
      </c>
      <c r="O186" s="144">
        <v>0</v>
      </c>
      <c r="P186" s="144">
        <f t="shared" si="27"/>
        <v>0</v>
      </c>
      <c r="Q186" s="144">
        <v>0</v>
      </c>
      <c r="R186" s="144">
        <f t="shared" si="28"/>
        <v>0</v>
      </c>
      <c r="S186" s="144">
        <v>0</v>
      </c>
      <c r="T186" s="145">
        <f t="shared" si="29"/>
        <v>0</v>
      </c>
      <c r="AR186" s="146" t="s">
        <v>100</v>
      </c>
      <c r="AT186" s="146" t="s">
        <v>209</v>
      </c>
      <c r="AU186" s="146" t="s">
        <v>82</v>
      </c>
      <c r="AY186" s="14" t="s">
        <v>143</v>
      </c>
      <c r="BE186" s="147">
        <f t="shared" si="30"/>
        <v>0</v>
      </c>
      <c r="BF186" s="147">
        <f t="shared" si="31"/>
        <v>0</v>
      </c>
      <c r="BG186" s="147">
        <f t="shared" si="32"/>
        <v>0</v>
      </c>
      <c r="BH186" s="147">
        <f t="shared" si="33"/>
        <v>0</v>
      </c>
      <c r="BI186" s="147">
        <f t="shared" si="34"/>
        <v>0</v>
      </c>
      <c r="BJ186" s="14" t="s">
        <v>82</v>
      </c>
      <c r="BK186" s="148">
        <f t="shared" si="35"/>
        <v>0</v>
      </c>
      <c r="BL186" s="14" t="s">
        <v>89</v>
      </c>
      <c r="BM186" s="146" t="s">
        <v>331</v>
      </c>
    </row>
    <row r="187" spans="2:65" s="11" customFormat="1" ht="22.9" customHeight="1" x14ac:dyDescent="0.2">
      <c r="B187" s="125"/>
      <c r="D187" s="126" t="s">
        <v>70</v>
      </c>
      <c r="E187" s="134" t="s">
        <v>697</v>
      </c>
      <c r="F187" s="134" t="s">
        <v>698</v>
      </c>
      <c r="J187" s="135"/>
      <c r="L187" s="125"/>
      <c r="M187" s="129"/>
      <c r="P187" s="130">
        <f>SUM(P188:P189)</f>
        <v>0</v>
      </c>
      <c r="R187" s="130">
        <f>SUM(R188:R189)</f>
        <v>0</v>
      </c>
      <c r="T187" s="131">
        <f>SUM(T188:T189)</f>
        <v>0</v>
      </c>
      <c r="AR187" s="126" t="s">
        <v>77</v>
      </c>
      <c r="AT187" s="132" t="s">
        <v>70</v>
      </c>
      <c r="AU187" s="132" t="s">
        <v>77</v>
      </c>
      <c r="AY187" s="126" t="s">
        <v>143</v>
      </c>
      <c r="BK187" s="133">
        <f>SUM(BK188:BK189)</f>
        <v>0</v>
      </c>
    </row>
    <row r="188" spans="2:65" s="1" customFormat="1" ht="16.5" customHeight="1" x14ac:dyDescent="0.2">
      <c r="B188" s="26"/>
      <c r="C188" s="136" t="s">
        <v>241</v>
      </c>
      <c r="D188" s="136" t="s">
        <v>145</v>
      </c>
      <c r="E188" s="137" t="s">
        <v>699</v>
      </c>
      <c r="F188" s="138" t="s">
        <v>700</v>
      </c>
      <c r="G188" s="139" t="s">
        <v>154</v>
      </c>
      <c r="H188" s="140">
        <v>1.64</v>
      </c>
      <c r="I188" s="140"/>
      <c r="J188" s="140"/>
      <c r="K188" s="141"/>
      <c r="L188" s="26"/>
      <c r="M188" s="142" t="s">
        <v>1</v>
      </c>
      <c r="N188" s="143" t="s">
        <v>37</v>
      </c>
      <c r="O188" s="144">
        <v>0</v>
      </c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AR188" s="146" t="s">
        <v>89</v>
      </c>
      <c r="AT188" s="146" t="s">
        <v>145</v>
      </c>
      <c r="AU188" s="146" t="s">
        <v>82</v>
      </c>
      <c r="AY188" s="14" t="s">
        <v>143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4" t="s">
        <v>82</v>
      </c>
      <c r="BK188" s="148">
        <f>ROUND(I188*H188,3)</f>
        <v>0</v>
      </c>
      <c r="BL188" s="14" t="s">
        <v>89</v>
      </c>
      <c r="BM188" s="146" t="s">
        <v>334</v>
      </c>
    </row>
    <row r="189" spans="2:65" s="1" customFormat="1" ht="16.5" customHeight="1" x14ac:dyDescent="0.2">
      <c r="B189" s="26"/>
      <c r="C189" s="136" t="s">
        <v>311</v>
      </c>
      <c r="D189" s="136" t="s">
        <v>145</v>
      </c>
      <c r="E189" s="137" t="s">
        <v>701</v>
      </c>
      <c r="F189" s="138" t="s">
        <v>702</v>
      </c>
      <c r="G189" s="139" t="s">
        <v>198</v>
      </c>
      <c r="H189" s="140">
        <v>3.86</v>
      </c>
      <c r="I189" s="140"/>
      <c r="J189" s="140"/>
      <c r="K189" s="141"/>
      <c r="L189" s="26"/>
      <c r="M189" s="142" t="s">
        <v>1</v>
      </c>
      <c r="N189" s="143" t="s">
        <v>37</v>
      </c>
      <c r="O189" s="144">
        <v>0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89</v>
      </c>
      <c r="AT189" s="146" t="s">
        <v>145</v>
      </c>
      <c r="AU189" s="146" t="s">
        <v>82</v>
      </c>
      <c r="AY189" s="14" t="s">
        <v>143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4" t="s">
        <v>82</v>
      </c>
      <c r="BK189" s="148">
        <f>ROUND(I189*H189,3)</f>
        <v>0</v>
      </c>
      <c r="BL189" s="14" t="s">
        <v>89</v>
      </c>
      <c r="BM189" s="146" t="s">
        <v>338</v>
      </c>
    </row>
    <row r="190" spans="2:65" s="11" customFormat="1" ht="25.9" customHeight="1" x14ac:dyDescent="0.2">
      <c r="B190" s="125"/>
      <c r="D190" s="126" t="s">
        <v>70</v>
      </c>
      <c r="E190" s="127" t="s">
        <v>550</v>
      </c>
      <c r="F190" s="127" t="s">
        <v>703</v>
      </c>
      <c r="J190" s="128"/>
      <c r="L190" s="125"/>
      <c r="M190" s="129"/>
      <c r="P190" s="130">
        <f>P191+P201+P203+P212+P214</f>
        <v>0</v>
      </c>
      <c r="R190" s="130">
        <f>R191+R201+R203+R212+R214</f>
        <v>0</v>
      </c>
      <c r="T190" s="131">
        <f>T191+T201+T203+T212+T214</f>
        <v>0</v>
      </c>
      <c r="AR190" s="126" t="s">
        <v>77</v>
      </c>
      <c r="AT190" s="132" t="s">
        <v>70</v>
      </c>
      <c r="AU190" s="132" t="s">
        <v>71</v>
      </c>
      <c r="AY190" s="126" t="s">
        <v>143</v>
      </c>
      <c r="BK190" s="133">
        <f>BK191+BK201+BK203+BK212+BK214</f>
        <v>0</v>
      </c>
    </row>
    <row r="191" spans="2:65" s="11" customFormat="1" ht="22.9" customHeight="1" x14ac:dyDescent="0.2">
      <c r="B191" s="125"/>
      <c r="D191" s="126" t="s">
        <v>70</v>
      </c>
      <c r="E191" s="134" t="s">
        <v>704</v>
      </c>
      <c r="F191" s="134" t="s">
        <v>705</v>
      </c>
      <c r="J191" s="135"/>
      <c r="L191" s="125"/>
      <c r="M191" s="129"/>
      <c r="P191" s="130">
        <f>SUM(P192:P200)</f>
        <v>0</v>
      </c>
      <c r="R191" s="130">
        <f>SUM(R192:R200)</f>
        <v>0</v>
      </c>
      <c r="T191" s="131">
        <f>SUM(T192:T200)</f>
        <v>0</v>
      </c>
      <c r="AR191" s="126" t="s">
        <v>77</v>
      </c>
      <c r="AT191" s="132" t="s">
        <v>70</v>
      </c>
      <c r="AU191" s="132" t="s">
        <v>77</v>
      </c>
      <c r="AY191" s="126" t="s">
        <v>143</v>
      </c>
      <c r="BK191" s="133">
        <f>SUM(BK192:BK200)</f>
        <v>0</v>
      </c>
    </row>
    <row r="192" spans="2:65" s="1" customFormat="1" ht="21.75" customHeight="1" x14ac:dyDescent="0.2">
      <c r="B192" s="26"/>
      <c r="C192" s="136" t="s">
        <v>229</v>
      </c>
      <c r="D192" s="136" t="s">
        <v>145</v>
      </c>
      <c r="E192" s="137" t="s">
        <v>609</v>
      </c>
      <c r="F192" s="138" t="s">
        <v>610</v>
      </c>
      <c r="G192" s="139" t="s">
        <v>154</v>
      </c>
      <c r="H192" s="140">
        <v>47.93</v>
      </c>
      <c r="I192" s="140"/>
      <c r="J192" s="140"/>
      <c r="K192" s="141"/>
      <c r="L192" s="26"/>
      <c r="M192" s="142" t="s">
        <v>1</v>
      </c>
      <c r="N192" s="143" t="s">
        <v>37</v>
      </c>
      <c r="O192" s="144">
        <v>0</v>
      </c>
      <c r="P192" s="144">
        <f t="shared" ref="P192:P200" si="36">O192*H192</f>
        <v>0</v>
      </c>
      <c r="Q192" s="144">
        <v>0</v>
      </c>
      <c r="R192" s="144">
        <f t="shared" ref="R192:R200" si="37">Q192*H192</f>
        <v>0</v>
      </c>
      <c r="S192" s="144">
        <v>0</v>
      </c>
      <c r="T192" s="145">
        <f t="shared" ref="T192:T200" si="38">S192*H192</f>
        <v>0</v>
      </c>
      <c r="AR192" s="146" t="s">
        <v>89</v>
      </c>
      <c r="AT192" s="146" t="s">
        <v>145</v>
      </c>
      <c r="AU192" s="146" t="s">
        <v>82</v>
      </c>
      <c r="AY192" s="14" t="s">
        <v>143</v>
      </c>
      <c r="BE192" s="147">
        <f t="shared" ref="BE192:BE200" si="39">IF(N192="základná",J192,0)</f>
        <v>0</v>
      </c>
      <c r="BF192" s="147">
        <f t="shared" ref="BF192:BF200" si="40">IF(N192="znížená",J192,0)</f>
        <v>0</v>
      </c>
      <c r="BG192" s="147">
        <f t="shared" ref="BG192:BG200" si="41">IF(N192="zákl. prenesená",J192,0)</f>
        <v>0</v>
      </c>
      <c r="BH192" s="147">
        <f t="shared" ref="BH192:BH200" si="42">IF(N192="zníž. prenesená",J192,0)</f>
        <v>0</v>
      </c>
      <c r="BI192" s="147">
        <f t="shared" ref="BI192:BI200" si="43">IF(N192="nulová",J192,0)</f>
        <v>0</v>
      </c>
      <c r="BJ192" s="14" t="s">
        <v>82</v>
      </c>
      <c r="BK192" s="148">
        <f t="shared" ref="BK192:BK200" si="44">ROUND(I192*H192,3)</f>
        <v>0</v>
      </c>
      <c r="BL192" s="14" t="s">
        <v>89</v>
      </c>
      <c r="BM192" s="146" t="s">
        <v>341</v>
      </c>
    </row>
    <row r="193" spans="2:65" s="1" customFormat="1" ht="16.5" customHeight="1" x14ac:dyDescent="0.2">
      <c r="B193" s="26"/>
      <c r="C193" s="136" t="s">
        <v>321</v>
      </c>
      <c r="D193" s="136" t="s">
        <v>145</v>
      </c>
      <c r="E193" s="137" t="s">
        <v>611</v>
      </c>
      <c r="F193" s="138" t="s">
        <v>608</v>
      </c>
      <c r="G193" s="139" t="s">
        <v>154</v>
      </c>
      <c r="H193" s="140">
        <v>14.38</v>
      </c>
      <c r="I193" s="140"/>
      <c r="J193" s="140"/>
      <c r="K193" s="141"/>
      <c r="L193" s="26"/>
      <c r="M193" s="142" t="s">
        <v>1</v>
      </c>
      <c r="N193" s="143" t="s">
        <v>37</v>
      </c>
      <c r="O193" s="144">
        <v>0</v>
      </c>
      <c r="P193" s="144">
        <f t="shared" si="36"/>
        <v>0</v>
      </c>
      <c r="Q193" s="144">
        <v>0</v>
      </c>
      <c r="R193" s="144">
        <f t="shared" si="37"/>
        <v>0</v>
      </c>
      <c r="S193" s="144">
        <v>0</v>
      </c>
      <c r="T193" s="145">
        <f t="shared" si="38"/>
        <v>0</v>
      </c>
      <c r="AR193" s="146" t="s">
        <v>89</v>
      </c>
      <c r="AT193" s="146" t="s">
        <v>145</v>
      </c>
      <c r="AU193" s="146" t="s">
        <v>82</v>
      </c>
      <c r="AY193" s="14" t="s">
        <v>143</v>
      </c>
      <c r="BE193" s="147">
        <f t="shared" si="39"/>
        <v>0</v>
      </c>
      <c r="BF193" s="147">
        <f t="shared" si="40"/>
        <v>0</v>
      </c>
      <c r="BG193" s="147">
        <f t="shared" si="41"/>
        <v>0</v>
      </c>
      <c r="BH193" s="147">
        <f t="shared" si="42"/>
        <v>0</v>
      </c>
      <c r="BI193" s="147">
        <f t="shared" si="43"/>
        <v>0</v>
      </c>
      <c r="BJ193" s="14" t="s">
        <v>82</v>
      </c>
      <c r="BK193" s="148">
        <f t="shared" si="44"/>
        <v>0</v>
      </c>
      <c r="BL193" s="14" t="s">
        <v>89</v>
      </c>
      <c r="BM193" s="146" t="s">
        <v>345</v>
      </c>
    </row>
    <row r="194" spans="2:65" s="1" customFormat="1" ht="24.2" customHeight="1" x14ac:dyDescent="0.2">
      <c r="B194" s="26"/>
      <c r="C194" s="136" t="s">
        <v>245</v>
      </c>
      <c r="D194" s="136" t="s">
        <v>145</v>
      </c>
      <c r="E194" s="137" t="s">
        <v>706</v>
      </c>
      <c r="F194" s="138" t="s">
        <v>707</v>
      </c>
      <c r="G194" s="139" t="s">
        <v>154</v>
      </c>
      <c r="H194" s="140">
        <v>25.47</v>
      </c>
      <c r="I194" s="140"/>
      <c r="J194" s="140"/>
      <c r="K194" s="141"/>
      <c r="L194" s="26"/>
      <c r="M194" s="142" t="s">
        <v>1</v>
      </c>
      <c r="N194" s="143" t="s">
        <v>37</v>
      </c>
      <c r="O194" s="144">
        <v>0</v>
      </c>
      <c r="P194" s="144">
        <f t="shared" si="36"/>
        <v>0</v>
      </c>
      <c r="Q194" s="144">
        <v>0</v>
      </c>
      <c r="R194" s="144">
        <f t="shared" si="37"/>
        <v>0</v>
      </c>
      <c r="S194" s="144">
        <v>0</v>
      </c>
      <c r="T194" s="145">
        <f t="shared" si="38"/>
        <v>0</v>
      </c>
      <c r="AR194" s="146" t="s">
        <v>89</v>
      </c>
      <c r="AT194" s="146" t="s">
        <v>145</v>
      </c>
      <c r="AU194" s="146" t="s">
        <v>82</v>
      </c>
      <c r="AY194" s="14" t="s">
        <v>143</v>
      </c>
      <c r="BE194" s="147">
        <f t="shared" si="39"/>
        <v>0</v>
      </c>
      <c r="BF194" s="147">
        <f t="shared" si="40"/>
        <v>0</v>
      </c>
      <c r="BG194" s="147">
        <f t="shared" si="41"/>
        <v>0</v>
      </c>
      <c r="BH194" s="147">
        <f t="shared" si="42"/>
        <v>0</v>
      </c>
      <c r="BI194" s="147">
        <f t="shared" si="43"/>
        <v>0</v>
      </c>
      <c r="BJ194" s="14" t="s">
        <v>82</v>
      </c>
      <c r="BK194" s="148">
        <f t="shared" si="44"/>
        <v>0</v>
      </c>
      <c r="BL194" s="14" t="s">
        <v>89</v>
      </c>
      <c r="BM194" s="146" t="s">
        <v>348</v>
      </c>
    </row>
    <row r="195" spans="2:65" s="1" customFormat="1" ht="24.2" customHeight="1" x14ac:dyDescent="0.2">
      <c r="B195" s="26"/>
      <c r="C195" s="136" t="s">
        <v>328</v>
      </c>
      <c r="D195" s="136" t="s">
        <v>145</v>
      </c>
      <c r="E195" s="137" t="s">
        <v>614</v>
      </c>
      <c r="F195" s="138" t="s">
        <v>615</v>
      </c>
      <c r="G195" s="139" t="s">
        <v>154</v>
      </c>
      <c r="H195" s="140">
        <v>15.72</v>
      </c>
      <c r="I195" s="140"/>
      <c r="J195" s="140"/>
      <c r="K195" s="141"/>
      <c r="L195" s="26"/>
      <c r="M195" s="142" t="s">
        <v>1</v>
      </c>
      <c r="N195" s="143" t="s">
        <v>37</v>
      </c>
      <c r="O195" s="144">
        <v>0</v>
      </c>
      <c r="P195" s="144">
        <f t="shared" si="36"/>
        <v>0</v>
      </c>
      <c r="Q195" s="144">
        <v>0</v>
      </c>
      <c r="R195" s="144">
        <f t="shared" si="37"/>
        <v>0</v>
      </c>
      <c r="S195" s="144">
        <v>0</v>
      </c>
      <c r="T195" s="145">
        <f t="shared" si="38"/>
        <v>0</v>
      </c>
      <c r="AR195" s="146" t="s">
        <v>89</v>
      </c>
      <c r="AT195" s="146" t="s">
        <v>145</v>
      </c>
      <c r="AU195" s="146" t="s">
        <v>82</v>
      </c>
      <c r="AY195" s="14" t="s">
        <v>143</v>
      </c>
      <c r="BE195" s="147">
        <f t="shared" si="39"/>
        <v>0</v>
      </c>
      <c r="BF195" s="147">
        <f t="shared" si="40"/>
        <v>0</v>
      </c>
      <c r="BG195" s="147">
        <f t="shared" si="41"/>
        <v>0</v>
      </c>
      <c r="BH195" s="147">
        <f t="shared" si="42"/>
        <v>0</v>
      </c>
      <c r="BI195" s="147">
        <f t="shared" si="43"/>
        <v>0</v>
      </c>
      <c r="BJ195" s="14" t="s">
        <v>82</v>
      </c>
      <c r="BK195" s="148">
        <f t="shared" si="44"/>
        <v>0</v>
      </c>
      <c r="BL195" s="14" t="s">
        <v>89</v>
      </c>
      <c r="BM195" s="146" t="s">
        <v>354</v>
      </c>
    </row>
    <row r="196" spans="2:65" s="1" customFormat="1" ht="16.5" customHeight="1" x14ac:dyDescent="0.2">
      <c r="B196" s="26"/>
      <c r="C196" s="156" t="s">
        <v>259</v>
      </c>
      <c r="D196" s="156" t="s">
        <v>209</v>
      </c>
      <c r="E196" s="157" t="s">
        <v>616</v>
      </c>
      <c r="F196" s="158" t="s">
        <v>617</v>
      </c>
      <c r="G196" s="159" t="s">
        <v>198</v>
      </c>
      <c r="H196" s="160">
        <v>29.17</v>
      </c>
      <c r="I196" s="160"/>
      <c r="J196" s="160"/>
      <c r="K196" s="161"/>
      <c r="L196" s="162"/>
      <c r="M196" s="163" t="s">
        <v>1</v>
      </c>
      <c r="N196" s="164" t="s">
        <v>37</v>
      </c>
      <c r="O196" s="144">
        <v>0</v>
      </c>
      <c r="P196" s="144">
        <f t="shared" si="36"/>
        <v>0</v>
      </c>
      <c r="Q196" s="144">
        <v>0</v>
      </c>
      <c r="R196" s="144">
        <f t="shared" si="37"/>
        <v>0</v>
      </c>
      <c r="S196" s="144">
        <v>0</v>
      </c>
      <c r="T196" s="145">
        <f t="shared" si="38"/>
        <v>0</v>
      </c>
      <c r="AR196" s="146" t="s">
        <v>100</v>
      </c>
      <c r="AT196" s="146" t="s">
        <v>209</v>
      </c>
      <c r="AU196" s="146" t="s">
        <v>82</v>
      </c>
      <c r="AY196" s="14" t="s">
        <v>143</v>
      </c>
      <c r="BE196" s="147">
        <f t="shared" si="39"/>
        <v>0</v>
      </c>
      <c r="BF196" s="147">
        <f t="shared" si="40"/>
        <v>0</v>
      </c>
      <c r="BG196" s="147">
        <f t="shared" si="41"/>
        <v>0</v>
      </c>
      <c r="BH196" s="147">
        <f t="shared" si="42"/>
        <v>0</v>
      </c>
      <c r="BI196" s="147">
        <f t="shared" si="43"/>
        <v>0</v>
      </c>
      <c r="BJ196" s="14" t="s">
        <v>82</v>
      </c>
      <c r="BK196" s="148">
        <f t="shared" si="44"/>
        <v>0</v>
      </c>
      <c r="BL196" s="14" t="s">
        <v>89</v>
      </c>
      <c r="BM196" s="146" t="s">
        <v>357</v>
      </c>
    </row>
    <row r="197" spans="2:65" s="1" customFormat="1" ht="24.2" customHeight="1" x14ac:dyDescent="0.2">
      <c r="B197" s="26"/>
      <c r="C197" s="136" t="s">
        <v>335</v>
      </c>
      <c r="D197" s="136" t="s">
        <v>145</v>
      </c>
      <c r="E197" s="137" t="s">
        <v>618</v>
      </c>
      <c r="F197" s="138" t="s">
        <v>619</v>
      </c>
      <c r="G197" s="139" t="s">
        <v>154</v>
      </c>
      <c r="H197" s="140">
        <v>22.46</v>
      </c>
      <c r="I197" s="140"/>
      <c r="J197" s="140"/>
      <c r="K197" s="141"/>
      <c r="L197" s="26"/>
      <c r="M197" s="142" t="s">
        <v>1</v>
      </c>
      <c r="N197" s="143" t="s">
        <v>37</v>
      </c>
      <c r="O197" s="144">
        <v>0</v>
      </c>
      <c r="P197" s="144">
        <f t="shared" si="36"/>
        <v>0</v>
      </c>
      <c r="Q197" s="144">
        <v>0</v>
      </c>
      <c r="R197" s="144">
        <f t="shared" si="37"/>
        <v>0</v>
      </c>
      <c r="S197" s="144">
        <v>0</v>
      </c>
      <c r="T197" s="145">
        <f t="shared" si="38"/>
        <v>0</v>
      </c>
      <c r="AR197" s="146" t="s">
        <v>89</v>
      </c>
      <c r="AT197" s="146" t="s">
        <v>145</v>
      </c>
      <c r="AU197" s="146" t="s">
        <v>82</v>
      </c>
      <c r="AY197" s="14" t="s">
        <v>143</v>
      </c>
      <c r="BE197" s="147">
        <f t="shared" si="39"/>
        <v>0</v>
      </c>
      <c r="BF197" s="147">
        <f t="shared" si="40"/>
        <v>0</v>
      </c>
      <c r="BG197" s="147">
        <f t="shared" si="41"/>
        <v>0</v>
      </c>
      <c r="BH197" s="147">
        <f t="shared" si="42"/>
        <v>0</v>
      </c>
      <c r="BI197" s="147">
        <f t="shared" si="43"/>
        <v>0</v>
      </c>
      <c r="BJ197" s="14" t="s">
        <v>82</v>
      </c>
      <c r="BK197" s="148">
        <f t="shared" si="44"/>
        <v>0</v>
      </c>
      <c r="BL197" s="14" t="s">
        <v>89</v>
      </c>
      <c r="BM197" s="146" t="s">
        <v>361</v>
      </c>
    </row>
    <row r="198" spans="2:65" s="1" customFormat="1" ht="21.75" customHeight="1" x14ac:dyDescent="0.2">
      <c r="B198" s="26"/>
      <c r="C198" s="136" t="s">
        <v>267</v>
      </c>
      <c r="D198" s="136" t="s">
        <v>145</v>
      </c>
      <c r="E198" s="137" t="s">
        <v>620</v>
      </c>
      <c r="F198" s="138" t="s">
        <v>621</v>
      </c>
      <c r="G198" s="139" t="s">
        <v>154</v>
      </c>
      <c r="H198" s="140">
        <v>44.92</v>
      </c>
      <c r="I198" s="140"/>
      <c r="J198" s="140"/>
      <c r="K198" s="141"/>
      <c r="L198" s="26"/>
      <c r="M198" s="142" t="s">
        <v>1</v>
      </c>
      <c r="N198" s="143" t="s">
        <v>37</v>
      </c>
      <c r="O198" s="144">
        <v>0</v>
      </c>
      <c r="P198" s="144">
        <f t="shared" si="36"/>
        <v>0</v>
      </c>
      <c r="Q198" s="144">
        <v>0</v>
      </c>
      <c r="R198" s="144">
        <f t="shared" si="37"/>
        <v>0</v>
      </c>
      <c r="S198" s="144">
        <v>0</v>
      </c>
      <c r="T198" s="145">
        <f t="shared" si="38"/>
        <v>0</v>
      </c>
      <c r="AR198" s="146" t="s">
        <v>89</v>
      </c>
      <c r="AT198" s="146" t="s">
        <v>145</v>
      </c>
      <c r="AU198" s="146" t="s">
        <v>82</v>
      </c>
      <c r="AY198" s="14" t="s">
        <v>143</v>
      </c>
      <c r="BE198" s="147">
        <f t="shared" si="39"/>
        <v>0</v>
      </c>
      <c r="BF198" s="147">
        <f t="shared" si="40"/>
        <v>0</v>
      </c>
      <c r="BG198" s="147">
        <f t="shared" si="41"/>
        <v>0</v>
      </c>
      <c r="BH198" s="147">
        <f t="shared" si="42"/>
        <v>0</v>
      </c>
      <c r="BI198" s="147">
        <f t="shared" si="43"/>
        <v>0</v>
      </c>
      <c r="BJ198" s="14" t="s">
        <v>82</v>
      </c>
      <c r="BK198" s="148">
        <f t="shared" si="44"/>
        <v>0</v>
      </c>
      <c r="BL198" s="14" t="s">
        <v>89</v>
      </c>
      <c r="BM198" s="146" t="s">
        <v>364</v>
      </c>
    </row>
    <row r="199" spans="2:65" s="1" customFormat="1" ht="16.5" customHeight="1" x14ac:dyDescent="0.2">
      <c r="B199" s="26"/>
      <c r="C199" s="136" t="s">
        <v>342</v>
      </c>
      <c r="D199" s="136" t="s">
        <v>145</v>
      </c>
      <c r="E199" s="137" t="s">
        <v>708</v>
      </c>
      <c r="F199" s="138" t="s">
        <v>709</v>
      </c>
      <c r="G199" s="139" t="s">
        <v>154</v>
      </c>
      <c r="H199" s="140">
        <v>22.46</v>
      </c>
      <c r="I199" s="140"/>
      <c r="J199" s="140"/>
      <c r="K199" s="141"/>
      <c r="L199" s="26"/>
      <c r="M199" s="142" t="s">
        <v>1</v>
      </c>
      <c r="N199" s="143" t="s">
        <v>37</v>
      </c>
      <c r="O199" s="144">
        <v>0</v>
      </c>
      <c r="P199" s="144">
        <f t="shared" si="36"/>
        <v>0</v>
      </c>
      <c r="Q199" s="144">
        <v>0</v>
      </c>
      <c r="R199" s="144">
        <f t="shared" si="37"/>
        <v>0</v>
      </c>
      <c r="S199" s="144">
        <v>0</v>
      </c>
      <c r="T199" s="145">
        <f t="shared" si="38"/>
        <v>0</v>
      </c>
      <c r="AR199" s="146" t="s">
        <v>89</v>
      </c>
      <c r="AT199" s="146" t="s">
        <v>145</v>
      </c>
      <c r="AU199" s="146" t="s">
        <v>82</v>
      </c>
      <c r="AY199" s="14" t="s">
        <v>143</v>
      </c>
      <c r="BE199" s="147">
        <f t="shared" si="39"/>
        <v>0</v>
      </c>
      <c r="BF199" s="147">
        <f t="shared" si="40"/>
        <v>0</v>
      </c>
      <c r="BG199" s="147">
        <f t="shared" si="41"/>
        <v>0</v>
      </c>
      <c r="BH199" s="147">
        <f t="shared" si="42"/>
        <v>0</v>
      </c>
      <c r="BI199" s="147">
        <f t="shared" si="43"/>
        <v>0</v>
      </c>
      <c r="BJ199" s="14" t="s">
        <v>82</v>
      </c>
      <c r="BK199" s="148">
        <f t="shared" si="44"/>
        <v>0</v>
      </c>
      <c r="BL199" s="14" t="s">
        <v>89</v>
      </c>
      <c r="BM199" s="146" t="s">
        <v>368</v>
      </c>
    </row>
    <row r="200" spans="2:65" s="1" customFormat="1" ht="16.5" customHeight="1" x14ac:dyDescent="0.2">
      <c r="B200" s="26"/>
      <c r="C200" s="136" t="s">
        <v>270</v>
      </c>
      <c r="D200" s="136" t="s">
        <v>145</v>
      </c>
      <c r="E200" s="137" t="s">
        <v>616</v>
      </c>
      <c r="F200" s="138" t="s">
        <v>624</v>
      </c>
      <c r="G200" s="139" t="s">
        <v>198</v>
      </c>
      <c r="H200" s="140">
        <v>44.92</v>
      </c>
      <c r="I200" s="140"/>
      <c r="J200" s="140"/>
      <c r="K200" s="141"/>
      <c r="L200" s="26"/>
      <c r="M200" s="142" t="s">
        <v>1</v>
      </c>
      <c r="N200" s="143" t="s">
        <v>37</v>
      </c>
      <c r="O200" s="144">
        <v>0</v>
      </c>
      <c r="P200" s="144">
        <f t="shared" si="36"/>
        <v>0</v>
      </c>
      <c r="Q200" s="144">
        <v>0</v>
      </c>
      <c r="R200" s="144">
        <f t="shared" si="37"/>
        <v>0</v>
      </c>
      <c r="S200" s="144">
        <v>0</v>
      </c>
      <c r="T200" s="145">
        <f t="shared" si="38"/>
        <v>0</v>
      </c>
      <c r="AR200" s="146" t="s">
        <v>89</v>
      </c>
      <c r="AT200" s="146" t="s">
        <v>145</v>
      </c>
      <c r="AU200" s="146" t="s">
        <v>82</v>
      </c>
      <c r="AY200" s="14" t="s">
        <v>143</v>
      </c>
      <c r="BE200" s="147">
        <f t="shared" si="39"/>
        <v>0</v>
      </c>
      <c r="BF200" s="147">
        <f t="shared" si="40"/>
        <v>0</v>
      </c>
      <c r="BG200" s="147">
        <f t="shared" si="41"/>
        <v>0</v>
      </c>
      <c r="BH200" s="147">
        <f t="shared" si="42"/>
        <v>0</v>
      </c>
      <c r="BI200" s="147">
        <f t="shared" si="43"/>
        <v>0</v>
      </c>
      <c r="BJ200" s="14" t="s">
        <v>82</v>
      </c>
      <c r="BK200" s="148">
        <f t="shared" si="44"/>
        <v>0</v>
      </c>
      <c r="BL200" s="14" t="s">
        <v>89</v>
      </c>
      <c r="BM200" s="146" t="s">
        <v>371</v>
      </c>
    </row>
    <row r="201" spans="2:65" s="11" customFormat="1" ht="22.9" customHeight="1" x14ac:dyDescent="0.2">
      <c r="B201" s="125"/>
      <c r="D201" s="126" t="s">
        <v>70</v>
      </c>
      <c r="E201" s="134" t="s">
        <v>710</v>
      </c>
      <c r="F201" s="134" t="s">
        <v>711</v>
      </c>
      <c r="J201" s="135"/>
      <c r="L201" s="125"/>
      <c r="M201" s="129"/>
      <c r="P201" s="130">
        <f>P202</f>
        <v>0</v>
      </c>
      <c r="R201" s="130">
        <f>R202</f>
        <v>0</v>
      </c>
      <c r="T201" s="131">
        <f>T202</f>
        <v>0</v>
      </c>
      <c r="AR201" s="126" t="s">
        <v>77</v>
      </c>
      <c r="AT201" s="132" t="s">
        <v>70</v>
      </c>
      <c r="AU201" s="132" t="s">
        <v>77</v>
      </c>
      <c r="AY201" s="126" t="s">
        <v>143</v>
      </c>
      <c r="BK201" s="133">
        <f>BK202</f>
        <v>0</v>
      </c>
    </row>
    <row r="202" spans="2:65" s="1" customFormat="1" ht="16.5" customHeight="1" x14ac:dyDescent="0.2">
      <c r="B202" s="26"/>
      <c r="C202" s="136" t="s">
        <v>351</v>
      </c>
      <c r="D202" s="136" t="s">
        <v>145</v>
      </c>
      <c r="E202" s="137" t="s">
        <v>631</v>
      </c>
      <c r="F202" s="138" t="s">
        <v>632</v>
      </c>
      <c r="G202" s="139" t="s">
        <v>154</v>
      </c>
      <c r="H202" s="140">
        <v>6.74</v>
      </c>
      <c r="I202" s="140"/>
      <c r="J202" s="140"/>
      <c r="K202" s="141"/>
      <c r="L202" s="26"/>
      <c r="M202" s="142" t="s">
        <v>1</v>
      </c>
      <c r="N202" s="143" t="s">
        <v>37</v>
      </c>
      <c r="O202" s="144">
        <v>0</v>
      </c>
      <c r="P202" s="144">
        <f>O202*H202</f>
        <v>0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AR202" s="146" t="s">
        <v>89</v>
      </c>
      <c r="AT202" s="146" t="s">
        <v>145</v>
      </c>
      <c r="AU202" s="146" t="s">
        <v>82</v>
      </c>
      <c r="AY202" s="14" t="s">
        <v>143</v>
      </c>
      <c r="BE202" s="147">
        <f>IF(N202="základná",J202,0)</f>
        <v>0</v>
      </c>
      <c r="BF202" s="147">
        <f>IF(N202="znížená",J202,0)</f>
        <v>0</v>
      </c>
      <c r="BG202" s="147">
        <f>IF(N202="zákl. prenesená",J202,0)</f>
        <v>0</v>
      </c>
      <c r="BH202" s="147">
        <f>IF(N202="zníž. prenesená",J202,0)</f>
        <v>0</v>
      </c>
      <c r="BI202" s="147">
        <f>IF(N202="nulová",J202,0)</f>
        <v>0</v>
      </c>
      <c r="BJ202" s="14" t="s">
        <v>82</v>
      </c>
      <c r="BK202" s="148">
        <f>ROUND(I202*H202,3)</f>
        <v>0</v>
      </c>
      <c r="BL202" s="14" t="s">
        <v>89</v>
      </c>
      <c r="BM202" s="146" t="s">
        <v>378</v>
      </c>
    </row>
    <row r="203" spans="2:65" s="11" customFormat="1" ht="22.9" customHeight="1" x14ac:dyDescent="0.2">
      <c r="B203" s="125"/>
      <c r="D203" s="126" t="s">
        <v>70</v>
      </c>
      <c r="E203" s="134" t="s">
        <v>712</v>
      </c>
      <c r="F203" s="134" t="s">
        <v>713</v>
      </c>
      <c r="J203" s="135"/>
      <c r="L203" s="125"/>
      <c r="M203" s="129"/>
      <c r="P203" s="130">
        <f>SUM(P204:P211)</f>
        <v>0</v>
      </c>
      <c r="R203" s="130">
        <f>SUM(R204:R211)</f>
        <v>0</v>
      </c>
      <c r="T203" s="131">
        <f>SUM(T204:T211)</f>
        <v>0</v>
      </c>
      <c r="AR203" s="126" t="s">
        <v>77</v>
      </c>
      <c r="AT203" s="132" t="s">
        <v>70</v>
      </c>
      <c r="AU203" s="132" t="s">
        <v>77</v>
      </c>
      <c r="AY203" s="126" t="s">
        <v>143</v>
      </c>
      <c r="BK203" s="133">
        <f>SUM(BK204:BK211)</f>
        <v>0</v>
      </c>
    </row>
    <row r="204" spans="2:65" s="1" customFormat="1" ht="24.2" customHeight="1" x14ac:dyDescent="0.2">
      <c r="B204" s="26"/>
      <c r="C204" s="136" t="s">
        <v>274</v>
      </c>
      <c r="D204" s="136" t="s">
        <v>145</v>
      </c>
      <c r="E204" s="137" t="s">
        <v>714</v>
      </c>
      <c r="F204" s="138" t="s">
        <v>715</v>
      </c>
      <c r="G204" s="139" t="s">
        <v>283</v>
      </c>
      <c r="H204" s="140">
        <v>61.5</v>
      </c>
      <c r="I204" s="140"/>
      <c r="J204" s="140"/>
      <c r="K204" s="141"/>
      <c r="L204" s="26"/>
      <c r="M204" s="142" t="s">
        <v>1</v>
      </c>
      <c r="N204" s="143" t="s">
        <v>37</v>
      </c>
      <c r="O204" s="144">
        <v>0</v>
      </c>
      <c r="P204" s="144">
        <f t="shared" ref="P204:P211" si="45">O204*H204</f>
        <v>0</v>
      </c>
      <c r="Q204" s="144">
        <v>0</v>
      </c>
      <c r="R204" s="144">
        <f t="shared" ref="R204:R211" si="46">Q204*H204</f>
        <v>0</v>
      </c>
      <c r="S204" s="144">
        <v>0</v>
      </c>
      <c r="T204" s="145">
        <f t="shared" ref="T204:T211" si="47">S204*H204</f>
        <v>0</v>
      </c>
      <c r="AR204" s="146" t="s">
        <v>89</v>
      </c>
      <c r="AT204" s="146" t="s">
        <v>145</v>
      </c>
      <c r="AU204" s="146" t="s">
        <v>82</v>
      </c>
      <c r="AY204" s="14" t="s">
        <v>143</v>
      </c>
      <c r="BE204" s="147">
        <f t="shared" ref="BE204:BE211" si="48">IF(N204="základná",J204,0)</f>
        <v>0</v>
      </c>
      <c r="BF204" s="147">
        <f t="shared" ref="BF204:BF211" si="49">IF(N204="znížená",J204,0)</f>
        <v>0</v>
      </c>
      <c r="BG204" s="147">
        <f t="shared" ref="BG204:BG211" si="50">IF(N204="zákl. prenesená",J204,0)</f>
        <v>0</v>
      </c>
      <c r="BH204" s="147">
        <f t="shared" ref="BH204:BH211" si="51">IF(N204="zníž. prenesená",J204,0)</f>
        <v>0</v>
      </c>
      <c r="BI204" s="147">
        <f t="shared" ref="BI204:BI211" si="52">IF(N204="nulová",J204,0)</f>
        <v>0</v>
      </c>
      <c r="BJ204" s="14" t="s">
        <v>82</v>
      </c>
      <c r="BK204" s="148">
        <f t="shared" ref="BK204:BK211" si="53">ROUND(I204*H204,3)</f>
        <v>0</v>
      </c>
      <c r="BL204" s="14" t="s">
        <v>89</v>
      </c>
      <c r="BM204" s="146" t="s">
        <v>382</v>
      </c>
    </row>
    <row r="205" spans="2:65" s="1" customFormat="1" ht="16.5" customHeight="1" x14ac:dyDescent="0.2">
      <c r="B205" s="26"/>
      <c r="C205" s="156" t="s">
        <v>358</v>
      </c>
      <c r="D205" s="156" t="s">
        <v>209</v>
      </c>
      <c r="E205" s="157" t="s">
        <v>716</v>
      </c>
      <c r="F205" s="158" t="s">
        <v>717</v>
      </c>
      <c r="G205" s="159" t="s">
        <v>283</v>
      </c>
      <c r="H205" s="160">
        <v>61.5</v>
      </c>
      <c r="I205" s="160"/>
      <c r="J205" s="160"/>
      <c r="K205" s="161"/>
      <c r="L205" s="162"/>
      <c r="M205" s="163" t="s">
        <v>1</v>
      </c>
      <c r="N205" s="164" t="s">
        <v>37</v>
      </c>
      <c r="O205" s="144">
        <v>0</v>
      </c>
      <c r="P205" s="144">
        <f t="shared" si="45"/>
        <v>0</v>
      </c>
      <c r="Q205" s="144">
        <v>0</v>
      </c>
      <c r="R205" s="144">
        <f t="shared" si="46"/>
        <v>0</v>
      </c>
      <c r="S205" s="144">
        <v>0</v>
      </c>
      <c r="T205" s="145">
        <f t="shared" si="47"/>
        <v>0</v>
      </c>
      <c r="AR205" s="146" t="s">
        <v>100</v>
      </c>
      <c r="AT205" s="146" t="s">
        <v>209</v>
      </c>
      <c r="AU205" s="146" t="s">
        <v>82</v>
      </c>
      <c r="AY205" s="14" t="s">
        <v>143</v>
      </c>
      <c r="BE205" s="147">
        <f t="shared" si="48"/>
        <v>0</v>
      </c>
      <c r="BF205" s="147">
        <f t="shared" si="49"/>
        <v>0</v>
      </c>
      <c r="BG205" s="147">
        <f t="shared" si="50"/>
        <v>0</v>
      </c>
      <c r="BH205" s="147">
        <f t="shared" si="51"/>
        <v>0</v>
      </c>
      <c r="BI205" s="147">
        <f t="shared" si="52"/>
        <v>0</v>
      </c>
      <c r="BJ205" s="14" t="s">
        <v>82</v>
      </c>
      <c r="BK205" s="148">
        <f t="shared" si="53"/>
        <v>0</v>
      </c>
      <c r="BL205" s="14" t="s">
        <v>89</v>
      </c>
      <c r="BM205" s="146" t="s">
        <v>385</v>
      </c>
    </row>
    <row r="206" spans="2:65" s="1" customFormat="1" ht="16.5" customHeight="1" x14ac:dyDescent="0.2">
      <c r="B206" s="26"/>
      <c r="C206" s="156" t="s">
        <v>277</v>
      </c>
      <c r="D206" s="156" t="s">
        <v>209</v>
      </c>
      <c r="E206" s="157" t="s">
        <v>718</v>
      </c>
      <c r="F206" s="158" t="s">
        <v>719</v>
      </c>
      <c r="G206" s="159" t="s">
        <v>317</v>
      </c>
      <c r="H206" s="160">
        <v>2</v>
      </c>
      <c r="I206" s="160"/>
      <c r="J206" s="160"/>
      <c r="K206" s="161"/>
      <c r="L206" s="162"/>
      <c r="M206" s="163" t="s">
        <v>1</v>
      </c>
      <c r="N206" s="164" t="s">
        <v>37</v>
      </c>
      <c r="O206" s="144">
        <v>0</v>
      </c>
      <c r="P206" s="144">
        <f t="shared" si="45"/>
        <v>0</v>
      </c>
      <c r="Q206" s="144">
        <v>0</v>
      </c>
      <c r="R206" s="144">
        <f t="shared" si="46"/>
        <v>0</v>
      </c>
      <c r="S206" s="144">
        <v>0</v>
      </c>
      <c r="T206" s="145">
        <f t="shared" si="47"/>
        <v>0</v>
      </c>
      <c r="AR206" s="146" t="s">
        <v>100</v>
      </c>
      <c r="AT206" s="146" t="s">
        <v>209</v>
      </c>
      <c r="AU206" s="146" t="s">
        <v>82</v>
      </c>
      <c r="AY206" s="14" t="s">
        <v>143</v>
      </c>
      <c r="BE206" s="147">
        <f t="shared" si="48"/>
        <v>0</v>
      </c>
      <c r="BF206" s="147">
        <f t="shared" si="49"/>
        <v>0</v>
      </c>
      <c r="BG206" s="147">
        <f t="shared" si="50"/>
        <v>0</v>
      </c>
      <c r="BH206" s="147">
        <f t="shared" si="51"/>
        <v>0</v>
      </c>
      <c r="BI206" s="147">
        <f t="shared" si="52"/>
        <v>0</v>
      </c>
      <c r="BJ206" s="14" t="s">
        <v>82</v>
      </c>
      <c r="BK206" s="148">
        <f t="shared" si="53"/>
        <v>0</v>
      </c>
      <c r="BL206" s="14" t="s">
        <v>89</v>
      </c>
      <c r="BM206" s="146" t="s">
        <v>390</v>
      </c>
    </row>
    <row r="207" spans="2:65" s="1" customFormat="1" ht="16.5" customHeight="1" x14ac:dyDescent="0.2">
      <c r="B207" s="26"/>
      <c r="C207" s="156" t="s">
        <v>365</v>
      </c>
      <c r="D207" s="156" t="s">
        <v>209</v>
      </c>
      <c r="E207" s="157" t="s">
        <v>720</v>
      </c>
      <c r="F207" s="158" t="s">
        <v>721</v>
      </c>
      <c r="G207" s="159" t="s">
        <v>317</v>
      </c>
      <c r="H207" s="160">
        <v>1</v>
      </c>
      <c r="I207" s="160"/>
      <c r="J207" s="160"/>
      <c r="K207" s="161"/>
      <c r="L207" s="162"/>
      <c r="M207" s="163" t="s">
        <v>1</v>
      </c>
      <c r="N207" s="164" t="s">
        <v>37</v>
      </c>
      <c r="O207" s="144">
        <v>0</v>
      </c>
      <c r="P207" s="144">
        <f t="shared" si="45"/>
        <v>0</v>
      </c>
      <c r="Q207" s="144">
        <v>0</v>
      </c>
      <c r="R207" s="144">
        <f t="shared" si="46"/>
        <v>0</v>
      </c>
      <c r="S207" s="144">
        <v>0</v>
      </c>
      <c r="T207" s="145">
        <f t="shared" si="47"/>
        <v>0</v>
      </c>
      <c r="AR207" s="146" t="s">
        <v>100</v>
      </c>
      <c r="AT207" s="146" t="s">
        <v>209</v>
      </c>
      <c r="AU207" s="146" t="s">
        <v>82</v>
      </c>
      <c r="AY207" s="14" t="s">
        <v>143</v>
      </c>
      <c r="BE207" s="147">
        <f t="shared" si="48"/>
        <v>0</v>
      </c>
      <c r="BF207" s="147">
        <f t="shared" si="49"/>
        <v>0</v>
      </c>
      <c r="BG207" s="147">
        <f t="shared" si="50"/>
        <v>0</v>
      </c>
      <c r="BH207" s="147">
        <f t="shared" si="51"/>
        <v>0</v>
      </c>
      <c r="BI207" s="147">
        <f t="shared" si="52"/>
        <v>0</v>
      </c>
      <c r="BJ207" s="14" t="s">
        <v>82</v>
      </c>
      <c r="BK207" s="148">
        <f t="shared" si="53"/>
        <v>0</v>
      </c>
      <c r="BL207" s="14" t="s">
        <v>89</v>
      </c>
      <c r="BM207" s="146" t="s">
        <v>397</v>
      </c>
    </row>
    <row r="208" spans="2:65" s="1" customFormat="1" ht="16.5" customHeight="1" x14ac:dyDescent="0.2">
      <c r="B208" s="26"/>
      <c r="C208" s="136" t="s">
        <v>284</v>
      </c>
      <c r="D208" s="136" t="s">
        <v>145</v>
      </c>
      <c r="E208" s="137" t="s">
        <v>722</v>
      </c>
      <c r="F208" s="138" t="s">
        <v>723</v>
      </c>
      <c r="G208" s="139" t="s">
        <v>283</v>
      </c>
      <c r="H208" s="140">
        <v>61.5</v>
      </c>
      <c r="I208" s="140"/>
      <c r="J208" s="140"/>
      <c r="K208" s="141"/>
      <c r="L208" s="26"/>
      <c r="M208" s="142" t="s">
        <v>1</v>
      </c>
      <c r="N208" s="143" t="s">
        <v>37</v>
      </c>
      <c r="O208" s="144">
        <v>0</v>
      </c>
      <c r="P208" s="144">
        <f t="shared" si="45"/>
        <v>0</v>
      </c>
      <c r="Q208" s="144">
        <v>0</v>
      </c>
      <c r="R208" s="144">
        <f t="shared" si="46"/>
        <v>0</v>
      </c>
      <c r="S208" s="144">
        <v>0</v>
      </c>
      <c r="T208" s="145">
        <f t="shared" si="47"/>
        <v>0</v>
      </c>
      <c r="AR208" s="146" t="s">
        <v>89</v>
      </c>
      <c r="AT208" s="146" t="s">
        <v>145</v>
      </c>
      <c r="AU208" s="146" t="s">
        <v>82</v>
      </c>
      <c r="AY208" s="14" t="s">
        <v>143</v>
      </c>
      <c r="BE208" s="147">
        <f t="shared" si="48"/>
        <v>0</v>
      </c>
      <c r="BF208" s="147">
        <f t="shared" si="49"/>
        <v>0</v>
      </c>
      <c r="BG208" s="147">
        <f t="shared" si="50"/>
        <v>0</v>
      </c>
      <c r="BH208" s="147">
        <f t="shared" si="51"/>
        <v>0</v>
      </c>
      <c r="BI208" s="147">
        <f t="shared" si="52"/>
        <v>0</v>
      </c>
      <c r="BJ208" s="14" t="s">
        <v>82</v>
      </c>
      <c r="BK208" s="148">
        <f t="shared" si="53"/>
        <v>0</v>
      </c>
      <c r="BL208" s="14" t="s">
        <v>89</v>
      </c>
      <c r="BM208" s="146" t="s">
        <v>403</v>
      </c>
    </row>
    <row r="209" spans="2:65" s="1" customFormat="1" ht="24.2" customHeight="1" x14ac:dyDescent="0.2">
      <c r="B209" s="26"/>
      <c r="C209" s="136" t="s">
        <v>374</v>
      </c>
      <c r="D209" s="136" t="s">
        <v>145</v>
      </c>
      <c r="E209" s="137" t="s">
        <v>724</v>
      </c>
      <c r="F209" s="138" t="s">
        <v>725</v>
      </c>
      <c r="G209" s="139" t="s">
        <v>317</v>
      </c>
      <c r="H209" s="140">
        <v>2</v>
      </c>
      <c r="I209" s="140"/>
      <c r="J209" s="140"/>
      <c r="K209" s="141"/>
      <c r="L209" s="26"/>
      <c r="M209" s="142" t="s">
        <v>1</v>
      </c>
      <c r="N209" s="143" t="s">
        <v>37</v>
      </c>
      <c r="O209" s="144">
        <v>0</v>
      </c>
      <c r="P209" s="144">
        <f t="shared" si="45"/>
        <v>0</v>
      </c>
      <c r="Q209" s="144">
        <v>0</v>
      </c>
      <c r="R209" s="144">
        <f t="shared" si="46"/>
        <v>0</v>
      </c>
      <c r="S209" s="144">
        <v>0</v>
      </c>
      <c r="T209" s="145">
        <f t="shared" si="47"/>
        <v>0</v>
      </c>
      <c r="AR209" s="146" t="s">
        <v>89</v>
      </c>
      <c r="AT209" s="146" t="s">
        <v>145</v>
      </c>
      <c r="AU209" s="146" t="s">
        <v>82</v>
      </c>
      <c r="AY209" s="14" t="s">
        <v>143</v>
      </c>
      <c r="BE209" s="147">
        <f t="shared" si="48"/>
        <v>0</v>
      </c>
      <c r="BF209" s="147">
        <f t="shared" si="49"/>
        <v>0</v>
      </c>
      <c r="BG209" s="147">
        <f t="shared" si="50"/>
        <v>0</v>
      </c>
      <c r="BH209" s="147">
        <f t="shared" si="51"/>
        <v>0</v>
      </c>
      <c r="BI209" s="147">
        <f t="shared" si="52"/>
        <v>0</v>
      </c>
      <c r="BJ209" s="14" t="s">
        <v>82</v>
      </c>
      <c r="BK209" s="148">
        <f t="shared" si="53"/>
        <v>0</v>
      </c>
      <c r="BL209" s="14" t="s">
        <v>89</v>
      </c>
      <c r="BM209" s="146" t="s">
        <v>406</v>
      </c>
    </row>
    <row r="210" spans="2:65" s="1" customFormat="1" ht="24.2" customHeight="1" x14ac:dyDescent="0.2">
      <c r="B210" s="26"/>
      <c r="C210" s="136" t="s">
        <v>287</v>
      </c>
      <c r="D210" s="136" t="s">
        <v>145</v>
      </c>
      <c r="E210" s="137" t="s">
        <v>726</v>
      </c>
      <c r="F210" s="138" t="s">
        <v>727</v>
      </c>
      <c r="G210" s="139" t="s">
        <v>283</v>
      </c>
      <c r="H210" s="140">
        <v>61.5</v>
      </c>
      <c r="I210" s="140"/>
      <c r="J210" s="140"/>
      <c r="K210" s="141"/>
      <c r="L210" s="26"/>
      <c r="M210" s="142" t="s">
        <v>1</v>
      </c>
      <c r="N210" s="143" t="s">
        <v>37</v>
      </c>
      <c r="O210" s="144">
        <v>0</v>
      </c>
      <c r="P210" s="144">
        <f t="shared" si="45"/>
        <v>0</v>
      </c>
      <c r="Q210" s="144">
        <v>0</v>
      </c>
      <c r="R210" s="144">
        <f t="shared" si="46"/>
        <v>0</v>
      </c>
      <c r="S210" s="144">
        <v>0</v>
      </c>
      <c r="T210" s="145">
        <f t="shared" si="47"/>
        <v>0</v>
      </c>
      <c r="AR210" s="146" t="s">
        <v>89</v>
      </c>
      <c r="AT210" s="146" t="s">
        <v>145</v>
      </c>
      <c r="AU210" s="146" t="s">
        <v>82</v>
      </c>
      <c r="AY210" s="14" t="s">
        <v>143</v>
      </c>
      <c r="BE210" s="147">
        <f t="shared" si="48"/>
        <v>0</v>
      </c>
      <c r="BF210" s="147">
        <f t="shared" si="49"/>
        <v>0</v>
      </c>
      <c r="BG210" s="147">
        <f t="shared" si="50"/>
        <v>0</v>
      </c>
      <c r="BH210" s="147">
        <f t="shared" si="51"/>
        <v>0</v>
      </c>
      <c r="BI210" s="147">
        <f t="shared" si="52"/>
        <v>0</v>
      </c>
      <c r="BJ210" s="14" t="s">
        <v>82</v>
      </c>
      <c r="BK210" s="148">
        <f t="shared" si="53"/>
        <v>0</v>
      </c>
      <c r="BL210" s="14" t="s">
        <v>89</v>
      </c>
      <c r="BM210" s="146" t="s">
        <v>411</v>
      </c>
    </row>
    <row r="211" spans="2:65" s="1" customFormat="1" ht="16.5" customHeight="1" x14ac:dyDescent="0.2">
      <c r="B211" s="26"/>
      <c r="C211" s="156" t="s">
        <v>383</v>
      </c>
      <c r="D211" s="156" t="s">
        <v>209</v>
      </c>
      <c r="E211" s="157" t="s">
        <v>728</v>
      </c>
      <c r="F211" s="158" t="s">
        <v>729</v>
      </c>
      <c r="G211" s="159" t="s">
        <v>283</v>
      </c>
      <c r="H211" s="160">
        <v>61.5</v>
      </c>
      <c r="I211" s="160"/>
      <c r="J211" s="160"/>
      <c r="K211" s="161"/>
      <c r="L211" s="162"/>
      <c r="M211" s="163" t="s">
        <v>1</v>
      </c>
      <c r="N211" s="164" t="s">
        <v>37</v>
      </c>
      <c r="O211" s="144">
        <v>0</v>
      </c>
      <c r="P211" s="144">
        <f t="shared" si="45"/>
        <v>0</v>
      </c>
      <c r="Q211" s="144">
        <v>0</v>
      </c>
      <c r="R211" s="144">
        <f t="shared" si="46"/>
        <v>0</v>
      </c>
      <c r="S211" s="144">
        <v>0</v>
      </c>
      <c r="T211" s="145">
        <f t="shared" si="47"/>
        <v>0</v>
      </c>
      <c r="AR211" s="146" t="s">
        <v>100</v>
      </c>
      <c r="AT211" s="146" t="s">
        <v>209</v>
      </c>
      <c r="AU211" s="146" t="s">
        <v>82</v>
      </c>
      <c r="AY211" s="14" t="s">
        <v>143</v>
      </c>
      <c r="BE211" s="147">
        <f t="shared" si="48"/>
        <v>0</v>
      </c>
      <c r="BF211" s="147">
        <f t="shared" si="49"/>
        <v>0</v>
      </c>
      <c r="BG211" s="147">
        <f t="shared" si="50"/>
        <v>0</v>
      </c>
      <c r="BH211" s="147">
        <f t="shared" si="51"/>
        <v>0</v>
      </c>
      <c r="BI211" s="147">
        <f t="shared" si="52"/>
        <v>0</v>
      </c>
      <c r="BJ211" s="14" t="s">
        <v>82</v>
      </c>
      <c r="BK211" s="148">
        <f t="shared" si="53"/>
        <v>0</v>
      </c>
      <c r="BL211" s="14" t="s">
        <v>89</v>
      </c>
      <c r="BM211" s="146" t="s">
        <v>730</v>
      </c>
    </row>
    <row r="212" spans="2:65" s="11" customFormat="1" ht="22.9" customHeight="1" x14ac:dyDescent="0.2">
      <c r="B212" s="125"/>
      <c r="D212" s="126" t="s">
        <v>70</v>
      </c>
      <c r="E212" s="134" t="s">
        <v>649</v>
      </c>
      <c r="F212" s="134" t="s">
        <v>650</v>
      </c>
      <c r="J212" s="135"/>
      <c r="L212" s="125"/>
      <c r="M212" s="129"/>
      <c r="P212" s="130">
        <f>P213</f>
        <v>0</v>
      </c>
      <c r="R212" s="130">
        <f>R213</f>
        <v>0</v>
      </c>
      <c r="T212" s="131">
        <f>T213</f>
        <v>0</v>
      </c>
      <c r="AR212" s="126" t="s">
        <v>77</v>
      </c>
      <c r="AT212" s="132" t="s">
        <v>70</v>
      </c>
      <c r="AU212" s="132" t="s">
        <v>77</v>
      </c>
      <c r="AY212" s="126" t="s">
        <v>143</v>
      </c>
      <c r="BK212" s="133">
        <f>BK213</f>
        <v>0</v>
      </c>
    </row>
    <row r="213" spans="2:65" s="1" customFormat="1" ht="21.75" customHeight="1" x14ac:dyDescent="0.2">
      <c r="B213" s="26"/>
      <c r="C213" s="136" t="s">
        <v>291</v>
      </c>
      <c r="D213" s="136" t="s">
        <v>145</v>
      </c>
      <c r="E213" s="137" t="s">
        <v>651</v>
      </c>
      <c r="F213" s="138" t="s">
        <v>652</v>
      </c>
      <c r="G213" s="139" t="s">
        <v>198</v>
      </c>
      <c r="H213" s="140">
        <v>12.87</v>
      </c>
      <c r="I213" s="140"/>
      <c r="J213" s="140"/>
      <c r="K213" s="141"/>
      <c r="L213" s="26"/>
      <c r="M213" s="142" t="s">
        <v>1</v>
      </c>
      <c r="N213" s="143" t="s">
        <v>37</v>
      </c>
      <c r="O213" s="144">
        <v>0</v>
      </c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AR213" s="146" t="s">
        <v>89</v>
      </c>
      <c r="AT213" s="146" t="s">
        <v>145</v>
      </c>
      <c r="AU213" s="146" t="s">
        <v>82</v>
      </c>
      <c r="AY213" s="14" t="s">
        <v>143</v>
      </c>
      <c r="BE213" s="147">
        <f>IF(N213="základná",J213,0)</f>
        <v>0</v>
      </c>
      <c r="BF213" s="147">
        <f>IF(N213="znížená",J213,0)</f>
        <v>0</v>
      </c>
      <c r="BG213" s="147">
        <f>IF(N213="zákl. prenesená",J213,0)</f>
        <v>0</v>
      </c>
      <c r="BH213" s="147">
        <f>IF(N213="zníž. prenesená",J213,0)</f>
        <v>0</v>
      </c>
      <c r="BI213" s="147">
        <f>IF(N213="nulová",J213,0)</f>
        <v>0</v>
      </c>
      <c r="BJ213" s="14" t="s">
        <v>82</v>
      </c>
      <c r="BK213" s="148">
        <f>ROUND(I213*H213,3)</f>
        <v>0</v>
      </c>
      <c r="BL213" s="14" t="s">
        <v>89</v>
      </c>
      <c r="BM213" s="146" t="s">
        <v>731</v>
      </c>
    </row>
    <row r="214" spans="2:65" s="11" customFormat="1" ht="22.9" customHeight="1" x14ac:dyDescent="0.2">
      <c r="B214" s="125"/>
      <c r="D214" s="126" t="s">
        <v>70</v>
      </c>
      <c r="E214" s="134" t="s">
        <v>732</v>
      </c>
      <c r="F214" s="134" t="s">
        <v>733</v>
      </c>
      <c r="J214" s="135"/>
      <c r="L214" s="125"/>
      <c r="M214" s="129"/>
      <c r="P214" s="130">
        <f>SUM(P215:P223)</f>
        <v>0</v>
      </c>
      <c r="R214" s="130">
        <f>SUM(R215:R223)</f>
        <v>0</v>
      </c>
      <c r="T214" s="131">
        <f>SUM(T215:T223)</f>
        <v>0</v>
      </c>
      <c r="AR214" s="126" t="s">
        <v>77</v>
      </c>
      <c r="AT214" s="132" t="s">
        <v>70</v>
      </c>
      <c r="AU214" s="132" t="s">
        <v>77</v>
      </c>
      <c r="AY214" s="126" t="s">
        <v>143</v>
      </c>
      <c r="BK214" s="133">
        <f>SUM(BK215:BK223)</f>
        <v>0</v>
      </c>
    </row>
    <row r="215" spans="2:65" s="1" customFormat="1" ht="66.75" customHeight="1" x14ac:dyDescent="0.2">
      <c r="B215" s="26"/>
      <c r="C215" s="156" t="s">
        <v>391</v>
      </c>
      <c r="D215" s="156" t="s">
        <v>209</v>
      </c>
      <c r="E215" s="157" t="s">
        <v>734</v>
      </c>
      <c r="F215" s="158" t="s">
        <v>948</v>
      </c>
      <c r="G215" s="159" t="s">
        <v>377</v>
      </c>
      <c r="H215" s="160">
        <v>1</v>
      </c>
      <c r="I215" s="160"/>
      <c r="J215" s="160"/>
      <c r="K215" s="161"/>
      <c r="L215" s="162"/>
      <c r="M215" s="163" t="s">
        <v>1</v>
      </c>
      <c r="N215" s="164" t="s">
        <v>37</v>
      </c>
      <c r="O215" s="144">
        <v>0</v>
      </c>
      <c r="P215" s="144">
        <f t="shared" ref="P215:P223" si="54">O215*H215</f>
        <v>0</v>
      </c>
      <c r="Q215" s="144">
        <v>0</v>
      </c>
      <c r="R215" s="144">
        <f t="shared" ref="R215:R223" si="55">Q215*H215</f>
        <v>0</v>
      </c>
      <c r="S215" s="144">
        <v>0</v>
      </c>
      <c r="T215" s="145">
        <f t="shared" ref="T215:T223" si="56">S215*H215</f>
        <v>0</v>
      </c>
      <c r="AR215" s="146" t="s">
        <v>100</v>
      </c>
      <c r="AT215" s="146" t="s">
        <v>209</v>
      </c>
      <c r="AU215" s="146" t="s">
        <v>82</v>
      </c>
      <c r="AY215" s="14" t="s">
        <v>143</v>
      </c>
      <c r="BE215" s="147">
        <f t="shared" ref="BE215:BE223" si="57">IF(N215="základná",J215,0)</f>
        <v>0</v>
      </c>
      <c r="BF215" s="147">
        <f t="shared" ref="BF215:BF223" si="58">IF(N215="znížená",J215,0)</f>
        <v>0</v>
      </c>
      <c r="BG215" s="147">
        <f t="shared" ref="BG215:BG223" si="59">IF(N215="zákl. prenesená",J215,0)</f>
        <v>0</v>
      </c>
      <c r="BH215" s="147">
        <f t="shared" ref="BH215:BH223" si="60">IF(N215="zníž. prenesená",J215,0)</f>
        <v>0</v>
      </c>
      <c r="BI215" s="147">
        <f t="shared" ref="BI215:BI223" si="61">IF(N215="nulová",J215,0)</f>
        <v>0</v>
      </c>
      <c r="BJ215" s="14" t="s">
        <v>82</v>
      </c>
      <c r="BK215" s="148">
        <f t="shared" ref="BK215:BK223" si="62">ROUND(I215*H215,3)</f>
        <v>0</v>
      </c>
      <c r="BL215" s="14" t="s">
        <v>89</v>
      </c>
      <c r="BM215" s="146" t="s">
        <v>735</v>
      </c>
    </row>
    <row r="216" spans="2:65" s="171" customFormat="1" ht="24.2" customHeight="1" x14ac:dyDescent="0.2">
      <c r="B216" s="174"/>
      <c r="C216" s="197" t="s">
        <v>294</v>
      </c>
      <c r="D216" s="197" t="s">
        <v>209</v>
      </c>
      <c r="E216" s="198" t="s">
        <v>949</v>
      </c>
      <c r="F216" s="199" t="s">
        <v>950</v>
      </c>
      <c r="G216" s="200" t="s">
        <v>283</v>
      </c>
      <c r="H216" s="192">
        <v>2</v>
      </c>
      <c r="I216" s="192"/>
      <c r="J216" s="192"/>
      <c r="K216" s="180"/>
      <c r="L216" s="181"/>
      <c r="M216" s="182" t="s">
        <v>1</v>
      </c>
      <c r="N216" s="183" t="s">
        <v>37</v>
      </c>
      <c r="O216" s="175">
        <v>0</v>
      </c>
      <c r="P216" s="175">
        <v>0</v>
      </c>
      <c r="Q216" s="175">
        <v>0</v>
      </c>
      <c r="R216" s="175">
        <v>0</v>
      </c>
      <c r="S216" s="175">
        <v>0</v>
      </c>
      <c r="T216" s="176">
        <v>0</v>
      </c>
      <c r="U216" s="172"/>
      <c r="V216" s="189"/>
      <c r="W216" s="189"/>
      <c r="X216" s="189"/>
      <c r="Y216" s="189"/>
      <c r="Z216" s="172"/>
      <c r="AA216" s="172"/>
      <c r="AB216" s="172"/>
      <c r="AC216" s="172"/>
      <c r="AD216" s="172"/>
      <c r="AE216" s="172"/>
      <c r="AF216" s="172"/>
      <c r="AG216" s="172"/>
      <c r="AH216" s="172"/>
      <c r="AI216" s="172"/>
      <c r="AJ216" s="172"/>
      <c r="AK216" s="172"/>
      <c r="AL216" s="172"/>
      <c r="AM216" s="172"/>
      <c r="AN216" s="172"/>
      <c r="AO216" s="172"/>
      <c r="AP216" s="172"/>
      <c r="AQ216" s="172"/>
      <c r="AR216" s="177" t="s">
        <v>100</v>
      </c>
      <c r="AS216" s="172"/>
      <c r="AT216" s="177" t="s">
        <v>209</v>
      </c>
      <c r="AU216" s="177" t="s">
        <v>82</v>
      </c>
      <c r="AV216" s="172"/>
      <c r="AW216" s="172"/>
      <c r="AX216" s="172"/>
      <c r="AY216" s="173" t="s">
        <v>143</v>
      </c>
      <c r="AZ216" s="172"/>
      <c r="BA216" s="172"/>
      <c r="BB216" s="172"/>
      <c r="BC216" s="172"/>
      <c r="BD216" s="172"/>
      <c r="BE216" s="178">
        <v>0</v>
      </c>
      <c r="BF216" s="178">
        <v>0</v>
      </c>
      <c r="BG216" s="178">
        <v>0</v>
      </c>
      <c r="BH216" s="178">
        <v>0</v>
      </c>
      <c r="BI216" s="178">
        <v>0</v>
      </c>
      <c r="BJ216" s="173" t="s">
        <v>82</v>
      </c>
      <c r="BK216" s="179">
        <v>0</v>
      </c>
      <c r="BL216" s="173" t="s">
        <v>89</v>
      </c>
      <c r="BM216" s="177" t="s">
        <v>738</v>
      </c>
    </row>
    <row r="217" spans="2:65" s="171" customFormat="1" ht="24.2" customHeight="1" x14ac:dyDescent="0.2">
      <c r="B217" s="174"/>
      <c r="C217" s="197">
        <v>65</v>
      </c>
      <c r="D217" s="197" t="s">
        <v>209</v>
      </c>
      <c r="E217" s="198" t="s">
        <v>951</v>
      </c>
      <c r="F217" s="199" t="s">
        <v>952</v>
      </c>
      <c r="G217" s="200" t="s">
        <v>283</v>
      </c>
      <c r="H217" s="192">
        <v>2</v>
      </c>
      <c r="I217" s="192"/>
      <c r="J217" s="192"/>
      <c r="K217" s="180"/>
      <c r="L217" s="181"/>
      <c r="M217" s="182" t="s">
        <v>1</v>
      </c>
      <c r="N217" s="183" t="s">
        <v>37</v>
      </c>
      <c r="O217" s="175">
        <v>0</v>
      </c>
      <c r="P217" s="175">
        <v>0</v>
      </c>
      <c r="Q217" s="175">
        <v>0</v>
      </c>
      <c r="R217" s="175">
        <v>0</v>
      </c>
      <c r="S217" s="175">
        <v>0</v>
      </c>
      <c r="T217" s="176">
        <v>0</v>
      </c>
      <c r="U217" s="172"/>
      <c r="V217" s="179"/>
      <c r="W217" s="172"/>
      <c r="X217" s="172"/>
      <c r="Y217" s="172"/>
      <c r="Z217" s="172"/>
      <c r="AA217" s="172"/>
      <c r="AB217" s="172"/>
      <c r="AC217" s="172"/>
      <c r="AD217" s="172"/>
      <c r="AE217" s="172"/>
      <c r="AF217" s="172"/>
      <c r="AG217" s="172"/>
      <c r="AH217" s="172"/>
      <c r="AI217" s="172"/>
      <c r="AJ217" s="172"/>
      <c r="AK217" s="172"/>
      <c r="AL217" s="172"/>
      <c r="AM217" s="172"/>
      <c r="AN217" s="172"/>
      <c r="AO217" s="172"/>
      <c r="AP217" s="172"/>
      <c r="AQ217" s="172"/>
      <c r="AR217" s="177" t="s">
        <v>100</v>
      </c>
      <c r="AS217" s="172"/>
      <c r="AT217" s="177" t="s">
        <v>209</v>
      </c>
      <c r="AU217" s="177" t="s">
        <v>82</v>
      </c>
      <c r="AV217" s="172"/>
      <c r="AW217" s="172"/>
      <c r="AX217" s="172"/>
      <c r="AY217" s="173" t="s">
        <v>143</v>
      </c>
      <c r="AZ217" s="172"/>
      <c r="BA217" s="172"/>
      <c r="BB217" s="172"/>
      <c r="BC217" s="172"/>
      <c r="BD217" s="172"/>
      <c r="BE217" s="178">
        <v>0</v>
      </c>
      <c r="BF217" s="178">
        <v>0</v>
      </c>
      <c r="BG217" s="178">
        <v>0</v>
      </c>
      <c r="BH217" s="178">
        <v>0</v>
      </c>
      <c r="BI217" s="178">
        <v>0</v>
      </c>
      <c r="BJ217" s="173" t="s">
        <v>82</v>
      </c>
      <c r="BK217" s="179">
        <v>0</v>
      </c>
      <c r="BL217" s="173" t="s">
        <v>89</v>
      </c>
      <c r="BM217" s="177" t="s">
        <v>738</v>
      </c>
    </row>
    <row r="218" spans="2:65" s="171" customFormat="1" ht="24.2" customHeight="1" x14ac:dyDescent="0.2">
      <c r="B218" s="174"/>
      <c r="C218" s="197">
        <v>66</v>
      </c>
      <c r="D218" s="197" t="s">
        <v>209</v>
      </c>
      <c r="E218" s="198" t="s">
        <v>953</v>
      </c>
      <c r="F218" s="199" t="s">
        <v>954</v>
      </c>
      <c r="G218" s="200" t="s">
        <v>283</v>
      </c>
      <c r="H218" s="192">
        <v>2</v>
      </c>
      <c r="I218" s="192"/>
      <c r="J218" s="192"/>
      <c r="K218" s="180"/>
      <c r="L218" s="181"/>
      <c r="M218" s="182" t="s">
        <v>1</v>
      </c>
      <c r="N218" s="183" t="s">
        <v>37</v>
      </c>
      <c r="O218" s="175">
        <v>0</v>
      </c>
      <c r="P218" s="175">
        <v>0</v>
      </c>
      <c r="Q218" s="175">
        <v>0</v>
      </c>
      <c r="R218" s="175">
        <v>0</v>
      </c>
      <c r="S218" s="175">
        <v>0</v>
      </c>
      <c r="T218" s="176">
        <v>0</v>
      </c>
      <c r="U218" s="172"/>
      <c r="V218" s="179"/>
      <c r="W218" s="172"/>
      <c r="X218" s="184"/>
      <c r="Y218" s="172"/>
      <c r="Z218" s="172"/>
      <c r="AA218" s="172"/>
      <c r="AB218" s="172"/>
      <c r="AC218" s="172"/>
      <c r="AD218" s="172"/>
      <c r="AE218" s="172"/>
      <c r="AF218" s="172"/>
      <c r="AG218" s="172"/>
      <c r="AH218" s="172"/>
      <c r="AI218" s="172"/>
      <c r="AJ218" s="172"/>
      <c r="AK218" s="172"/>
      <c r="AL218" s="172"/>
      <c r="AM218" s="172"/>
      <c r="AN218" s="172"/>
      <c r="AO218" s="172"/>
      <c r="AP218" s="172"/>
      <c r="AQ218" s="172"/>
      <c r="AR218" s="177" t="s">
        <v>100</v>
      </c>
      <c r="AS218" s="172"/>
      <c r="AT218" s="177" t="s">
        <v>209</v>
      </c>
      <c r="AU218" s="177" t="s">
        <v>82</v>
      </c>
      <c r="AV218" s="172"/>
      <c r="AW218" s="172"/>
      <c r="AX218" s="172"/>
      <c r="AY218" s="173" t="s">
        <v>143</v>
      </c>
      <c r="AZ218" s="172"/>
      <c r="BA218" s="172"/>
      <c r="BB218" s="172"/>
      <c r="BC218" s="172"/>
      <c r="BD218" s="172"/>
      <c r="BE218" s="178">
        <v>0</v>
      </c>
      <c r="BF218" s="178">
        <v>0</v>
      </c>
      <c r="BG218" s="178">
        <v>0</v>
      </c>
      <c r="BH218" s="178">
        <v>0</v>
      </c>
      <c r="BI218" s="178">
        <v>0</v>
      </c>
      <c r="BJ218" s="173" t="s">
        <v>82</v>
      </c>
      <c r="BK218" s="179">
        <v>0</v>
      </c>
      <c r="BL218" s="173" t="s">
        <v>89</v>
      </c>
      <c r="BM218" s="177" t="s">
        <v>738</v>
      </c>
    </row>
    <row r="219" spans="2:65" s="1" customFormat="1" ht="24.2" customHeight="1" x14ac:dyDescent="0.2">
      <c r="B219" s="26"/>
      <c r="C219" s="156">
        <v>67</v>
      </c>
      <c r="D219" s="156" t="s">
        <v>209</v>
      </c>
      <c r="E219" s="157" t="s">
        <v>736</v>
      </c>
      <c r="F219" s="158" t="s">
        <v>737</v>
      </c>
      <c r="G219" s="159" t="s">
        <v>317</v>
      </c>
      <c r="H219" s="160">
        <v>1</v>
      </c>
      <c r="I219" s="160"/>
      <c r="J219" s="160"/>
      <c r="K219" s="161"/>
      <c r="L219" s="162"/>
      <c r="M219" s="163" t="s">
        <v>1</v>
      </c>
      <c r="N219" s="164" t="s">
        <v>37</v>
      </c>
      <c r="O219" s="144">
        <v>0</v>
      </c>
      <c r="P219" s="144">
        <f t="shared" si="54"/>
        <v>0</v>
      </c>
      <c r="Q219" s="144">
        <v>0</v>
      </c>
      <c r="R219" s="144">
        <f t="shared" si="55"/>
        <v>0</v>
      </c>
      <c r="S219" s="144">
        <v>0</v>
      </c>
      <c r="T219" s="145">
        <f t="shared" si="56"/>
        <v>0</v>
      </c>
      <c r="W219" s="184"/>
      <c r="X219" s="184"/>
      <c r="AR219" s="146" t="s">
        <v>100</v>
      </c>
      <c r="AT219" s="146" t="s">
        <v>209</v>
      </c>
      <c r="AU219" s="146" t="s">
        <v>82</v>
      </c>
      <c r="AY219" s="14" t="s">
        <v>143</v>
      </c>
      <c r="BE219" s="147">
        <f t="shared" si="57"/>
        <v>0</v>
      </c>
      <c r="BF219" s="147">
        <f t="shared" si="58"/>
        <v>0</v>
      </c>
      <c r="BG219" s="147">
        <f t="shared" si="59"/>
        <v>0</v>
      </c>
      <c r="BH219" s="147">
        <f t="shared" si="60"/>
        <v>0</v>
      </c>
      <c r="BI219" s="147">
        <f t="shared" si="61"/>
        <v>0</v>
      </c>
      <c r="BJ219" s="14" t="s">
        <v>82</v>
      </c>
      <c r="BK219" s="148">
        <f t="shared" si="62"/>
        <v>0</v>
      </c>
      <c r="BL219" s="14" t="s">
        <v>89</v>
      </c>
      <c r="BM219" s="146" t="s">
        <v>738</v>
      </c>
    </row>
    <row r="220" spans="2:65" s="1" customFormat="1" ht="21.75" customHeight="1" x14ac:dyDescent="0.2">
      <c r="B220" s="26"/>
      <c r="C220" s="136">
        <v>68</v>
      </c>
      <c r="D220" s="136" t="s">
        <v>145</v>
      </c>
      <c r="E220" s="137" t="s">
        <v>739</v>
      </c>
      <c r="F220" s="138" t="s">
        <v>740</v>
      </c>
      <c r="G220" s="139" t="s">
        <v>741</v>
      </c>
      <c r="H220" s="140">
        <v>1</v>
      </c>
      <c r="I220" s="140"/>
      <c r="J220" s="140"/>
      <c r="K220" s="141"/>
      <c r="L220" s="26"/>
      <c r="M220" s="142" t="s">
        <v>1</v>
      </c>
      <c r="N220" s="143" t="s">
        <v>37</v>
      </c>
      <c r="O220" s="144">
        <v>0</v>
      </c>
      <c r="P220" s="144">
        <f t="shared" si="54"/>
        <v>0</v>
      </c>
      <c r="Q220" s="144">
        <v>0</v>
      </c>
      <c r="R220" s="144">
        <f t="shared" si="55"/>
        <v>0</v>
      </c>
      <c r="S220" s="144">
        <v>0</v>
      </c>
      <c r="T220" s="145">
        <f t="shared" si="56"/>
        <v>0</v>
      </c>
      <c r="W220" s="184"/>
      <c r="X220" s="184"/>
      <c r="AR220" s="146" t="s">
        <v>89</v>
      </c>
      <c r="AT220" s="146" t="s">
        <v>145</v>
      </c>
      <c r="AU220" s="146" t="s">
        <v>82</v>
      </c>
      <c r="AY220" s="14" t="s">
        <v>143</v>
      </c>
      <c r="BE220" s="147">
        <f t="shared" si="57"/>
        <v>0</v>
      </c>
      <c r="BF220" s="147">
        <f t="shared" si="58"/>
        <v>0</v>
      </c>
      <c r="BG220" s="147">
        <f t="shared" si="59"/>
        <v>0</v>
      </c>
      <c r="BH220" s="147">
        <f t="shared" si="60"/>
        <v>0</v>
      </c>
      <c r="BI220" s="147">
        <f t="shared" si="61"/>
        <v>0</v>
      </c>
      <c r="BJ220" s="14" t="s">
        <v>82</v>
      </c>
      <c r="BK220" s="148">
        <f t="shared" si="62"/>
        <v>0</v>
      </c>
      <c r="BL220" s="14" t="s">
        <v>89</v>
      </c>
      <c r="BM220" s="146" t="s">
        <v>742</v>
      </c>
    </row>
    <row r="221" spans="2:65" s="1" customFormat="1" ht="16.5" customHeight="1" x14ac:dyDescent="0.2">
      <c r="B221" s="26"/>
      <c r="C221" s="156">
        <v>69</v>
      </c>
      <c r="D221" s="156" t="s">
        <v>209</v>
      </c>
      <c r="E221" s="157" t="s">
        <v>743</v>
      </c>
      <c r="F221" s="158" t="s">
        <v>744</v>
      </c>
      <c r="G221" s="159" t="s">
        <v>317</v>
      </c>
      <c r="H221" s="160">
        <v>1</v>
      </c>
      <c r="I221" s="160"/>
      <c r="J221" s="160"/>
      <c r="K221" s="161"/>
      <c r="L221" s="162"/>
      <c r="M221" s="163" t="s">
        <v>1</v>
      </c>
      <c r="N221" s="164" t="s">
        <v>37</v>
      </c>
      <c r="O221" s="144">
        <v>0</v>
      </c>
      <c r="P221" s="144">
        <f t="shared" si="54"/>
        <v>0</v>
      </c>
      <c r="Q221" s="144">
        <v>0</v>
      </c>
      <c r="R221" s="144">
        <f t="shared" si="55"/>
        <v>0</v>
      </c>
      <c r="S221" s="144">
        <v>0</v>
      </c>
      <c r="T221" s="145">
        <f t="shared" si="56"/>
        <v>0</v>
      </c>
      <c r="W221" s="184"/>
      <c r="X221" s="184"/>
      <c r="AR221" s="146" t="s">
        <v>100</v>
      </c>
      <c r="AT221" s="146" t="s">
        <v>209</v>
      </c>
      <c r="AU221" s="146" t="s">
        <v>82</v>
      </c>
      <c r="AY221" s="14" t="s">
        <v>143</v>
      </c>
      <c r="BE221" s="147">
        <f t="shared" si="57"/>
        <v>0</v>
      </c>
      <c r="BF221" s="147">
        <f t="shared" si="58"/>
        <v>0</v>
      </c>
      <c r="BG221" s="147">
        <f t="shared" si="59"/>
        <v>0</v>
      </c>
      <c r="BH221" s="147">
        <f t="shared" si="60"/>
        <v>0</v>
      </c>
      <c r="BI221" s="147">
        <f t="shared" si="61"/>
        <v>0</v>
      </c>
      <c r="BJ221" s="14" t="s">
        <v>82</v>
      </c>
      <c r="BK221" s="148">
        <f t="shared" si="62"/>
        <v>0</v>
      </c>
      <c r="BL221" s="14" t="s">
        <v>89</v>
      </c>
      <c r="BM221" s="146" t="s">
        <v>745</v>
      </c>
    </row>
    <row r="222" spans="2:65" s="1" customFormat="1" ht="16.5" customHeight="1" x14ac:dyDescent="0.2">
      <c r="B222" s="26"/>
      <c r="C222" s="136">
        <v>70</v>
      </c>
      <c r="D222" s="136" t="s">
        <v>145</v>
      </c>
      <c r="E222" s="137" t="s">
        <v>746</v>
      </c>
      <c r="F222" s="138" t="s">
        <v>747</v>
      </c>
      <c r="G222" s="139" t="s">
        <v>741</v>
      </c>
      <c r="H222" s="140">
        <v>1</v>
      </c>
      <c r="I222" s="140"/>
      <c r="J222" s="140"/>
      <c r="K222" s="141"/>
      <c r="L222" s="26"/>
      <c r="M222" s="142" t="s">
        <v>1</v>
      </c>
      <c r="N222" s="143" t="s">
        <v>37</v>
      </c>
      <c r="O222" s="144">
        <v>0</v>
      </c>
      <c r="P222" s="144">
        <f t="shared" si="54"/>
        <v>0</v>
      </c>
      <c r="Q222" s="144">
        <v>0</v>
      </c>
      <c r="R222" s="144">
        <f t="shared" si="55"/>
        <v>0</v>
      </c>
      <c r="S222" s="144">
        <v>0</v>
      </c>
      <c r="T222" s="145">
        <f t="shared" si="56"/>
        <v>0</v>
      </c>
      <c r="V222" s="179"/>
      <c r="W222" s="184"/>
      <c r="X222" s="184"/>
      <c r="AR222" s="146" t="s">
        <v>89</v>
      </c>
      <c r="AT222" s="146" t="s">
        <v>145</v>
      </c>
      <c r="AU222" s="146" t="s">
        <v>82</v>
      </c>
      <c r="AY222" s="14" t="s">
        <v>143</v>
      </c>
      <c r="BE222" s="147">
        <f t="shared" si="57"/>
        <v>0</v>
      </c>
      <c r="BF222" s="147">
        <f t="shared" si="58"/>
        <v>0</v>
      </c>
      <c r="BG222" s="147">
        <f t="shared" si="59"/>
        <v>0</v>
      </c>
      <c r="BH222" s="147">
        <f t="shared" si="60"/>
        <v>0</v>
      </c>
      <c r="BI222" s="147">
        <f t="shared" si="61"/>
        <v>0</v>
      </c>
      <c r="BJ222" s="14" t="s">
        <v>82</v>
      </c>
      <c r="BK222" s="148">
        <f t="shared" si="62"/>
        <v>0</v>
      </c>
      <c r="BL222" s="14" t="s">
        <v>89</v>
      </c>
      <c r="BM222" s="146" t="s">
        <v>748</v>
      </c>
    </row>
    <row r="223" spans="2:65" s="1" customFormat="1" ht="24.2" customHeight="1" x14ac:dyDescent="0.2">
      <c r="B223" s="26"/>
      <c r="C223" s="136">
        <v>71</v>
      </c>
      <c r="D223" s="136" t="s">
        <v>145</v>
      </c>
      <c r="E223" s="137" t="s">
        <v>749</v>
      </c>
      <c r="F223" s="138" t="s">
        <v>750</v>
      </c>
      <c r="G223" s="139" t="s">
        <v>410</v>
      </c>
      <c r="H223" s="140"/>
      <c r="I223" s="187">
        <v>0.65</v>
      </c>
      <c r="J223" s="187"/>
      <c r="K223" s="141"/>
      <c r="L223" s="26"/>
      <c r="M223" s="142" t="s">
        <v>1</v>
      </c>
      <c r="N223" s="143" t="s">
        <v>37</v>
      </c>
      <c r="O223" s="144">
        <v>0</v>
      </c>
      <c r="P223" s="144">
        <f t="shared" si="54"/>
        <v>0</v>
      </c>
      <c r="Q223" s="144">
        <v>0</v>
      </c>
      <c r="R223" s="144">
        <f t="shared" si="55"/>
        <v>0</v>
      </c>
      <c r="S223" s="144">
        <v>0</v>
      </c>
      <c r="T223" s="145">
        <f t="shared" si="56"/>
        <v>0</v>
      </c>
      <c r="V223" s="186"/>
      <c r="W223" s="190"/>
      <c r="X223" s="190"/>
      <c r="Y223" s="186"/>
      <c r="Z223" s="186"/>
      <c r="AA223" s="186"/>
      <c r="AB223" s="186"/>
      <c r="AC223" s="186"/>
      <c r="AR223" s="146" t="s">
        <v>89</v>
      </c>
      <c r="AT223" s="146" t="s">
        <v>145</v>
      </c>
      <c r="AU223" s="146" t="s">
        <v>82</v>
      </c>
      <c r="AY223" s="14" t="s">
        <v>143</v>
      </c>
      <c r="BE223" s="147">
        <f t="shared" si="57"/>
        <v>0</v>
      </c>
      <c r="BF223" s="147">
        <f t="shared" si="58"/>
        <v>0</v>
      </c>
      <c r="BG223" s="147">
        <f t="shared" si="59"/>
        <v>0</v>
      </c>
      <c r="BH223" s="147">
        <f t="shared" si="60"/>
        <v>0</v>
      </c>
      <c r="BI223" s="147">
        <f t="shared" si="61"/>
        <v>0</v>
      </c>
      <c r="BJ223" s="14" t="s">
        <v>82</v>
      </c>
      <c r="BK223" s="148">
        <f t="shared" si="62"/>
        <v>0</v>
      </c>
      <c r="BL223" s="14" t="s">
        <v>89</v>
      </c>
      <c r="BM223" s="146" t="s">
        <v>751</v>
      </c>
    </row>
    <row r="224" spans="2:65" s="1" customFormat="1" ht="6.95" customHeight="1" x14ac:dyDescent="0.2">
      <c r="B224" s="40"/>
      <c r="C224" s="41"/>
      <c r="D224" s="41"/>
      <c r="E224" s="41"/>
      <c r="F224" s="41"/>
      <c r="G224" s="41"/>
      <c r="H224" s="41"/>
      <c r="I224" s="41"/>
      <c r="J224" s="41"/>
      <c r="K224" s="41"/>
      <c r="L224" s="26"/>
      <c r="W224" s="172"/>
      <c r="X224" s="172"/>
    </row>
    <row r="225" spans="23:24" x14ac:dyDescent="0.2">
      <c r="W225" s="185"/>
      <c r="X225" s="185"/>
    </row>
    <row r="226" spans="23:24" x14ac:dyDescent="0.2">
      <c r="W226" s="185"/>
      <c r="X226" s="185"/>
    </row>
    <row r="227" spans="23:24" x14ac:dyDescent="0.2">
      <c r="W227" s="185"/>
      <c r="X227" s="185"/>
    </row>
  </sheetData>
  <sheetProtection formatColumns="0" formatRows="0" autoFilter="0"/>
  <autoFilter ref="C133:K223"/>
  <mergeCells count="9">
    <mergeCell ref="E87:H87"/>
    <mergeCell ref="E124:H124"/>
    <mergeCell ref="E126:H126"/>
    <mergeCell ref="E85:H85"/>
    <mergeCell ref="L2:V2"/>
    <mergeCell ref="E7:H7"/>
    <mergeCell ref="E9:H9"/>
    <mergeCell ref="E18:H18"/>
    <mergeCell ref="E27:H27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2"/>
  <sheetViews>
    <sheetView showGridLines="0" topLeftCell="A74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96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s="1" customFormat="1" ht="12" customHeight="1" x14ac:dyDescent="0.2">
      <c r="B8" s="26"/>
      <c r="D8" s="23" t="s">
        <v>104</v>
      </c>
      <c r="L8" s="26"/>
    </row>
    <row r="9" spans="2:46" s="1" customFormat="1" ht="16.5" customHeight="1" x14ac:dyDescent="0.2">
      <c r="B9" s="26"/>
      <c r="E9" s="233" t="s">
        <v>945</v>
      </c>
      <c r="F9" s="242"/>
      <c r="G9" s="242"/>
      <c r="H9" s="242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3" t="s">
        <v>14</v>
      </c>
      <c r="F11" s="21" t="s">
        <v>1</v>
      </c>
      <c r="I11" s="23" t="s">
        <v>15</v>
      </c>
      <c r="J11" s="21" t="s">
        <v>1</v>
      </c>
      <c r="L11" s="26"/>
    </row>
    <row r="12" spans="2:46" s="1" customFormat="1" ht="12" customHeight="1" x14ac:dyDescent="0.2">
      <c r="B12" s="26"/>
      <c r="D12" s="23" t="s">
        <v>16</v>
      </c>
      <c r="F12" s="21" t="s">
        <v>17</v>
      </c>
      <c r="I12" s="23" t="s">
        <v>18</v>
      </c>
      <c r="J12" s="48"/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3" t="s">
        <v>19</v>
      </c>
      <c r="I14" s="23" t="s">
        <v>20</v>
      </c>
      <c r="J14" s="21" t="s">
        <v>1</v>
      </c>
      <c r="L14" s="26"/>
    </row>
    <row r="15" spans="2:46" s="1" customFormat="1" ht="18" customHeight="1" x14ac:dyDescent="0.2">
      <c r="B15" s="26"/>
      <c r="E15" s="21" t="s">
        <v>21</v>
      </c>
      <c r="I15" s="23" t="s">
        <v>22</v>
      </c>
      <c r="J15" s="21" t="s">
        <v>1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23</v>
      </c>
      <c r="I17" s="23" t="s">
        <v>20</v>
      </c>
      <c r="J17" s="21" t="str">
        <f>'Rekapitulácia stavby'!AN13</f>
        <v/>
      </c>
      <c r="L17" s="26"/>
    </row>
    <row r="18" spans="2:12" s="1" customFormat="1" ht="18" customHeight="1" x14ac:dyDescent="0.2">
      <c r="B18" s="26"/>
      <c r="E18" s="213" t="str">
        <f>'Rekapitulácia stavby'!E14</f>
        <v xml:space="preserve"> </v>
      </c>
      <c r="F18" s="213"/>
      <c r="G18" s="213"/>
      <c r="H18" s="213"/>
      <c r="I18" s="23" t="s">
        <v>22</v>
      </c>
      <c r="J18" s="21" t="str">
        <f>'Rekapitulácia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25</v>
      </c>
      <c r="I20" s="23" t="s">
        <v>20</v>
      </c>
      <c r="J20" s="21" t="s">
        <v>1</v>
      </c>
      <c r="L20" s="26"/>
    </row>
    <row r="21" spans="2:12" s="1" customFormat="1" ht="18" customHeight="1" x14ac:dyDescent="0.2">
      <c r="B21" s="26"/>
      <c r="E21" s="21" t="s">
        <v>26</v>
      </c>
      <c r="I21" s="23" t="s">
        <v>22</v>
      </c>
      <c r="J21" s="21" t="s">
        <v>1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29</v>
      </c>
      <c r="I23" s="23" t="s">
        <v>20</v>
      </c>
      <c r="J23" s="21" t="str">
        <f>IF('Rekapitulácia stavby'!AN19="","",'Rekapitulácia stavby'!AN19)</f>
        <v/>
      </c>
      <c r="L23" s="26"/>
    </row>
    <row r="24" spans="2:12" s="1" customFormat="1" ht="18" customHeight="1" x14ac:dyDescent="0.2">
      <c r="B24" s="26"/>
      <c r="E24" s="21" t="str">
        <f>IF('Rekapitulácia stavby'!E20="","",'Rekapitulácia stavby'!E20)</f>
        <v xml:space="preserve"> </v>
      </c>
      <c r="I24" s="23" t="s">
        <v>22</v>
      </c>
      <c r="J24" s="21" t="str">
        <f>IF('Rekapitulácia stavby'!AN20="","",'Rekapitulácia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30</v>
      </c>
      <c r="L26" s="26"/>
    </row>
    <row r="27" spans="2:12" s="7" customFormat="1" ht="16.5" customHeight="1" x14ac:dyDescent="0.2">
      <c r="B27" s="89"/>
      <c r="E27" s="215" t="s">
        <v>1</v>
      </c>
      <c r="F27" s="215"/>
      <c r="G27" s="215"/>
      <c r="H27" s="215"/>
      <c r="L27" s="8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1" customFormat="1" ht="25.35" customHeight="1" x14ac:dyDescent="0.2">
      <c r="B30" s="26"/>
      <c r="D30" s="90" t="s">
        <v>31</v>
      </c>
      <c r="J30" s="61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14.45" customHeight="1" x14ac:dyDescent="0.2">
      <c r="B32" s="26"/>
      <c r="F32" s="91" t="s">
        <v>33</v>
      </c>
      <c r="I32" s="91" t="s">
        <v>32</v>
      </c>
      <c r="J32" s="91" t="s">
        <v>34</v>
      </c>
      <c r="L32" s="26"/>
    </row>
    <row r="33" spans="2:12" s="1" customFormat="1" ht="14.45" customHeight="1" x14ac:dyDescent="0.2">
      <c r="B33" s="26"/>
      <c r="D33" s="92" t="s">
        <v>35</v>
      </c>
      <c r="E33" s="30" t="s">
        <v>36</v>
      </c>
      <c r="F33" s="93">
        <f>ROUND((SUM(BE122:BE141)),  2)</f>
        <v>0</v>
      </c>
      <c r="G33" s="94"/>
      <c r="H33" s="94"/>
      <c r="I33" s="95">
        <v>0.2</v>
      </c>
      <c r="J33" s="93">
        <f>ROUND(((SUM(BE122:BE141))*I33),  2)</f>
        <v>0</v>
      </c>
      <c r="L33" s="26"/>
    </row>
    <row r="34" spans="2:12" s="1" customFormat="1" ht="14.45" customHeight="1" x14ac:dyDescent="0.2">
      <c r="B34" s="26"/>
      <c r="E34" s="30" t="s">
        <v>37</v>
      </c>
      <c r="F34" s="81"/>
      <c r="I34" s="96">
        <v>0.2</v>
      </c>
      <c r="J34" s="81"/>
      <c r="L34" s="26"/>
    </row>
    <row r="35" spans="2:12" s="1" customFormat="1" ht="14.45" hidden="1" customHeight="1" x14ac:dyDescent="0.2">
      <c r="B35" s="26"/>
      <c r="E35" s="23" t="s">
        <v>38</v>
      </c>
      <c r="F35" s="81">
        <f>ROUND((SUM(BG122:BG141)),  2)</f>
        <v>0</v>
      </c>
      <c r="I35" s="96">
        <v>0.2</v>
      </c>
      <c r="J35" s="81">
        <f>0</f>
        <v>0</v>
      </c>
      <c r="L35" s="26"/>
    </row>
    <row r="36" spans="2:12" s="1" customFormat="1" ht="14.45" hidden="1" customHeight="1" x14ac:dyDescent="0.2">
      <c r="B36" s="26"/>
      <c r="E36" s="23" t="s">
        <v>39</v>
      </c>
      <c r="F36" s="81">
        <f>ROUND((SUM(BH122:BH141)),  2)</f>
        <v>0</v>
      </c>
      <c r="I36" s="96">
        <v>0.2</v>
      </c>
      <c r="J36" s="81">
        <f>0</f>
        <v>0</v>
      </c>
      <c r="L36" s="26"/>
    </row>
    <row r="37" spans="2:12" s="1" customFormat="1" ht="14.45" hidden="1" customHeight="1" x14ac:dyDescent="0.2">
      <c r="B37" s="26"/>
      <c r="E37" s="30" t="s">
        <v>40</v>
      </c>
      <c r="F37" s="93">
        <f>ROUND((SUM(BI122:BI141)),  2)</f>
        <v>0</v>
      </c>
      <c r="G37" s="94"/>
      <c r="H37" s="94"/>
      <c r="I37" s="95">
        <v>0</v>
      </c>
      <c r="J37" s="9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97"/>
      <c r="D39" s="98" t="s">
        <v>41</v>
      </c>
      <c r="E39" s="52"/>
      <c r="F39" s="52"/>
      <c r="G39" s="99" t="s">
        <v>42</v>
      </c>
      <c r="H39" s="100" t="s">
        <v>43</v>
      </c>
      <c r="I39" s="52"/>
      <c r="J39" s="101"/>
      <c r="K39" s="102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47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47" s="1" customFormat="1" ht="24.95" hidden="1" customHeight="1" x14ac:dyDescent="0.2">
      <c r="B82" s="26"/>
      <c r="C82" s="18" t="s">
        <v>108</v>
      </c>
      <c r="L82" s="26"/>
    </row>
    <row r="83" spans="2:47" s="1" customFormat="1" ht="6.95" hidden="1" customHeight="1" x14ac:dyDescent="0.2">
      <c r="B83" s="26"/>
      <c r="L83" s="26"/>
    </row>
    <row r="84" spans="2:47" s="1" customFormat="1" ht="12" hidden="1" customHeight="1" x14ac:dyDescent="0.2">
      <c r="B84" s="26"/>
      <c r="C84" s="23" t="s">
        <v>12</v>
      </c>
      <c r="L84" s="26"/>
    </row>
    <row r="85" spans="2:47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47" s="1" customFormat="1" ht="12" hidden="1" customHeight="1" x14ac:dyDescent="0.2">
      <c r="B86" s="26"/>
      <c r="C86" s="23" t="s">
        <v>104</v>
      </c>
      <c r="L86" s="26"/>
    </row>
    <row r="87" spans="2:47" s="1" customFormat="1" ht="16.5" hidden="1" customHeight="1" x14ac:dyDescent="0.2">
      <c r="B87" s="26"/>
      <c r="E87" s="233" t="str">
        <f>E9</f>
        <v>6 - SO 03  Stavebné úpravy jestvujúcej studne</v>
      </c>
      <c r="F87" s="242"/>
      <c r="G87" s="242"/>
      <c r="H87" s="242"/>
      <c r="L87" s="26"/>
    </row>
    <row r="88" spans="2:47" s="1" customFormat="1" ht="6.95" hidden="1" customHeight="1" x14ac:dyDescent="0.2">
      <c r="B88" s="26"/>
      <c r="L88" s="26"/>
    </row>
    <row r="89" spans="2:47" s="1" customFormat="1" ht="12" hidden="1" customHeight="1" x14ac:dyDescent="0.2">
      <c r="B89" s="26"/>
      <c r="C89" s="23" t="s">
        <v>16</v>
      </c>
      <c r="F89" s="21" t="str">
        <f>F12</f>
        <v>Čierna nad Tisou</v>
      </c>
      <c r="I89" s="23" t="s">
        <v>18</v>
      </c>
      <c r="J89" s="48" t="str">
        <f>IF(J12="","",J12)</f>
        <v/>
      </c>
      <c r="L89" s="26"/>
    </row>
    <row r="90" spans="2:47" s="1" customFormat="1" ht="6.95" hidden="1" customHeight="1" x14ac:dyDescent="0.2">
      <c r="B90" s="26"/>
      <c r="L90" s="26"/>
    </row>
    <row r="91" spans="2:47" s="1" customFormat="1" ht="15.2" hidden="1" customHeight="1" x14ac:dyDescent="0.2">
      <c r="B91" s="26"/>
      <c r="C91" s="23" t="s">
        <v>19</v>
      </c>
      <c r="F91" s="21" t="str">
        <f>E15</f>
        <v>Ministerstvo vnútra SR</v>
      </c>
      <c r="I91" s="23" t="s">
        <v>25</v>
      </c>
      <c r="J91" s="24" t="str">
        <f>E21</f>
        <v>KApAR, s.r.o. Prešov</v>
      </c>
      <c r="L91" s="26"/>
    </row>
    <row r="92" spans="2:47" s="1" customFormat="1" ht="15.2" hidden="1" customHeight="1" x14ac:dyDescent="0.2">
      <c r="B92" s="26"/>
      <c r="C92" s="23" t="s">
        <v>23</v>
      </c>
      <c r="F92" s="21" t="str">
        <f>IF(E18="","",E18)</f>
        <v xml:space="preserve"> </v>
      </c>
      <c r="I92" s="23" t="s">
        <v>29</v>
      </c>
      <c r="J92" s="24" t="str">
        <f>E24</f>
        <v xml:space="preserve"> </v>
      </c>
      <c r="L92" s="26"/>
    </row>
    <row r="93" spans="2:47" s="1" customFormat="1" ht="10.35" hidden="1" customHeight="1" x14ac:dyDescent="0.2">
      <c r="B93" s="26"/>
      <c r="L93" s="26"/>
    </row>
    <row r="94" spans="2:47" s="1" customFormat="1" ht="29.25" hidden="1" customHeight="1" x14ac:dyDescent="0.2">
      <c r="B94" s="26"/>
      <c r="C94" s="105" t="s">
        <v>109</v>
      </c>
      <c r="D94" s="97"/>
      <c r="E94" s="97"/>
      <c r="F94" s="97"/>
      <c r="G94" s="97"/>
      <c r="H94" s="97"/>
      <c r="I94" s="97"/>
      <c r="J94" s="106" t="s">
        <v>110</v>
      </c>
      <c r="K94" s="97"/>
      <c r="L94" s="26"/>
    </row>
    <row r="95" spans="2:47" s="1" customFormat="1" ht="10.35" hidden="1" customHeight="1" x14ac:dyDescent="0.2">
      <c r="B95" s="26"/>
      <c r="L95" s="26"/>
    </row>
    <row r="96" spans="2:47" s="1" customFormat="1" ht="22.9" hidden="1" customHeight="1" x14ac:dyDescent="0.2">
      <c r="B96" s="26"/>
      <c r="C96" s="107" t="s">
        <v>111</v>
      </c>
      <c r="J96" s="61">
        <f>J122</f>
        <v>0</v>
      </c>
      <c r="L96" s="26"/>
      <c r="AU96" s="14" t="s">
        <v>112</v>
      </c>
    </row>
    <row r="97" spans="2:12" s="8" customFormat="1" ht="24.95" hidden="1" customHeight="1" x14ac:dyDescent="0.2">
      <c r="B97" s="108"/>
      <c r="D97" s="109" t="s">
        <v>572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899999999999999" hidden="1" customHeight="1" x14ac:dyDescent="0.2">
      <c r="B98" s="112"/>
      <c r="D98" s="113" t="s">
        <v>114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899999999999999" hidden="1" customHeight="1" x14ac:dyDescent="0.2">
      <c r="B99" s="112"/>
      <c r="D99" s="113" t="s">
        <v>117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2:12" s="9" customFormat="1" ht="19.899999999999999" hidden="1" customHeight="1" x14ac:dyDescent="0.2">
      <c r="B100" s="112"/>
      <c r="D100" s="113" t="s">
        <v>752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12" s="9" customFormat="1" ht="19.899999999999999" hidden="1" customHeight="1" x14ac:dyDescent="0.2">
      <c r="B101" s="112"/>
      <c r="D101" s="113" t="s">
        <v>119</v>
      </c>
      <c r="E101" s="114"/>
      <c r="F101" s="114"/>
      <c r="G101" s="114"/>
      <c r="H101" s="114"/>
      <c r="I101" s="114"/>
      <c r="J101" s="115">
        <f>J137</f>
        <v>0</v>
      </c>
      <c r="L101" s="112"/>
    </row>
    <row r="102" spans="2:12" s="9" customFormat="1" ht="19.899999999999999" hidden="1" customHeight="1" x14ac:dyDescent="0.2">
      <c r="B102" s="112"/>
      <c r="D102" s="113" t="s">
        <v>120</v>
      </c>
      <c r="E102" s="114"/>
      <c r="F102" s="114"/>
      <c r="G102" s="114"/>
      <c r="H102" s="114"/>
      <c r="I102" s="114"/>
      <c r="J102" s="115">
        <f>J140</f>
        <v>0</v>
      </c>
      <c r="L102" s="112"/>
    </row>
    <row r="103" spans="2:12" s="1" customFormat="1" ht="21.75" hidden="1" customHeight="1" x14ac:dyDescent="0.2">
      <c r="B103" s="26"/>
      <c r="L103" s="26"/>
    </row>
    <row r="104" spans="2:12" s="1" customFormat="1" ht="6.95" hidden="1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12" hidden="1" x14ac:dyDescent="0.2"/>
    <row r="106" spans="2:12" hidden="1" x14ac:dyDescent="0.2"/>
    <row r="107" spans="2:12" hidden="1" x14ac:dyDescent="0.2"/>
    <row r="108" spans="2:12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6"/>
    </row>
    <row r="109" spans="2:12" s="1" customFormat="1" ht="24.95" customHeight="1" x14ac:dyDescent="0.2">
      <c r="B109" s="26"/>
      <c r="C109" s="18" t="s">
        <v>129</v>
      </c>
      <c r="L109" s="26"/>
    </row>
    <row r="110" spans="2:12" s="1" customFormat="1" ht="6.95" customHeight="1" x14ac:dyDescent="0.2">
      <c r="B110" s="26"/>
      <c r="L110" s="26"/>
    </row>
    <row r="111" spans="2:12" s="1" customFormat="1" ht="12" customHeight="1" x14ac:dyDescent="0.2">
      <c r="B111" s="26"/>
      <c r="C111" s="23" t="s">
        <v>12</v>
      </c>
      <c r="L111" s="26"/>
    </row>
    <row r="112" spans="2:12" s="1" customFormat="1" ht="26.25" customHeight="1" x14ac:dyDescent="0.2">
      <c r="B112" s="26"/>
      <c r="E112" s="243" t="str">
        <f>E7</f>
        <v>Čierna nad Tisou OHK -  Pracovisko hraničnej kontroly na HP Čierna nad Tisou</v>
      </c>
      <c r="F112" s="244"/>
      <c r="G112" s="244"/>
      <c r="H112" s="244"/>
      <c r="L112" s="26"/>
    </row>
    <row r="113" spans="2:65" s="1" customFormat="1" ht="12" customHeight="1" x14ac:dyDescent="0.2">
      <c r="B113" s="26"/>
      <c r="C113" s="23" t="s">
        <v>104</v>
      </c>
      <c r="L113" s="26"/>
    </row>
    <row r="114" spans="2:65" s="1" customFormat="1" ht="16.5" customHeight="1" x14ac:dyDescent="0.2">
      <c r="B114" s="26"/>
      <c r="E114" s="233" t="str">
        <f>E9</f>
        <v>6 - SO 03  Stavebné úpravy jestvujúcej studne</v>
      </c>
      <c r="F114" s="242"/>
      <c r="G114" s="242"/>
      <c r="H114" s="242"/>
      <c r="L114" s="26"/>
    </row>
    <row r="115" spans="2:65" s="1" customFormat="1" ht="6.95" customHeight="1" x14ac:dyDescent="0.2">
      <c r="B115" s="26"/>
      <c r="L115" s="26"/>
    </row>
    <row r="116" spans="2:65" s="1" customFormat="1" ht="12" customHeight="1" x14ac:dyDescent="0.2">
      <c r="B116" s="26"/>
      <c r="C116" s="23" t="s">
        <v>16</v>
      </c>
      <c r="F116" s="21" t="str">
        <f>F12</f>
        <v>Čierna nad Tisou</v>
      </c>
      <c r="I116" s="23" t="s">
        <v>18</v>
      </c>
      <c r="J116" s="48" t="str">
        <f>IF(J12="","",J12)</f>
        <v/>
      </c>
      <c r="L116" s="26"/>
    </row>
    <row r="117" spans="2:65" s="1" customFormat="1" ht="6.95" customHeight="1" x14ac:dyDescent="0.2">
      <c r="B117" s="26"/>
      <c r="L117" s="26"/>
    </row>
    <row r="118" spans="2:65" s="1" customFormat="1" ht="15.2" customHeight="1" x14ac:dyDescent="0.2">
      <c r="B118" s="26"/>
      <c r="C118" s="23" t="s">
        <v>19</v>
      </c>
      <c r="F118" s="21" t="str">
        <f>E15</f>
        <v>Ministerstvo vnútra SR</v>
      </c>
      <c r="I118" s="23" t="s">
        <v>25</v>
      </c>
      <c r="J118" s="24" t="str">
        <f>E21</f>
        <v>KApAR, s.r.o. Prešov</v>
      </c>
      <c r="L118" s="26"/>
    </row>
    <row r="119" spans="2:65" s="1" customFormat="1" ht="15.2" customHeight="1" x14ac:dyDescent="0.2">
      <c r="B119" s="26"/>
      <c r="C119" s="23" t="s">
        <v>23</v>
      </c>
      <c r="F119" s="21" t="str">
        <f>IF(E18="","",E18)</f>
        <v xml:space="preserve"> </v>
      </c>
      <c r="I119" s="23" t="s">
        <v>29</v>
      </c>
      <c r="J119" s="24" t="str">
        <f>E24</f>
        <v xml:space="preserve"> </v>
      </c>
      <c r="L119" s="26"/>
    </row>
    <row r="120" spans="2:65" s="1" customFormat="1" ht="10.35" customHeight="1" x14ac:dyDescent="0.2">
      <c r="B120" s="26"/>
      <c r="L120" s="26"/>
    </row>
    <row r="121" spans="2:65" s="10" customFormat="1" ht="29.25" customHeight="1" x14ac:dyDescent="0.2">
      <c r="B121" s="116"/>
      <c r="C121" s="117" t="s">
        <v>130</v>
      </c>
      <c r="D121" s="118" t="s">
        <v>56</v>
      </c>
      <c r="E121" s="118" t="s">
        <v>52</v>
      </c>
      <c r="F121" s="118" t="s">
        <v>53</v>
      </c>
      <c r="G121" s="118" t="s">
        <v>131</v>
      </c>
      <c r="H121" s="118" t="s">
        <v>132</v>
      </c>
      <c r="I121" s="118" t="s">
        <v>133</v>
      </c>
      <c r="J121" s="119" t="s">
        <v>110</v>
      </c>
      <c r="K121" s="120" t="s">
        <v>134</v>
      </c>
      <c r="L121" s="116"/>
      <c r="M121" s="54" t="s">
        <v>1</v>
      </c>
      <c r="N121" s="55" t="s">
        <v>35</v>
      </c>
      <c r="O121" s="55" t="s">
        <v>135</v>
      </c>
      <c r="P121" s="55" t="s">
        <v>136</v>
      </c>
      <c r="Q121" s="55" t="s">
        <v>137</v>
      </c>
      <c r="R121" s="55" t="s">
        <v>138</v>
      </c>
      <c r="S121" s="55" t="s">
        <v>139</v>
      </c>
      <c r="T121" s="56" t="s">
        <v>140</v>
      </c>
    </row>
    <row r="122" spans="2:65" s="1" customFormat="1" ht="22.9" customHeight="1" x14ac:dyDescent="0.25">
      <c r="B122" s="26"/>
      <c r="C122" s="59" t="s">
        <v>111</v>
      </c>
      <c r="J122" s="121"/>
      <c r="L122" s="26"/>
      <c r="M122" s="57"/>
      <c r="N122" s="49"/>
      <c r="O122" s="49"/>
      <c r="P122" s="122">
        <f>P123</f>
        <v>0</v>
      </c>
      <c r="Q122" s="49"/>
      <c r="R122" s="122">
        <f>R123</f>
        <v>0</v>
      </c>
      <c r="S122" s="49"/>
      <c r="T122" s="123">
        <f>T123</f>
        <v>0</v>
      </c>
      <c r="AT122" s="14" t="s">
        <v>70</v>
      </c>
      <c r="AU122" s="14" t="s">
        <v>112</v>
      </c>
      <c r="BK122" s="124">
        <f>BK123</f>
        <v>0</v>
      </c>
    </row>
    <row r="123" spans="2:65" s="11" customFormat="1" ht="25.9" customHeight="1" x14ac:dyDescent="0.2">
      <c r="B123" s="125"/>
      <c r="D123" s="126" t="s">
        <v>70</v>
      </c>
      <c r="E123" s="127" t="s">
        <v>574</v>
      </c>
      <c r="F123" s="127" t="s">
        <v>142</v>
      </c>
      <c r="J123" s="128"/>
      <c r="L123" s="125"/>
      <c r="M123" s="129"/>
      <c r="P123" s="130">
        <f>P124+P130+P134+P137+P140</f>
        <v>0</v>
      </c>
      <c r="R123" s="130">
        <f>R124+R130+R134+R137+R140</f>
        <v>0</v>
      </c>
      <c r="T123" s="131">
        <f>T124+T130+T134+T137+T140</f>
        <v>0</v>
      </c>
      <c r="AR123" s="126" t="s">
        <v>77</v>
      </c>
      <c r="AT123" s="132" t="s">
        <v>70</v>
      </c>
      <c r="AU123" s="132" t="s">
        <v>71</v>
      </c>
      <c r="AY123" s="126" t="s">
        <v>143</v>
      </c>
      <c r="BK123" s="133">
        <f>BK124+BK130+BK134+BK137+BK140</f>
        <v>0</v>
      </c>
    </row>
    <row r="124" spans="2:65" s="11" customFormat="1" ht="22.9" customHeight="1" x14ac:dyDescent="0.2">
      <c r="B124" s="125"/>
      <c r="D124" s="126" t="s">
        <v>70</v>
      </c>
      <c r="E124" s="134" t="s">
        <v>77</v>
      </c>
      <c r="F124" s="134" t="s">
        <v>144</v>
      </c>
      <c r="J124" s="135"/>
      <c r="L124" s="125"/>
      <c r="M124" s="129"/>
      <c r="P124" s="130">
        <f>SUM(P125:P129)</f>
        <v>0</v>
      </c>
      <c r="R124" s="130">
        <f>SUM(R125:R129)</f>
        <v>0</v>
      </c>
      <c r="T124" s="131">
        <f>SUM(T125:T129)</f>
        <v>0</v>
      </c>
      <c r="AR124" s="126" t="s">
        <v>77</v>
      </c>
      <c r="AT124" s="132" t="s">
        <v>70</v>
      </c>
      <c r="AU124" s="132" t="s">
        <v>77</v>
      </c>
      <c r="AY124" s="126" t="s">
        <v>143</v>
      </c>
      <c r="BK124" s="133">
        <f>SUM(BK125:BK129)</f>
        <v>0</v>
      </c>
    </row>
    <row r="125" spans="2:65" s="1" customFormat="1" ht="24.2" customHeight="1" x14ac:dyDescent="0.2">
      <c r="B125" s="26"/>
      <c r="C125" s="136" t="s">
        <v>77</v>
      </c>
      <c r="D125" s="136" t="s">
        <v>145</v>
      </c>
      <c r="E125" s="137" t="s">
        <v>753</v>
      </c>
      <c r="F125" s="138" t="s">
        <v>754</v>
      </c>
      <c r="G125" s="139" t="s">
        <v>154</v>
      </c>
      <c r="H125" s="140">
        <v>3.24</v>
      </c>
      <c r="I125" s="140"/>
      <c r="J125" s="140"/>
      <c r="K125" s="141"/>
      <c r="L125" s="26"/>
      <c r="M125" s="142" t="s">
        <v>1</v>
      </c>
      <c r="N125" s="143" t="s">
        <v>37</v>
      </c>
      <c r="O125" s="144">
        <v>0</v>
      </c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89</v>
      </c>
      <c r="AT125" s="146" t="s">
        <v>145</v>
      </c>
      <c r="AU125" s="146" t="s">
        <v>82</v>
      </c>
      <c r="AY125" s="14" t="s">
        <v>143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4" t="s">
        <v>82</v>
      </c>
      <c r="BK125" s="148">
        <f>ROUND(I125*H125,3)</f>
        <v>0</v>
      </c>
      <c r="BL125" s="14" t="s">
        <v>89</v>
      </c>
      <c r="BM125" s="146" t="s">
        <v>82</v>
      </c>
    </row>
    <row r="126" spans="2:65" s="1" customFormat="1" ht="33" customHeight="1" x14ac:dyDescent="0.2">
      <c r="B126" s="26"/>
      <c r="C126" s="136" t="s">
        <v>82</v>
      </c>
      <c r="D126" s="136" t="s">
        <v>145</v>
      </c>
      <c r="E126" s="137" t="s">
        <v>167</v>
      </c>
      <c r="F126" s="138" t="s">
        <v>168</v>
      </c>
      <c r="G126" s="139" t="s">
        <v>154</v>
      </c>
      <c r="H126" s="140">
        <v>3.24</v>
      </c>
      <c r="I126" s="140"/>
      <c r="J126" s="140"/>
      <c r="K126" s="141"/>
      <c r="L126" s="26"/>
      <c r="M126" s="142" t="s">
        <v>1</v>
      </c>
      <c r="N126" s="143" t="s">
        <v>37</v>
      </c>
      <c r="O126" s="144">
        <v>0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89</v>
      </c>
      <c r="AT126" s="146" t="s">
        <v>145</v>
      </c>
      <c r="AU126" s="146" t="s">
        <v>82</v>
      </c>
      <c r="AY126" s="14" t="s">
        <v>143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4" t="s">
        <v>82</v>
      </c>
      <c r="BK126" s="148">
        <f>ROUND(I126*H126,3)</f>
        <v>0</v>
      </c>
      <c r="BL126" s="14" t="s">
        <v>89</v>
      </c>
      <c r="BM126" s="146" t="s">
        <v>89</v>
      </c>
    </row>
    <row r="127" spans="2:65" s="1" customFormat="1" ht="37.9" customHeight="1" x14ac:dyDescent="0.2">
      <c r="B127" s="26"/>
      <c r="C127" s="136" t="s">
        <v>86</v>
      </c>
      <c r="D127" s="136" t="s">
        <v>145</v>
      </c>
      <c r="E127" s="137" t="s">
        <v>171</v>
      </c>
      <c r="F127" s="138" t="s">
        <v>172</v>
      </c>
      <c r="G127" s="139" t="s">
        <v>154</v>
      </c>
      <c r="H127" s="140">
        <v>32.4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89</v>
      </c>
      <c r="AT127" s="146" t="s">
        <v>145</v>
      </c>
      <c r="AU127" s="146" t="s">
        <v>82</v>
      </c>
      <c r="AY127" s="14" t="s">
        <v>143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4" t="s">
        <v>82</v>
      </c>
      <c r="BK127" s="148">
        <f>ROUND(I127*H127,3)</f>
        <v>0</v>
      </c>
      <c r="BL127" s="14" t="s">
        <v>89</v>
      </c>
      <c r="BM127" s="146" t="s">
        <v>95</v>
      </c>
    </row>
    <row r="128" spans="2:65" s="1" customFormat="1" ht="16.5" customHeight="1" x14ac:dyDescent="0.2">
      <c r="B128" s="26"/>
      <c r="C128" s="136" t="s">
        <v>89</v>
      </c>
      <c r="D128" s="136" t="s">
        <v>145</v>
      </c>
      <c r="E128" s="137" t="s">
        <v>755</v>
      </c>
      <c r="F128" s="138" t="s">
        <v>756</v>
      </c>
      <c r="G128" s="139" t="s">
        <v>154</v>
      </c>
      <c r="H128" s="140">
        <v>3.24</v>
      </c>
      <c r="I128" s="140"/>
      <c r="J128" s="140"/>
      <c r="K128" s="141"/>
      <c r="L128" s="26"/>
      <c r="M128" s="142" t="s">
        <v>1</v>
      </c>
      <c r="N128" s="143" t="s">
        <v>37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89</v>
      </c>
      <c r="AT128" s="146" t="s">
        <v>145</v>
      </c>
      <c r="AU128" s="146" t="s">
        <v>82</v>
      </c>
      <c r="AY128" s="14" t="s">
        <v>143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4" t="s">
        <v>82</v>
      </c>
      <c r="BK128" s="148">
        <f>ROUND(I128*H128,3)</f>
        <v>0</v>
      </c>
      <c r="BL128" s="14" t="s">
        <v>89</v>
      </c>
      <c r="BM128" s="146" t="s">
        <v>100</v>
      </c>
    </row>
    <row r="129" spans="2:65" s="1" customFormat="1" ht="24.2" customHeight="1" x14ac:dyDescent="0.2">
      <c r="B129" s="26"/>
      <c r="C129" s="136" t="s">
        <v>92</v>
      </c>
      <c r="D129" s="136" t="s">
        <v>145</v>
      </c>
      <c r="E129" s="137" t="s">
        <v>757</v>
      </c>
      <c r="F129" s="138" t="s">
        <v>758</v>
      </c>
      <c r="G129" s="139" t="s">
        <v>198</v>
      </c>
      <c r="H129" s="140">
        <v>5.51</v>
      </c>
      <c r="I129" s="140"/>
      <c r="J129" s="140"/>
      <c r="K129" s="141"/>
      <c r="L129" s="26"/>
      <c r="M129" s="142" t="s">
        <v>1</v>
      </c>
      <c r="N129" s="143" t="s">
        <v>37</v>
      </c>
      <c r="O129" s="144">
        <v>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89</v>
      </c>
      <c r="AT129" s="146" t="s">
        <v>145</v>
      </c>
      <c r="AU129" s="146" t="s">
        <v>82</v>
      </c>
      <c r="AY129" s="14" t="s">
        <v>143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4" t="s">
        <v>82</v>
      </c>
      <c r="BK129" s="148">
        <f>ROUND(I129*H129,3)</f>
        <v>0</v>
      </c>
      <c r="BL129" s="14" t="s">
        <v>89</v>
      </c>
      <c r="BM129" s="146" t="s">
        <v>163</v>
      </c>
    </row>
    <row r="130" spans="2:65" s="11" customFormat="1" ht="22.9" customHeight="1" x14ac:dyDescent="0.2">
      <c r="B130" s="125"/>
      <c r="D130" s="126" t="s">
        <v>70</v>
      </c>
      <c r="E130" s="134" t="s">
        <v>92</v>
      </c>
      <c r="F130" s="134" t="s">
        <v>220</v>
      </c>
      <c r="J130" s="135"/>
      <c r="L130" s="125"/>
      <c r="M130" s="129"/>
      <c r="P130" s="130">
        <f>SUM(P131:P133)</f>
        <v>0</v>
      </c>
      <c r="R130" s="130">
        <f>SUM(R131:R133)</f>
        <v>0</v>
      </c>
      <c r="T130" s="131">
        <f>SUM(T131:T133)</f>
        <v>0</v>
      </c>
      <c r="AR130" s="126" t="s">
        <v>77</v>
      </c>
      <c r="AT130" s="132" t="s">
        <v>70</v>
      </c>
      <c r="AU130" s="132" t="s">
        <v>77</v>
      </c>
      <c r="AY130" s="126" t="s">
        <v>143</v>
      </c>
      <c r="BK130" s="133">
        <f>SUM(BK131:BK133)</f>
        <v>0</v>
      </c>
    </row>
    <row r="131" spans="2:65" s="1" customFormat="1" ht="24.2" customHeight="1" x14ac:dyDescent="0.2">
      <c r="B131" s="26"/>
      <c r="C131" s="136" t="s">
        <v>95</v>
      </c>
      <c r="D131" s="136" t="s">
        <v>145</v>
      </c>
      <c r="E131" s="137" t="s">
        <v>759</v>
      </c>
      <c r="F131" s="138" t="s">
        <v>760</v>
      </c>
      <c r="G131" s="139" t="s">
        <v>148</v>
      </c>
      <c r="H131" s="140">
        <v>9</v>
      </c>
      <c r="I131" s="140"/>
      <c r="J131" s="140"/>
      <c r="K131" s="141"/>
      <c r="L131" s="26"/>
      <c r="M131" s="142" t="s">
        <v>1</v>
      </c>
      <c r="N131" s="143" t="s">
        <v>37</v>
      </c>
      <c r="O131" s="144">
        <v>0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89</v>
      </c>
      <c r="AT131" s="146" t="s">
        <v>145</v>
      </c>
      <c r="AU131" s="146" t="s">
        <v>82</v>
      </c>
      <c r="AY131" s="14" t="s">
        <v>143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4" t="s">
        <v>82</v>
      </c>
      <c r="BK131" s="148">
        <f>ROUND(I131*H131,3)</f>
        <v>0</v>
      </c>
      <c r="BL131" s="14" t="s">
        <v>89</v>
      </c>
      <c r="BM131" s="146" t="s">
        <v>166</v>
      </c>
    </row>
    <row r="132" spans="2:65" s="1" customFormat="1" ht="37.9" customHeight="1" x14ac:dyDescent="0.2">
      <c r="B132" s="26"/>
      <c r="C132" s="136" t="s">
        <v>97</v>
      </c>
      <c r="D132" s="136" t="s">
        <v>145</v>
      </c>
      <c r="E132" s="137" t="s">
        <v>761</v>
      </c>
      <c r="F132" s="138" t="s">
        <v>762</v>
      </c>
      <c r="G132" s="139" t="s">
        <v>148</v>
      </c>
      <c r="H132" s="140">
        <v>9</v>
      </c>
      <c r="I132" s="140"/>
      <c r="J132" s="140"/>
      <c r="K132" s="141"/>
      <c r="L132" s="26"/>
      <c r="M132" s="142" t="s">
        <v>1</v>
      </c>
      <c r="N132" s="143" t="s">
        <v>37</v>
      </c>
      <c r="O132" s="144">
        <v>0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89</v>
      </c>
      <c r="AT132" s="146" t="s">
        <v>145</v>
      </c>
      <c r="AU132" s="146" t="s">
        <v>82</v>
      </c>
      <c r="AY132" s="14" t="s">
        <v>143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4" t="s">
        <v>82</v>
      </c>
      <c r="BK132" s="148">
        <f>ROUND(I132*H132,3)</f>
        <v>0</v>
      </c>
      <c r="BL132" s="14" t="s">
        <v>89</v>
      </c>
      <c r="BM132" s="146" t="s">
        <v>169</v>
      </c>
    </row>
    <row r="133" spans="2:65" s="1" customFormat="1" ht="21.75" customHeight="1" x14ac:dyDescent="0.2">
      <c r="B133" s="26"/>
      <c r="C133" s="156" t="s">
        <v>100</v>
      </c>
      <c r="D133" s="156" t="s">
        <v>209</v>
      </c>
      <c r="E133" s="157" t="s">
        <v>763</v>
      </c>
      <c r="F133" s="158" t="s">
        <v>764</v>
      </c>
      <c r="G133" s="159" t="s">
        <v>148</v>
      </c>
      <c r="H133" s="160">
        <v>9.18</v>
      </c>
      <c r="I133" s="160"/>
      <c r="J133" s="160"/>
      <c r="K133" s="161"/>
      <c r="L133" s="162"/>
      <c r="M133" s="163" t="s">
        <v>1</v>
      </c>
      <c r="N133" s="164" t="s">
        <v>37</v>
      </c>
      <c r="O133" s="144">
        <v>0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100</v>
      </c>
      <c r="AT133" s="146" t="s">
        <v>209</v>
      </c>
      <c r="AU133" s="146" t="s">
        <v>82</v>
      </c>
      <c r="AY133" s="14" t="s">
        <v>143</v>
      </c>
      <c r="BE133" s="147">
        <f>IF(N133="základná",J133,0)</f>
        <v>0</v>
      </c>
      <c r="BF133" s="147">
        <f>IF(N133="znížená",J133,0)</f>
        <v>0</v>
      </c>
      <c r="BG133" s="147">
        <f>IF(N133="zákl. prenesená",J133,0)</f>
        <v>0</v>
      </c>
      <c r="BH133" s="147">
        <f>IF(N133="zníž. prenesená",J133,0)</f>
        <v>0</v>
      </c>
      <c r="BI133" s="147">
        <f>IF(N133="nulová",J133,0)</f>
        <v>0</v>
      </c>
      <c r="BJ133" s="14" t="s">
        <v>82</v>
      </c>
      <c r="BK133" s="148">
        <f>ROUND(I133*H133,3)</f>
        <v>0</v>
      </c>
      <c r="BL133" s="14" t="s">
        <v>89</v>
      </c>
      <c r="BM133" s="146" t="s">
        <v>173</v>
      </c>
    </row>
    <row r="134" spans="2:65" s="11" customFormat="1" ht="22.9" customHeight="1" x14ac:dyDescent="0.2">
      <c r="B134" s="125"/>
      <c r="D134" s="126" t="s">
        <v>70</v>
      </c>
      <c r="E134" s="134" t="s">
        <v>100</v>
      </c>
      <c r="F134" s="134" t="s">
        <v>765</v>
      </c>
      <c r="J134" s="135"/>
      <c r="L134" s="125"/>
      <c r="M134" s="129"/>
      <c r="P134" s="130">
        <f>SUM(P135:P136)</f>
        <v>0</v>
      </c>
      <c r="R134" s="130">
        <f>SUM(R135:R136)</f>
        <v>0</v>
      </c>
      <c r="T134" s="131">
        <f>SUM(T135:T136)</f>
        <v>0</v>
      </c>
      <c r="AR134" s="126" t="s">
        <v>77</v>
      </c>
      <c r="AT134" s="132" t="s">
        <v>70</v>
      </c>
      <c r="AU134" s="132" t="s">
        <v>77</v>
      </c>
      <c r="AY134" s="126" t="s">
        <v>143</v>
      </c>
      <c r="BK134" s="133">
        <f>SUM(BK135:BK136)</f>
        <v>0</v>
      </c>
    </row>
    <row r="135" spans="2:65" s="1" customFormat="1" ht="24.2" customHeight="1" x14ac:dyDescent="0.2">
      <c r="B135" s="26"/>
      <c r="C135" s="136" t="s">
        <v>170</v>
      </c>
      <c r="D135" s="136" t="s">
        <v>145</v>
      </c>
      <c r="E135" s="137" t="s">
        <v>766</v>
      </c>
      <c r="F135" s="138" t="s">
        <v>767</v>
      </c>
      <c r="G135" s="139" t="s">
        <v>317</v>
      </c>
      <c r="H135" s="140">
        <v>1</v>
      </c>
      <c r="I135" s="140"/>
      <c r="J135" s="140"/>
      <c r="K135" s="141"/>
      <c r="L135" s="26"/>
      <c r="M135" s="142" t="s">
        <v>1</v>
      </c>
      <c r="N135" s="143" t="s">
        <v>37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89</v>
      </c>
      <c r="AT135" s="146" t="s">
        <v>145</v>
      </c>
      <c r="AU135" s="146" t="s">
        <v>82</v>
      </c>
      <c r="AY135" s="14" t="s">
        <v>143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4" t="s">
        <v>82</v>
      </c>
      <c r="BK135" s="148">
        <f>ROUND(I135*H135,3)</f>
        <v>0</v>
      </c>
      <c r="BL135" s="14" t="s">
        <v>89</v>
      </c>
      <c r="BM135" s="146" t="s">
        <v>182</v>
      </c>
    </row>
    <row r="136" spans="2:65" s="1" customFormat="1" ht="24.2" customHeight="1" x14ac:dyDescent="0.2">
      <c r="B136" s="26"/>
      <c r="C136" s="156" t="s">
        <v>163</v>
      </c>
      <c r="D136" s="156" t="s">
        <v>209</v>
      </c>
      <c r="E136" s="157" t="s">
        <v>768</v>
      </c>
      <c r="F136" s="158" t="s">
        <v>769</v>
      </c>
      <c r="G136" s="159" t="s">
        <v>317</v>
      </c>
      <c r="H136" s="160">
        <v>1</v>
      </c>
      <c r="I136" s="160"/>
      <c r="J136" s="160"/>
      <c r="K136" s="161"/>
      <c r="L136" s="162"/>
      <c r="M136" s="163" t="s">
        <v>1</v>
      </c>
      <c r="N136" s="164" t="s">
        <v>37</v>
      </c>
      <c r="O136" s="144">
        <v>0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100</v>
      </c>
      <c r="AT136" s="146" t="s">
        <v>209</v>
      </c>
      <c r="AU136" s="146" t="s">
        <v>82</v>
      </c>
      <c r="AY136" s="14" t="s">
        <v>143</v>
      </c>
      <c r="BE136" s="147">
        <f>IF(N136="základná",J136,0)</f>
        <v>0</v>
      </c>
      <c r="BF136" s="147">
        <f>IF(N136="znížená",J136,0)</f>
        <v>0</v>
      </c>
      <c r="BG136" s="147">
        <f>IF(N136="zákl. prenesená",J136,0)</f>
        <v>0</v>
      </c>
      <c r="BH136" s="147">
        <f>IF(N136="zníž. prenesená",J136,0)</f>
        <v>0</v>
      </c>
      <c r="BI136" s="147">
        <f>IF(N136="nulová",J136,0)</f>
        <v>0</v>
      </c>
      <c r="BJ136" s="14" t="s">
        <v>82</v>
      </c>
      <c r="BK136" s="148">
        <f>ROUND(I136*H136,3)</f>
        <v>0</v>
      </c>
      <c r="BL136" s="14" t="s">
        <v>89</v>
      </c>
      <c r="BM136" s="146" t="s">
        <v>7</v>
      </c>
    </row>
    <row r="137" spans="2:65" s="11" customFormat="1" ht="22.9" customHeight="1" x14ac:dyDescent="0.2">
      <c r="B137" s="125"/>
      <c r="D137" s="126" t="s">
        <v>70</v>
      </c>
      <c r="E137" s="134" t="s">
        <v>170</v>
      </c>
      <c r="F137" s="134" t="s">
        <v>234</v>
      </c>
      <c r="J137" s="135"/>
      <c r="L137" s="125"/>
      <c r="M137" s="129"/>
      <c r="P137" s="130">
        <f>SUM(P138:P139)</f>
        <v>0</v>
      </c>
      <c r="R137" s="130">
        <f>SUM(R138:R139)</f>
        <v>0</v>
      </c>
      <c r="T137" s="131">
        <f>SUM(T138:T139)</f>
        <v>0</v>
      </c>
      <c r="AR137" s="126" t="s">
        <v>77</v>
      </c>
      <c r="AT137" s="132" t="s">
        <v>70</v>
      </c>
      <c r="AU137" s="132" t="s">
        <v>77</v>
      </c>
      <c r="AY137" s="126" t="s">
        <v>143</v>
      </c>
      <c r="BK137" s="133">
        <f>SUM(BK138:BK139)</f>
        <v>0</v>
      </c>
    </row>
    <row r="138" spans="2:65" s="1" customFormat="1" ht="37.9" customHeight="1" x14ac:dyDescent="0.2">
      <c r="B138" s="26"/>
      <c r="C138" s="136" t="s">
        <v>179</v>
      </c>
      <c r="D138" s="136" t="s">
        <v>145</v>
      </c>
      <c r="E138" s="137" t="s">
        <v>770</v>
      </c>
      <c r="F138" s="138" t="s">
        <v>771</v>
      </c>
      <c r="G138" s="139" t="s">
        <v>283</v>
      </c>
      <c r="H138" s="140">
        <v>12</v>
      </c>
      <c r="I138" s="140"/>
      <c r="J138" s="140"/>
      <c r="K138" s="141"/>
      <c r="L138" s="26"/>
      <c r="M138" s="142" t="s">
        <v>1</v>
      </c>
      <c r="N138" s="143" t="s">
        <v>37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89</v>
      </c>
      <c r="AT138" s="146" t="s">
        <v>145</v>
      </c>
      <c r="AU138" s="146" t="s">
        <v>82</v>
      </c>
      <c r="AY138" s="14" t="s">
        <v>143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4" t="s">
        <v>82</v>
      </c>
      <c r="BK138" s="148">
        <f>ROUND(I138*H138,3)</f>
        <v>0</v>
      </c>
      <c r="BL138" s="14" t="s">
        <v>89</v>
      </c>
      <c r="BM138" s="146" t="s">
        <v>195</v>
      </c>
    </row>
    <row r="139" spans="2:65" s="1" customFormat="1" ht="16.5" customHeight="1" x14ac:dyDescent="0.2">
      <c r="B139" s="26"/>
      <c r="C139" s="156" t="s">
        <v>166</v>
      </c>
      <c r="D139" s="156" t="s">
        <v>209</v>
      </c>
      <c r="E139" s="157" t="s">
        <v>772</v>
      </c>
      <c r="F139" s="158" t="s">
        <v>773</v>
      </c>
      <c r="G139" s="159" t="s">
        <v>317</v>
      </c>
      <c r="H139" s="160">
        <v>12.12</v>
      </c>
      <c r="I139" s="160"/>
      <c r="J139" s="160"/>
      <c r="K139" s="161"/>
      <c r="L139" s="162"/>
      <c r="M139" s="163" t="s">
        <v>1</v>
      </c>
      <c r="N139" s="164" t="s">
        <v>37</v>
      </c>
      <c r="O139" s="144">
        <v>0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100</v>
      </c>
      <c r="AT139" s="146" t="s">
        <v>209</v>
      </c>
      <c r="AU139" s="146" t="s">
        <v>82</v>
      </c>
      <c r="AY139" s="14" t="s">
        <v>143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4" t="s">
        <v>82</v>
      </c>
      <c r="BK139" s="148">
        <f>ROUND(I139*H139,3)</f>
        <v>0</v>
      </c>
      <c r="BL139" s="14" t="s">
        <v>89</v>
      </c>
      <c r="BM139" s="146" t="s">
        <v>199</v>
      </c>
    </row>
    <row r="140" spans="2:65" s="11" customFormat="1" ht="22.9" customHeight="1" x14ac:dyDescent="0.2">
      <c r="B140" s="125"/>
      <c r="D140" s="126" t="s">
        <v>70</v>
      </c>
      <c r="E140" s="134" t="s">
        <v>255</v>
      </c>
      <c r="F140" s="134" t="s">
        <v>256</v>
      </c>
      <c r="J140" s="135"/>
      <c r="L140" s="125"/>
      <c r="M140" s="129"/>
      <c r="P140" s="130">
        <f>P141</f>
        <v>0</v>
      </c>
      <c r="R140" s="130">
        <f>R141</f>
        <v>0</v>
      </c>
      <c r="T140" s="131">
        <f>T141</f>
        <v>0</v>
      </c>
      <c r="AR140" s="126" t="s">
        <v>77</v>
      </c>
      <c r="AT140" s="132" t="s">
        <v>70</v>
      </c>
      <c r="AU140" s="132" t="s">
        <v>77</v>
      </c>
      <c r="AY140" s="126" t="s">
        <v>143</v>
      </c>
      <c r="BK140" s="133">
        <f>BK141</f>
        <v>0</v>
      </c>
    </row>
    <row r="141" spans="2:65" s="1" customFormat="1" ht="33" customHeight="1" x14ac:dyDescent="0.2">
      <c r="B141" s="26"/>
      <c r="C141" s="136" t="s">
        <v>186</v>
      </c>
      <c r="D141" s="136" t="s">
        <v>145</v>
      </c>
      <c r="E141" s="137" t="s">
        <v>774</v>
      </c>
      <c r="F141" s="138" t="s">
        <v>775</v>
      </c>
      <c r="G141" s="139" t="s">
        <v>198</v>
      </c>
      <c r="H141" s="140">
        <v>11.87</v>
      </c>
      <c r="I141" s="140"/>
      <c r="J141" s="140"/>
      <c r="K141" s="141"/>
      <c r="L141" s="26"/>
      <c r="M141" s="167" t="s">
        <v>1</v>
      </c>
      <c r="N141" s="168" t="s">
        <v>37</v>
      </c>
      <c r="O141" s="169">
        <v>0</v>
      </c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AR141" s="146" t="s">
        <v>89</v>
      </c>
      <c r="AT141" s="146" t="s">
        <v>145</v>
      </c>
      <c r="AU141" s="146" t="s">
        <v>82</v>
      </c>
      <c r="AY141" s="14" t="s">
        <v>143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4" t="s">
        <v>82</v>
      </c>
      <c r="BK141" s="148">
        <f>ROUND(I141*H141,3)</f>
        <v>0</v>
      </c>
      <c r="BL141" s="14" t="s">
        <v>89</v>
      </c>
      <c r="BM141" s="146" t="s">
        <v>203</v>
      </c>
    </row>
    <row r="142" spans="2:65" s="1" customFormat="1" ht="6.95" customHeight="1" x14ac:dyDescent="0.2"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26"/>
    </row>
  </sheetData>
  <sheetProtection formatColumns="0" formatRows="0" autoFilter="0"/>
  <autoFilter ref="C121:K14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6"/>
  <sheetViews>
    <sheetView showGridLines="0" topLeftCell="A50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99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s="1" customFormat="1" ht="12" customHeight="1" x14ac:dyDescent="0.2">
      <c r="B8" s="26"/>
      <c r="D8" s="23" t="s">
        <v>104</v>
      </c>
      <c r="L8" s="26"/>
    </row>
    <row r="9" spans="2:46" s="1" customFormat="1" ht="16.5" customHeight="1" x14ac:dyDescent="0.2">
      <c r="B9" s="26"/>
      <c r="E9" s="233" t="s">
        <v>776</v>
      </c>
      <c r="F9" s="242"/>
      <c r="G9" s="242"/>
      <c r="H9" s="242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3" t="s">
        <v>14</v>
      </c>
      <c r="F11" s="21" t="s">
        <v>1</v>
      </c>
      <c r="I11" s="23" t="s">
        <v>15</v>
      </c>
      <c r="J11" s="21" t="s">
        <v>1</v>
      </c>
      <c r="L11" s="26"/>
    </row>
    <row r="12" spans="2:46" s="1" customFormat="1" ht="12" customHeight="1" x14ac:dyDescent="0.2">
      <c r="B12" s="26"/>
      <c r="D12" s="23" t="s">
        <v>16</v>
      </c>
      <c r="F12" s="21" t="s">
        <v>17</v>
      </c>
      <c r="I12" s="23" t="s">
        <v>18</v>
      </c>
      <c r="J12" s="48"/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3" t="s">
        <v>19</v>
      </c>
      <c r="I14" s="23" t="s">
        <v>20</v>
      </c>
      <c r="J14" s="21" t="s">
        <v>1</v>
      </c>
      <c r="L14" s="26"/>
    </row>
    <row r="15" spans="2:46" s="1" customFormat="1" ht="18" customHeight="1" x14ac:dyDescent="0.2">
      <c r="B15" s="26"/>
      <c r="E15" s="21" t="s">
        <v>21</v>
      </c>
      <c r="I15" s="23" t="s">
        <v>22</v>
      </c>
      <c r="J15" s="21" t="s">
        <v>1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23</v>
      </c>
      <c r="I17" s="23" t="s">
        <v>20</v>
      </c>
      <c r="J17" s="21" t="str">
        <f>'Rekapitulácia stavby'!AN13</f>
        <v/>
      </c>
      <c r="L17" s="26"/>
    </row>
    <row r="18" spans="2:12" s="1" customFormat="1" ht="18" customHeight="1" x14ac:dyDescent="0.2">
      <c r="B18" s="26"/>
      <c r="E18" s="213" t="str">
        <f>'Rekapitulácia stavby'!E14</f>
        <v xml:space="preserve"> </v>
      </c>
      <c r="F18" s="213"/>
      <c r="G18" s="213"/>
      <c r="H18" s="213"/>
      <c r="I18" s="23" t="s">
        <v>22</v>
      </c>
      <c r="J18" s="21" t="str">
        <f>'Rekapitulácia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25</v>
      </c>
      <c r="I20" s="23" t="s">
        <v>20</v>
      </c>
      <c r="J20" s="21" t="s">
        <v>1</v>
      </c>
      <c r="L20" s="26"/>
    </row>
    <row r="21" spans="2:12" s="1" customFormat="1" ht="18" customHeight="1" x14ac:dyDescent="0.2">
      <c r="B21" s="26"/>
      <c r="E21" s="21" t="s">
        <v>26</v>
      </c>
      <c r="I21" s="23" t="s">
        <v>22</v>
      </c>
      <c r="J21" s="21" t="s">
        <v>1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29</v>
      </c>
      <c r="I23" s="23" t="s">
        <v>20</v>
      </c>
      <c r="J23" s="21" t="str">
        <f>IF('Rekapitulácia stavby'!AN19="","",'Rekapitulácia stavby'!AN19)</f>
        <v/>
      </c>
      <c r="L23" s="26"/>
    </row>
    <row r="24" spans="2:12" s="1" customFormat="1" ht="18" customHeight="1" x14ac:dyDescent="0.2">
      <c r="B24" s="26"/>
      <c r="E24" s="21" t="str">
        <f>IF('Rekapitulácia stavby'!E20="","",'Rekapitulácia stavby'!E20)</f>
        <v xml:space="preserve"> </v>
      </c>
      <c r="I24" s="23" t="s">
        <v>22</v>
      </c>
      <c r="J24" s="21" t="str">
        <f>IF('Rekapitulácia stavby'!AN20="","",'Rekapitulácia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30</v>
      </c>
      <c r="L26" s="26"/>
    </row>
    <row r="27" spans="2:12" s="7" customFormat="1" ht="16.5" customHeight="1" x14ac:dyDescent="0.2">
      <c r="B27" s="89"/>
      <c r="E27" s="215" t="s">
        <v>1</v>
      </c>
      <c r="F27" s="215"/>
      <c r="G27" s="215"/>
      <c r="H27" s="215"/>
      <c r="L27" s="8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1" customFormat="1" ht="25.35" customHeight="1" x14ac:dyDescent="0.2">
      <c r="B30" s="26"/>
      <c r="D30" s="90" t="s">
        <v>31</v>
      </c>
      <c r="J30" s="61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14.45" customHeight="1" x14ac:dyDescent="0.2">
      <c r="B32" s="26"/>
      <c r="F32" s="91" t="s">
        <v>33</v>
      </c>
      <c r="I32" s="91" t="s">
        <v>32</v>
      </c>
      <c r="J32" s="91" t="s">
        <v>34</v>
      </c>
      <c r="L32" s="26"/>
    </row>
    <row r="33" spans="2:12" s="1" customFormat="1" ht="14.45" customHeight="1" x14ac:dyDescent="0.2">
      <c r="B33" s="26"/>
      <c r="D33" s="92" t="s">
        <v>35</v>
      </c>
      <c r="E33" s="30" t="s">
        <v>36</v>
      </c>
      <c r="F33" s="93">
        <f>ROUND((SUM(BE124:BE175)),  2)</f>
        <v>0</v>
      </c>
      <c r="G33" s="94"/>
      <c r="H33" s="94"/>
      <c r="I33" s="95">
        <v>0.2</v>
      </c>
      <c r="J33" s="93">
        <f>ROUND(((SUM(BE124:BE175))*I33),  2)</f>
        <v>0</v>
      </c>
      <c r="L33" s="26"/>
    </row>
    <row r="34" spans="2:12" s="1" customFormat="1" ht="14.45" customHeight="1" x14ac:dyDescent="0.2">
      <c r="B34" s="26"/>
      <c r="E34" s="30" t="s">
        <v>37</v>
      </c>
      <c r="F34" s="81"/>
      <c r="I34" s="96">
        <v>0.2</v>
      </c>
      <c r="J34" s="81"/>
      <c r="L34" s="26"/>
    </row>
    <row r="35" spans="2:12" s="1" customFormat="1" ht="14.45" hidden="1" customHeight="1" x14ac:dyDescent="0.2">
      <c r="B35" s="26"/>
      <c r="E35" s="23" t="s">
        <v>38</v>
      </c>
      <c r="F35" s="81">
        <f>ROUND((SUM(BG124:BG175)),  2)</f>
        <v>0</v>
      </c>
      <c r="I35" s="96">
        <v>0.2</v>
      </c>
      <c r="J35" s="81">
        <f>0</f>
        <v>0</v>
      </c>
      <c r="L35" s="26"/>
    </row>
    <row r="36" spans="2:12" s="1" customFormat="1" ht="14.45" hidden="1" customHeight="1" x14ac:dyDescent="0.2">
      <c r="B36" s="26"/>
      <c r="E36" s="23" t="s">
        <v>39</v>
      </c>
      <c r="F36" s="81">
        <f>ROUND((SUM(BH124:BH175)),  2)</f>
        <v>0</v>
      </c>
      <c r="I36" s="96">
        <v>0.2</v>
      </c>
      <c r="J36" s="81">
        <f>0</f>
        <v>0</v>
      </c>
      <c r="L36" s="26"/>
    </row>
    <row r="37" spans="2:12" s="1" customFormat="1" ht="14.45" hidden="1" customHeight="1" x14ac:dyDescent="0.2">
      <c r="B37" s="26"/>
      <c r="E37" s="30" t="s">
        <v>40</v>
      </c>
      <c r="F37" s="93">
        <f>ROUND((SUM(BI124:BI175)),  2)</f>
        <v>0</v>
      </c>
      <c r="G37" s="94"/>
      <c r="H37" s="94"/>
      <c r="I37" s="95">
        <v>0</v>
      </c>
      <c r="J37" s="9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97"/>
      <c r="D39" s="98" t="s">
        <v>41</v>
      </c>
      <c r="E39" s="52"/>
      <c r="F39" s="52"/>
      <c r="G39" s="99" t="s">
        <v>42</v>
      </c>
      <c r="H39" s="100" t="s">
        <v>43</v>
      </c>
      <c r="I39" s="52"/>
      <c r="J39" s="101"/>
      <c r="K39" s="102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47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47" s="1" customFormat="1" ht="24.95" hidden="1" customHeight="1" x14ac:dyDescent="0.2">
      <c r="B82" s="26"/>
      <c r="C82" s="18" t="s">
        <v>108</v>
      </c>
      <c r="L82" s="26"/>
    </row>
    <row r="83" spans="2:47" s="1" customFormat="1" ht="6.95" hidden="1" customHeight="1" x14ac:dyDescent="0.2">
      <c r="B83" s="26"/>
      <c r="L83" s="26"/>
    </row>
    <row r="84" spans="2:47" s="1" customFormat="1" ht="12" hidden="1" customHeight="1" x14ac:dyDescent="0.2">
      <c r="B84" s="26"/>
      <c r="C84" s="23" t="s">
        <v>12</v>
      </c>
      <c r="L84" s="26"/>
    </row>
    <row r="85" spans="2:47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47" s="1" customFormat="1" ht="12" hidden="1" customHeight="1" x14ac:dyDescent="0.2">
      <c r="B86" s="26"/>
      <c r="C86" s="23" t="s">
        <v>104</v>
      </c>
      <c r="L86" s="26"/>
    </row>
    <row r="87" spans="2:47" s="1" customFormat="1" ht="16.5" hidden="1" customHeight="1" x14ac:dyDescent="0.2">
      <c r="B87" s="26"/>
      <c r="E87" s="233" t="str">
        <f>E9</f>
        <v>7 - SO 04  Spevnené plochy</v>
      </c>
      <c r="F87" s="242"/>
      <c r="G87" s="242"/>
      <c r="H87" s="242"/>
      <c r="L87" s="26"/>
    </row>
    <row r="88" spans="2:47" s="1" customFormat="1" ht="6.95" hidden="1" customHeight="1" x14ac:dyDescent="0.2">
      <c r="B88" s="26"/>
      <c r="L88" s="26"/>
    </row>
    <row r="89" spans="2:47" s="1" customFormat="1" ht="12" hidden="1" customHeight="1" x14ac:dyDescent="0.2">
      <c r="B89" s="26"/>
      <c r="C89" s="23" t="s">
        <v>16</v>
      </c>
      <c r="F89" s="21" t="str">
        <f>F12</f>
        <v>Čierna nad Tisou</v>
      </c>
      <c r="I89" s="23" t="s">
        <v>18</v>
      </c>
      <c r="J89" s="48" t="str">
        <f>IF(J12="","",J12)</f>
        <v/>
      </c>
      <c r="L89" s="26"/>
    </row>
    <row r="90" spans="2:47" s="1" customFormat="1" ht="6.95" hidden="1" customHeight="1" x14ac:dyDescent="0.2">
      <c r="B90" s="26"/>
      <c r="L90" s="26"/>
    </row>
    <row r="91" spans="2:47" s="1" customFormat="1" ht="15.2" hidden="1" customHeight="1" x14ac:dyDescent="0.2">
      <c r="B91" s="26"/>
      <c r="C91" s="23" t="s">
        <v>19</v>
      </c>
      <c r="F91" s="21" t="str">
        <f>E15</f>
        <v>Ministerstvo vnútra SR</v>
      </c>
      <c r="I91" s="23" t="s">
        <v>25</v>
      </c>
      <c r="J91" s="24" t="str">
        <f>E21</f>
        <v>KApAR, s.r.o. Prešov</v>
      </c>
      <c r="L91" s="26"/>
    </row>
    <row r="92" spans="2:47" s="1" customFormat="1" ht="15.2" hidden="1" customHeight="1" x14ac:dyDescent="0.2">
      <c r="B92" s="26"/>
      <c r="C92" s="23" t="s">
        <v>23</v>
      </c>
      <c r="F92" s="21" t="str">
        <f>IF(E18="","",E18)</f>
        <v xml:space="preserve"> </v>
      </c>
      <c r="I92" s="23" t="s">
        <v>29</v>
      </c>
      <c r="J92" s="24" t="str">
        <f>E24</f>
        <v xml:space="preserve"> </v>
      </c>
      <c r="L92" s="26"/>
    </row>
    <row r="93" spans="2:47" s="1" customFormat="1" ht="10.35" hidden="1" customHeight="1" x14ac:dyDescent="0.2">
      <c r="B93" s="26"/>
      <c r="L93" s="26"/>
    </row>
    <row r="94" spans="2:47" s="1" customFormat="1" ht="29.25" hidden="1" customHeight="1" x14ac:dyDescent="0.2">
      <c r="B94" s="26"/>
      <c r="C94" s="105" t="s">
        <v>109</v>
      </c>
      <c r="D94" s="97"/>
      <c r="E94" s="97"/>
      <c r="F94" s="97"/>
      <c r="G94" s="97"/>
      <c r="H94" s="97"/>
      <c r="I94" s="97"/>
      <c r="J94" s="106" t="s">
        <v>110</v>
      </c>
      <c r="K94" s="97"/>
      <c r="L94" s="26"/>
    </row>
    <row r="95" spans="2:47" s="1" customFormat="1" ht="10.35" hidden="1" customHeight="1" x14ac:dyDescent="0.2">
      <c r="B95" s="26"/>
      <c r="L95" s="26"/>
    </row>
    <row r="96" spans="2:47" s="1" customFormat="1" ht="22.9" hidden="1" customHeight="1" x14ac:dyDescent="0.2">
      <c r="B96" s="26"/>
      <c r="C96" s="107" t="s">
        <v>111</v>
      </c>
      <c r="J96" s="61">
        <f>J124</f>
        <v>0</v>
      </c>
      <c r="L96" s="26"/>
      <c r="AU96" s="14" t="s">
        <v>112</v>
      </c>
    </row>
    <row r="97" spans="2:12" s="8" customFormat="1" ht="24.95" hidden="1" customHeight="1" x14ac:dyDescent="0.2">
      <c r="B97" s="108"/>
      <c r="D97" s="109" t="s">
        <v>572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2:12" s="9" customFormat="1" ht="19.899999999999999" hidden="1" customHeight="1" x14ac:dyDescent="0.2">
      <c r="B98" s="112"/>
      <c r="D98" s="113" t="s">
        <v>114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2:12" s="9" customFormat="1" ht="19.899999999999999" hidden="1" customHeight="1" x14ac:dyDescent="0.2">
      <c r="B99" s="112"/>
      <c r="D99" s="113" t="s">
        <v>117</v>
      </c>
      <c r="E99" s="114"/>
      <c r="F99" s="114"/>
      <c r="G99" s="114"/>
      <c r="H99" s="114"/>
      <c r="I99" s="114"/>
      <c r="J99" s="115">
        <f>J142</f>
        <v>0</v>
      </c>
      <c r="L99" s="112"/>
    </row>
    <row r="100" spans="2:12" s="9" customFormat="1" ht="19.899999999999999" hidden="1" customHeight="1" x14ac:dyDescent="0.2">
      <c r="B100" s="112"/>
      <c r="D100" s="113" t="s">
        <v>119</v>
      </c>
      <c r="E100" s="114"/>
      <c r="F100" s="114"/>
      <c r="G100" s="114"/>
      <c r="H100" s="114"/>
      <c r="I100" s="114"/>
      <c r="J100" s="115">
        <f>J152</f>
        <v>0</v>
      </c>
      <c r="L100" s="112"/>
    </row>
    <row r="101" spans="2:12" s="9" customFormat="1" ht="19.899999999999999" hidden="1" customHeight="1" x14ac:dyDescent="0.2">
      <c r="B101" s="112"/>
      <c r="D101" s="113" t="s">
        <v>120</v>
      </c>
      <c r="E101" s="114"/>
      <c r="F101" s="114"/>
      <c r="G101" s="114"/>
      <c r="H101" s="114"/>
      <c r="I101" s="114"/>
      <c r="J101" s="115">
        <f>J167</f>
        <v>0</v>
      </c>
      <c r="L101" s="112"/>
    </row>
    <row r="102" spans="2:12" s="8" customFormat="1" ht="24.95" hidden="1" customHeight="1" x14ac:dyDescent="0.2">
      <c r="B102" s="108"/>
      <c r="D102" s="109" t="s">
        <v>121</v>
      </c>
      <c r="E102" s="110"/>
      <c r="F102" s="110"/>
      <c r="G102" s="110"/>
      <c r="H102" s="110"/>
      <c r="I102" s="110"/>
      <c r="J102" s="111">
        <f>J169</f>
        <v>0</v>
      </c>
      <c r="L102" s="108"/>
    </row>
    <row r="103" spans="2:12" s="9" customFormat="1" ht="19.899999999999999" hidden="1" customHeight="1" x14ac:dyDescent="0.2">
      <c r="B103" s="112"/>
      <c r="D103" s="113" t="s">
        <v>127</v>
      </c>
      <c r="E103" s="114"/>
      <c r="F103" s="114"/>
      <c r="G103" s="114"/>
      <c r="H103" s="114"/>
      <c r="I103" s="114"/>
      <c r="J103" s="115">
        <f>J170</f>
        <v>0</v>
      </c>
      <c r="L103" s="112"/>
    </row>
    <row r="104" spans="2:12" s="8" customFormat="1" ht="24.95" hidden="1" customHeight="1" x14ac:dyDescent="0.2">
      <c r="B104" s="108"/>
      <c r="D104" s="109" t="s">
        <v>777</v>
      </c>
      <c r="E104" s="110"/>
      <c r="F104" s="110"/>
      <c r="G104" s="110"/>
      <c r="H104" s="110"/>
      <c r="I104" s="110"/>
      <c r="J104" s="111">
        <f>J173</f>
        <v>0</v>
      </c>
      <c r="L104" s="108"/>
    </row>
    <row r="105" spans="2:12" s="1" customFormat="1" ht="21.75" hidden="1" customHeight="1" x14ac:dyDescent="0.2">
      <c r="B105" s="26"/>
      <c r="L105" s="26"/>
    </row>
    <row r="106" spans="2:12" s="1" customFormat="1" ht="6.95" hidden="1" customHeight="1" x14ac:dyDescent="0.2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6"/>
    </row>
    <row r="107" spans="2:12" hidden="1" x14ac:dyDescent="0.2"/>
    <row r="108" spans="2:12" hidden="1" x14ac:dyDescent="0.2"/>
    <row r="109" spans="2:12" hidden="1" x14ac:dyDescent="0.2"/>
    <row r="110" spans="2:12" s="1" customFormat="1" ht="6.95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6"/>
    </row>
    <row r="111" spans="2:12" s="1" customFormat="1" ht="24.95" customHeight="1" x14ac:dyDescent="0.2">
      <c r="B111" s="26"/>
      <c r="C111" s="18" t="s">
        <v>129</v>
      </c>
      <c r="L111" s="26"/>
    </row>
    <row r="112" spans="2:12" s="1" customFormat="1" ht="6.95" customHeight="1" x14ac:dyDescent="0.2">
      <c r="B112" s="26"/>
      <c r="L112" s="26"/>
    </row>
    <row r="113" spans="2:65" s="1" customFormat="1" ht="12" customHeight="1" x14ac:dyDescent="0.2">
      <c r="B113" s="26"/>
      <c r="C113" s="23" t="s">
        <v>12</v>
      </c>
      <c r="L113" s="26"/>
    </row>
    <row r="114" spans="2:65" s="1" customFormat="1" ht="26.25" customHeight="1" x14ac:dyDescent="0.2">
      <c r="B114" s="26"/>
      <c r="E114" s="243" t="str">
        <f>E7</f>
        <v>Čierna nad Tisou OHK -  Pracovisko hraničnej kontroly na HP Čierna nad Tisou</v>
      </c>
      <c r="F114" s="244"/>
      <c r="G114" s="244"/>
      <c r="H114" s="244"/>
      <c r="L114" s="26"/>
    </row>
    <row r="115" spans="2:65" s="1" customFormat="1" ht="12" customHeight="1" x14ac:dyDescent="0.2">
      <c r="B115" s="26"/>
      <c r="C115" s="23" t="s">
        <v>104</v>
      </c>
      <c r="L115" s="26"/>
    </row>
    <row r="116" spans="2:65" s="1" customFormat="1" ht="16.5" customHeight="1" x14ac:dyDescent="0.2">
      <c r="B116" s="26"/>
      <c r="E116" s="233" t="str">
        <f>E9</f>
        <v>7 - SO 04  Spevnené plochy</v>
      </c>
      <c r="F116" s="242"/>
      <c r="G116" s="242"/>
      <c r="H116" s="242"/>
      <c r="L116" s="26"/>
    </row>
    <row r="117" spans="2:65" s="1" customFormat="1" ht="6.95" customHeight="1" x14ac:dyDescent="0.2">
      <c r="B117" s="26"/>
      <c r="L117" s="26"/>
    </row>
    <row r="118" spans="2:65" s="1" customFormat="1" ht="12" customHeight="1" x14ac:dyDescent="0.2">
      <c r="B118" s="26"/>
      <c r="C118" s="23" t="s">
        <v>16</v>
      </c>
      <c r="F118" s="21" t="str">
        <f>F12</f>
        <v>Čierna nad Tisou</v>
      </c>
      <c r="I118" s="23" t="s">
        <v>18</v>
      </c>
      <c r="J118" s="48" t="str">
        <f>IF(J12="","",J12)</f>
        <v/>
      </c>
      <c r="L118" s="26"/>
    </row>
    <row r="119" spans="2:65" s="1" customFormat="1" ht="6.95" customHeight="1" x14ac:dyDescent="0.2">
      <c r="B119" s="26"/>
      <c r="L119" s="26"/>
    </row>
    <row r="120" spans="2:65" s="1" customFormat="1" ht="15.2" customHeight="1" x14ac:dyDescent="0.2">
      <c r="B120" s="26"/>
      <c r="C120" s="23" t="s">
        <v>19</v>
      </c>
      <c r="F120" s="21" t="str">
        <f>E15</f>
        <v>Ministerstvo vnútra SR</v>
      </c>
      <c r="I120" s="23" t="s">
        <v>25</v>
      </c>
      <c r="J120" s="24" t="str">
        <f>E21</f>
        <v>KApAR, s.r.o. Prešov</v>
      </c>
      <c r="L120" s="26"/>
    </row>
    <row r="121" spans="2:65" s="1" customFormat="1" ht="15.2" customHeight="1" x14ac:dyDescent="0.2">
      <c r="B121" s="26"/>
      <c r="C121" s="23" t="s">
        <v>23</v>
      </c>
      <c r="F121" s="21" t="str">
        <f>IF(E18="","",E18)</f>
        <v xml:space="preserve"> </v>
      </c>
      <c r="I121" s="23" t="s">
        <v>29</v>
      </c>
      <c r="J121" s="24" t="str">
        <f>E24</f>
        <v xml:space="preserve"> </v>
      </c>
      <c r="L121" s="26"/>
    </row>
    <row r="122" spans="2:65" s="1" customFormat="1" ht="10.35" customHeight="1" x14ac:dyDescent="0.2">
      <c r="B122" s="26"/>
      <c r="L122" s="26"/>
    </row>
    <row r="123" spans="2:65" s="10" customFormat="1" ht="29.25" customHeight="1" x14ac:dyDescent="0.2">
      <c r="B123" s="116"/>
      <c r="C123" s="117" t="s">
        <v>130</v>
      </c>
      <c r="D123" s="118" t="s">
        <v>56</v>
      </c>
      <c r="E123" s="118" t="s">
        <v>52</v>
      </c>
      <c r="F123" s="118" t="s">
        <v>53</v>
      </c>
      <c r="G123" s="118" t="s">
        <v>131</v>
      </c>
      <c r="H123" s="118" t="s">
        <v>132</v>
      </c>
      <c r="I123" s="118" t="s">
        <v>133</v>
      </c>
      <c r="J123" s="119" t="s">
        <v>110</v>
      </c>
      <c r="K123" s="120" t="s">
        <v>134</v>
      </c>
      <c r="L123" s="116"/>
      <c r="M123" s="54" t="s">
        <v>1</v>
      </c>
      <c r="N123" s="55" t="s">
        <v>35</v>
      </c>
      <c r="O123" s="55" t="s">
        <v>135</v>
      </c>
      <c r="P123" s="55" t="s">
        <v>136</v>
      </c>
      <c r="Q123" s="55" t="s">
        <v>137</v>
      </c>
      <c r="R123" s="55" t="s">
        <v>138</v>
      </c>
      <c r="S123" s="55" t="s">
        <v>139</v>
      </c>
      <c r="T123" s="56" t="s">
        <v>140</v>
      </c>
    </row>
    <row r="124" spans="2:65" s="1" customFormat="1" ht="22.9" customHeight="1" x14ac:dyDescent="0.25">
      <c r="B124" s="26"/>
      <c r="C124" s="59" t="s">
        <v>111</v>
      </c>
      <c r="J124" s="121"/>
      <c r="L124" s="26"/>
      <c r="M124" s="57"/>
      <c r="N124" s="49"/>
      <c r="O124" s="49"/>
      <c r="P124" s="122">
        <f>P125+P169+P173</f>
        <v>0</v>
      </c>
      <c r="Q124" s="49"/>
      <c r="R124" s="122">
        <f>R125+R169+R173</f>
        <v>0</v>
      </c>
      <c r="S124" s="49"/>
      <c r="T124" s="123">
        <f>T125+T169+T173</f>
        <v>0</v>
      </c>
      <c r="AT124" s="14" t="s">
        <v>70</v>
      </c>
      <c r="AU124" s="14" t="s">
        <v>112</v>
      </c>
      <c r="BK124" s="124">
        <f>BK125+BK169+BK173</f>
        <v>0</v>
      </c>
    </row>
    <row r="125" spans="2:65" s="11" customFormat="1" ht="25.9" customHeight="1" x14ac:dyDescent="0.2">
      <c r="B125" s="125"/>
      <c r="D125" s="126" t="s">
        <v>70</v>
      </c>
      <c r="E125" s="127" t="s">
        <v>574</v>
      </c>
      <c r="F125" s="127" t="s">
        <v>142</v>
      </c>
      <c r="J125" s="128"/>
      <c r="L125" s="125"/>
      <c r="M125" s="129"/>
      <c r="P125" s="130">
        <f>P126+P142+P152+P167</f>
        <v>0</v>
      </c>
      <c r="R125" s="130">
        <f>R126+R142+R152+R167</f>
        <v>0</v>
      </c>
      <c r="T125" s="131">
        <f>T126+T142+T152+T167</f>
        <v>0</v>
      </c>
      <c r="AR125" s="126" t="s">
        <v>77</v>
      </c>
      <c r="AT125" s="132" t="s">
        <v>70</v>
      </c>
      <c r="AU125" s="132" t="s">
        <v>71</v>
      </c>
      <c r="AY125" s="126" t="s">
        <v>143</v>
      </c>
      <c r="BK125" s="133">
        <f>BK126+BK142+BK152+BK167</f>
        <v>0</v>
      </c>
    </row>
    <row r="126" spans="2:65" s="11" customFormat="1" ht="22.9" customHeight="1" x14ac:dyDescent="0.2">
      <c r="B126" s="125"/>
      <c r="D126" s="126" t="s">
        <v>70</v>
      </c>
      <c r="E126" s="134" t="s">
        <v>77</v>
      </c>
      <c r="F126" s="134" t="s">
        <v>144</v>
      </c>
      <c r="J126" s="135"/>
      <c r="L126" s="125"/>
      <c r="M126" s="129"/>
      <c r="P126" s="130">
        <f>SUM(P127:P141)</f>
        <v>0</v>
      </c>
      <c r="R126" s="130">
        <f>SUM(R127:R141)</f>
        <v>0</v>
      </c>
      <c r="T126" s="131">
        <f>SUM(T127:T141)</f>
        <v>0</v>
      </c>
      <c r="AR126" s="126" t="s">
        <v>77</v>
      </c>
      <c r="AT126" s="132" t="s">
        <v>70</v>
      </c>
      <c r="AU126" s="132" t="s">
        <v>77</v>
      </c>
      <c r="AY126" s="126" t="s">
        <v>143</v>
      </c>
      <c r="BK126" s="133">
        <f>SUM(BK127:BK141)</f>
        <v>0</v>
      </c>
    </row>
    <row r="127" spans="2:65" s="1" customFormat="1" ht="24.2" customHeight="1" x14ac:dyDescent="0.2">
      <c r="B127" s="26"/>
      <c r="C127" s="136" t="s">
        <v>77</v>
      </c>
      <c r="D127" s="136" t="s">
        <v>145</v>
      </c>
      <c r="E127" s="137" t="s">
        <v>778</v>
      </c>
      <c r="F127" s="138" t="s">
        <v>779</v>
      </c>
      <c r="G127" s="139" t="s">
        <v>148</v>
      </c>
      <c r="H127" s="140">
        <v>275.22000000000003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 t="shared" ref="P127:P141" si="0">O127*H127</f>
        <v>0</v>
      </c>
      <c r="Q127" s="144">
        <v>0</v>
      </c>
      <c r="R127" s="144">
        <f t="shared" ref="R127:R141" si="1">Q127*H127</f>
        <v>0</v>
      </c>
      <c r="S127" s="144">
        <v>0</v>
      </c>
      <c r="T127" s="145">
        <f t="shared" ref="T127:T141" si="2">S127*H127</f>
        <v>0</v>
      </c>
      <c r="AR127" s="146" t="s">
        <v>89</v>
      </c>
      <c r="AT127" s="146" t="s">
        <v>145</v>
      </c>
      <c r="AU127" s="146" t="s">
        <v>82</v>
      </c>
      <c r="AY127" s="14" t="s">
        <v>143</v>
      </c>
      <c r="BE127" s="147">
        <f t="shared" ref="BE127:BE141" si="3">IF(N127="základná",J127,0)</f>
        <v>0</v>
      </c>
      <c r="BF127" s="147">
        <f t="shared" ref="BF127:BF141" si="4">IF(N127="znížená",J127,0)</f>
        <v>0</v>
      </c>
      <c r="BG127" s="147">
        <f t="shared" ref="BG127:BG141" si="5">IF(N127="zákl. prenesená",J127,0)</f>
        <v>0</v>
      </c>
      <c r="BH127" s="147">
        <f t="shared" ref="BH127:BH141" si="6">IF(N127="zníž. prenesená",J127,0)</f>
        <v>0</v>
      </c>
      <c r="BI127" s="147">
        <f t="shared" ref="BI127:BI141" si="7">IF(N127="nulová",J127,0)</f>
        <v>0</v>
      </c>
      <c r="BJ127" s="14" t="s">
        <v>82</v>
      </c>
      <c r="BK127" s="148">
        <f t="shared" ref="BK127:BK141" si="8">ROUND(I127*H127,3)</f>
        <v>0</v>
      </c>
      <c r="BL127" s="14" t="s">
        <v>89</v>
      </c>
      <c r="BM127" s="146" t="s">
        <v>82</v>
      </c>
    </row>
    <row r="128" spans="2:65" s="1" customFormat="1" ht="37.9" customHeight="1" x14ac:dyDescent="0.2">
      <c r="B128" s="26"/>
      <c r="C128" s="136" t="s">
        <v>82</v>
      </c>
      <c r="D128" s="136" t="s">
        <v>145</v>
      </c>
      <c r="E128" s="137" t="s">
        <v>780</v>
      </c>
      <c r="F128" s="138" t="s">
        <v>781</v>
      </c>
      <c r="G128" s="139" t="s">
        <v>148</v>
      </c>
      <c r="H128" s="140">
        <v>275.22000000000003</v>
      </c>
      <c r="I128" s="140"/>
      <c r="J128" s="140"/>
      <c r="K128" s="141"/>
      <c r="L128" s="26"/>
      <c r="M128" s="142" t="s">
        <v>1</v>
      </c>
      <c r="N128" s="143" t="s">
        <v>37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89</v>
      </c>
      <c r="AT128" s="146" t="s">
        <v>145</v>
      </c>
      <c r="AU128" s="146" t="s">
        <v>82</v>
      </c>
      <c r="AY128" s="14" t="s">
        <v>143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4" t="s">
        <v>82</v>
      </c>
      <c r="BK128" s="148">
        <f t="shared" si="8"/>
        <v>0</v>
      </c>
      <c r="BL128" s="14" t="s">
        <v>89</v>
      </c>
      <c r="BM128" s="146" t="s">
        <v>89</v>
      </c>
    </row>
    <row r="129" spans="2:65" s="1" customFormat="1" ht="37.9" customHeight="1" x14ac:dyDescent="0.2">
      <c r="B129" s="26"/>
      <c r="C129" s="136" t="s">
        <v>86</v>
      </c>
      <c r="D129" s="136" t="s">
        <v>145</v>
      </c>
      <c r="E129" s="137" t="s">
        <v>782</v>
      </c>
      <c r="F129" s="138" t="s">
        <v>783</v>
      </c>
      <c r="G129" s="139" t="s">
        <v>148</v>
      </c>
      <c r="H129" s="140">
        <v>275.22000000000003</v>
      </c>
      <c r="I129" s="140"/>
      <c r="J129" s="140"/>
      <c r="K129" s="141"/>
      <c r="L129" s="26"/>
      <c r="M129" s="142" t="s">
        <v>1</v>
      </c>
      <c r="N129" s="143" t="s">
        <v>37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89</v>
      </c>
      <c r="AT129" s="146" t="s">
        <v>145</v>
      </c>
      <c r="AU129" s="146" t="s">
        <v>82</v>
      </c>
      <c r="AY129" s="14" t="s">
        <v>143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4" t="s">
        <v>82</v>
      </c>
      <c r="BK129" s="148">
        <f t="shared" si="8"/>
        <v>0</v>
      </c>
      <c r="BL129" s="14" t="s">
        <v>89</v>
      </c>
      <c r="BM129" s="146" t="s">
        <v>95</v>
      </c>
    </row>
    <row r="130" spans="2:65" s="1" customFormat="1" ht="24.2" customHeight="1" x14ac:dyDescent="0.2">
      <c r="B130" s="26"/>
      <c r="C130" s="136" t="s">
        <v>89</v>
      </c>
      <c r="D130" s="136" t="s">
        <v>145</v>
      </c>
      <c r="E130" s="137" t="s">
        <v>784</v>
      </c>
      <c r="F130" s="138" t="s">
        <v>785</v>
      </c>
      <c r="G130" s="139" t="s">
        <v>148</v>
      </c>
      <c r="H130" s="140">
        <v>275.22000000000003</v>
      </c>
      <c r="I130" s="140"/>
      <c r="J130" s="140"/>
      <c r="K130" s="141"/>
      <c r="L130" s="26"/>
      <c r="M130" s="142" t="s">
        <v>1</v>
      </c>
      <c r="N130" s="143" t="s">
        <v>37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89</v>
      </c>
      <c r="AT130" s="146" t="s">
        <v>145</v>
      </c>
      <c r="AU130" s="146" t="s">
        <v>82</v>
      </c>
      <c r="AY130" s="14" t="s">
        <v>143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4" t="s">
        <v>82</v>
      </c>
      <c r="BK130" s="148">
        <f t="shared" si="8"/>
        <v>0</v>
      </c>
      <c r="BL130" s="14" t="s">
        <v>89</v>
      </c>
      <c r="BM130" s="146" t="s">
        <v>100</v>
      </c>
    </row>
    <row r="131" spans="2:65" s="1" customFormat="1" ht="33" customHeight="1" x14ac:dyDescent="0.2">
      <c r="B131" s="26"/>
      <c r="C131" s="136" t="s">
        <v>92</v>
      </c>
      <c r="D131" s="136" t="s">
        <v>145</v>
      </c>
      <c r="E131" s="137" t="s">
        <v>152</v>
      </c>
      <c r="F131" s="138" t="s">
        <v>153</v>
      </c>
      <c r="G131" s="139" t="s">
        <v>154</v>
      </c>
      <c r="H131" s="140">
        <v>80</v>
      </c>
      <c r="I131" s="140"/>
      <c r="J131" s="140"/>
      <c r="K131" s="141"/>
      <c r="L131" s="26"/>
      <c r="M131" s="142" t="s">
        <v>1</v>
      </c>
      <c r="N131" s="143" t="s">
        <v>37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89</v>
      </c>
      <c r="AT131" s="146" t="s">
        <v>145</v>
      </c>
      <c r="AU131" s="146" t="s">
        <v>82</v>
      </c>
      <c r="AY131" s="14" t="s">
        <v>143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4" t="s">
        <v>82</v>
      </c>
      <c r="BK131" s="148">
        <f t="shared" si="8"/>
        <v>0</v>
      </c>
      <c r="BL131" s="14" t="s">
        <v>89</v>
      </c>
      <c r="BM131" s="146" t="s">
        <v>163</v>
      </c>
    </row>
    <row r="132" spans="2:65" s="1" customFormat="1" ht="24.2" customHeight="1" x14ac:dyDescent="0.2">
      <c r="B132" s="26"/>
      <c r="C132" s="136" t="s">
        <v>95</v>
      </c>
      <c r="D132" s="136" t="s">
        <v>145</v>
      </c>
      <c r="E132" s="137" t="s">
        <v>786</v>
      </c>
      <c r="F132" s="138" t="s">
        <v>787</v>
      </c>
      <c r="G132" s="139" t="s">
        <v>154</v>
      </c>
      <c r="H132" s="140">
        <v>260.08</v>
      </c>
      <c r="I132" s="140"/>
      <c r="J132" s="140"/>
      <c r="K132" s="141"/>
      <c r="L132" s="26"/>
      <c r="M132" s="142" t="s">
        <v>1</v>
      </c>
      <c r="N132" s="143" t="s">
        <v>37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89</v>
      </c>
      <c r="AT132" s="146" t="s">
        <v>145</v>
      </c>
      <c r="AU132" s="146" t="s">
        <v>82</v>
      </c>
      <c r="AY132" s="14" t="s">
        <v>143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4" t="s">
        <v>82</v>
      </c>
      <c r="BK132" s="148">
        <f t="shared" si="8"/>
        <v>0</v>
      </c>
      <c r="BL132" s="14" t="s">
        <v>89</v>
      </c>
      <c r="BM132" s="146" t="s">
        <v>166</v>
      </c>
    </row>
    <row r="133" spans="2:65" s="1" customFormat="1" ht="33" customHeight="1" x14ac:dyDescent="0.2">
      <c r="B133" s="26"/>
      <c r="C133" s="136" t="s">
        <v>97</v>
      </c>
      <c r="D133" s="136" t="s">
        <v>145</v>
      </c>
      <c r="E133" s="137" t="s">
        <v>788</v>
      </c>
      <c r="F133" s="138" t="s">
        <v>789</v>
      </c>
      <c r="G133" s="139" t="s">
        <v>154</v>
      </c>
      <c r="H133" s="140">
        <v>223.2</v>
      </c>
      <c r="I133" s="140"/>
      <c r="J133" s="140"/>
      <c r="K133" s="141"/>
      <c r="L133" s="26"/>
      <c r="M133" s="142" t="s">
        <v>1</v>
      </c>
      <c r="N133" s="143" t="s">
        <v>37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89</v>
      </c>
      <c r="AT133" s="146" t="s">
        <v>145</v>
      </c>
      <c r="AU133" s="146" t="s">
        <v>82</v>
      </c>
      <c r="AY133" s="14" t="s">
        <v>143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4" t="s">
        <v>82</v>
      </c>
      <c r="BK133" s="148">
        <f t="shared" si="8"/>
        <v>0</v>
      </c>
      <c r="BL133" s="14" t="s">
        <v>89</v>
      </c>
      <c r="BM133" s="146" t="s">
        <v>169</v>
      </c>
    </row>
    <row r="134" spans="2:65" s="1" customFormat="1" ht="24.2" customHeight="1" x14ac:dyDescent="0.2">
      <c r="B134" s="26"/>
      <c r="C134" s="136" t="s">
        <v>100</v>
      </c>
      <c r="D134" s="136" t="s">
        <v>145</v>
      </c>
      <c r="E134" s="137" t="s">
        <v>790</v>
      </c>
      <c r="F134" s="138" t="s">
        <v>791</v>
      </c>
      <c r="G134" s="139" t="s">
        <v>154</v>
      </c>
      <c r="H134" s="140">
        <v>55.8</v>
      </c>
      <c r="I134" s="140"/>
      <c r="J134" s="140"/>
      <c r="K134" s="141"/>
      <c r="L134" s="26"/>
      <c r="M134" s="142" t="s">
        <v>1</v>
      </c>
      <c r="N134" s="143" t="s">
        <v>37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89</v>
      </c>
      <c r="AT134" s="146" t="s">
        <v>145</v>
      </c>
      <c r="AU134" s="146" t="s">
        <v>82</v>
      </c>
      <c r="AY134" s="14" t="s">
        <v>143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4" t="s">
        <v>82</v>
      </c>
      <c r="BK134" s="148">
        <f t="shared" si="8"/>
        <v>0</v>
      </c>
      <c r="BL134" s="14" t="s">
        <v>89</v>
      </c>
      <c r="BM134" s="146" t="s">
        <v>173</v>
      </c>
    </row>
    <row r="135" spans="2:65" s="1" customFormat="1" ht="16.5" customHeight="1" x14ac:dyDescent="0.2">
      <c r="B135" s="26"/>
      <c r="C135" s="156" t="s">
        <v>170</v>
      </c>
      <c r="D135" s="156" t="s">
        <v>209</v>
      </c>
      <c r="E135" s="157" t="s">
        <v>792</v>
      </c>
      <c r="F135" s="158" t="s">
        <v>793</v>
      </c>
      <c r="G135" s="159" t="s">
        <v>198</v>
      </c>
      <c r="H135" s="160">
        <v>98.21</v>
      </c>
      <c r="I135" s="160"/>
      <c r="J135" s="160"/>
      <c r="K135" s="161"/>
      <c r="L135" s="162"/>
      <c r="M135" s="163" t="s">
        <v>1</v>
      </c>
      <c r="N135" s="164" t="s">
        <v>37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100</v>
      </c>
      <c r="AT135" s="146" t="s">
        <v>209</v>
      </c>
      <c r="AU135" s="146" t="s">
        <v>82</v>
      </c>
      <c r="AY135" s="14" t="s">
        <v>143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4" t="s">
        <v>82</v>
      </c>
      <c r="BK135" s="148">
        <f t="shared" si="8"/>
        <v>0</v>
      </c>
      <c r="BL135" s="14" t="s">
        <v>89</v>
      </c>
      <c r="BM135" s="146" t="s">
        <v>182</v>
      </c>
    </row>
    <row r="136" spans="2:65" s="1" customFormat="1" ht="16.5" customHeight="1" x14ac:dyDescent="0.2">
      <c r="B136" s="26"/>
      <c r="C136" s="136" t="s">
        <v>163</v>
      </c>
      <c r="D136" s="136" t="s">
        <v>145</v>
      </c>
      <c r="E136" s="137" t="s">
        <v>755</v>
      </c>
      <c r="F136" s="138" t="s">
        <v>794</v>
      </c>
      <c r="G136" s="139" t="s">
        <v>154</v>
      </c>
      <c r="H136" s="140">
        <v>43.1</v>
      </c>
      <c r="I136" s="140"/>
      <c r="J136" s="140"/>
      <c r="K136" s="141"/>
      <c r="L136" s="26"/>
      <c r="M136" s="142" t="s">
        <v>1</v>
      </c>
      <c r="N136" s="143" t="s">
        <v>37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89</v>
      </c>
      <c r="AT136" s="146" t="s">
        <v>145</v>
      </c>
      <c r="AU136" s="146" t="s">
        <v>82</v>
      </c>
      <c r="AY136" s="14" t="s">
        <v>143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4" t="s">
        <v>82</v>
      </c>
      <c r="BK136" s="148">
        <f t="shared" si="8"/>
        <v>0</v>
      </c>
      <c r="BL136" s="14" t="s">
        <v>89</v>
      </c>
      <c r="BM136" s="146" t="s">
        <v>7</v>
      </c>
    </row>
    <row r="137" spans="2:65" s="1" customFormat="1" ht="21.75" customHeight="1" x14ac:dyDescent="0.2">
      <c r="B137" s="26"/>
      <c r="C137" s="136" t="s">
        <v>179</v>
      </c>
      <c r="D137" s="136" t="s">
        <v>145</v>
      </c>
      <c r="E137" s="137" t="s">
        <v>795</v>
      </c>
      <c r="F137" s="138" t="s">
        <v>796</v>
      </c>
      <c r="G137" s="139" t="s">
        <v>148</v>
      </c>
      <c r="H137" s="140">
        <v>459.62</v>
      </c>
      <c r="I137" s="140"/>
      <c r="J137" s="140"/>
      <c r="K137" s="141"/>
      <c r="L137" s="26"/>
      <c r="M137" s="142" t="s">
        <v>1</v>
      </c>
      <c r="N137" s="143" t="s">
        <v>37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89</v>
      </c>
      <c r="AT137" s="146" t="s">
        <v>145</v>
      </c>
      <c r="AU137" s="146" t="s">
        <v>82</v>
      </c>
      <c r="AY137" s="14" t="s">
        <v>143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4" t="s">
        <v>82</v>
      </c>
      <c r="BK137" s="148">
        <f t="shared" si="8"/>
        <v>0</v>
      </c>
      <c r="BL137" s="14" t="s">
        <v>89</v>
      </c>
      <c r="BM137" s="146" t="s">
        <v>191</v>
      </c>
    </row>
    <row r="138" spans="2:65" s="1" customFormat="1" ht="24.2" customHeight="1" x14ac:dyDescent="0.2">
      <c r="B138" s="26"/>
      <c r="C138" s="136" t="s">
        <v>166</v>
      </c>
      <c r="D138" s="136" t="s">
        <v>145</v>
      </c>
      <c r="E138" s="137" t="s">
        <v>797</v>
      </c>
      <c r="F138" s="138" t="s">
        <v>798</v>
      </c>
      <c r="G138" s="139" t="s">
        <v>148</v>
      </c>
      <c r="H138" s="140">
        <v>200.5</v>
      </c>
      <c r="I138" s="140"/>
      <c r="J138" s="140"/>
      <c r="K138" s="141"/>
      <c r="L138" s="26"/>
      <c r="M138" s="142" t="s">
        <v>1</v>
      </c>
      <c r="N138" s="143" t="s">
        <v>37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89</v>
      </c>
      <c r="AT138" s="146" t="s">
        <v>145</v>
      </c>
      <c r="AU138" s="146" t="s">
        <v>82</v>
      </c>
      <c r="AY138" s="14" t="s">
        <v>143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4" t="s">
        <v>82</v>
      </c>
      <c r="BK138" s="148">
        <f t="shared" si="8"/>
        <v>0</v>
      </c>
      <c r="BL138" s="14" t="s">
        <v>89</v>
      </c>
      <c r="BM138" s="146" t="s">
        <v>195</v>
      </c>
    </row>
    <row r="139" spans="2:65" s="1" customFormat="1" ht="16.5" customHeight="1" x14ac:dyDescent="0.2">
      <c r="B139" s="26"/>
      <c r="C139" s="136" t="s">
        <v>186</v>
      </c>
      <c r="D139" s="136" t="s">
        <v>145</v>
      </c>
      <c r="E139" s="137" t="s">
        <v>799</v>
      </c>
      <c r="F139" s="138" t="s">
        <v>800</v>
      </c>
      <c r="G139" s="139" t="s">
        <v>148</v>
      </c>
      <c r="H139" s="140">
        <v>200.5</v>
      </c>
      <c r="I139" s="140"/>
      <c r="J139" s="140"/>
      <c r="K139" s="141"/>
      <c r="L139" s="26"/>
      <c r="M139" s="142" t="s">
        <v>1</v>
      </c>
      <c r="N139" s="143" t="s">
        <v>37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89</v>
      </c>
      <c r="AT139" s="146" t="s">
        <v>145</v>
      </c>
      <c r="AU139" s="146" t="s">
        <v>82</v>
      </c>
      <c r="AY139" s="14" t="s">
        <v>143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4" t="s">
        <v>82</v>
      </c>
      <c r="BK139" s="148">
        <f t="shared" si="8"/>
        <v>0</v>
      </c>
      <c r="BL139" s="14" t="s">
        <v>89</v>
      </c>
      <c r="BM139" s="146" t="s">
        <v>199</v>
      </c>
    </row>
    <row r="140" spans="2:65" s="1" customFormat="1" ht="16.5" customHeight="1" x14ac:dyDescent="0.2">
      <c r="B140" s="26"/>
      <c r="C140" s="136" t="s">
        <v>169</v>
      </c>
      <c r="D140" s="136" t="s">
        <v>145</v>
      </c>
      <c r="E140" s="137" t="s">
        <v>801</v>
      </c>
      <c r="F140" s="138" t="s">
        <v>802</v>
      </c>
      <c r="G140" s="139" t="s">
        <v>148</v>
      </c>
      <c r="H140" s="140">
        <v>200.5</v>
      </c>
      <c r="I140" s="140"/>
      <c r="J140" s="140"/>
      <c r="K140" s="141"/>
      <c r="L140" s="26"/>
      <c r="M140" s="142" t="s">
        <v>1</v>
      </c>
      <c r="N140" s="143" t="s">
        <v>37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89</v>
      </c>
      <c r="AT140" s="146" t="s">
        <v>145</v>
      </c>
      <c r="AU140" s="146" t="s">
        <v>82</v>
      </c>
      <c r="AY140" s="14" t="s">
        <v>143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4" t="s">
        <v>82</v>
      </c>
      <c r="BK140" s="148">
        <f t="shared" si="8"/>
        <v>0</v>
      </c>
      <c r="BL140" s="14" t="s">
        <v>89</v>
      </c>
      <c r="BM140" s="146" t="s">
        <v>203</v>
      </c>
    </row>
    <row r="141" spans="2:65" s="1" customFormat="1" ht="16.5" customHeight="1" x14ac:dyDescent="0.2">
      <c r="B141" s="26"/>
      <c r="C141" s="156" t="s">
        <v>192</v>
      </c>
      <c r="D141" s="156" t="s">
        <v>209</v>
      </c>
      <c r="E141" s="157" t="s">
        <v>803</v>
      </c>
      <c r="F141" s="158" t="s">
        <v>804</v>
      </c>
      <c r="G141" s="159" t="s">
        <v>389</v>
      </c>
      <c r="H141" s="160">
        <v>7.02</v>
      </c>
      <c r="I141" s="160"/>
      <c r="J141" s="160"/>
      <c r="K141" s="161"/>
      <c r="L141" s="162"/>
      <c r="M141" s="163" t="s">
        <v>1</v>
      </c>
      <c r="N141" s="164" t="s">
        <v>37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100</v>
      </c>
      <c r="AT141" s="146" t="s">
        <v>209</v>
      </c>
      <c r="AU141" s="146" t="s">
        <v>82</v>
      </c>
      <c r="AY141" s="14" t="s">
        <v>143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4" t="s">
        <v>82</v>
      </c>
      <c r="BK141" s="148">
        <f t="shared" si="8"/>
        <v>0</v>
      </c>
      <c r="BL141" s="14" t="s">
        <v>89</v>
      </c>
      <c r="BM141" s="146" t="s">
        <v>207</v>
      </c>
    </row>
    <row r="142" spans="2:65" s="11" customFormat="1" ht="22.9" customHeight="1" x14ac:dyDescent="0.2">
      <c r="B142" s="125"/>
      <c r="D142" s="126" t="s">
        <v>70</v>
      </c>
      <c r="E142" s="134" t="s">
        <v>92</v>
      </c>
      <c r="F142" s="134" t="s">
        <v>220</v>
      </c>
      <c r="J142" s="135"/>
      <c r="L142" s="125"/>
      <c r="M142" s="129"/>
      <c r="P142" s="130">
        <f>SUM(P143:P151)</f>
        <v>0</v>
      </c>
      <c r="R142" s="130">
        <f>SUM(R143:R151)</f>
        <v>0</v>
      </c>
      <c r="T142" s="131">
        <f>SUM(T143:T151)</f>
        <v>0</v>
      </c>
      <c r="AR142" s="126" t="s">
        <v>77</v>
      </c>
      <c r="AT142" s="132" t="s">
        <v>70</v>
      </c>
      <c r="AU142" s="132" t="s">
        <v>77</v>
      </c>
      <c r="AY142" s="126" t="s">
        <v>143</v>
      </c>
      <c r="BK142" s="133">
        <f>SUM(BK143:BK151)</f>
        <v>0</v>
      </c>
    </row>
    <row r="143" spans="2:65" s="1" customFormat="1" ht="33" customHeight="1" x14ac:dyDescent="0.2">
      <c r="B143" s="26"/>
      <c r="C143" s="136" t="s">
        <v>173</v>
      </c>
      <c r="D143" s="136" t="s">
        <v>145</v>
      </c>
      <c r="E143" s="137" t="s">
        <v>805</v>
      </c>
      <c r="F143" s="138" t="s">
        <v>806</v>
      </c>
      <c r="G143" s="139" t="s">
        <v>148</v>
      </c>
      <c r="H143" s="140">
        <v>72</v>
      </c>
      <c r="I143" s="140"/>
      <c r="J143" s="140"/>
      <c r="K143" s="141"/>
      <c r="L143" s="26"/>
      <c r="M143" s="142" t="s">
        <v>1</v>
      </c>
      <c r="N143" s="143" t="s">
        <v>37</v>
      </c>
      <c r="O143" s="144">
        <v>0</v>
      </c>
      <c r="P143" s="144">
        <f t="shared" ref="P143:P151" si="9">O143*H143</f>
        <v>0</v>
      </c>
      <c r="Q143" s="144">
        <v>0</v>
      </c>
      <c r="R143" s="144">
        <f t="shared" ref="R143:R151" si="10">Q143*H143</f>
        <v>0</v>
      </c>
      <c r="S143" s="144">
        <v>0</v>
      </c>
      <c r="T143" s="145">
        <f t="shared" ref="T143:T151" si="11">S143*H143</f>
        <v>0</v>
      </c>
      <c r="AR143" s="146" t="s">
        <v>89</v>
      </c>
      <c r="AT143" s="146" t="s">
        <v>145</v>
      </c>
      <c r="AU143" s="146" t="s">
        <v>82</v>
      </c>
      <c r="AY143" s="14" t="s">
        <v>143</v>
      </c>
      <c r="BE143" s="147">
        <f t="shared" ref="BE143:BE151" si="12">IF(N143="základná",J143,0)</f>
        <v>0</v>
      </c>
      <c r="BF143" s="147">
        <f t="shared" ref="BF143:BF151" si="13">IF(N143="znížená",J143,0)</f>
        <v>0</v>
      </c>
      <c r="BG143" s="147">
        <f t="shared" ref="BG143:BG151" si="14">IF(N143="zákl. prenesená",J143,0)</f>
        <v>0</v>
      </c>
      <c r="BH143" s="147">
        <f t="shared" ref="BH143:BH151" si="15">IF(N143="zníž. prenesená",J143,0)</f>
        <v>0</v>
      </c>
      <c r="BI143" s="147">
        <f t="shared" ref="BI143:BI151" si="16">IF(N143="nulová",J143,0)</f>
        <v>0</v>
      </c>
      <c r="BJ143" s="14" t="s">
        <v>82</v>
      </c>
      <c r="BK143" s="148">
        <f t="shared" ref="BK143:BK151" si="17">ROUND(I143*H143,3)</f>
        <v>0</v>
      </c>
      <c r="BL143" s="14" t="s">
        <v>89</v>
      </c>
      <c r="BM143" s="146" t="s">
        <v>212</v>
      </c>
    </row>
    <row r="144" spans="2:65" s="1" customFormat="1" ht="24.2" customHeight="1" x14ac:dyDescent="0.2">
      <c r="B144" s="26"/>
      <c r="C144" s="136" t="s">
        <v>200</v>
      </c>
      <c r="D144" s="136" t="s">
        <v>145</v>
      </c>
      <c r="E144" s="137" t="s">
        <v>807</v>
      </c>
      <c r="F144" s="138" t="s">
        <v>808</v>
      </c>
      <c r="G144" s="139" t="s">
        <v>148</v>
      </c>
      <c r="H144" s="140">
        <v>371.24</v>
      </c>
      <c r="I144" s="140"/>
      <c r="J144" s="140"/>
      <c r="K144" s="141"/>
      <c r="L144" s="26"/>
      <c r="M144" s="142" t="s">
        <v>1</v>
      </c>
      <c r="N144" s="143" t="s">
        <v>37</v>
      </c>
      <c r="O144" s="144">
        <v>0</v>
      </c>
      <c r="P144" s="144">
        <f t="shared" si="9"/>
        <v>0</v>
      </c>
      <c r="Q144" s="144">
        <v>0</v>
      </c>
      <c r="R144" s="144">
        <f t="shared" si="10"/>
        <v>0</v>
      </c>
      <c r="S144" s="144">
        <v>0</v>
      </c>
      <c r="T144" s="145">
        <f t="shared" si="11"/>
        <v>0</v>
      </c>
      <c r="AR144" s="146" t="s">
        <v>89</v>
      </c>
      <c r="AT144" s="146" t="s">
        <v>145</v>
      </c>
      <c r="AU144" s="146" t="s">
        <v>82</v>
      </c>
      <c r="AY144" s="14" t="s">
        <v>143</v>
      </c>
      <c r="BE144" s="147">
        <f t="shared" si="12"/>
        <v>0</v>
      </c>
      <c r="BF144" s="147">
        <f t="shared" si="13"/>
        <v>0</v>
      </c>
      <c r="BG144" s="147">
        <f t="shared" si="14"/>
        <v>0</v>
      </c>
      <c r="BH144" s="147">
        <f t="shared" si="15"/>
        <v>0</v>
      </c>
      <c r="BI144" s="147">
        <f t="shared" si="16"/>
        <v>0</v>
      </c>
      <c r="BJ144" s="14" t="s">
        <v>82</v>
      </c>
      <c r="BK144" s="148">
        <f t="shared" si="17"/>
        <v>0</v>
      </c>
      <c r="BL144" s="14" t="s">
        <v>89</v>
      </c>
      <c r="BM144" s="146" t="s">
        <v>215</v>
      </c>
    </row>
    <row r="145" spans="2:65" s="1" customFormat="1" ht="37.9" customHeight="1" x14ac:dyDescent="0.2">
      <c r="B145" s="26"/>
      <c r="C145" s="136" t="s">
        <v>182</v>
      </c>
      <c r="D145" s="136" t="s">
        <v>145</v>
      </c>
      <c r="E145" s="137" t="s">
        <v>809</v>
      </c>
      <c r="F145" s="138" t="s">
        <v>810</v>
      </c>
      <c r="G145" s="139" t="s">
        <v>148</v>
      </c>
      <c r="H145" s="140">
        <v>322.44</v>
      </c>
      <c r="I145" s="140"/>
      <c r="J145" s="140"/>
      <c r="K145" s="141"/>
      <c r="L145" s="26"/>
      <c r="M145" s="142" t="s">
        <v>1</v>
      </c>
      <c r="N145" s="143" t="s">
        <v>37</v>
      </c>
      <c r="O145" s="144">
        <v>0</v>
      </c>
      <c r="P145" s="144">
        <f t="shared" si="9"/>
        <v>0</v>
      </c>
      <c r="Q145" s="144">
        <v>0</v>
      </c>
      <c r="R145" s="144">
        <f t="shared" si="10"/>
        <v>0</v>
      </c>
      <c r="S145" s="144">
        <v>0</v>
      </c>
      <c r="T145" s="145">
        <f t="shared" si="11"/>
        <v>0</v>
      </c>
      <c r="AR145" s="146" t="s">
        <v>89</v>
      </c>
      <c r="AT145" s="146" t="s">
        <v>145</v>
      </c>
      <c r="AU145" s="146" t="s">
        <v>82</v>
      </c>
      <c r="AY145" s="14" t="s">
        <v>143</v>
      </c>
      <c r="BE145" s="147">
        <f t="shared" si="12"/>
        <v>0</v>
      </c>
      <c r="BF145" s="147">
        <f t="shared" si="13"/>
        <v>0</v>
      </c>
      <c r="BG145" s="147">
        <f t="shared" si="14"/>
        <v>0</v>
      </c>
      <c r="BH145" s="147">
        <f t="shared" si="15"/>
        <v>0</v>
      </c>
      <c r="BI145" s="147">
        <f t="shared" si="16"/>
        <v>0</v>
      </c>
      <c r="BJ145" s="14" t="s">
        <v>82</v>
      </c>
      <c r="BK145" s="148">
        <f t="shared" si="17"/>
        <v>0</v>
      </c>
      <c r="BL145" s="14" t="s">
        <v>89</v>
      </c>
      <c r="BM145" s="146" t="s">
        <v>219</v>
      </c>
    </row>
    <row r="146" spans="2:65" s="1" customFormat="1" ht="37.9" customHeight="1" x14ac:dyDescent="0.2">
      <c r="B146" s="26"/>
      <c r="C146" s="136" t="s">
        <v>208</v>
      </c>
      <c r="D146" s="136" t="s">
        <v>145</v>
      </c>
      <c r="E146" s="137" t="s">
        <v>811</v>
      </c>
      <c r="F146" s="138" t="s">
        <v>812</v>
      </c>
      <c r="G146" s="139" t="s">
        <v>148</v>
      </c>
      <c r="H146" s="140">
        <v>371.24</v>
      </c>
      <c r="I146" s="140"/>
      <c r="J146" s="140"/>
      <c r="K146" s="141"/>
      <c r="L146" s="26"/>
      <c r="M146" s="142" t="s">
        <v>1</v>
      </c>
      <c r="N146" s="143" t="s">
        <v>37</v>
      </c>
      <c r="O146" s="144">
        <v>0</v>
      </c>
      <c r="P146" s="144">
        <f t="shared" si="9"/>
        <v>0</v>
      </c>
      <c r="Q146" s="144">
        <v>0</v>
      </c>
      <c r="R146" s="144">
        <f t="shared" si="10"/>
        <v>0</v>
      </c>
      <c r="S146" s="144">
        <v>0</v>
      </c>
      <c r="T146" s="145">
        <f t="shared" si="11"/>
        <v>0</v>
      </c>
      <c r="AR146" s="146" t="s">
        <v>89</v>
      </c>
      <c r="AT146" s="146" t="s">
        <v>145</v>
      </c>
      <c r="AU146" s="146" t="s">
        <v>82</v>
      </c>
      <c r="AY146" s="14" t="s">
        <v>143</v>
      </c>
      <c r="BE146" s="147">
        <f t="shared" si="12"/>
        <v>0</v>
      </c>
      <c r="BF146" s="147">
        <f t="shared" si="13"/>
        <v>0</v>
      </c>
      <c r="BG146" s="147">
        <f t="shared" si="14"/>
        <v>0</v>
      </c>
      <c r="BH146" s="147">
        <f t="shared" si="15"/>
        <v>0</v>
      </c>
      <c r="BI146" s="147">
        <f t="shared" si="16"/>
        <v>0</v>
      </c>
      <c r="BJ146" s="14" t="s">
        <v>82</v>
      </c>
      <c r="BK146" s="148">
        <f t="shared" si="17"/>
        <v>0</v>
      </c>
      <c r="BL146" s="14" t="s">
        <v>89</v>
      </c>
      <c r="BM146" s="146" t="s">
        <v>232</v>
      </c>
    </row>
    <row r="147" spans="2:65" s="1" customFormat="1" ht="24.2" customHeight="1" x14ac:dyDescent="0.2">
      <c r="B147" s="26"/>
      <c r="C147" s="136" t="s">
        <v>7</v>
      </c>
      <c r="D147" s="136" t="s">
        <v>145</v>
      </c>
      <c r="E147" s="137" t="s">
        <v>813</v>
      </c>
      <c r="F147" s="138" t="s">
        <v>814</v>
      </c>
      <c r="G147" s="139" t="s">
        <v>283</v>
      </c>
      <c r="H147" s="140">
        <v>111.2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9"/>
        <v>0</v>
      </c>
      <c r="Q147" s="144">
        <v>0</v>
      </c>
      <c r="R147" s="144">
        <f t="shared" si="10"/>
        <v>0</v>
      </c>
      <c r="S147" s="144">
        <v>0</v>
      </c>
      <c r="T147" s="145">
        <f t="shared" si="11"/>
        <v>0</v>
      </c>
      <c r="AR147" s="146" t="s">
        <v>89</v>
      </c>
      <c r="AT147" s="146" t="s">
        <v>145</v>
      </c>
      <c r="AU147" s="146" t="s">
        <v>82</v>
      </c>
      <c r="AY147" s="14" t="s">
        <v>143</v>
      </c>
      <c r="BE147" s="147">
        <f t="shared" si="12"/>
        <v>0</v>
      </c>
      <c r="BF147" s="147">
        <f t="shared" si="13"/>
        <v>0</v>
      </c>
      <c r="BG147" s="147">
        <f t="shared" si="14"/>
        <v>0</v>
      </c>
      <c r="BH147" s="147">
        <f t="shared" si="15"/>
        <v>0</v>
      </c>
      <c r="BI147" s="147">
        <f t="shared" si="16"/>
        <v>0</v>
      </c>
      <c r="BJ147" s="14" t="s">
        <v>82</v>
      </c>
      <c r="BK147" s="148">
        <f t="shared" si="17"/>
        <v>0</v>
      </c>
      <c r="BL147" s="14" t="s">
        <v>89</v>
      </c>
      <c r="BM147" s="146" t="s">
        <v>238</v>
      </c>
    </row>
    <row r="148" spans="2:65" s="1" customFormat="1" ht="33" customHeight="1" x14ac:dyDescent="0.2">
      <c r="B148" s="26"/>
      <c r="C148" s="136" t="s">
        <v>216</v>
      </c>
      <c r="D148" s="136" t="s">
        <v>145</v>
      </c>
      <c r="E148" s="137" t="s">
        <v>815</v>
      </c>
      <c r="F148" s="138" t="s">
        <v>816</v>
      </c>
      <c r="G148" s="139" t="s">
        <v>148</v>
      </c>
      <c r="H148" s="140">
        <v>371.24</v>
      </c>
      <c r="I148" s="140"/>
      <c r="J148" s="140"/>
      <c r="K148" s="141"/>
      <c r="L148" s="26"/>
      <c r="M148" s="142" t="s">
        <v>1</v>
      </c>
      <c r="N148" s="143" t="s">
        <v>37</v>
      </c>
      <c r="O148" s="144">
        <v>0</v>
      </c>
      <c r="P148" s="144">
        <f t="shared" si="9"/>
        <v>0</v>
      </c>
      <c r="Q148" s="144">
        <v>0</v>
      </c>
      <c r="R148" s="144">
        <f t="shared" si="10"/>
        <v>0</v>
      </c>
      <c r="S148" s="144">
        <v>0</v>
      </c>
      <c r="T148" s="145">
        <f t="shared" si="11"/>
        <v>0</v>
      </c>
      <c r="AR148" s="146" t="s">
        <v>89</v>
      </c>
      <c r="AT148" s="146" t="s">
        <v>145</v>
      </c>
      <c r="AU148" s="146" t="s">
        <v>82</v>
      </c>
      <c r="AY148" s="14" t="s">
        <v>143</v>
      </c>
      <c r="BE148" s="147">
        <f t="shared" si="12"/>
        <v>0</v>
      </c>
      <c r="BF148" s="147">
        <f t="shared" si="13"/>
        <v>0</v>
      </c>
      <c r="BG148" s="147">
        <f t="shared" si="14"/>
        <v>0</v>
      </c>
      <c r="BH148" s="147">
        <f t="shared" si="15"/>
        <v>0</v>
      </c>
      <c r="BI148" s="147">
        <f t="shared" si="16"/>
        <v>0</v>
      </c>
      <c r="BJ148" s="14" t="s">
        <v>82</v>
      </c>
      <c r="BK148" s="148">
        <f t="shared" si="17"/>
        <v>0</v>
      </c>
      <c r="BL148" s="14" t="s">
        <v>89</v>
      </c>
      <c r="BM148" s="146" t="s">
        <v>241</v>
      </c>
    </row>
    <row r="149" spans="2:65" s="1" customFormat="1" ht="33" customHeight="1" x14ac:dyDescent="0.2">
      <c r="B149" s="26"/>
      <c r="C149" s="136" t="s">
        <v>191</v>
      </c>
      <c r="D149" s="136" t="s">
        <v>145</v>
      </c>
      <c r="E149" s="137" t="s">
        <v>817</v>
      </c>
      <c r="F149" s="138" t="s">
        <v>818</v>
      </c>
      <c r="G149" s="139" t="s">
        <v>148</v>
      </c>
      <c r="H149" s="140">
        <v>322.44</v>
      </c>
      <c r="I149" s="140"/>
      <c r="J149" s="140"/>
      <c r="K149" s="141"/>
      <c r="L149" s="26"/>
      <c r="M149" s="142" t="s">
        <v>1</v>
      </c>
      <c r="N149" s="143" t="s">
        <v>37</v>
      </c>
      <c r="O149" s="144">
        <v>0</v>
      </c>
      <c r="P149" s="144">
        <f t="shared" si="9"/>
        <v>0</v>
      </c>
      <c r="Q149" s="144">
        <v>0</v>
      </c>
      <c r="R149" s="144">
        <f t="shared" si="10"/>
        <v>0</v>
      </c>
      <c r="S149" s="144">
        <v>0</v>
      </c>
      <c r="T149" s="145">
        <f t="shared" si="11"/>
        <v>0</v>
      </c>
      <c r="AR149" s="146" t="s">
        <v>89</v>
      </c>
      <c r="AT149" s="146" t="s">
        <v>145</v>
      </c>
      <c r="AU149" s="146" t="s">
        <v>82</v>
      </c>
      <c r="AY149" s="14" t="s">
        <v>143</v>
      </c>
      <c r="BE149" s="147">
        <f t="shared" si="12"/>
        <v>0</v>
      </c>
      <c r="BF149" s="147">
        <f t="shared" si="13"/>
        <v>0</v>
      </c>
      <c r="BG149" s="147">
        <f t="shared" si="14"/>
        <v>0</v>
      </c>
      <c r="BH149" s="147">
        <f t="shared" si="15"/>
        <v>0</v>
      </c>
      <c r="BI149" s="147">
        <f t="shared" si="16"/>
        <v>0</v>
      </c>
      <c r="BJ149" s="14" t="s">
        <v>82</v>
      </c>
      <c r="BK149" s="148">
        <f t="shared" si="17"/>
        <v>0</v>
      </c>
      <c r="BL149" s="14" t="s">
        <v>89</v>
      </c>
      <c r="BM149" s="146" t="s">
        <v>229</v>
      </c>
    </row>
    <row r="150" spans="2:65" s="1" customFormat="1" ht="33" customHeight="1" x14ac:dyDescent="0.2">
      <c r="B150" s="26"/>
      <c r="C150" s="136" t="s">
        <v>226</v>
      </c>
      <c r="D150" s="136" t="s">
        <v>145</v>
      </c>
      <c r="E150" s="137" t="s">
        <v>819</v>
      </c>
      <c r="F150" s="138" t="s">
        <v>820</v>
      </c>
      <c r="G150" s="139" t="s">
        <v>148</v>
      </c>
      <c r="H150" s="140">
        <v>322.44</v>
      </c>
      <c r="I150" s="140"/>
      <c r="J150" s="140"/>
      <c r="K150" s="141"/>
      <c r="L150" s="26"/>
      <c r="M150" s="142" t="s">
        <v>1</v>
      </c>
      <c r="N150" s="143" t="s">
        <v>37</v>
      </c>
      <c r="O150" s="144">
        <v>0</v>
      </c>
      <c r="P150" s="144">
        <f t="shared" si="9"/>
        <v>0</v>
      </c>
      <c r="Q150" s="144">
        <v>0</v>
      </c>
      <c r="R150" s="144">
        <f t="shared" si="10"/>
        <v>0</v>
      </c>
      <c r="S150" s="144">
        <v>0</v>
      </c>
      <c r="T150" s="145">
        <f t="shared" si="11"/>
        <v>0</v>
      </c>
      <c r="AR150" s="146" t="s">
        <v>89</v>
      </c>
      <c r="AT150" s="146" t="s">
        <v>145</v>
      </c>
      <c r="AU150" s="146" t="s">
        <v>82</v>
      </c>
      <c r="AY150" s="14" t="s">
        <v>143</v>
      </c>
      <c r="BE150" s="147">
        <f t="shared" si="12"/>
        <v>0</v>
      </c>
      <c r="BF150" s="147">
        <f t="shared" si="13"/>
        <v>0</v>
      </c>
      <c r="BG150" s="147">
        <f t="shared" si="14"/>
        <v>0</v>
      </c>
      <c r="BH150" s="147">
        <f t="shared" si="15"/>
        <v>0</v>
      </c>
      <c r="BI150" s="147">
        <f t="shared" si="16"/>
        <v>0</v>
      </c>
      <c r="BJ150" s="14" t="s">
        <v>82</v>
      </c>
      <c r="BK150" s="148">
        <f t="shared" si="17"/>
        <v>0</v>
      </c>
      <c r="BL150" s="14" t="s">
        <v>89</v>
      </c>
      <c r="BM150" s="146" t="s">
        <v>245</v>
      </c>
    </row>
    <row r="151" spans="2:65" s="1" customFormat="1" ht="24.2" customHeight="1" x14ac:dyDescent="0.2">
      <c r="B151" s="26"/>
      <c r="C151" s="136" t="s">
        <v>195</v>
      </c>
      <c r="D151" s="136" t="s">
        <v>145</v>
      </c>
      <c r="E151" s="137" t="s">
        <v>821</v>
      </c>
      <c r="F151" s="138" t="s">
        <v>822</v>
      </c>
      <c r="G151" s="139" t="s">
        <v>148</v>
      </c>
      <c r="H151" s="140">
        <v>1.5</v>
      </c>
      <c r="I151" s="140"/>
      <c r="J151" s="140"/>
      <c r="K151" s="141"/>
      <c r="L151" s="26"/>
      <c r="M151" s="142" t="s">
        <v>1</v>
      </c>
      <c r="N151" s="143" t="s">
        <v>37</v>
      </c>
      <c r="O151" s="144">
        <v>0</v>
      </c>
      <c r="P151" s="144">
        <f t="shared" si="9"/>
        <v>0</v>
      </c>
      <c r="Q151" s="144">
        <v>0</v>
      </c>
      <c r="R151" s="144">
        <f t="shared" si="10"/>
        <v>0</v>
      </c>
      <c r="S151" s="144">
        <v>0</v>
      </c>
      <c r="T151" s="145">
        <f t="shared" si="11"/>
        <v>0</v>
      </c>
      <c r="AR151" s="146" t="s">
        <v>89</v>
      </c>
      <c r="AT151" s="146" t="s">
        <v>145</v>
      </c>
      <c r="AU151" s="146" t="s">
        <v>82</v>
      </c>
      <c r="AY151" s="14" t="s">
        <v>143</v>
      </c>
      <c r="BE151" s="147">
        <f t="shared" si="12"/>
        <v>0</v>
      </c>
      <c r="BF151" s="147">
        <f t="shared" si="13"/>
        <v>0</v>
      </c>
      <c r="BG151" s="147">
        <f t="shared" si="14"/>
        <v>0</v>
      </c>
      <c r="BH151" s="147">
        <f t="shared" si="15"/>
        <v>0</v>
      </c>
      <c r="BI151" s="147">
        <f t="shared" si="16"/>
        <v>0</v>
      </c>
      <c r="BJ151" s="14" t="s">
        <v>82</v>
      </c>
      <c r="BK151" s="148">
        <f t="shared" si="17"/>
        <v>0</v>
      </c>
      <c r="BL151" s="14" t="s">
        <v>89</v>
      </c>
      <c r="BM151" s="146" t="s">
        <v>259</v>
      </c>
    </row>
    <row r="152" spans="2:65" s="11" customFormat="1" ht="22.9" customHeight="1" x14ac:dyDescent="0.2">
      <c r="B152" s="125"/>
      <c r="D152" s="126" t="s">
        <v>70</v>
      </c>
      <c r="E152" s="134" t="s">
        <v>170</v>
      </c>
      <c r="F152" s="134" t="s">
        <v>234</v>
      </c>
      <c r="J152" s="135"/>
      <c r="L152" s="125"/>
      <c r="M152" s="129"/>
      <c r="P152" s="130">
        <f>SUM(P153:P166)</f>
        <v>0</v>
      </c>
      <c r="R152" s="130">
        <f>SUM(R153:R166)</f>
        <v>0</v>
      </c>
      <c r="T152" s="131">
        <f>SUM(T153:T166)</f>
        <v>0</v>
      </c>
      <c r="AR152" s="126" t="s">
        <v>77</v>
      </c>
      <c r="AT152" s="132" t="s">
        <v>70</v>
      </c>
      <c r="AU152" s="132" t="s">
        <v>77</v>
      </c>
      <c r="AY152" s="126" t="s">
        <v>143</v>
      </c>
      <c r="BK152" s="133">
        <f>SUM(BK153:BK166)</f>
        <v>0</v>
      </c>
    </row>
    <row r="153" spans="2:65" s="1" customFormat="1" ht="33" customHeight="1" x14ac:dyDescent="0.2">
      <c r="B153" s="26"/>
      <c r="C153" s="136" t="s">
        <v>235</v>
      </c>
      <c r="D153" s="136" t="s">
        <v>145</v>
      </c>
      <c r="E153" s="137" t="s">
        <v>823</v>
      </c>
      <c r="F153" s="138" t="s">
        <v>824</v>
      </c>
      <c r="G153" s="139" t="s">
        <v>317</v>
      </c>
      <c r="H153" s="140">
        <v>4</v>
      </c>
      <c r="I153" s="140"/>
      <c r="J153" s="140"/>
      <c r="K153" s="141"/>
      <c r="L153" s="26"/>
      <c r="M153" s="142" t="s">
        <v>1</v>
      </c>
      <c r="N153" s="143" t="s">
        <v>37</v>
      </c>
      <c r="O153" s="144">
        <v>0</v>
      </c>
      <c r="P153" s="144">
        <f t="shared" ref="P153:P166" si="18">O153*H153</f>
        <v>0</v>
      </c>
      <c r="Q153" s="144">
        <v>0</v>
      </c>
      <c r="R153" s="144">
        <f t="shared" ref="R153:R166" si="19">Q153*H153</f>
        <v>0</v>
      </c>
      <c r="S153" s="144">
        <v>0</v>
      </c>
      <c r="T153" s="145">
        <f t="shared" ref="T153:T166" si="20">S153*H153</f>
        <v>0</v>
      </c>
      <c r="AR153" s="146" t="s">
        <v>89</v>
      </c>
      <c r="AT153" s="146" t="s">
        <v>145</v>
      </c>
      <c r="AU153" s="146" t="s">
        <v>82</v>
      </c>
      <c r="AY153" s="14" t="s">
        <v>143</v>
      </c>
      <c r="BE153" s="147">
        <f t="shared" ref="BE153:BE166" si="21">IF(N153="základná",J153,0)</f>
        <v>0</v>
      </c>
      <c r="BF153" s="147">
        <f t="shared" ref="BF153:BF166" si="22">IF(N153="znížená",J153,0)</f>
        <v>0</v>
      </c>
      <c r="BG153" s="147">
        <f t="shared" ref="BG153:BG166" si="23">IF(N153="zákl. prenesená",J153,0)</f>
        <v>0</v>
      </c>
      <c r="BH153" s="147">
        <f t="shared" ref="BH153:BH166" si="24">IF(N153="zníž. prenesená",J153,0)</f>
        <v>0</v>
      </c>
      <c r="BI153" s="147">
        <f t="shared" ref="BI153:BI166" si="25">IF(N153="nulová",J153,0)</f>
        <v>0</v>
      </c>
      <c r="BJ153" s="14" t="s">
        <v>82</v>
      </c>
      <c r="BK153" s="148">
        <f t="shared" ref="BK153:BK166" si="26">ROUND(I153*H153,3)</f>
        <v>0</v>
      </c>
      <c r="BL153" s="14" t="s">
        <v>89</v>
      </c>
      <c r="BM153" s="146" t="s">
        <v>267</v>
      </c>
    </row>
    <row r="154" spans="2:65" s="1" customFormat="1" ht="16.5" customHeight="1" x14ac:dyDescent="0.2">
      <c r="B154" s="26"/>
      <c r="C154" s="156" t="s">
        <v>199</v>
      </c>
      <c r="D154" s="156" t="s">
        <v>209</v>
      </c>
      <c r="E154" s="157" t="s">
        <v>825</v>
      </c>
      <c r="F154" s="158" t="s">
        <v>826</v>
      </c>
      <c r="G154" s="159" t="s">
        <v>317</v>
      </c>
      <c r="H154" s="160">
        <v>4</v>
      </c>
      <c r="I154" s="160"/>
      <c r="J154" s="160"/>
      <c r="K154" s="161"/>
      <c r="L154" s="162"/>
      <c r="M154" s="163" t="s">
        <v>1</v>
      </c>
      <c r="N154" s="164" t="s">
        <v>37</v>
      </c>
      <c r="O154" s="144">
        <v>0</v>
      </c>
      <c r="P154" s="144">
        <f t="shared" si="18"/>
        <v>0</v>
      </c>
      <c r="Q154" s="144">
        <v>0</v>
      </c>
      <c r="R154" s="144">
        <f t="shared" si="19"/>
        <v>0</v>
      </c>
      <c r="S154" s="144">
        <v>0</v>
      </c>
      <c r="T154" s="145">
        <f t="shared" si="20"/>
        <v>0</v>
      </c>
      <c r="AR154" s="146" t="s">
        <v>100</v>
      </c>
      <c r="AT154" s="146" t="s">
        <v>209</v>
      </c>
      <c r="AU154" s="146" t="s">
        <v>82</v>
      </c>
      <c r="AY154" s="14" t="s">
        <v>143</v>
      </c>
      <c r="BE154" s="147">
        <f t="shared" si="21"/>
        <v>0</v>
      </c>
      <c r="BF154" s="147">
        <f t="shared" si="22"/>
        <v>0</v>
      </c>
      <c r="BG154" s="147">
        <f t="shared" si="23"/>
        <v>0</v>
      </c>
      <c r="BH154" s="147">
        <f t="shared" si="24"/>
        <v>0</v>
      </c>
      <c r="BI154" s="147">
        <f t="shared" si="25"/>
        <v>0</v>
      </c>
      <c r="BJ154" s="14" t="s">
        <v>82</v>
      </c>
      <c r="BK154" s="148">
        <f t="shared" si="26"/>
        <v>0</v>
      </c>
      <c r="BL154" s="14" t="s">
        <v>89</v>
      </c>
      <c r="BM154" s="146" t="s">
        <v>270</v>
      </c>
    </row>
    <row r="155" spans="2:65" s="1" customFormat="1" ht="16.5" customHeight="1" x14ac:dyDescent="0.2">
      <c r="B155" s="26"/>
      <c r="C155" s="156" t="s">
        <v>242</v>
      </c>
      <c r="D155" s="156" t="s">
        <v>209</v>
      </c>
      <c r="E155" s="157" t="s">
        <v>827</v>
      </c>
      <c r="F155" s="158" t="s">
        <v>828</v>
      </c>
      <c r="G155" s="159" t="s">
        <v>317</v>
      </c>
      <c r="H155" s="160">
        <v>4</v>
      </c>
      <c r="I155" s="160"/>
      <c r="J155" s="160"/>
      <c r="K155" s="161"/>
      <c r="L155" s="162"/>
      <c r="M155" s="163" t="s">
        <v>1</v>
      </c>
      <c r="N155" s="164" t="s">
        <v>37</v>
      </c>
      <c r="O155" s="144">
        <v>0</v>
      </c>
      <c r="P155" s="144">
        <f t="shared" si="18"/>
        <v>0</v>
      </c>
      <c r="Q155" s="144">
        <v>0</v>
      </c>
      <c r="R155" s="144">
        <f t="shared" si="19"/>
        <v>0</v>
      </c>
      <c r="S155" s="144">
        <v>0</v>
      </c>
      <c r="T155" s="145">
        <f t="shared" si="20"/>
        <v>0</v>
      </c>
      <c r="AR155" s="146" t="s">
        <v>100</v>
      </c>
      <c r="AT155" s="146" t="s">
        <v>209</v>
      </c>
      <c r="AU155" s="146" t="s">
        <v>82</v>
      </c>
      <c r="AY155" s="14" t="s">
        <v>143</v>
      </c>
      <c r="BE155" s="147">
        <f t="shared" si="21"/>
        <v>0</v>
      </c>
      <c r="BF155" s="147">
        <f t="shared" si="22"/>
        <v>0</v>
      </c>
      <c r="BG155" s="147">
        <f t="shared" si="23"/>
        <v>0</v>
      </c>
      <c r="BH155" s="147">
        <f t="shared" si="24"/>
        <v>0</v>
      </c>
      <c r="BI155" s="147">
        <f t="shared" si="25"/>
        <v>0</v>
      </c>
      <c r="BJ155" s="14" t="s">
        <v>82</v>
      </c>
      <c r="BK155" s="148">
        <f t="shared" si="26"/>
        <v>0</v>
      </c>
      <c r="BL155" s="14" t="s">
        <v>89</v>
      </c>
      <c r="BM155" s="146" t="s">
        <v>274</v>
      </c>
    </row>
    <row r="156" spans="2:65" s="1" customFormat="1" ht="33" customHeight="1" x14ac:dyDescent="0.2">
      <c r="B156" s="26"/>
      <c r="C156" s="136" t="s">
        <v>203</v>
      </c>
      <c r="D156" s="136" t="s">
        <v>145</v>
      </c>
      <c r="E156" s="137" t="s">
        <v>829</v>
      </c>
      <c r="F156" s="138" t="s">
        <v>830</v>
      </c>
      <c r="G156" s="139" t="s">
        <v>283</v>
      </c>
      <c r="H156" s="140">
        <v>89.5</v>
      </c>
      <c r="I156" s="140"/>
      <c r="J156" s="140"/>
      <c r="K156" s="141"/>
      <c r="L156" s="26"/>
      <c r="M156" s="142" t="s">
        <v>1</v>
      </c>
      <c r="N156" s="143" t="s">
        <v>37</v>
      </c>
      <c r="O156" s="144">
        <v>0</v>
      </c>
      <c r="P156" s="144">
        <f t="shared" si="18"/>
        <v>0</v>
      </c>
      <c r="Q156" s="144">
        <v>0</v>
      </c>
      <c r="R156" s="144">
        <f t="shared" si="19"/>
        <v>0</v>
      </c>
      <c r="S156" s="144">
        <v>0</v>
      </c>
      <c r="T156" s="145">
        <f t="shared" si="20"/>
        <v>0</v>
      </c>
      <c r="AR156" s="146" t="s">
        <v>89</v>
      </c>
      <c r="AT156" s="146" t="s">
        <v>145</v>
      </c>
      <c r="AU156" s="146" t="s">
        <v>82</v>
      </c>
      <c r="AY156" s="14" t="s">
        <v>143</v>
      </c>
      <c r="BE156" s="147">
        <f t="shared" si="21"/>
        <v>0</v>
      </c>
      <c r="BF156" s="147">
        <f t="shared" si="22"/>
        <v>0</v>
      </c>
      <c r="BG156" s="147">
        <f t="shared" si="23"/>
        <v>0</v>
      </c>
      <c r="BH156" s="147">
        <f t="shared" si="24"/>
        <v>0</v>
      </c>
      <c r="BI156" s="147">
        <f t="shared" si="25"/>
        <v>0</v>
      </c>
      <c r="BJ156" s="14" t="s">
        <v>82</v>
      </c>
      <c r="BK156" s="148">
        <f t="shared" si="26"/>
        <v>0</v>
      </c>
      <c r="BL156" s="14" t="s">
        <v>89</v>
      </c>
      <c r="BM156" s="146" t="s">
        <v>277</v>
      </c>
    </row>
    <row r="157" spans="2:65" s="1" customFormat="1" ht="24.2" customHeight="1" x14ac:dyDescent="0.2">
      <c r="B157" s="26"/>
      <c r="C157" s="136" t="s">
        <v>250</v>
      </c>
      <c r="D157" s="136" t="s">
        <v>145</v>
      </c>
      <c r="E157" s="137" t="s">
        <v>831</v>
      </c>
      <c r="F157" s="138" t="s">
        <v>832</v>
      </c>
      <c r="G157" s="139" t="s">
        <v>283</v>
      </c>
      <c r="H157" s="140">
        <v>89.5</v>
      </c>
      <c r="I157" s="140"/>
      <c r="J157" s="140"/>
      <c r="K157" s="141"/>
      <c r="L157" s="26"/>
      <c r="M157" s="142" t="s">
        <v>1</v>
      </c>
      <c r="N157" s="143" t="s">
        <v>37</v>
      </c>
      <c r="O157" s="144">
        <v>0</v>
      </c>
      <c r="P157" s="144">
        <f t="shared" si="18"/>
        <v>0</v>
      </c>
      <c r="Q157" s="144">
        <v>0</v>
      </c>
      <c r="R157" s="144">
        <f t="shared" si="19"/>
        <v>0</v>
      </c>
      <c r="S157" s="144">
        <v>0</v>
      </c>
      <c r="T157" s="145">
        <f t="shared" si="20"/>
        <v>0</v>
      </c>
      <c r="AR157" s="146" t="s">
        <v>89</v>
      </c>
      <c r="AT157" s="146" t="s">
        <v>145</v>
      </c>
      <c r="AU157" s="146" t="s">
        <v>82</v>
      </c>
      <c r="AY157" s="14" t="s">
        <v>143</v>
      </c>
      <c r="BE157" s="147">
        <f t="shared" si="21"/>
        <v>0</v>
      </c>
      <c r="BF157" s="147">
        <f t="shared" si="22"/>
        <v>0</v>
      </c>
      <c r="BG157" s="147">
        <f t="shared" si="23"/>
        <v>0</v>
      </c>
      <c r="BH157" s="147">
        <f t="shared" si="24"/>
        <v>0</v>
      </c>
      <c r="BI157" s="147">
        <f t="shared" si="25"/>
        <v>0</v>
      </c>
      <c r="BJ157" s="14" t="s">
        <v>82</v>
      </c>
      <c r="BK157" s="148">
        <f t="shared" si="26"/>
        <v>0</v>
      </c>
      <c r="BL157" s="14" t="s">
        <v>89</v>
      </c>
      <c r="BM157" s="146" t="s">
        <v>284</v>
      </c>
    </row>
    <row r="158" spans="2:65" s="1" customFormat="1" ht="24.2" customHeight="1" x14ac:dyDescent="0.2">
      <c r="B158" s="26"/>
      <c r="C158" s="136" t="s">
        <v>207</v>
      </c>
      <c r="D158" s="136" t="s">
        <v>145</v>
      </c>
      <c r="E158" s="137" t="s">
        <v>833</v>
      </c>
      <c r="F158" s="138" t="s">
        <v>834</v>
      </c>
      <c r="G158" s="139" t="s">
        <v>283</v>
      </c>
      <c r="H158" s="140">
        <v>89.5</v>
      </c>
      <c r="I158" s="140"/>
      <c r="J158" s="140"/>
      <c r="K158" s="141"/>
      <c r="L158" s="26"/>
      <c r="M158" s="142" t="s">
        <v>1</v>
      </c>
      <c r="N158" s="143" t="s">
        <v>37</v>
      </c>
      <c r="O158" s="144">
        <v>0</v>
      </c>
      <c r="P158" s="144">
        <f t="shared" si="18"/>
        <v>0</v>
      </c>
      <c r="Q158" s="144">
        <v>0</v>
      </c>
      <c r="R158" s="144">
        <f t="shared" si="19"/>
        <v>0</v>
      </c>
      <c r="S158" s="144">
        <v>0</v>
      </c>
      <c r="T158" s="145">
        <f t="shared" si="20"/>
        <v>0</v>
      </c>
      <c r="AR158" s="146" t="s">
        <v>89</v>
      </c>
      <c r="AT158" s="146" t="s">
        <v>145</v>
      </c>
      <c r="AU158" s="146" t="s">
        <v>82</v>
      </c>
      <c r="AY158" s="14" t="s">
        <v>143</v>
      </c>
      <c r="BE158" s="147">
        <f t="shared" si="21"/>
        <v>0</v>
      </c>
      <c r="BF158" s="147">
        <f t="shared" si="22"/>
        <v>0</v>
      </c>
      <c r="BG158" s="147">
        <f t="shared" si="23"/>
        <v>0</v>
      </c>
      <c r="BH158" s="147">
        <f t="shared" si="24"/>
        <v>0</v>
      </c>
      <c r="BI158" s="147">
        <f t="shared" si="25"/>
        <v>0</v>
      </c>
      <c r="BJ158" s="14" t="s">
        <v>82</v>
      </c>
      <c r="BK158" s="148">
        <f t="shared" si="26"/>
        <v>0</v>
      </c>
      <c r="BL158" s="14" t="s">
        <v>89</v>
      </c>
      <c r="BM158" s="146" t="s">
        <v>287</v>
      </c>
    </row>
    <row r="159" spans="2:65" s="1" customFormat="1" ht="24.2" customHeight="1" x14ac:dyDescent="0.2">
      <c r="B159" s="26"/>
      <c r="C159" s="136" t="s">
        <v>264</v>
      </c>
      <c r="D159" s="136" t="s">
        <v>145</v>
      </c>
      <c r="E159" s="137" t="s">
        <v>835</v>
      </c>
      <c r="F159" s="138" t="s">
        <v>836</v>
      </c>
      <c r="G159" s="139" t="s">
        <v>283</v>
      </c>
      <c r="H159" s="140">
        <v>35.5</v>
      </c>
      <c r="I159" s="140"/>
      <c r="J159" s="140"/>
      <c r="K159" s="141"/>
      <c r="L159" s="26"/>
      <c r="M159" s="142" t="s">
        <v>1</v>
      </c>
      <c r="N159" s="143" t="s">
        <v>37</v>
      </c>
      <c r="O159" s="144">
        <v>0</v>
      </c>
      <c r="P159" s="144">
        <f t="shared" si="18"/>
        <v>0</v>
      </c>
      <c r="Q159" s="144">
        <v>0</v>
      </c>
      <c r="R159" s="144">
        <f t="shared" si="19"/>
        <v>0</v>
      </c>
      <c r="S159" s="144">
        <v>0</v>
      </c>
      <c r="T159" s="145">
        <f t="shared" si="20"/>
        <v>0</v>
      </c>
      <c r="AR159" s="146" t="s">
        <v>89</v>
      </c>
      <c r="AT159" s="146" t="s">
        <v>145</v>
      </c>
      <c r="AU159" s="146" t="s">
        <v>82</v>
      </c>
      <c r="AY159" s="14" t="s">
        <v>143</v>
      </c>
      <c r="BE159" s="147">
        <f t="shared" si="21"/>
        <v>0</v>
      </c>
      <c r="BF159" s="147">
        <f t="shared" si="22"/>
        <v>0</v>
      </c>
      <c r="BG159" s="147">
        <f t="shared" si="23"/>
        <v>0</v>
      </c>
      <c r="BH159" s="147">
        <f t="shared" si="24"/>
        <v>0</v>
      </c>
      <c r="BI159" s="147">
        <f t="shared" si="25"/>
        <v>0</v>
      </c>
      <c r="BJ159" s="14" t="s">
        <v>82</v>
      </c>
      <c r="BK159" s="148">
        <f t="shared" si="26"/>
        <v>0</v>
      </c>
      <c r="BL159" s="14" t="s">
        <v>89</v>
      </c>
      <c r="BM159" s="146" t="s">
        <v>291</v>
      </c>
    </row>
    <row r="160" spans="2:65" s="1" customFormat="1" ht="16.5" customHeight="1" x14ac:dyDescent="0.2">
      <c r="B160" s="26"/>
      <c r="C160" s="156" t="s">
        <v>212</v>
      </c>
      <c r="D160" s="156" t="s">
        <v>209</v>
      </c>
      <c r="E160" s="157" t="s">
        <v>837</v>
      </c>
      <c r="F160" s="158" t="s">
        <v>838</v>
      </c>
      <c r="G160" s="159" t="s">
        <v>317</v>
      </c>
      <c r="H160" s="160">
        <v>119.18</v>
      </c>
      <c r="I160" s="160"/>
      <c r="J160" s="160"/>
      <c r="K160" s="161"/>
      <c r="L160" s="162"/>
      <c r="M160" s="163" t="s">
        <v>1</v>
      </c>
      <c r="N160" s="164" t="s">
        <v>37</v>
      </c>
      <c r="O160" s="144">
        <v>0</v>
      </c>
      <c r="P160" s="144">
        <f t="shared" si="18"/>
        <v>0</v>
      </c>
      <c r="Q160" s="144">
        <v>0</v>
      </c>
      <c r="R160" s="144">
        <f t="shared" si="19"/>
        <v>0</v>
      </c>
      <c r="S160" s="144">
        <v>0</v>
      </c>
      <c r="T160" s="145">
        <f t="shared" si="20"/>
        <v>0</v>
      </c>
      <c r="AR160" s="146" t="s">
        <v>100</v>
      </c>
      <c r="AT160" s="146" t="s">
        <v>209</v>
      </c>
      <c r="AU160" s="146" t="s">
        <v>82</v>
      </c>
      <c r="AY160" s="14" t="s">
        <v>143</v>
      </c>
      <c r="BE160" s="147">
        <f t="shared" si="21"/>
        <v>0</v>
      </c>
      <c r="BF160" s="147">
        <f t="shared" si="22"/>
        <v>0</v>
      </c>
      <c r="BG160" s="147">
        <f t="shared" si="23"/>
        <v>0</v>
      </c>
      <c r="BH160" s="147">
        <f t="shared" si="24"/>
        <v>0</v>
      </c>
      <c r="BI160" s="147">
        <f t="shared" si="25"/>
        <v>0</v>
      </c>
      <c r="BJ160" s="14" t="s">
        <v>82</v>
      </c>
      <c r="BK160" s="148">
        <f t="shared" si="26"/>
        <v>0</v>
      </c>
      <c r="BL160" s="14" t="s">
        <v>89</v>
      </c>
      <c r="BM160" s="146" t="s">
        <v>294</v>
      </c>
    </row>
    <row r="161" spans="2:65" s="1" customFormat="1" ht="16.5" customHeight="1" x14ac:dyDescent="0.2">
      <c r="B161" s="26"/>
      <c r="C161" s="136" t="s">
        <v>271</v>
      </c>
      <c r="D161" s="136" t="s">
        <v>145</v>
      </c>
      <c r="E161" s="137" t="s">
        <v>839</v>
      </c>
      <c r="F161" s="138" t="s">
        <v>840</v>
      </c>
      <c r="G161" s="139" t="s">
        <v>283</v>
      </c>
      <c r="H161" s="140">
        <v>35.5</v>
      </c>
      <c r="I161" s="140"/>
      <c r="J161" s="140"/>
      <c r="K161" s="141"/>
      <c r="L161" s="26"/>
      <c r="M161" s="142" t="s">
        <v>1</v>
      </c>
      <c r="N161" s="143" t="s">
        <v>37</v>
      </c>
      <c r="O161" s="144">
        <v>0</v>
      </c>
      <c r="P161" s="144">
        <f t="shared" si="18"/>
        <v>0</v>
      </c>
      <c r="Q161" s="144">
        <v>0</v>
      </c>
      <c r="R161" s="144">
        <f t="shared" si="19"/>
        <v>0</v>
      </c>
      <c r="S161" s="144">
        <v>0</v>
      </c>
      <c r="T161" s="145">
        <f t="shared" si="20"/>
        <v>0</v>
      </c>
      <c r="AR161" s="146" t="s">
        <v>89</v>
      </c>
      <c r="AT161" s="146" t="s">
        <v>145</v>
      </c>
      <c r="AU161" s="146" t="s">
        <v>82</v>
      </c>
      <c r="AY161" s="14" t="s">
        <v>143</v>
      </c>
      <c r="BE161" s="147">
        <f t="shared" si="21"/>
        <v>0</v>
      </c>
      <c r="BF161" s="147">
        <f t="shared" si="22"/>
        <v>0</v>
      </c>
      <c r="BG161" s="147">
        <f t="shared" si="23"/>
        <v>0</v>
      </c>
      <c r="BH161" s="147">
        <f t="shared" si="24"/>
        <v>0</v>
      </c>
      <c r="BI161" s="147">
        <f t="shared" si="25"/>
        <v>0</v>
      </c>
      <c r="BJ161" s="14" t="s">
        <v>82</v>
      </c>
      <c r="BK161" s="148">
        <f t="shared" si="26"/>
        <v>0</v>
      </c>
      <c r="BL161" s="14" t="s">
        <v>89</v>
      </c>
      <c r="BM161" s="146" t="s">
        <v>298</v>
      </c>
    </row>
    <row r="162" spans="2:65" s="1" customFormat="1" ht="16.5" customHeight="1" x14ac:dyDescent="0.2">
      <c r="B162" s="26"/>
      <c r="C162" s="136" t="s">
        <v>215</v>
      </c>
      <c r="D162" s="136" t="s">
        <v>145</v>
      </c>
      <c r="E162" s="137" t="s">
        <v>841</v>
      </c>
      <c r="F162" s="138" t="s">
        <v>842</v>
      </c>
      <c r="G162" s="139" t="s">
        <v>377</v>
      </c>
      <c r="H162" s="140">
        <v>1</v>
      </c>
      <c r="I162" s="140"/>
      <c r="J162" s="140"/>
      <c r="K162" s="141"/>
      <c r="L162" s="26"/>
      <c r="M162" s="142" t="s">
        <v>1</v>
      </c>
      <c r="N162" s="143" t="s">
        <v>37</v>
      </c>
      <c r="O162" s="144">
        <v>0</v>
      </c>
      <c r="P162" s="144">
        <f t="shared" si="18"/>
        <v>0</v>
      </c>
      <c r="Q162" s="144">
        <v>0</v>
      </c>
      <c r="R162" s="144">
        <f t="shared" si="19"/>
        <v>0</v>
      </c>
      <c r="S162" s="144">
        <v>0</v>
      </c>
      <c r="T162" s="145">
        <f t="shared" si="20"/>
        <v>0</v>
      </c>
      <c r="AR162" s="146" t="s">
        <v>89</v>
      </c>
      <c r="AT162" s="146" t="s">
        <v>145</v>
      </c>
      <c r="AU162" s="146" t="s">
        <v>82</v>
      </c>
      <c r="AY162" s="14" t="s">
        <v>143</v>
      </c>
      <c r="BE162" s="147">
        <f t="shared" si="21"/>
        <v>0</v>
      </c>
      <c r="BF162" s="147">
        <f t="shared" si="22"/>
        <v>0</v>
      </c>
      <c r="BG162" s="147">
        <f t="shared" si="23"/>
        <v>0</v>
      </c>
      <c r="BH162" s="147">
        <f t="shared" si="24"/>
        <v>0</v>
      </c>
      <c r="BI162" s="147">
        <f t="shared" si="25"/>
        <v>0</v>
      </c>
      <c r="BJ162" s="14" t="s">
        <v>82</v>
      </c>
      <c r="BK162" s="148">
        <f t="shared" si="26"/>
        <v>0</v>
      </c>
      <c r="BL162" s="14" t="s">
        <v>89</v>
      </c>
      <c r="BM162" s="146" t="s">
        <v>301</v>
      </c>
    </row>
    <row r="163" spans="2:65" s="1" customFormat="1" ht="21.75" customHeight="1" x14ac:dyDescent="0.2">
      <c r="B163" s="26"/>
      <c r="C163" s="136" t="s">
        <v>280</v>
      </c>
      <c r="D163" s="136" t="s">
        <v>145</v>
      </c>
      <c r="E163" s="137" t="s">
        <v>843</v>
      </c>
      <c r="F163" s="138" t="s">
        <v>844</v>
      </c>
      <c r="G163" s="139" t="s">
        <v>198</v>
      </c>
      <c r="H163" s="140">
        <v>261.31</v>
      </c>
      <c r="I163" s="140"/>
      <c r="J163" s="140"/>
      <c r="K163" s="141"/>
      <c r="L163" s="26"/>
      <c r="M163" s="142" t="s">
        <v>1</v>
      </c>
      <c r="N163" s="143" t="s">
        <v>37</v>
      </c>
      <c r="O163" s="144">
        <v>0</v>
      </c>
      <c r="P163" s="144">
        <f t="shared" si="18"/>
        <v>0</v>
      </c>
      <c r="Q163" s="144">
        <v>0</v>
      </c>
      <c r="R163" s="144">
        <f t="shared" si="19"/>
        <v>0</v>
      </c>
      <c r="S163" s="144">
        <v>0</v>
      </c>
      <c r="T163" s="145">
        <f t="shared" si="20"/>
        <v>0</v>
      </c>
      <c r="AR163" s="146" t="s">
        <v>89</v>
      </c>
      <c r="AT163" s="146" t="s">
        <v>145</v>
      </c>
      <c r="AU163" s="146" t="s">
        <v>82</v>
      </c>
      <c r="AY163" s="14" t="s">
        <v>143</v>
      </c>
      <c r="BE163" s="147">
        <f t="shared" si="21"/>
        <v>0</v>
      </c>
      <c r="BF163" s="147">
        <f t="shared" si="22"/>
        <v>0</v>
      </c>
      <c r="BG163" s="147">
        <f t="shared" si="23"/>
        <v>0</v>
      </c>
      <c r="BH163" s="147">
        <f t="shared" si="24"/>
        <v>0</v>
      </c>
      <c r="BI163" s="147">
        <f t="shared" si="25"/>
        <v>0</v>
      </c>
      <c r="BJ163" s="14" t="s">
        <v>82</v>
      </c>
      <c r="BK163" s="148">
        <f t="shared" si="26"/>
        <v>0</v>
      </c>
      <c r="BL163" s="14" t="s">
        <v>89</v>
      </c>
      <c r="BM163" s="146" t="s">
        <v>305</v>
      </c>
    </row>
    <row r="164" spans="2:65" s="1" customFormat="1" ht="24.2" customHeight="1" x14ac:dyDescent="0.2">
      <c r="B164" s="26"/>
      <c r="C164" s="136" t="s">
        <v>219</v>
      </c>
      <c r="D164" s="136" t="s">
        <v>145</v>
      </c>
      <c r="E164" s="137" t="s">
        <v>845</v>
      </c>
      <c r="F164" s="138" t="s">
        <v>846</v>
      </c>
      <c r="G164" s="139" t="s">
        <v>198</v>
      </c>
      <c r="H164" s="140">
        <v>15417.29</v>
      </c>
      <c r="I164" s="140"/>
      <c r="J164" s="140"/>
      <c r="K164" s="141"/>
      <c r="L164" s="26"/>
      <c r="M164" s="142" t="s">
        <v>1</v>
      </c>
      <c r="N164" s="143" t="s">
        <v>37</v>
      </c>
      <c r="O164" s="144">
        <v>0</v>
      </c>
      <c r="P164" s="144">
        <f t="shared" si="18"/>
        <v>0</v>
      </c>
      <c r="Q164" s="144">
        <v>0</v>
      </c>
      <c r="R164" s="144">
        <f t="shared" si="19"/>
        <v>0</v>
      </c>
      <c r="S164" s="144">
        <v>0</v>
      </c>
      <c r="T164" s="145">
        <f t="shared" si="20"/>
        <v>0</v>
      </c>
      <c r="AR164" s="146" t="s">
        <v>89</v>
      </c>
      <c r="AT164" s="146" t="s">
        <v>145</v>
      </c>
      <c r="AU164" s="146" t="s">
        <v>82</v>
      </c>
      <c r="AY164" s="14" t="s">
        <v>143</v>
      </c>
      <c r="BE164" s="147">
        <f t="shared" si="21"/>
        <v>0</v>
      </c>
      <c r="BF164" s="147">
        <f t="shared" si="22"/>
        <v>0</v>
      </c>
      <c r="BG164" s="147">
        <f t="shared" si="23"/>
        <v>0</v>
      </c>
      <c r="BH164" s="147">
        <f t="shared" si="24"/>
        <v>0</v>
      </c>
      <c r="BI164" s="147">
        <f t="shared" si="25"/>
        <v>0</v>
      </c>
      <c r="BJ164" s="14" t="s">
        <v>82</v>
      </c>
      <c r="BK164" s="148">
        <f t="shared" si="26"/>
        <v>0</v>
      </c>
      <c r="BL164" s="14" t="s">
        <v>89</v>
      </c>
      <c r="BM164" s="146" t="s">
        <v>308</v>
      </c>
    </row>
    <row r="165" spans="2:65" s="1" customFormat="1" ht="24.2" customHeight="1" x14ac:dyDescent="0.2">
      <c r="B165" s="26"/>
      <c r="C165" s="136" t="s">
        <v>288</v>
      </c>
      <c r="D165" s="136" t="s">
        <v>145</v>
      </c>
      <c r="E165" s="137" t="s">
        <v>847</v>
      </c>
      <c r="F165" s="138" t="s">
        <v>848</v>
      </c>
      <c r="G165" s="139" t="s">
        <v>198</v>
      </c>
      <c r="H165" s="140">
        <v>261.31</v>
      </c>
      <c r="I165" s="140"/>
      <c r="J165" s="140"/>
      <c r="K165" s="141"/>
      <c r="L165" s="26"/>
      <c r="M165" s="142" t="s">
        <v>1</v>
      </c>
      <c r="N165" s="143" t="s">
        <v>37</v>
      </c>
      <c r="O165" s="144">
        <v>0</v>
      </c>
      <c r="P165" s="144">
        <f t="shared" si="18"/>
        <v>0</v>
      </c>
      <c r="Q165" s="144">
        <v>0</v>
      </c>
      <c r="R165" s="144">
        <f t="shared" si="19"/>
        <v>0</v>
      </c>
      <c r="S165" s="144">
        <v>0</v>
      </c>
      <c r="T165" s="145">
        <f t="shared" si="20"/>
        <v>0</v>
      </c>
      <c r="AR165" s="146" t="s">
        <v>89</v>
      </c>
      <c r="AT165" s="146" t="s">
        <v>145</v>
      </c>
      <c r="AU165" s="146" t="s">
        <v>82</v>
      </c>
      <c r="AY165" s="14" t="s">
        <v>143</v>
      </c>
      <c r="BE165" s="147">
        <f t="shared" si="21"/>
        <v>0</v>
      </c>
      <c r="BF165" s="147">
        <f t="shared" si="22"/>
        <v>0</v>
      </c>
      <c r="BG165" s="147">
        <f t="shared" si="23"/>
        <v>0</v>
      </c>
      <c r="BH165" s="147">
        <f t="shared" si="24"/>
        <v>0</v>
      </c>
      <c r="BI165" s="147">
        <f t="shared" si="25"/>
        <v>0</v>
      </c>
      <c r="BJ165" s="14" t="s">
        <v>82</v>
      </c>
      <c r="BK165" s="148">
        <f t="shared" si="26"/>
        <v>0</v>
      </c>
      <c r="BL165" s="14" t="s">
        <v>89</v>
      </c>
      <c r="BM165" s="146" t="s">
        <v>314</v>
      </c>
    </row>
    <row r="166" spans="2:65" s="1" customFormat="1" ht="24.2" customHeight="1" x14ac:dyDescent="0.2">
      <c r="B166" s="26"/>
      <c r="C166" s="136" t="s">
        <v>232</v>
      </c>
      <c r="D166" s="136" t="s">
        <v>145</v>
      </c>
      <c r="E166" s="137" t="s">
        <v>849</v>
      </c>
      <c r="F166" s="138" t="s">
        <v>850</v>
      </c>
      <c r="G166" s="139" t="s">
        <v>198</v>
      </c>
      <c r="H166" s="140">
        <v>261.31</v>
      </c>
      <c r="I166" s="140"/>
      <c r="J166" s="140"/>
      <c r="K166" s="141"/>
      <c r="L166" s="26"/>
      <c r="M166" s="142" t="s">
        <v>1</v>
      </c>
      <c r="N166" s="143" t="s">
        <v>37</v>
      </c>
      <c r="O166" s="144">
        <v>0</v>
      </c>
      <c r="P166" s="144">
        <f t="shared" si="18"/>
        <v>0</v>
      </c>
      <c r="Q166" s="144">
        <v>0</v>
      </c>
      <c r="R166" s="144">
        <f t="shared" si="19"/>
        <v>0</v>
      </c>
      <c r="S166" s="144">
        <v>0</v>
      </c>
      <c r="T166" s="145">
        <f t="shared" si="20"/>
        <v>0</v>
      </c>
      <c r="AR166" s="146" t="s">
        <v>89</v>
      </c>
      <c r="AT166" s="146" t="s">
        <v>145</v>
      </c>
      <c r="AU166" s="146" t="s">
        <v>82</v>
      </c>
      <c r="AY166" s="14" t="s">
        <v>143</v>
      </c>
      <c r="BE166" s="147">
        <f t="shared" si="21"/>
        <v>0</v>
      </c>
      <c r="BF166" s="147">
        <f t="shared" si="22"/>
        <v>0</v>
      </c>
      <c r="BG166" s="147">
        <f t="shared" si="23"/>
        <v>0</v>
      </c>
      <c r="BH166" s="147">
        <f t="shared" si="24"/>
        <v>0</v>
      </c>
      <c r="BI166" s="147">
        <f t="shared" si="25"/>
        <v>0</v>
      </c>
      <c r="BJ166" s="14" t="s">
        <v>82</v>
      </c>
      <c r="BK166" s="148">
        <f t="shared" si="26"/>
        <v>0</v>
      </c>
      <c r="BL166" s="14" t="s">
        <v>89</v>
      </c>
      <c r="BM166" s="146" t="s">
        <v>318</v>
      </c>
    </row>
    <row r="167" spans="2:65" s="11" customFormat="1" ht="22.9" customHeight="1" x14ac:dyDescent="0.2">
      <c r="B167" s="125"/>
      <c r="D167" s="126" t="s">
        <v>70</v>
      </c>
      <c r="E167" s="134" t="s">
        <v>255</v>
      </c>
      <c r="F167" s="134" t="s">
        <v>256</v>
      </c>
      <c r="J167" s="135"/>
      <c r="L167" s="125"/>
      <c r="M167" s="129"/>
      <c r="P167" s="130">
        <f>P168</f>
        <v>0</v>
      </c>
      <c r="R167" s="130">
        <f>R168</f>
        <v>0</v>
      </c>
      <c r="T167" s="131">
        <f>T168</f>
        <v>0</v>
      </c>
      <c r="AR167" s="126" t="s">
        <v>77</v>
      </c>
      <c r="AT167" s="132" t="s">
        <v>70</v>
      </c>
      <c r="AU167" s="132" t="s">
        <v>77</v>
      </c>
      <c r="AY167" s="126" t="s">
        <v>143</v>
      </c>
      <c r="BK167" s="133">
        <f>BK168</f>
        <v>0</v>
      </c>
    </row>
    <row r="168" spans="2:65" s="1" customFormat="1" ht="33" customHeight="1" x14ac:dyDescent="0.2">
      <c r="B168" s="26"/>
      <c r="C168" s="136" t="s">
        <v>295</v>
      </c>
      <c r="D168" s="136" t="s">
        <v>145</v>
      </c>
      <c r="E168" s="137" t="s">
        <v>851</v>
      </c>
      <c r="F168" s="138" t="s">
        <v>852</v>
      </c>
      <c r="G168" s="139" t="s">
        <v>198</v>
      </c>
      <c r="H168" s="140">
        <v>443.94</v>
      </c>
      <c r="I168" s="140"/>
      <c r="J168" s="140"/>
      <c r="K168" s="141"/>
      <c r="L168" s="26"/>
      <c r="M168" s="142" t="s">
        <v>1</v>
      </c>
      <c r="N168" s="143" t="s">
        <v>37</v>
      </c>
      <c r="O168" s="144">
        <v>0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89</v>
      </c>
      <c r="AT168" s="146" t="s">
        <v>145</v>
      </c>
      <c r="AU168" s="146" t="s">
        <v>82</v>
      </c>
      <c r="AY168" s="14" t="s">
        <v>143</v>
      </c>
      <c r="BE168" s="147">
        <f>IF(N168="základná",J168,0)</f>
        <v>0</v>
      </c>
      <c r="BF168" s="147">
        <f>IF(N168="znížená",J168,0)</f>
        <v>0</v>
      </c>
      <c r="BG168" s="147">
        <f>IF(N168="zákl. prenesená",J168,0)</f>
        <v>0</v>
      </c>
      <c r="BH168" s="147">
        <f>IF(N168="zníž. prenesená",J168,0)</f>
        <v>0</v>
      </c>
      <c r="BI168" s="147">
        <f>IF(N168="nulová",J168,0)</f>
        <v>0</v>
      </c>
      <c r="BJ168" s="14" t="s">
        <v>82</v>
      </c>
      <c r="BK168" s="148">
        <f>ROUND(I168*H168,3)</f>
        <v>0</v>
      </c>
      <c r="BL168" s="14" t="s">
        <v>89</v>
      </c>
      <c r="BM168" s="146" t="s">
        <v>324</v>
      </c>
    </row>
    <row r="169" spans="2:65" s="11" customFormat="1" ht="25.9" customHeight="1" x14ac:dyDescent="0.2">
      <c r="B169" s="125"/>
      <c r="D169" s="126" t="s">
        <v>70</v>
      </c>
      <c r="E169" s="127" t="s">
        <v>260</v>
      </c>
      <c r="F169" s="127" t="s">
        <v>261</v>
      </c>
      <c r="J169" s="128"/>
      <c r="L169" s="125"/>
      <c r="M169" s="129"/>
      <c r="P169" s="130">
        <f>P170</f>
        <v>0</v>
      </c>
      <c r="R169" s="130">
        <f>R170</f>
        <v>0</v>
      </c>
      <c r="T169" s="131">
        <f>T170</f>
        <v>0</v>
      </c>
      <c r="AR169" s="126" t="s">
        <v>82</v>
      </c>
      <c r="AT169" s="132" t="s">
        <v>70</v>
      </c>
      <c r="AU169" s="132" t="s">
        <v>71</v>
      </c>
      <c r="AY169" s="126" t="s">
        <v>143</v>
      </c>
      <c r="BK169" s="133">
        <f>BK170</f>
        <v>0</v>
      </c>
    </row>
    <row r="170" spans="2:65" s="11" customFormat="1" ht="22.9" customHeight="1" x14ac:dyDescent="0.2">
      <c r="B170" s="125"/>
      <c r="D170" s="126" t="s">
        <v>70</v>
      </c>
      <c r="E170" s="134" t="s">
        <v>372</v>
      </c>
      <c r="F170" s="134" t="s">
        <v>373</v>
      </c>
      <c r="J170" s="135"/>
      <c r="L170" s="125"/>
      <c r="M170" s="129"/>
      <c r="P170" s="130">
        <f>SUM(P171:P172)</f>
        <v>0</v>
      </c>
      <c r="R170" s="130">
        <f>SUM(R171:R172)</f>
        <v>0</v>
      </c>
      <c r="T170" s="131">
        <f>SUM(T171:T172)</f>
        <v>0</v>
      </c>
      <c r="AR170" s="126" t="s">
        <v>82</v>
      </c>
      <c r="AT170" s="132" t="s">
        <v>70</v>
      </c>
      <c r="AU170" s="132" t="s">
        <v>77</v>
      </c>
      <c r="AY170" s="126" t="s">
        <v>143</v>
      </c>
      <c r="BK170" s="133">
        <f>SUM(BK171:BK172)</f>
        <v>0</v>
      </c>
    </row>
    <row r="171" spans="2:65" s="1" customFormat="1" ht="21.75" customHeight="1" x14ac:dyDescent="0.2">
      <c r="B171" s="26"/>
      <c r="C171" s="136" t="s">
        <v>238</v>
      </c>
      <c r="D171" s="136" t="s">
        <v>145</v>
      </c>
      <c r="E171" s="137" t="s">
        <v>853</v>
      </c>
      <c r="F171" s="138" t="s">
        <v>854</v>
      </c>
      <c r="G171" s="139" t="s">
        <v>283</v>
      </c>
      <c r="H171" s="140">
        <v>10</v>
      </c>
      <c r="I171" s="140"/>
      <c r="J171" s="140"/>
      <c r="K171" s="141"/>
      <c r="L171" s="26"/>
      <c r="M171" s="142" t="s">
        <v>1</v>
      </c>
      <c r="N171" s="143" t="s">
        <v>37</v>
      </c>
      <c r="O171" s="144">
        <v>0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AR171" s="146" t="s">
        <v>173</v>
      </c>
      <c r="AT171" s="146" t="s">
        <v>145</v>
      </c>
      <c r="AU171" s="146" t="s">
        <v>82</v>
      </c>
      <c r="AY171" s="14" t="s">
        <v>143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4" t="s">
        <v>82</v>
      </c>
      <c r="BK171" s="148">
        <f>ROUND(I171*H171,3)</f>
        <v>0</v>
      </c>
      <c r="BL171" s="14" t="s">
        <v>173</v>
      </c>
      <c r="BM171" s="146" t="s">
        <v>327</v>
      </c>
    </row>
    <row r="172" spans="2:65" s="1" customFormat="1" ht="24.2" customHeight="1" x14ac:dyDescent="0.2">
      <c r="B172" s="26"/>
      <c r="C172" s="136" t="s">
        <v>302</v>
      </c>
      <c r="D172" s="136" t="s">
        <v>145</v>
      </c>
      <c r="E172" s="137" t="s">
        <v>855</v>
      </c>
      <c r="F172" s="138" t="s">
        <v>856</v>
      </c>
      <c r="G172" s="139" t="s">
        <v>283</v>
      </c>
      <c r="H172" s="140">
        <v>10</v>
      </c>
      <c r="I172" s="140"/>
      <c r="J172" s="140"/>
      <c r="K172" s="141"/>
      <c r="L172" s="26"/>
      <c r="M172" s="142" t="s">
        <v>1</v>
      </c>
      <c r="N172" s="143" t="s">
        <v>37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AR172" s="146" t="s">
        <v>173</v>
      </c>
      <c r="AT172" s="146" t="s">
        <v>145</v>
      </c>
      <c r="AU172" s="146" t="s">
        <v>82</v>
      </c>
      <c r="AY172" s="14" t="s">
        <v>143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4" t="s">
        <v>82</v>
      </c>
      <c r="BK172" s="148">
        <f>ROUND(I172*H172,3)</f>
        <v>0</v>
      </c>
      <c r="BL172" s="14" t="s">
        <v>173</v>
      </c>
      <c r="BM172" s="146" t="s">
        <v>331</v>
      </c>
    </row>
    <row r="173" spans="2:65" s="11" customFormat="1" ht="25.9" customHeight="1" x14ac:dyDescent="0.2">
      <c r="B173" s="125"/>
      <c r="D173" s="126" t="s">
        <v>70</v>
      </c>
      <c r="E173" s="127" t="s">
        <v>857</v>
      </c>
      <c r="F173" s="127" t="s">
        <v>551</v>
      </c>
      <c r="J173" s="128"/>
      <c r="L173" s="125"/>
      <c r="M173" s="129"/>
      <c r="P173" s="130">
        <f>SUM(P174:P175)</f>
        <v>0</v>
      </c>
      <c r="R173" s="130">
        <f>SUM(R174:R175)</f>
        <v>0</v>
      </c>
      <c r="T173" s="131">
        <f>SUM(T174:T175)</f>
        <v>0</v>
      </c>
      <c r="AR173" s="126" t="s">
        <v>89</v>
      </c>
      <c r="AT173" s="132" t="s">
        <v>70</v>
      </c>
      <c r="AU173" s="132" t="s">
        <v>71</v>
      </c>
      <c r="AY173" s="126" t="s">
        <v>143</v>
      </c>
      <c r="BK173" s="133">
        <f>SUM(BK174:BK175)</f>
        <v>0</v>
      </c>
    </row>
    <row r="174" spans="2:65" s="1" customFormat="1" ht="16.5" customHeight="1" x14ac:dyDescent="0.2">
      <c r="B174" s="26"/>
      <c r="C174" s="136" t="s">
        <v>241</v>
      </c>
      <c r="D174" s="136" t="s">
        <v>145</v>
      </c>
      <c r="E174" s="137" t="s">
        <v>858</v>
      </c>
      <c r="F174" s="138" t="s">
        <v>859</v>
      </c>
      <c r="G174" s="139" t="s">
        <v>860</v>
      </c>
      <c r="H174" s="140">
        <v>6</v>
      </c>
      <c r="I174" s="140"/>
      <c r="J174" s="140"/>
      <c r="K174" s="141"/>
      <c r="L174" s="26"/>
      <c r="M174" s="142" t="s">
        <v>1</v>
      </c>
      <c r="N174" s="143" t="s">
        <v>37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861</v>
      </c>
      <c r="AT174" s="146" t="s">
        <v>145</v>
      </c>
      <c r="AU174" s="146" t="s">
        <v>77</v>
      </c>
      <c r="AY174" s="14" t="s">
        <v>143</v>
      </c>
      <c r="BE174" s="147">
        <f>IF(N174="základná",J174,0)</f>
        <v>0</v>
      </c>
      <c r="BF174" s="147">
        <f>IF(N174="znížená",J174,0)</f>
        <v>0</v>
      </c>
      <c r="BG174" s="147">
        <f>IF(N174="zákl. prenesená",J174,0)</f>
        <v>0</v>
      </c>
      <c r="BH174" s="147">
        <f>IF(N174="zníž. prenesená",J174,0)</f>
        <v>0</v>
      </c>
      <c r="BI174" s="147">
        <f>IF(N174="nulová",J174,0)</f>
        <v>0</v>
      </c>
      <c r="BJ174" s="14" t="s">
        <v>82</v>
      </c>
      <c r="BK174" s="148">
        <f>ROUND(I174*H174,3)</f>
        <v>0</v>
      </c>
      <c r="BL174" s="14" t="s">
        <v>861</v>
      </c>
      <c r="BM174" s="146" t="s">
        <v>334</v>
      </c>
    </row>
    <row r="175" spans="2:65" s="1" customFormat="1" ht="16.5" customHeight="1" x14ac:dyDescent="0.2">
      <c r="B175" s="26"/>
      <c r="C175" s="136" t="s">
        <v>311</v>
      </c>
      <c r="D175" s="136" t="s">
        <v>145</v>
      </c>
      <c r="E175" s="137" t="s">
        <v>862</v>
      </c>
      <c r="F175" s="138" t="s">
        <v>863</v>
      </c>
      <c r="G175" s="139" t="s">
        <v>377</v>
      </c>
      <c r="H175" s="140">
        <v>1</v>
      </c>
      <c r="I175" s="140"/>
      <c r="J175" s="140"/>
      <c r="K175" s="141"/>
      <c r="L175" s="26"/>
      <c r="M175" s="167" t="s">
        <v>1</v>
      </c>
      <c r="N175" s="168" t="s">
        <v>37</v>
      </c>
      <c r="O175" s="169">
        <v>0</v>
      </c>
      <c r="P175" s="169">
        <f>O175*H175</f>
        <v>0</v>
      </c>
      <c r="Q175" s="169">
        <v>0</v>
      </c>
      <c r="R175" s="169">
        <f>Q175*H175</f>
        <v>0</v>
      </c>
      <c r="S175" s="169">
        <v>0</v>
      </c>
      <c r="T175" s="170">
        <f>S175*H175</f>
        <v>0</v>
      </c>
      <c r="AR175" s="146" t="s">
        <v>861</v>
      </c>
      <c r="AT175" s="146" t="s">
        <v>145</v>
      </c>
      <c r="AU175" s="146" t="s">
        <v>77</v>
      </c>
      <c r="AY175" s="14" t="s">
        <v>143</v>
      </c>
      <c r="BE175" s="147">
        <f>IF(N175="základná",J175,0)</f>
        <v>0</v>
      </c>
      <c r="BF175" s="147">
        <f>IF(N175="znížená",J175,0)</f>
        <v>0</v>
      </c>
      <c r="BG175" s="147">
        <f>IF(N175="zákl. prenesená",J175,0)</f>
        <v>0</v>
      </c>
      <c r="BH175" s="147">
        <f>IF(N175="zníž. prenesená",J175,0)</f>
        <v>0</v>
      </c>
      <c r="BI175" s="147">
        <f>IF(N175="nulová",J175,0)</f>
        <v>0</v>
      </c>
      <c r="BJ175" s="14" t="s">
        <v>82</v>
      </c>
      <c r="BK175" s="148">
        <f>ROUND(I175*H175,3)</f>
        <v>0</v>
      </c>
      <c r="BL175" s="14" t="s">
        <v>861</v>
      </c>
      <c r="BM175" s="146" t="s">
        <v>338</v>
      </c>
    </row>
    <row r="176" spans="2:65" s="1" customFormat="1" ht="6.95" customHeight="1" x14ac:dyDescent="0.2"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26"/>
    </row>
  </sheetData>
  <sheetProtection formatColumns="0" formatRows="0" autoFilter="0"/>
  <autoFilter ref="C123:K17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1"/>
  <sheetViews>
    <sheetView showGridLines="0" tabSelected="1" topLeftCell="A71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102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2:46" ht="24.95" customHeight="1" x14ac:dyDescent="0.2">
      <c r="B4" s="17"/>
      <c r="D4" s="18" t="s">
        <v>103</v>
      </c>
      <c r="L4" s="17"/>
      <c r="M4" s="88" t="s">
        <v>9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12</v>
      </c>
      <c r="L6" s="17"/>
    </row>
    <row r="7" spans="2:46" ht="26.25" customHeight="1" x14ac:dyDescent="0.2">
      <c r="B7" s="17"/>
      <c r="E7" s="243" t="str">
        <f>'Rekapitulácia stavby'!K6</f>
        <v>Čierna nad Tisou OHK -  Pracovisko hraničnej kontroly na HP Čierna nad Tisou</v>
      </c>
      <c r="F7" s="244"/>
      <c r="G7" s="244"/>
      <c r="H7" s="244"/>
      <c r="L7" s="17"/>
    </row>
    <row r="8" spans="2:46" s="1" customFormat="1" ht="12" customHeight="1" x14ac:dyDescent="0.2">
      <c r="B8" s="26"/>
      <c r="D8" s="23" t="s">
        <v>104</v>
      </c>
      <c r="L8" s="26"/>
    </row>
    <row r="9" spans="2:46" s="1" customFormat="1" ht="16.5" customHeight="1" x14ac:dyDescent="0.2">
      <c r="B9" s="26"/>
      <c r="E9" s="233" t="s">
        <v>864</v>
      </c>
      <c r="F9" s="242"/>
      <c r="G9" s="242"/>
      <c r="H9" s="242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3" t="s">
        <v>14</v>
      </c>
      <c r="F11" s="21" t="s">
        <v>1</v>
      </c>
      <c r="I11" s="23" t="s">
        <v>15</v>
      </c>
      <c r="J11" s="21" t="s">
        <v>1</v>
      </c>
      <c r="L11" s="26"/>
    </row>
    <row r="12" spans="2:46" s="1" customFormat="1" ht="12" customHeight="1" x14ac:dyDescent="0.2">
      <c r="B12" s="26"/>
      <c r="D12" s="23" t="s">
        <v>16</v>
      </c>
      <c r="F12" s="21" t="s">
        <v>17</v>
      </c>
      <c r="I12" s="23" t="s">
        <v>18</v>
      </c>
      <c r="J12" s="48"/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3" t="s">
        <v>19</v>
      </c>
      <c r="I14" s="23" t="s">
        <v>20</v>
      </c>
      <c r="J14" s="21" t="s">
        <v>1</v>
      </c>
      <c r="L14" s="26"/>
    </row>
    <row r="15" spans="2:46" s="1" customFormat="1" ht="18" customHeight="1" x14ac:dyDescent="0.2">
      <c r="B15" s="26"/>
      <c r="E15" s="21" t="s">
        <v>21</v>
      </c>
      <c r="I15" s="23" t="s">
        <v>22</v>
      </c>
      <c r="J15" s="21" t="s">
        <v>1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23</v>
      </c>
      <c r="I17" s="23" t="s">
        <v>20</v>
      </c>
      <c r="J17" s="21" t="str">
        <f>'Rekapitulácia stavby'!AN13</f>
        <v/>
      </c>
      <c r="L17" s="26"/>
    </row>
    <row r="18" spans="2:12" s="1" customFormat="1" ht="18" customHeight="1" x14ac:dyDescent="0.2">
      <c r="B18" s="26"/>
      <c r="E18" s="213" t="str">
        <f>'Rekapitulácia stavby'!E14</f>
        <v xml:space="preserve"> </v>
      </c>
      <c r="F18" s="213"/>
      <c r="G18" s="213"/>
      <c r="H18" s="213"/>
      <c r="I18" s="23" t="s">
        <v>22</v>
      </c>
      <c r="J18" s="21" t="str">
        <f>'Rekapitulácia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25</v>
      </c>
      <c r="I20" s="23" t="s">
        <v>20</v>
      </c>
      <c r="J20" s="21" t="s">
        <v>1</v>
      </c>
      <c r="L20" s="26"/>
    </row>
    <row r="21" spans="2:12" s="1" customFormat="1" ht="18" customHeight="1" x14ac:dyDescent="0.2">
      <c r="B21" s="26"/>
      <c r="E21" s="21" t="s">
        <v>26</v>
      </c>
      <c r="I21" s="23" t="s">
        <v>22</v>
      </c>
      <c r="J21" s="21" t="s">
        <v>1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29</v>
      </c>
      <c r="I23" s="23" t="s">
        <v>20</v>
      </c>
      <c r="J23" s="21" t="str">
        <f>IF('Rekapitulácia stavby'!AN19="","",'Rekapitulácia stavby'!AN19)</f>
        <v/>
      </c>
      <c r="L23" s="26"/>
    </row>
    <row r="24" spans="2:12" s="1" customFormat="1" ht="18" customHeight="1" x14ac:dyDescent="0.2">
      <c r="B24" s="26"/>
      <c r="E24" s="21" t="str">
        <f>IF('Rekapitulácia stavby'!E20="","",'Rekapitulácia stavby'!E20)</f>
        <v xml:space="preserve"> </v>
      </c>
      <c r="I24" s="23" t="s">
        <v>22</v>
      </c>
      <c r="J24" s="21" t="str">
        <f>IF('Rekapitulácia stavby'!AN20="","",'Rekapitulácia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30</v>
      </c>
      <c r="L26" s="26"/>
    </row>
    <row r="27" spans="2:12" s="7" customFormat="1" ht="16.5" customHeight="1" x14ac:dyDescent="0.2">
      <c r="B27" s="89"/>
      <c r="E27" s="215" t="s">
        <v>1</v>
      </c>
      <c r="F27" s="215"/>
      <c r="G27" s="215"/>
      <c r="H27" s="215"/>
      <c r="L27" s="8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9"/>
      <c r="E29" s="49"/>
      <c r="F29" s="49"/>
      <c r="G29" s="49"/>
      <c r="H29" s="49"/>
      <c r="I29" s="49"/>
      <c r="J29" s="49"/>
      <c r="K29" s="49"/>
      <c r="L29" s="26"/>
    </row>
    <row r="30" spans="2:12" s="1" customFormat="1" ht="25.35" customHeight="1" x14ac:dyDescent="0.2">
      <c r="B30" s="26"/>
      <c r="D30" s="90" t="s">
        <v>31</v>
      </c>
      <c r="J30" s="61"/>
      <c r="L30" s="26"/>
    </row>
    <row r="31" spans="2:12" s="1" customFormat="1" ht="6.95" customHeight="1" x14ac:dyDescent="0.2">
      <c r="B31" s="26"/>
      <c r="D31" s="49"/>
      <c r="E31" s="49"/>
      <c r="F31" s="49"/>
      <c r="G31" s="49"/>
      <c r="H31" s="49"/>
      <c r="I31" s="49"/>
      <c r="J31" s="49"/>
      <c r="K31" s="49"/>
      <c r="L31" s="26"/>
    </row>
    <row r="32" spans="2:12" s="1" customFormat="1" ht="14.45" customHeight="1" x14ac:dyDescent="0.2">
      <c r="B32" s="26"/>
      <c r="F32" s="91" t="s">
        <v>33</v>
      </c>
      <c r="I32" s="91" t="s">
        <v>32</v>
      </c>
      <c r="J32" s="91" t="s">
        <v>34</v>
      </c>
      <c r="L32" s="26"/>
    </row>
    <row r="33" spans="2:12" s="1" customFormat="1" ht="14.45" customHeight="1" x14ac:dyDescent="0.2">
      <c r="B33" s="26"/>
      <c r="D33" s="92" t="s">
        <v>35</v>
      </c>
      <c r="E33" s="30" t="s">
        <v>36</v>
      </c>
      <c r="F33" s="93">
        <f>ROUND((SUM(BE121:BE170)),  2)</f>
        <v>0</v>
      </c>
      <c r="G33" s="94"/>
      <c r="H33" s="94"/>
      <c r="I33" s="95">
        <v>0.2</v>
      </c>
      <c r="J33" s="93">
        <f>ROUND(((SUM(BE121:BE170))*I33),  2)</f>
        <v>0</v>
      </c>
      <c r="L33" s="26"/>
    </row>
    <row r="34" spans="2:12" s="1" customFormat="1" ht="14.45" customHeight="1" x14ac:dyDescent="0.2">
      <c r="B34" s="26"/>
      <c r="E34" s="30" t="s">
        <v>37</v>
      </c>
      <c r="F34" s="81"/>
      <c r="I34" s="96">
        <v>0.2</v>
      </c>
      <c r="J34" s="81"/>
      <c r="L34" s="26"/>
    </row>
    <row r="35" spans="2:12" s="1" customFormat="1" ht="14.45" hidden="1" customHeight="1" x14ac:dyDescent="0.2">
      <c r="B35" s="26"/>
      <c r="E35" s="23" t="s">
        <v>38</v>
      </c>
      <c r="F35" s="81">
        <f>ROUND((SUM(BG121:BG170)),  2)</f>
        <v>0</v>
      </c>
      <c r="I35" s="96">
        <v>0.2</v>
      </c>
      <c r="J35" s="81">
        <f>0</f>
        <v>0</v>
      </c>
      <c r="L35" s="26"/>
    </row>
    <row r="36" spans="2:12" s="1" customFormat="1" ht="14.45" hidden="1" customHeight="1" x14ac:dyDescent="0.2">
      <c r="B36" s="26"/>
      <c r="E36" s="23" t="s">
        <v>39</v>
      </c>
      <c r="F36" s="81">
        <f>ROUND((SUM(BH121:BH170)),  2)</f>
        <v>0</v>
      </c>
      <c r="I36" s="96">
        <v>0.2</v>
      </c>
      <c r="J36" s="81">
        <f>0</f>
        <v>0</v>
      </c>
      <c r="L36" s="26"/>
    </row>
    <row r="37" spans="2:12" s="1" customFormat="1" ht="14.45" hidden="1" customHeight="1" x14ac:dyDescent="0.2">
      <c r="B37" s="26"/>
      <c r="E37" s="30" t="s">
        <v>40</v>
      </c>
      <c r="F37" s="93">
        <f>ROUND((SUM(BI121:BI170)),  2)</f>
        <v>0</v>
      </c>
      <c r="G37" s="94"/>
      <c r="H37" s="94"/>
      <c r="I37" s="95">
        <v>0</v>
      </c>
      <c r="J37" s="9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97"/>
      <c r="D39" s="98" t="s">
        <v>41</v>
      </c>
      <c r="E39" s="52"/>
      <c r="F39" s="52"/>
      <c r="G39" s="99" t="s">
        <v>42</v>
      </c>
      <c r="H39" s="100" t="s">
        <v>43</v>
      </c>
      <c r="I39" s="52"/>
      <c r="J39" s="101"/>
      <c r="K39" s="102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9" t="s">
        <v>46</v>
      </c>
      <c r="E61" s="28"/>
      <c r="F61" s="103" t="s">
        <v>47</v>
      </c>
      <c r="G61" s="39" t="s">
        <v>46</v>
      </c>
      <c r="H61" s="28"/>
      <c r="I61" s="28"/>
      <c r="J61" s="104" t="s">
        <v>47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9" t="s">
        <v>46</v>
      </c>
      <c r="E76" s="28"/>
      <c r="F76" s="103" t="s">
        <v>47</v>
      </c>
      <c r="G76" s="39" t="s">
        <v>46</v>
      </c>
      <c r="H76" s="28"/>
      <c r="I76" s="28"/>
      <c r="J76" s="104" t="s">
        <v>47</v>
      </c>
      <c r="K76" s="28"/>
      <c r="L76" s="26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6"/>
    </row>
    <row r="81" spans="2:47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6"/>
    </row>
    <row r="82" spans="2:47" s="1" customFormat="1" ht="24.95" hidden="1" customHeight="1" x14ac:dyDescent="0.2">
      <c r="B82" s="26"/>
      <c r="C82" s="18" t="s">
        <v>108</v>
      </c>
      <c r="L82" s="26"/>
    </row>
    <row r="83" spans="2:47" s="1" customFormat="1" ht="6.95" hidden="1" customHeight="1" x14ac:dyDescent="0.2">
      <c r="B83" s="26"/>
      <c r="L83" s="26"/>
    </row>
    <row r="84" spans="2:47" s="1" customFormat="1" ht="12" hidden="1" customHeight="1" x14ac:dyDescent="0.2">
      <c r="B84" s="26"/>
      <c r="C84" s="23" t="s">
        <v>12</v>
      </c>
      <c r="L84" s="26"/>
    </row>
    <row r="85" spans="2:47" s="1" customFormat="1" ht="26.25" hidden="1" customHeight="1" x14ac:dyDescent="0.2">
      <c r="B85" s="26"/>
      <c r="E85" s="243" t="str">
        <f>E7</f>
        <v>Čierna nad Tisou OHK -  Pracovisko hraničnej kontroly na HP Čierna nad Tisou</v>
      </c>
      <c r="F85" s="244"/>
      <c r="G85" s="244"/>
      <c r="H85" s="244"/>
      <c r="L85" s="26"/>
    </row>
    <row r="86" spans="2:47" s="1" customFormat="1" ht="12" hidden="1" customHeight="1" x14ac:dyDescent="0.2">
      <c r="B86" s="26"/>
      <c r="C86" s="23" t="s">
        <v>104</v>
      </c>
      <c r="L86" s="26"/>
    </row>
    <row r="87" spans="2:47" s="1" customFormat="1" ht="16.5" hidden="1" customHeight="1" x14ac:dyDescent="0.2">
      <c r="B87" s="26"/>
      <c r="E87" s="233" t="str">
        <f>E9</f>
        <v>8 - SO 05  Dažďová kanalizácia</v>
      </c>
      <c r="F87" s="242"/>
      <c r="G87" s="242"/>
      <c r="H87" s="242"/>
      <c r="L87" s="26"/>
    </row>
    <row r="88" spans="2:47" s="1" customFormat="1" ht="6.95" hidden="1" customHeight="1" x14ac:dyDescent="0.2">
      <c r="B88" s="26"/>
      <c r="L88" s="26"/>
    </row>
    <row r="89" spans="2:47" s="1" customFormat="1" ht="12" hidden="1" customHeight="1" x14ac:dyDescent="0.2">
      <c r="B89" s="26"/>
      <c r="C89" s="23" t="s">
        <v>16</v>
      </c>
      <c r="F89" s="21" t="str">
        <f>F12</f>
        <v>Čierna nad Tisou</v>
      </c>
      <c r="I89" s="23" t="s">
        <v>18</v>
      </c>
      <c r="J89" s="48" t="str">
        <f>IF(J12="","",J12)</f>
        <v/>
      </c>
      <c r="L89" s="26"/>
    </row>
    <row r="90" spans="2:47" s="1" customFormat="1" ht="6.95" hidden="1" customHeight="1" x14ac:dyDescent="0.2">
      <c r="B90" s="26"/>
      <c r="L90" s="26"/>
    </row>
    <row r="91" spans="2:47" s="1" customFormat="1" ht="15.2" hidden="1" customHeight="1" x14ac:dyDescent="0.2">
      <c r="B91" s="26"/>
      <c r="C91" s="23" t="s">
        <v>19</v>
      </c>
      <c r="F91" s="21" t="str">
        <f>E15</f>
        <v>Ministerstvo vnútra SR</v>
      </c>
      <c r="I91" s="23" t="s">
        <v>25</v>
      </c>
      <c r="J91" s="24" t="str">
        <f>E21</f>
        <v>KApAR, s.r.o. Prešov</v>
      </c>
      <c r="L91" s="26"/>
    </row>
    <row r="92" spans="2:47" s="1" customFormat="1" ht="15.2" hidden="1" customHeight="1" x14ac:dyDescent="0.2">
      <c r="B92" s="26"/>
      <c r="C92" s="23" t="s">
        <v>23</v>
      </c>
      <c r="F92" s="21" t="str">
        <f>IF(E18="","",E18)</f>
        <v xml:space="preserve"> </v>
      </c>
      <c r="I92" s="23" t="s">
        <v>29</v>
      </c>
      <c r="J92" s="24" t="str">
        <f>E24</f>
        <v xml:space="preserve"> </v>
      </c>
      <c r="L92" s="26"/>
    </row>
    <row r="93" spans="2:47" s="1" customFormat="1" ht="10.35" hidden="1" customHeight="1" x14ac:dyDescent="0.2">
      <c r="B93" s="26"/>
      <c r="L93" s="26"/>
    </row>
    <row r="94" spans="2:47" s="1" customFormat="1" ht="29.25" hidden="1" customHeight="1" x14ac:dyDescent="0.2">
      <c r="B94" s="26"/>
      <c r="C94" s="105" t="s">
        <v>109</v>
      </c>
      <c r="D94" s="97"/>
      <c r="E94" s="97"/>
      <c r="F94" s="97"/>
      <c r="G94" s="97"/>
      <c r="H94" s="97"/>
      <c r="I94" s="97"/>
      <c r="J94" s="106" t="s">
        <v>110</v>
      </c>
      <c r="K94" s="97"/>
      <c r="L94" s="26"/>
    </row>
    <row r="95" spans="2:47" s="1" customFormat="1" ht="10.35" hidden="1" customHeight="1" x14ac:dyDescent="0.2">
      <c r="B95" s="26"/>
      <c r="L95" s="26"/>
    </row>
    <row r="96" spans="2:47" s="1" customFormat="1" ht="22.9" hidden="1" customHeight="1" x14ac:dyDescent="0.2">
      <c r="B96" s="26"/>
      <c r="C96" s="107" t="s">
        <v>111</v>
      </c>
      <c r="J96" s="61">
        <f>J121</f>
        <v>0</v>
      </c>
      <c r="L96" s="26"/>
      <c r="AU96" s="14" t="s">
        <v>112</v>
      </c>
    </row>
    <row r="97" spans="2:12" s="8" customFormat="1" ht="24.95" hidden="1" customHeight="1" x14ac:dyDescent="0.2">
      <c r="B97" s="108"/>
      <c r="D97" s="109" t="s">
        <v>572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hidden="1" customHeight="1" x14ac:dyDescent="0.2">
      <c r="B98" s="112"/>
      <c r="D98" s="113" t="s">
        <v>114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hidden="1" customHeight="1" x14ac:dyDescent="0.2">
      <c r="B99" s="112"/>
      <c r="D99" s="113" t="s">
        <v>865</v>
      </c>
      <c r="E99" s="114"/>
      <c r="F99" s="114"/>
      <c r="G99" s="114"/>
      <c r="H99" s="114"/>
      <c r="I99" s="114"/>
      <c r="J99" s="115">
        <f>J139</f>
        <v>0</v>
      </c>
      <c r="L99" s="112"/>
    </row>
    <row r="100" spans="2:12" s="9" customFormat="1" ht="19.899999999999999" hidden="1" customHeight="1" x14ac:dyDescent="0.2">
      <c r="B100" s="112"/>
      <c r="D100" s="113" t="s">
        <v>752</v>
      </c>
      <c r="E100" s="114"/>
      <c r="F100" s="114"/>
      <c r="G100" s="114"/>
      <c r="H100" s="114"/>
      <c r="I100" s="114"/>
      <c r="J100" s="115">
        <f>J144</f>
        <v>0</v>
      </c>
      <c r="L100" s="112"/>
    </row>
    <row r="101" spans="2:12" s="9" customFormat="1" ht="19.899999999999999" hidden="1" customHeight="1" x14ac:dyDescent="0.2">
      <c r="B101" s="112"/>
      <c r="D101" s="113" t="s">
        <v>120</v>
      </c>
      <c r="E101" s="114"/>
      <c r="F101" s="114"/>
      <c r="G101" s="114"/>
      <c r="H101" s="114"/>
      <c r="I101" s="114"/>
      <c r="J101" s="115">
        <f>J169</f>
        <v>0</v>
      </c>
      <c r="L101" s="112"/>
    </row>
    <row r="102" spans="2:12" s="1" customFormat="1" ht="21.75" hidden="1" customHeight="1" x14ac:dyDescent="0.2">
      <c r="B102" s="26"/>
      <c r="L102" s="26"/>
    </row>
    <row r="103" spans="2:12" s="1" customFormat="1" ht="6.95" hidden="1" customHeight="1" x14ac:dyDescent="0.2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6"/>
    </row>
    <row r="104" spans="2:12" hidden="1" x14ac:dyDescent="0.2"/>
    <row r="105" spans="2:12" hidden="1" x14ac:dyDescent="0.2"/>
    <row r="106" spans="2:12" hidden="1" x14ac:dyDescent="0.2"/>
    <row r="107" spans="2:12" s="1" customFormat="1" ht="6.95" customHeight="1" x14ac:dyDescent="0.2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6"/>
    </row>
    <row r="108" spans="2:12" s="1" customFormat="1" ht="24.95" customHeight="1" x14ac:dyDescent="0.2">
      <c r="B108" s="26"/>
      <c r="C108" s="18" t="s">
        <v>129</v>
      </c>
      <c r="L108" s="26"/>
    </row>
    <row r="109" spans="2:12" s="1" customFormat="1" ht="6.95" customHeight="1" x14ac:dyDescent="0.2">
      <c r="B109" s="26"/>
      <c r="L109" s="26"/>
    </row>
    <row r="110" spans="2:12" s="1" customFormat="1" ht="12" customHeight="1" x14ac:dyDescent="0.2">
      <c r="B110" s="26"/>
      <c r="C110" s="23" t="s">
        <v>12</v>
      </c>
      <c r="L110" s="26"/>
    </row>
    <row r="111" spans="2:12" s="1" customFormat="1" ht="26.25" customHeight="1" x14ac:dyDescent="0.2">
      <c r="B111" s="26"/>
      <c r="E111" s="243" t="str">
        <f>E7</f>
        <v>Čierna nad Tisou OHK -  Pracovisko hraničnej kontroly na HP Čierna nad Tisou</v>
      </c>
      <c r="F111" s="244"/>
      <c r="G111" s="244"/>
      <c r="H111" s="244"/>
      <c r="L111" s="26"/>
    </row>
    <row r="112" spans="2:12" s="1" customFormat="1" ht="12" customHeight="1" x14ac:dyDescent="0.2">
      <c r="B112" s="26"/>
      <c r="C112" s="23" t="s">
        <v>104</v>
      </c>
      <c r="L112" s="26"/>
    </row>
    <row r="113" spans="2:65" s="1" customFormat="1" ht="16.5" customHeight="1" x14ac:dyDescent="0.2">
      <c r="B113" s="26"/>
      <c r="E113" s="233" t="str">
        <f>E9</f>
        <v>8 - SO 05  Dažďová kanalizácia</v>
      </c>
      <c r="F113" s="242"/>
      <c r="G113" s="242"/>
      <c r="H113" s="242"/>
      <c r="L113" s="26"/>
    </row>
    <row r="114" spans="2:65" s="1" customFormat="1" ht="6.95" customHeight="1" x14ac:dyDescent="0.2">
      <c r="B114" s="26"/>
      <c r="L114" s="26"/>
    </row>
    <row r="115" spans="2:65" s="1" customFormat="1" ht="12" customHeight="1" x14ac:dyDescent="0.2">
      <c r="B115" s="26"/>
      <c r="C115" s="23" t="s">
        <v>16</v>
      </c>
      <c r="F115" s="21" t="str">
        <f>F12</f>
        <v>Čierna nad Tisou</v>
      </c>
      <c r="I115" s="23" t="s">
        <v>18</v>
      </c>
      <c r="J115" s="48" t="str">
        <f>IF(J12="","",J12)</f>
        <v/>
      </c>
      <c r="L115" s="26"/>
    </row>
    <row r="116" spans="2:65" s="1" customFormat="1" ht="6.95" customHeight="1" x14ac:dyDescent="0.2">
      <c r="B116" s="26"/>
      <c r="L116" s="26"/>
    </row>
    <row r="117" spans="2:65" s="1" customFormat="1" ht="15.2" customHeight="1" x14ac:dyDescent="0.2">
      <c r="B117" s="26"/>
      <c r="C117" s="23" t="s">
        <v>19</v>
      </c>
      <c r="F117" s="21" t="str">
        <f>E15</f>
        <v>Ministerstvo vnútra SR</v>
      </c>
      <c r="I117" s="23" t="s">
        <v>25</v>
      </c>
      <c r="J117" s="24" t="str">
        <f>E21</f>
        <v>KApAR, s.r.o. Prešov</v>
      </c>
      <c r="L117" s="26"/>
    </row>
    <row r="118" spans="2:65" s="1" customFormat="1" ht="15.2" customHeight="1" x14ac:dyDescent="0.2">
      <c r="B118" s="26"/>
      <c r="C118" s="23" t="s">
        <v>23</v>
      </c>
      <c r="F118" s="21" t="str">
        <f>IF(E18="","",E18)</f>
        <v xml:space="preserve"> </v>
      </c>
      <c r="I118" s="23" t="s">
        <v>29</v>
      </c>
      <c r="J118" s="24" t="str">
        <f>E24</f>
        <v xml:space="preserve"> </v>
      </c>
      <c r="L118" s="26"/>
    </row>
    <row r="119" spans="2:65" s="1" customFormat="1" ht="10.35" customHeight="1" x14ac:dyDescent="0.2">
      <c r="B119" s="26"/>
      <c r="L119" s="26"/>
    </row>
    <row r="120" spans="2:65" s="10" customFormat="1" ht="29.25" customHeight="1" x14ac:dyDescent="0.2">
      <c r="B120" s="116"/>
      <c r="C120" s="117" t="s">
        <v>130</v>
      </c>
      <c r="D120" s="118" t="s">
        <v>56</v>
      </c>
      <c r="E120" s="118" t="s">
        <v>52</v>
      </c>
      <c r="F120" s="118" t="s">
        <v>53</v>
      </c>
      <c r="G120" s="118" t="s">
        <v>131</v>
      </c>
      <c r="H120" s="118" t="s">
        <v>132</v>
      </c>
      <c r="I120" s="118" t="s">
        <v>133</v>
      </c>
      <c r="J120" s="119" t="s">
        <v>110</v>
      </c>
      <c r="K120" s="120" t="s">
        <v>134</v>
      </c>
      <c r="L120" s="116"/>
      <c r="M120" s="54" t="s">
        <v>1</v>
      </c>
      <c r="N120" s="55" t="s">
        <v>35</v>
      </c>
      <c r="O120" s="55" t="s">
        <v>135</v>
      </c>
      <c r="P120" s="55" t="s">
        <v>136</v>
      </c>
      <c r="Q120" s="55" t="s">
        <v>137</v>
      </c>
      <c r="R120" s="55" t="s">
        <v>138</v>
      </c>
      <c r="S120" s="55" t="s">
        <v>139</v>
      </c>
      <c r="T120" s="56" t="s">
        <v>140</v>
      </c>
    </row>
    <row r="121" spans="2:65" s="1" customFormat="1" ht="22.9" customHeight="1" x14ac:dyDescent="0.25">
      <c r="B121" s="26"/>
      <c r="C121" s="59" t="s">
        <v>111</v>
      </c>
      <c r="J121" s="121"/>
      <c r="L121" s="26"/>
      <c r="M121" s="57"/>
      <c r="N121" s="49"/>
      <c r="O121" s="49"/>
      <c r="P121" s="122">
        <f>P122</f>
        <v>0</v>
      </c>
      <c r="Q121" s="49"/>
      <c r="R121" s="122">
        <f>R122</f>
        <v>0</v>
      </c>
      <c r="S121" s="49"/>
      <c r="T121" s="123">
        <f>T122</f>
        <v>0</v>
      </c>
      <c r="AT121" s="14" t="s">
        <v>70</v>
      </c>
      <c r="AU121" s="14" t="s">
        <v>112</v>
      </c>
      <c r="BK121" s="124">
        <f>BK122</f>
        <v>0</v>
      </c>
    </row>
    <row r="122" spans="2:65" s="11" customFormat="1" ht="25.9" customHeight="1" x14ac:dyDescent="0.2">
      <c r="B122" s="125"/>
      <c r="D122" s="126" t="s">
        <v>70</v>
      </c>
      <c r="E122" s="127" t="s">
        <v>574</v>
      </c>
      <c r="F122" s="127" t="s">
        <v>142</v>
      </c>
      <c r="J122" s="128"/>
      <c r="L122" s="125"/>
      <c r="M122" s="129"/>
      <c r="P122" s="130">
        <f>P123+P139+P144+P169</f>
        <v>0</v>
      </c>
      <c r="R122" s="130">
        <f>R123+R139+R144+R169</f>
        <v>0</v>
      </c>
      <c r="T122" s="131">
        <f>T123+T139+T144+T169</f>
        <v>0</v>
      </c>
      <c r="AR122" s="126" t="s">
        <v>77</v>
      </c>
      <c r="AT122" s="132" t="s">
        <v>70</v>
      </c>
      <c r="AU122" s="132" t="s">
        <v>71</v>
      </c>
      <c r="AY122" s="126" t="s">
        <v>143</v>
      </c>
      <c r="BK122" s="133">
        <f>BK123+BK139+BK144+BK169</f>
        <v>0</v>
      </c>
    </row>
    <row r="123" spans="2:65" s="11" customFormat="1" ht="22.9" customHeight="1" x14ac:dyDescent="0.2">
      <c r="B123" s="125"/>
      <c r="D123" s="126" t="s">
        <v>70</v>
      </c>
      <c r="E123" s="134" t="s">
        <v>77</v>
      </c>
      <c r="F123" s="134" t="s">
        <v>144</v>
      </c>
      <c r="J123" s="135"/>
      <c r="L123" s="125"/>
      <c r="M123" s="129"/>
      <c r="P123" s="130">
        <f>SUM(P124:P138)</f>
        <v>0</v>
      </c>
      <c r="R123" s="130">
        <f>SUM(R124:R138)</f>
        <v>0</v>
      </c>
      <c r="T123" s="131">
        <f>SUM(T124:T138)</f>
        <v>0</v>
      </c>
      <c r="AR123" s="126" t="s">
        <v>77</v>
      </c>
      <c r="AT123" s="132" t="s">
        <v>70</v>
      </c>
      <c r="AU123" s="132" t="s">
        <v>77</v>
      </c>
      <c r="AY123" s="126" t="s">
        <v>143</v>
      </c>
      <c r="BK123" s="133">
        <f>SUM(BK124:BK138)</f>
        <v>0</v>
      </c>
    </row>
    <row r="124" spans="2:65" s="1" customFormat="1" ht="24.2" customHeight="1" x14ac:dyDescent="0.2">
      <c r="B124" s="26"/>
      <c r="C124" s="136" t="s">
        <v>77</v>
      </c>
      <c r="D124" s="136" t="s">
        <v>145</v>
      </c>
      <c r="E124" s="137" t="s">
        <v>866</v>
      </c>
      <c r="F124" s="138" t="s">
        <v>867</v>
      </c>
      <c r="G124" s="139" t="s">
        <v>154</v>
      </c>
      <c r="H124" s="140">
        <v>197.25</v>
      </c>
      <c r="I124" s="140"/>
      <c r="J124" s="140"/>
      <c r="K124" s="141"/>
      <c r="L124" s="26"/>
      <c r="M124" s="142" t="s">
        <v>1</v>
      </c>
      <c r="N124" s="143" t="s">
        <v>37</v>
      </c>
      <c r="O124" s="144">
        <v>0</v>
      </c>
      <c r="P124" s="144">
        <f t="shared" ref="P124:P138" si="0">O124*H124</f>
        <v>0</v>
      </c>
      <c r="Q124" s="144">
        <v>0</v>
      </c>
      <c r="R124" s="144">
        <f t="shared" ref="R124:R138" si="1">Q124*H124</f>
        <v>0</v>
      </c>
      <c r="S124" s="144">
        <v>0</v>
      </c>
      <c r="T124" s="145">
        <f t="shared" ref="T124:T138" si="2">S124*H124</f>
        <v>0</v>
      </c>
      <c r="AR124" s="146" t="s">
        <v>89</v>
      </c>
      <c r="AT124" s="146" t="s">
        <v>145</v>
      </c>
      <c r="AU124" s="146" t="s">
        <v>82</v>
      </c>
      <c r="AY124" s="14" t="s">
        <v>143</v>
      </c>
      <c r="BE124" s="147">
        <f t="shared" ref="BE124:BE138" si="3">IF(N124="základná",J124,0)</f>
        <v>0</v>
      </c>
      <c r="BF124" s="147">
        <f t="shared" ref="BF124:BF138" si="4">IF(N124="znížená",J124,0)</f>
        <v>0</v>
      </c>
      <c r="BG124" s="147">
        <f t="shared" ref="BG124:BG138" si="5">IF(N124="zákl. prenesená",J124,0)</f>
        <v>0</v>
      </c>
      <c r="BH124" s="147">
        <f t="shared" ref="BH124:BH138" si="6">IF(N124="zníž. prenesená",J124,0)</f>
        <v>0</v>
      </c>
      <c r="BI124" s="147">
        <f t="shared" ref="BI124:BI138" si="7">IF(N124="nulová",J124,0)</f>
        <v>0</v>
      </c>
      <c r="BJ124" s="14" t="s">
        <v>82</v>
      </c>
      <c r="BK124" s="148">
        <f t="shared" ref="BK124:BK138" si="8">ROUND(I124*H124,3)</f>
        <v>0</v>
      </c>
      <c r="BL124" s="14" t="s">
        <v>89</v>
      </c>
      <c r="BM124" s="146" t="s">
        <v>82</v>
      </c>
    </row>
    <row r="125" spans="2:65" s="1" customFormat="1" ht="24.2" customHeight="1" x14ac:dyDescent="0.2">
      <c r="B125" s="26"/>
      <c r="C125" s="136" t="s">
        <v>82</v>
      </c>
      <c r="D125" s="136" t="s">
        <v>145</v>
      </c>
      <c r="E125" s="137" t="s">
        <v>868</v>
      </c>
      <c r="F125" s="138" t="s">
        <v>869</v>
      </c>
      <c r="G125" s="139" t="s">
        <v>154</v>
      </c>
      <c r="H125" s="140">
        <v>59.18</v>
      </c>
      <c r="I125" s="140"/>
      <c r="J125" s="140"/>
      <c r="K125" s="141"/>
      <c r="L125" s="26"/>
      <c r="M125" s="142" t="s">
        <v>1</v>
      </c>
      <c r="N125" s="143" t="s">
        <v>37</v>
      </c>
      <c r="O125" s="144">
        <v>0</v>
      </c>
      <c r="P125" s="144">
        <f t="shared" si="0"/>
        <v>0</v>
      </c>
      <c r="Q125" s="144">
        <v>0</v>
      </c>
      <c r="R125" s="144">
        <f t="shared" si="1"/>
        <v>0</v>
      </c>
      <c r="S125" s="144">
        <v>0</v>
      </c>
      <c r="T125" s="145">
        <f t="shared" si="2"/>
        <v>0</v>
      </c>
      <c r="AR125" s="146" t="s">
        <v>89</v>
      </c>
      <c r="AT125" s="146" t="s">
        <v>145</v>
      </c>
      <c r="AU125" s="146" t="s">
        <v>82</v>
      </c>
      <c r="AY125" s="14" t="s">
        <v>143</v>
      </c>
      <c r="BE125" s="147">
        <f t="shared" si="3"/>
        <v>0</v>
      </c>
      <c r="BF125" s="147">
        <f t="shared" si="4"/>
        <v>0</v>
      </c>
      <c r="BG125" s="147">
        <f t="shared" si="5"/>
        <v>0</v>
      </c>
      <c r="BH125" s="147">
        <f t="shared" si="6"/>
        <v>0</v>
      </c>
      <c r="BI125" s="147">
        <f t="shared" si="7"/>
        <v>0</v>
      </c>
      <c r="BJ125" s="14" t="s">
        <v>82</v>
      </c>
      <c r="BK125" s="148">
        <f t="shared" si="8"/>
        <v>0</v>
      </c>
      <c r="BL125" s="14" t="s">
        <v>89</v>
      </c>
      <c r="BM125" s="146" t="s">
        <v>89</v>
      </c>
    </row>
    <row r="126" spans="2:65" s="1" customFormat="1" ht="16.5" customHeight="1" x14ac:dyDescent="0.2">
      <c r="B126" s="26"/>
      <c r="C126" s="136" t="s">
        <v>86</v>
      </c>
      <c r="D126" s="136" t="s">
        <v>145</v>
      </c>
      <c r="E126" s="137" t="s">
        <v>159</v>
      </c>
      <c r="F126" s="138" t="s">
        <v>870</v>
      </c>
      <c r="G126" s="139" t="s">
        <v>154</v>
      </c>
      <c r="H126" s="140">
        <v>53.35</v>
      </c>
      <c r="I126" s="140"/>
      <c r="J126" s="140"/>
      <c r="K126" s="141"/>
      <c r="L126" s="26"/>
      <c r="M126" s="142" t="s">
        <v>1</v>
      </c>
      <c r="N126" s="143" t="s">
        <v>37</v>
      </c>
      <c r="O126" s="144">
        <v>0</v>
      </c>
      <c r="P126" s="144">
        <f t="shared" si="0"/>
        <v>0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AR126" s="146" t="s">
        <v>89</v>
      </c>
      <c r="AT126" s="146" t="s">
        <v>145</v>
      </c>
      <c r="AU126" s="146" t="s">
        <v>82</v>
      </c>
      <c r="AY126" s="14" t="s">
        <v>143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4" t="s">
        <v>82</v>
      </c>
      <c r="BK126" s="148">
        <f t="shared" si="8"/>
        <v>0</v>
      </c>
      <c r="BL126" s="14" t="s">
        <v>89</v>
      </c>
      <c r="BM126" s="146" t="s">
        <v>95</v>
      </c>
    </row>
    <row r="127" spans="2:65" s="1" customFormat="1" ht="37.9" customHeight="1" x14ac:dyDescent="0.2">
      <c r="B127" s="26"/>
      <c r="C127" s="136" t="s">
        <v>89</v>
      </c>
      <c r="D127" s="136" t="s">
        <v>145</v>
      </c>
      <c r="E127" s="137" t="s">
        <v>161</v>
      </c>
      <c r="F127" s="138" t="s">
        <v>871</v>
      </c>
      <c r="G127" s="139" t="s">
        <v>154</v>
      </c>
      <c r="H127" s="140">
        <v>16.010000000000002</v>
      </c>
      <c r="I127" s="140"/>
      <c r="J127" s="140"/>
      <c r="K127" s="141"/>
      <c r="L127" s="26"/>
      <c r="M127" s="142" t="s">
        <v>1</v>
      </c>
      <c r="N127" s="143" t="s">
        <v>37</v>
      </c>
      <c r="O127" s="144">
        <v>0</v>
      </c>
      <c r="P127" s="144">
        <f t="shared" si="0"/>
        <v>0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AR127" s="146" t="s">
        <v>89</v>
      </c>
      <c r="AT127" s="146" t="s">
        <v>145</v>
      </c>
      <c r="AU127" s="146" t="s">
        <v>82</v>
      </c>
      <c r="AY127" s="14" t="s">
        <v>143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4" t="s">
        <v>82</v>
      </c>
      <c r="BK127" s="148">
        <f t="shared" si="8"/>
        <v>0</v>
      </c>
      <c r="BL127" s="14" t="s">
        <v>89</v>
      </c>
      <c r="BM127" s="146" t="s">
        <v>100</v>
      </c>
    </row>
    <row r="128" spans="2:65" s="1" customFormat="1" ht="24.2" customHeight="1" x14ac:dyDescent="0.2">
      <c r="B128" s="26"/>
      <c r="C128" s="136" t="s">
        <v>92</v>
      </c>
      <c r="D128" s="136" t="s">
        <v>145</v>
      </c>
      <c r="E128" s="137" t="s">
        <v>872</v>
      </c>
      <c r="F128" s="138" t="s">
        <v>873</v>
      </c>
      <c r="G128" s="139" t="s">
        <v>148</v>
      </c>
      <c r="H128" s="140">
        <v>6.66</v>
      </c>
      <c r="I128" s="140"/>
      <c r="J128" s="140"/>
      <c r="K128" s="141"/>
      <c r="L128" s="26"/>
      <c r="M128" s="142" t="s">
        <v>1</v>
      </c>
      <c r="N128" s="143" t="s">
        <v>37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89</v>
      </c>
      <c r="AT128" s="146" t="s">
        <v>145</v>
      </c>
      <c r="AU128" s="146" t="s">
        <v>82</v>
      </c>
      <c r="AY128" s="14" t="s">
        <v>143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4" t="s">
        <v>82</v>
      </c>
      <c r="BK128" s="148">
        <f t="shared" si="8"/>
        <v>0</v>
      </c>
      <c r="BL128" s="14" t="s">
        <v>89</v>
      </c>
      <c r="BM128" s="146" t="s">
        <v>163</v>
      </c>
    </row>
    <row r="129" spans="2:65" s="1" customFormat="1" ht="24.2" customHeight="1" x14ac:dyDescent="0.2">
      <c r="B129" s="26"/>
      <c r="C129" s="136" t="s">
        <v>95</v>
      </c>
      <c r="D129" s="136" t="s">
        <v>145</v>
      </c>
      <c r="E129" s="137" t="s">
        <v>874</v>
      </c>
      <c r="F129" s="138" t="s">
        <v>875</v>
      </c>
      <c r="G129" s="139" t="s">
        <v>148</v>
      </c>
      <c r="H129" s="140">
        <v>139.54</v>
      </c>
      <c r="I129" s="140"/>
      <c r="J129" s="140"/>
      <c r="K129" s="141"/>
      <c r="L129" s="26"/>
      <c r="M129" s="142" t="s">
        <v>1</v>
      </c>
      <c r="N129" s="143" t="s">
        <v>37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89</v>
      </c>
      <c r="AT129" s="146" t="s">
        <v>145</v>
      </c>
      <c r="AU129" s="146" t="s">
        <v>82</v>
      </c>
      <c r="AY129" s="14" t="s">
        <v>143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4" t="s">
        <v>82</v>
      </c>
      <c r="BK129" s="148">
        <f t="shared" si="8"/>
        <v>0</v>
      </c>
      <c r="BL129" s="14" t="s">
        <v>89</v>
      </c>
      <c r="BM129" s="146" t="s">
        <v>166</v>
      </c>
    </row>
    <row r="130" spans="2:65" s="1" customFormat="1" ht="24.2" customHeight="1" x14ac:dyDescent="0.2">
      <c r="B130" s="26"/>
      <c r="C130" s="136" t="s">
        <v>97</v>
      </c>
      <c r="D130" s="136" t="s">
        <v>145</v>
      </c>
      <c r="E130" s="137" t="s">
        <v>876</v>
      </c>
      <c r="F130" s="138" t="s">
        <v>877</v>
      </c>
      <c r="G130" s="139" t="s">
        <v>148</v>
      </c>
      <c r="H130" s="140">
        <v>6.66</v>
      </c>
      <c r="I130" s="140"/>
      <c r="J130" s="140"/>
      <c r="K130" s="141"/>
      <c r="L130" s="26"/>
      <c r="M130" s="142" t="s">
        <v>1</v>
      </c>
      <c r="N130" s="143" t="s">
        <v>37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89</v>
      </c>
      <c r="AT130" s="146" t="s">
        <v>145</v>
      </c>
      <c r="AU130" s="146" t="s">
        <v>82</v>
      </c>
      <c r="AY130" s="14" t="s">
        <v>143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4" t="s">
        <v>82</v>
      </c>
      <c r="BK130" s="148">
        <f t="shared" si="8"/>
        <v>0</v>
      </c>
      <c r="BL130" s="14" t="s">
        <v>89</v>
      </c>
      <c r="BM130" s="146" t="s">
        <v>169</v>
      </c>
    </row>
    <row r="131" spans="2:65" s="1" customFormat="1" ht="24.2" customHeight="1" x14ac:dyDescent="0.2">
      <c r="B131" s="26"/>
      <c r="C131" s="136" t="s">
        <v>100</v>
      </c>
      <c r="D131" s="136" t="s">
        <v>145</v>
      </c>
      <c r="E131" s="137" t="s">
        <v>878</v>
      </c>
      <c r="F131" s="138" t="s">
        <v>879</v>
      </c>
      <c r="G131" s="139" t="s">
        <v>148</v>
      </c>
      <c r="H131" s="140">
        <v>139.54</v>
      </c>
      <c r="I131" s="140"/>
      <c r="J131" s="140"/>
      <c r="K131" s="141"/>
      <c r="L131" s="26"/>
      <c r="M131" s="142" t="s">
        <v>1</v>
      </c>
      <c r="N131" s="143" t="s">
        <v>37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89</v>
      </c>
      <c r="AT131" s="146" t="s">
        <v>145</v>
      </c>
      <c r="AU131" s="146" t="s">
        <v>82</v>
      </c>
      <c r="AY131" s="14" t="s">
        <v>143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4" t="s">
        <v>82</v>
      </c>
      <c r="BK131" s="148">
        <f t="shared" si="8"/>
        <v>0</v>
      </c>
      <c r="BL131" s="14" t="s">
        <v>89</v>
      </c>
      <c r="BM131" s="146" t="s">
        <v>173</v>
      </c>
    </row>
    <row r="132" spans="2:65" s="1" customFormat="1" ht="33" customHeight="1" x14ac:dyDescent="0.2">
      <c r="B132" s="26"/>
      <c r="C132" s="136" t="s">
        <v>170</v>
      </c>
      <c r="D132" s="136" t="s">
        <v>145</v>
      </c>
      <c r="E132" s="137" t="s">
        <v>167</v>
      </c>
      <c r="F132" s="138" t="s">
        <v>168</v>
      </c>
      <c r="G132" s="139" t="s">
        <v>154</v>
      </c>
      <c r="H132" s="140">
        <v>136.13999999999999</v>
      </c>
      <c r="I132" s="140"/>
      <c r="J132" s="140"/>
      <c r="K132" s="141"/>
      <c r="L132" s="26"/>
      <c r="M132" s="142" t="s">
        <v>1</v>
      </c>
      <c r="N132" s="143" t="s">
        <v>37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89</v>
      </c>
      <c r="AT132" s="146" t="s">
        <v>145</v>
      </c>
      <c r="AU132" s="146" t="s">
        <v>82</v>
      </c>
      <c r="AY132" s="14" t="s">
        <v>143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4" t="s">
        <v>82</v>
      </c>
      <c r="BK132" s="148">
        <f t="shared" si="8"/>
        <v>0</v>
      </c>
      <c r="BL132" s="14" t="s">
        <v>89</v>
      </c>
      <c r="BM132" s="146" t="s">
        <v>182</v>
      </c>
    </row>
    <row r="133" spans="2:65" s="1" customFormat="1" ht="37.9" customHeight="1" x14ac:dyDescent="0.2">
      <c r="B133" s="26"/>
      <c r="C133" s="136" t="s">
        <v>163</v>
      </c>
      <c r="D133" s="136" t="s">
        <v>145</v>
      </c>
      <c r="E133" s="137" t="s">
        <v>171</v>
      </c>
      <c r="F133" s="138" t="s">
        <v>172</v>
      </c>
      <c r="G133" s="139" t="s">
        <v>154</v>
      </c>
      <c r="H133" s="140">
        <v>272.27999999999997</v>
      </c>
      <c r="I133" s="140"/>
      <c r="J133" s="140"/>
      <c r="K133" s="141"/>
      <c r="L133" s="26"/>
      <c r="M133" s="142" t="s">
        <v>1</v>
      </c>
      <c r="N133" s="143" t="s">
        <v>37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89</v>
      </c>
      <c r="AT133" s="146" t="s">
        <v>145</v>
      </c>
      <c r="AU133" s="146" t="s">
        <v>82</v>
      </c>
      <c r="AY133" s="14" t="s">
        <v>143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4" t="s">
        <v>82</v>
      </c>
      <c r="BK133" s="148">
        <f t="shared" si="8"/>
        <v>0</v>
      </c>
      <c r="BL133" s="14" t="s">
        <v>89</v>
      </c>
      <c r="BM133" s="146" t="s">
        <v>7</v>
      </c>
    </row>
    <row r="134" spans="2:65" s="1" customFormat="1" ht="21.75" customHeight="1" x14ac:dyDescent="0.2">
      <c r="B134" s="26"/>
      <c r="C134" s="136" t="s">
        <v>179</v>
      </c>
      <c r="D134" s="136" t="s">
        <v>145</v>
      </c>
      <c r="E134" s="137" t="s">
        <v>880</v>
      </c>
      <c r="F134" s="138" t="s">
        <v>881</v>
      </c>
      <c r="G134" s="139" t="s">
        <v>154</v>
      </c>
      <c r="H134" s="140">
        <v>136.13999999999999</v>
      </c>
      <c r="I134" s="140"/>
      <c r="J134" s="140"/>
      <c r="K134" s="141"/>
      <c r="L134" s="26"/>
      <c r="M134" s="142" t="s">
        <v>1</v>
      </c>
      <c r="N134" s="143" t="s">
        <v>37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89</v>
      </c>
      <c r="AT134" s="146" t="s">
        <v>145</v>
      </c>
      <c r="AU134" s="146" t="s">
        <v>82</v>
      </c>
      <c r="AY134" s="14" t="s">
        <v>143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4" t="s">
        <v>82</v>
      </c>
      <c r="BK134" s="148">
        <f t="shared" si="8"/>
        <v>0</v>
      </c>
      <c r="BL134" s="14" t="s">
        <v>89</v>
      </c>
      <c r="BM134" s="146" t="s">
        <v>191</v>
      </c>
    </row>
    <row r="135" spans="2:65" s="1" customFormat="1" ht="24.2" customHeight="1" x14ac:dyDescent="0.2">
      <c r="B135" s="26"/>
      <c r="C135" s="136" t="s">
        <v>166</v>
      </c>
      <c r="D135" s="136" t="s">
        <v>145</v>
      </c>
      <c r="E135" s="137" t="s">
        <v>757</v>
      </c>
      <c r="F135" s="138" t="s">
        <v>758</v>
      </c>
      <c r="G135" s="139" t="s">
        <v>198</v>
      </c>
      <c r="H135" s="140">
        <v>272.27999999999997</v>
      </c>
      <c r="I135" s="140"/>
      <c r="J135" s="140"/>
      <c r="K135" s="141"/>
      <c r="L135" s="26"/>
      <c r="M135" s="142" t="s">
        <v>1</v>
      </c>
      <c r="N135" s="143" t="s">
        <v>37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89</v>
      </c>
      <c r="AT135" s="146" t="s">
        <v>145</v>
      </c>
      <c r="AU135" s="146" t="s">
        <v>82</v>
      </c>
      <c r="AY135" s="14" t="s">
        <v>143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4" t="s">
        <v>82</v>
      </c>
      <c r="BK135" s="148">
        <f t="shared" si="8"/>
        <v>0</v>
      </c>
      <c r="BL135" s="14" t="s">
        <v>89</v>
      </c>
      <c r="BM135" s="146" t="s">
        <v>195</v>
      </c>
    </row>
    <row r="136" spans="2:65" s="1" customFormat="1" ht="33" customHeight="1" x14ac:dyDescent="0.2">
      <c r="B136" s="26"/>
      <c r="C136" s="136" t="s">
        <v>186</v>
      </c>
      <c r="D136" s="136" t="s">
        <v>145</v>
      </c>
      <c r="E136" s="137" t="s">
        <v>882</v>
      </c>
      <c r="F136" s="138" t="s">
        <v>883</v>
      </c>
      <c r="G136" s="139" t="s">
        <v>154</v>
      </c>
      <c r="H136" s="140">
        <v>114.46</v>
      </c>
      <c r="I136" s="140"/>
      <c r="J136" s="140"/>
      <c r="K136" s="141"/>
      <c r="L136" s="26"/>
      <c r="M136" s="142" t="s">
        <v>1</v>
      </c>
      <c r="N136" s="143" t="s">
        <v>37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89</v>
      </c>
      <c r="AT136" s="146" t="s">
        <v>145</v>
      </c>
      <c r="AU136" s="146" t="s">
        <v>82</v>
      </c>
      <c r="AY136" s="14" t="s">
        <v>143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4" t="s">
        <v>82</v>
      </c>
      <c r="BK136" s="148">
        <f t="shared" si="8"/>
        <v>0</v>
      </c>
      <c r="BL136" s="14" t="s">
        <v>89</v>
      </c>
      <c r="BM136" s="146" t="s">
        <v>199</v>
      </c>
    </row>
    <row r="137" spans="2:65" s="1" customFormat="1" ht="24.2" customHeight="1" x14ac:dyDescent="0.2">
      <c r="B137" s="26"/>
      <c r="C137" s="136" t="s">
        <v>169</v>
      </c>
      <c r="D137" s="136" t="s">
        <v>145</v>
      </c>
      <c r="E137" s="137" t="s">
        <v>884</v>
      </c>
      <c r="F137" s="138" t="s">
        <v>885</v>
      </c>
      <c r="G137" s="139" t="s">
        <v>154</v>
      </c>
      <c r="H137" s="140">
        <v>34.130000000000003</v>
      </c>
      <c r="I137" s="140"/>
      <c r="J137" s="140"/>
      <c r="K137" s="141"/>
      <c r="L137" s="26"/>
      <c r="M137" s="142" t="s">
        <v>1</v>
      </c>
      <c r="N137" s="143" t="s">
        <v>37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89</v>
      </c>
      <c r="AT137" s="146" t="s">
        <v>145</v>
      </c>
      <c r="AU137" s="146" t="s">
        <v>82</v>
      </c>
      <c r="AY137" s="14" t="s">
        <v>143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4" t="s">
        <v>82</v>
      </c>
      <c r="BK137" s="148">
        <f t="shared" si="8"/>
        <v>0</v>
      </c>
      <c r="BL137" s="14" t="s">
        <v>89</v>
      </c>
      <c r="BM137" s="146" t="s">
        <v>203</v>
      </c>
    </row>
    <row r="138" spans="2:65" s="1" customFormat="1" ht="16.5" customHeight="1" x14ac:dyDescent="0.2">
      <c r="B138" s="26"/>
      <c r="C138" s="156" t="s">
        <v>192</v>
      </c>
      <c r="D138" s="156" t="s">
        <v>209</v>
      </c>
      <c r="E138" s="157" t="s">
        <v>886</v>
      </c>
      <c r="F138" s="158" t="s">
        <v>887</v>
      </c>
      <c r="G138" s="159" t="s">
        <v>198</v>
      </c>
      <c r="H138" s="160">
        <v>63.32</v>
      </c>
      <c r="I138" s="160"/>
      <c r="J138" s="160"/>
      <c r="K138" s="161"/>
      <c r="L138" s="162"/>
      <c r="M138" s="163" t="s">
        <v>1</v>
      </c>
      <c r="N138" s="164" t="s">
        <v>37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100</v>
      </c>
      <c r="AT138" s="146" t="s">
        <v>209</v>
      </c>
      <c r="AU138" s="146" t="s">
        <v>82</v>
      </c>
      <c r="AY138" s="14" t="s">
        <v>143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4" t="s">
        <v>82</v>
      </c>
      <c r="BK138" s="148">
        <f t="shared" si="8"/>
        <v>0</v>
      </c>
      <c r="BL138" s="14" t="s">
        <v>89</v>
      </c>
      <c r="BM138" s="146" t="s">
        <v>207</v>
      </c>
    </row>
    <row r="139" spans="2:65" s="11" customFormat="1" ht="22.9" customHeight="1" x14ac:dyDescent="0.2">
      <c r="B139" s="125"/>
      <c r="D139" s="126" t="s">
        <v>70</v>
      </c>
      <c r="E139" s="134" t="s">
        <v>89</v>
      </c>
      <c r="F139" s="134" t="s">
        <v>888</v>
      </c>
      <c r="J139" s="135"/>
      <c r="L139" s="125"/>
      <c r="M139" s="129"/>
      <c r="P139" s="130">
        <f>SUM(P140:P143)</f>
        <v>0</v>
      </c>
      <c r="R139" s="130">
        <f>SUM(R140:R143)</f>
        <v>0</v>
      </c>
      <c r="T139" s="131">
        <f>SUM(T140:T143)</f>
        <v>0</v>
      </c>
      <c r="AR139" s="126" t="s">
        <v>77</v>
      </c>
      <c r="AT139" s="132" t="s">
        <v>70</v>
      </c>
      <c r="AU139" s="132" t="s">
        <v>77</v>
      </c>
      <c r="AY139" s="126" t="s">
        <v>143</v>
      </c>
      <c r="BK139" s="133">
        <f>SUM(BK140:BK143)</f>
        <v>0</v>
      </c>
    </row>
    <row r="140" spans="2:65" s="1" customFormat="1" ht="24.2" customHeight="1" x14ac:dyDescent="0.2">
      <c r="B140" s="26"/>
      <c r="C140" s="136" t="s">
        <v>173</v>
      </c>
      <c r="D140" s="136" t="s">
        <v>145</v>
      </c>
      <c r="E140" s="137" t="s">
        <v>889</v>
      </c>
      <c r="F140" s="138" t="s">
        <v>890</v>
      </c>
      <c r="G140" s="139" t="s">
        <v>154</v>
      </c>
      <c r="H140" s="140">
        <v>31.49</v>
      </c>
      <c r="I140" s="140"/>
      <c r="J140" s="140"/>
      <c r="K140" s="141"/>
      <c r="L140" s="26"/>
      <c r="M140" s="142" t="s">
        <v>1</v>
      </c>
      <c r="N140" s="143" t="s">
        <v>37</v>
      </c>
      <c r="O140" s="144">
        <v>0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46" t="s">
        <v>89</v>
      </c>
      <c r="AT140" s="146" t="s">
        <v>145</v>
      </c>
      <c r="AU140" s="146" t="s">
        <v>82</v>
      </c>
      <c r="AY140" s="14" t="s">
        <v>143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4" t="s">
        <v>82</v>
      </c>
      <c r="BK140" s="148">
        <f>ROUND(I140*H140,3)</f>
        <v>0</v>
      </c>
      <c r="BL140" s="14" t="s">
        <v>89</v>
      </c>
      <c r="BM140" s="146" t="s">
        <v>212</v>
      </c>
    </row>
    <row r="141" spans="2:65" s="1" customFormat="1" ht="33" customHeight="1" x14ac:dyDescent="0.2">
      <c r="B141" s="26"/>
      <c r="C141" s="136" t="s">
        <v>200</v>
      </c>
      <c r="D141" s="136" t="s">
        <v>145</v>
      </c>
      <c r="E141" s="137" t="s">
        <v>891</v>
      </c>
      <c r="F141" s="138" t="s">
        <v>892</v>
      </c>
      <c r="G141" s="139" t="s">
        <v>154</v>
      </c>
      <c r="H141" s="140">
        <v>16.2</v>
      </c>
      <c r="I141" s="140"/>
      <c r="J141" s="140"/>
      <c r="K141" s="141"/>
      <c r="L141" s="26"/>
      <c r="M141" s="142" t="s">
        <v>1</v>
      </c>
      <c r="N141" s="143" t="s">
        <v>37</v>
      </c>
      <c r="O141" s="144">
        <v>0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89</v>
      </c>
      <c r="AT141" s="146" t="s">
        <v>145</v>
      </c>
      <c r="AU141" s="146" t="s">
        <v>82</v>
      </c>
      <c r="AY141" s="14" t="s">
        <v>143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4" t="s">
        <v>82</v>
      </c>
      <c r="BK141" s="148">
        <f>ROUND(I141*H141,3)</f>
        <v>0</v>
      </c>
      <c r="BL141" s="14" t="s">
        <v>89</v>
      </c>
      <c r="BM141" s="146" t="s">
        <v>215</v>
      </c>
    </row>
    <row r="142" spans="2:65" s="1" customFormat="1" ht="24.2" customHeight="1" x14ac:dyDescent="0.2">
      <c r="B142" s="26"/>
      <c r="C142" s="136" t="s">
        <v>182</v>
      </c>
      <c r="D142" s="136" t="s">
        <v>145</v>
      </c>
      <c r="E142" s="137" t="s">
        <v>893</v>
      </c>
      <c r="F142" s="138" t="s">
        <v>894</v>
      </c>
      <c r="G142" s="139" t="s">
        <v>154</v>
      </c>
      <c r="H142" s="140">
        <v>4.37</v>
      </c>
      <c r="I142" s="140"/>
      <c r="J142" s="140"/>
      <c r="K142" s="141"/>
      <c r="L142" s="26"/>
      <c r="M142" s="142" t="s">
        <v>1</v>
      </c>
      <c r="N142" s="143" t="s">
        <v>37</v>
      </c>
      <c r="O142" s="144">
        <v>0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89</v>
      </c>
      <c r="AT142" s="146" t="s">
        <v>145</v>
      </c>
      <c r="AU142" s="146" t="s">
        <v>82</v>
      </c>
      <c r="AY142" s="14" t="s">
        <v>143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4" t="s">
        <v>82</v>
      </c>
      <c r="BK142" s="148">
        <f>ROUND(I142*H142,3)</f>
        <v>0</v>
      </c>
      <c r="BL142" s="14" t="s">
        <v>89</v>
      </c>
      <c r="BM142" s="146" t="s">
        <v>219</v>
      </c>
    </row>
    <row r="143" spans="2:65" s="1" customFormat="1" ht="33" customHeight="1" x14ac:dyDescent="0.2">
      <c r="B143" s="26"/>
      <c r="C143" s="136" t="s">
        <v>208</v>
      </c>
      <c r="D143" s="136" t="s">
        <v>145</v>
      </c>
      <c r="E143" s="137" t="s">
        <v>895</v>
      </c>
      <c r="F143" s="138" t="s">
        <v>896</v>
      </c>
      <c r="G143" s="139" t="s">
        <v>148</v>
      </c>
      <c r="H143" s="140">
        <v>5</v>
      </c>
      <c r="I143" s="140"/>
      <c r="J143" s="140"/>
      <c r="K143" s="141"/>
      <c r="L143" s="26"/>
      <c r="M143" s="142" t="s">
        <v>1</v>
      </c>
      <c r="N143" s="143" t="s">
        <v>37</v>
      </c>
      <c r="O143" s="144">
        <v>0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89</v>
      </c>
      <c r="AT143" s="146" t="s">
        <v>145</v>
      </c>
      <c r="AU143" s="146" t="s">
        <v>82</v>
      </c>
      <c r="AY143" s="14" t="s">
        <v>143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4" t="s">
        <v>82</v>
      </c>
      <c r="BK143" s="148">
        <f>ROUND(I143*H143,3)</f>
        <v>0</v>
      </c>
      <c r="BL143" s="14" t="s">
        <v>89</v>
      </c>
      <c r="BM143" s="146" t="s">
        <v>232</v>
      </c>
    </row>
    <row r="144" spans="2:65" s="11" customFormat="1" ht="22.9" customHeight="1" x14ac:dyDescent="0.2">
      <c r="B144" s="125"/>
      <c r="D144" s="126" t="s">
        <v>70</v>
      </c>
      <c r="E144" s="134" t="s">
        <v>100</v>
      </c>
      <c r="F144" s="134" t="s">
        <v>765</v>
      </c>
      <c r="J144" s="135"/>
      <c r="L144" s="125"/>
      <c r="M144" s="129"/>
      <c r="P144" s="130">
        <f>SUM(P145:P168)</f>
        <v>0</v>
      </c>
      <c r="R144" s="130">
        <f>SUM(R145:R168)</f>
        <v>0</v>
      </c>
      <c r="T144" s="131">
        <f>SUM(T145:T168)</f>
        <v>0</v>
      </c>
      <c r="AR144" s="126" t="s">
        <v>77</v>
      </c>
      <c r="AT144" s="132" t="s">
        <v>70</v>
      </c>
      <c r="AU144" s="132" t="s">
        <v>77</v>
      </c>
      <c r="AY144" s="126" t="s">
        <v>143</v>
      </c>
      <c r="BK144" s="133">
        <f>SUM(BK145:BK168)</f>
        <v>0</v>
      </c>
    </row>
    <row r="145" spans="2:65" s="1" customFormat="1" ht="16.5" customHeight="1" x14ac:dyDescent="0.2">
      <c r="B145" s="26"/>
      <c r="C145" s="136" t="s">
        <v>7</v>
      </c>
      <c r="D145" s="136" t="s">
        <v>145</v>
      </c>
      <c r="E145" s="137" t="s">
        <v>897</v>
      </c>
      <c r="F145" s="138" t="s">
        <v>898</v>
      </c>
      <c r="G145" s="139" t="s">
        <v>283</v>
      </c>
      <c r="H145" s="140">
        <v>70</v>
      </c>
      <c r="I145" s="140"/>
      <c r="J145" s="140"/>
      <c r="K145" s="141"/>
      <c r="L145" s="26"/>
      <c r="M145" s="142" t="s">
        <v>1</v>
      </c>
      <c r="N145" s="143" t="s">
        <v>37</v>
      </c>
      <c r="O145" s="144">
        <v>0</v>
      </c>
      <c r="P145" s="144">
        <f t="shared" ref="P145:P168" si="9">O145*H145</f>
        <v>0</v>
      </c>
      <c r="Q145" s="144">
        <v>0</v>
      </c>
      <c r="R145" s="144">
        <f t="shared" ref="R145:R168" si="10">Q145*H145</f>
        <v>0</v>
      </c>
      <c r="S145" s="144">
        <v>0</v>
      </c>
      <c r="T145" s="145">
        <f t="shared" ref="T145:T168" si="11">S145*H145</f>
        <v>0</v>
      </c>
      <c r="AR145" s="146" t="s">
        <v>89</v>
      </c>
      <c r="AT145" s="146" t="s">
        <v>145</v>
      </c>
      <c r="AU145" s="146" t="s">
        <v>82</v>
      </c>
      <c r="AY145" s="14" t="s">
        <v>143</v>
      </c>
      <c r="BE145" s="147">
        <f t="shared" ref="BE145:BE168" si="12">IF(N145="základná",J145,0)</f>
        <v>0</v>
      </c>
      <c r="BF145" s="147">
        <f t="shared" ref="BF145:BF168" si="13">IF(N145="znížená",J145,0)</f>
        <v>0</v>
      </c>
      <c r="BG145" s="147">
        <f t="shared" ref="BG145:BG168" si="14">IF(N145="zákl. prenesená",J145,0)</f>
        <v>0</v>
      </c>
      <c r="BH145" s="147">
        <f t="shared" ref="BH145:BH168" si="15">IF(N145="zníž. prenesená",J145,0)</f>
        <v>0</v>
      </c>
      <c r="BI145" s="147">
        <f t="shared" ref="BI145:BI168" si="16">IF(N145="nulová",J145,0)</f>
        <v>0</v>
      </c>
      <c r="BJ145" s="14" t="s">
        <v>82</v>
      </c>
      <c r="BK145" s="148">
        <f t="shared" ref="BK145:BK168" si="17">ROUND(I145*H145,3)</f>
        <v>0</v>
      </c>
      <c r="BL145" s="14" t="s">
        <v>89</v>
      </c>
      <c r="BM145" s="146" t="s">
        <v>238</v>
      </c>
    </row>
    <row r="146" spans="2:65" s="1" customFormat="1" ht="21.75" customHeight="1" x14ac:dyDescent="0.2">
      <c r="B146" s="26"/>
      <c r="C146" s="156" t="s">
        <v>216</v>
      </c>
      <c r="D146" s="156" t="s">
        <v>209</v>
      </c>
      <c r="E146" s="157" t="s">
        <v>899</v>
      </c>
      <c r="F146" s="158" t="s">
        <v>900</v>
      </c>
      <c r="G146" s="159" t="s">
        <v>317</v>
      </c>
      <c r="H146" s="160">
        <v>14</v>
      </c>
      <c r="I146" s="160"/>
      <c r="J146" s="160"/>
      <c r="K146" s="161"/>
      <c r="L146" s="162"/>
      <c r="M146" s="163" t="s">
        <v>1</v>
      </c>
      <c r="N146" s="164" t="s">
        <v>37</v>
      </c>
      <c r="O146" s="144">
        <v>0</v>
      </c>
      <c r="P146" s="144">
        <f t="shared" si="9"/>
        <v>0</v>
      </c>
      <c r="Q146" s="144">
        <v>0</v>
      </c>
      <c r="R146" s="144">
        <f t="shared" si="10"/>
        <v>0</v>
      </c>
      <c r="S146" s="144">
        <v>0</v>
      </c>
      <c r="T146" s="145">
        <f t="shared" si="11"/>
        <v>0</v>
      </c>
      <c r="AR146" s="146" t="s">
        <v>100</v>
      </c>
      <c r="AT146" s="146" t="s">
        <v>209</v>
      </c>
      <c r="AU146" s="146" t="s">
        <v>82</v>
      </c>
      <c r="AY146" s="14" t="s">
        <v>143</v>
      </c>
      <c r="BE146" s="147">
        <f t="shared" si="12"/>
        <v>0</v>
      </c>
      <c r="BF146" s="147">
        <f t="shared" si="13"/>
        <v>0</v>
      </c>
      <c r="BG146" s="147">
        <f t="shared" si="14"/>
        <v>0</v>
      </c>
      <c r="BH146" s="147">
        <f t="shared" si="15"/>
        <v>0</v>
      </c>
      <c r="BI146" s="147">
        <f t="shared" si="16"/>
        <v>0</v>
      </c>
      <c r="BJ146" s="14" t="s">
        <v>82</v>
      </c>
      <c r="BK146" s="148">
        <f t="shared" si="17"/>
        <v>0</v>
      </c>
      <c r="BL146" s="14" t="s">
        <v>89</v>
      </c>
      <c r="BM146" s="146" t="s">
        <v>241</v>
      </c>
    </row>
    <row r="147" spans="2:65" s="1" customFormat="1" ht="16.5" customHeight="1" x14ac:dyDescent="0.2">
      <c r="B147" s="26"/>
      <c r="C147" s="136" t="s">
        <v>191</v>
      </c>
      <c r="D147" s="136" t="s">
        <v>145</v>
      </c>
      <c r="E147" s="137" t="s">
        <v>901</v>
      </c>
      <c r="F147" s="138" t="s">
        <v>902</v>
      </c>
      <c r="G147" s="139" t="s">
        <v>317</v>
      </c>
      <c r="H147" s="140">
        <v>21</v>
      </c>
      <c r="I147" s="140"/>
      <c r="J147" s="140"/>
      <c r="K147" s="141"/>
      <c r="L147" s="26"/>
      <c r="M147" s="142" t="s">
        <v>1</v>
      </c>
      <c r="N147" s="143" t="s">
        <v>37</v>
      </c>
      <c r="O147" s="144">
        <v>0</v>
      </c>
      <c r="P147" s="144">
        <f t="shared" si="9"/>
        <v>0</v>
      </c>
      <c r="Q147" s="144">
        <v>0</v>
      </c>
      <c r="R147" s="144">
        <f t="shared" si="10"/>
        <v>0</v>
      </c>
      <c r="S147" s="144">
        <v>0</v>
      </c>
      <c r="T147" s="145">
        <f t="shared" si="11"/>
        <v>0</v>
      </c>
      <c r="AR147" s="146" t="s">
        <v>89</v>
      </c>
      <c r="AT147" s="146" t="s">
        <v>145</v>
      </c>
      <c r="AU147" s="146" t="s">
        <v>82</v>
      </c>
      <c r="AY147" s="14" t="s">
        <v>143</v>
      </c>
      <c r="BE147" s="147">
        <f t="shared" si="12"/>
        <v>0</v>
      </c>
      <c r="BF147" s="147">
        <f t="shared" si="13"/>
        <v>0</v>
      </c>
      <c r="BG147" s="147">
        <f t="shared" si="14"/>
        <v>0</v>
      </c>
      <c r="BH147" s="147">
        <f t="shared" si="15"/>
        <v>0</v>
      </c>
      <c r="BI147" s="147">
        <f t="shared" si="16"/>
        <v>0</v>
      </c>
      <c r="BJ147" s="14" t="s">
        <v>82</v>
      </c>
      <c r="BK147" s="148">
        <f t="shared" si="17"/>
        <v>0</v>
      </c>
      <c r="BL147" s="14" t="s">
        <v>89</v>
      </c>
      <c r="BM147" s="146" t="s">
        <v>229</v>
      </c>
    </row>
    <row r="148" spans="2:65" s="1" customFormat="1" ht="16.5" customHeight="1" x14ac:dyDescent="0.2">
      <c r="B148" s="26"/>
      <c r="C148" s="156" t="s">
        <v>226</v>
      </c>
      <c r="D148" s="156" t="s">
        <v>209</v>
      </c>
      <c r="E148" s="157" t="s">
        <v>903</v>
      </c>
      <c r="F148" s="158" t="s">
        <v>904</v>
      </c>
      <c r="G148" s="159" t="s">
        <v>317</v>
      </c>
      <c r="H148" s="160">
        <v>19</v>
      </c>
      <c r="I148" s="160"/>
      <c r="J148" s="160"/>
      <c r="K148" s="161"/>
      <c r="L148" s="162"/>
      <c r="M148" s="163" t="s">
        <v>1</v>
      </c>
      <c r="N148" s="164" t="s">
        <v>37</v>
      </c>
      <c r="O148" s="144">
        <v>0</v>
      </c>
      <c r="P148" s="144">
        <f t="shared" si="9"/>
        <v>0</v>
      </c>
      <c r="Q148" s="144">
        <v>0</v>
      </c>
      <c r="R148" s="144">
        <f t="shared" si="10"/>
        <v>0</v>
      </c>
      <c r="S148" s="144">
        <v>0</v>
      </c>
      <c r="T148" s="145">
        <f t="shared" si="11"/>
        <v>0</v>
      </c>
      <c r="AR148" s="146" t="s">
        <v>100</v>
      </c>
      <c r="AT148" s="146" t="s">
        <v>209</v>
      </c>
      <c r="AU148" s="146" t="s">
        <v>82</v>
      </c>
      <c r="AY148" s="14" t="s">
        <v>143</v>
      </c>
      <c r="BE148" s="147">
        <f t="shared" si="12"/>
        <v>0</v>
      </c>
      <c r="BF148" s="147">
        <f t="shared" si="13"/>
        <v>0</v>
      </c>
      <c r="BG148" s="147">
        <f t="shared" si="14"/>
        <v>0</v>
      </c>
      <c r="BH148" s="147">
        <f t="shared" si="15"/>
        <v>0</v>
      </c>
      <c r="BI148" s="147">
        <f t="shared" si="16"/>
        <v>0</v>
      </c>
      <c r="BJ148" s="14" t="s">
        <v>82</v>
      </c>
      <c r="BK148" s="148">
        <f t="shared" si="17"/>
        <v>0</v>
      </c>
      <c r="BL148" s="14" t="s">
        <v>89</v>
      </c>
      <c r="BM148" s="146" t="s">
        <v>245</v>
      </c>
    </row>
    <row r="149" spans="2:65" s="1" customFormat="1" ht="16.5" customHeight="1" x14ac:dyDescent="0.2">
      <c r="B149" s="26"/>
      <c r="C149" s="156" t="s">
        <v>195</v>
      </c>
      <c r="D149" s="156" t="s">
        <v>209</v>
      </c>
      <c r="E149" s="157" t="s">
        <v>905</v>
      </c>
      <c r="F149" s="158" t="s">
        <v>906</v>
      </c>
      <c r="G149" s="159" t="s">
        <v>317</v>
      </c>
      <c r="H149" s="160">
        <v>2</v>
      </c>
      <c r="I149" s="160"/>
      <c r="J149" s="160"/>
      <c r="K149" s="161"/>
      <c r="L149" s="162"/>
      <c r="M149" s="163" t="s">
        <v>1</v>
      </c>
      <c r="N149" s="164" t="s">
        <v>37</v>
      </c>
      <c r="O149" s="144">
        <v>0</v>
      </c>
      <c r="P149" s="144">
        <f t="shared" si="9"/>
        <v>0</v>
      </c>
      <c r="Q149" s="144">
        <v>0</v>
      </c>
      <c r="R149" s="144">
        <f t="shared" si="10"/>
        <v>0</v>
      </c>
      <c r="S149" s="144">
        <v>0</v>
      </c>
      <c r="T149" s="145">
        <f t="shared" si="11"/>
        <v>0</v>
      </c>
      <c r="AR149" s="146" t="s">
        <v>100</v>
      </c>
      <c r="AT149" s="146" t="s">
        <v>209</v>
      </c>
      <c r="AU149" s="146" t="s">
        <v>82</v>
      </c>
      <c r="AY149" s="14" t="s">
        <v>143</v>
      </c>
      <c r="BE149" s="147">
        <f t="shared" si="12"/>
        <v>0</v>
      </c>
      <c r="BF149" s="147">
        <f t="shared" si="13"/>
        <v>0</v>
      </c>
      <c r="BG149" s="147">
        <f t="shared" si="14"/>
        <v>0</v>
      </c>
      <c r="BH149" s="147">
        <f t="shared" si="15"/>
        <v>0</v>
      </c>
      <c r="BI149" s="147">
        <f t="shared" si="16"/>
        <v>0</v>
      </c>
      <c r="BJ149" s="14" t="s">
        <v>82</v>
      </c>
      <c r="BK149" s="148">
        <f t="shared" si="17"/>
        <v>0</v>
      </c>
      <c r="BL149" s="14" t="s">
        <v>89</v>
      </c>
      <c r="BM149" s="146" t="s">
        <v>259</v>
      </c>
    </row>
    <row r="150" spans="2:65" s="1" customFormat="1" ht="16.5" customHeight="1" x14ac:dyDescent="0.2">
      <c r="B150" s="26"/>
      <c r="C150" s="136" t="s">
        <v>235</v>
      </c>
      <c r="D150" s="136" t="s">
        <v>145</v>
      </c>
      <c r="E150" s="137" t="s">
        <v>907</v>
      </c>
      <c r="F150" s="138" t="s">
        <v>908</v>
      </c>
      <c r="G150" s="139" t="s">
        <v>317</v>
      </c>
      <c r="H150" s="140">
        <v>2</v>
      </c>
      <c r="I150" s="140"/>
      <c r="J150" s="140"/>
      <c r="K150" s="141"/>
      <c r="L150" s="26"/>
      <c r="M150" s="142" t="s">
        <v>1</v>
      </c>
      <c r="N150" s="143" t="s">
        <v>37</v>
      </c>
      <c r="O150" s="144">
        <v>0</v>
      </c>
      <c r="P150" s="144">
        <f t="shared" si="9"/>
        <v>0</v>
      </c>
      <c r="Q150" s="144">
        <v>0</v>
      </c>
      <c r="R150" s="144">
        <f t="shared" si="10"/>
        <v>0</v>
      </c>
      <c r="S150" s="144">
        <v>0</v>
      </c>
      <c r="T150" s="145">
        <f t="shared" si="11"/>
        <v>0</v>
      </c>
      <c r="AR150" s="146" t="s">
        <v>89</v>
      </c>
      <c r="AT150" s="146" t="s">
        <v>145</v>
      </c>
      <c r="AU150" s="146" t="s">
        <v>82</v>
      </c>
      <c r="AY150" s="14" t="s">
        <v>143</v>
      </c>
      <c r="BE150" s="147">
        <f t="shared" si="12"/>
        <v>0</v>
      </c>
      <c r="BF150" s="147">
        <f t="shared" si="13"/>
        <v>0</v>
      </c>
      <c r="BG150" s="147">
        <f t="shared" si="14"/>
        <v>0</v>
      </c>
      <c r="BH150" s="147">
        <f t="shared" si="15"/>
        <v>0</v>
      </c>
      <c r="BI150" s="147">
        <f t="shared" si="16"/>
        <v>0</v>
      </c>
      <c r="BJ150" s="14" t="s">
        <v>82</v>
      </c>
      <c r="BK150" s="148">
        <f t="shared" si="17"/>
        <v>0</v>
      </c>
      <c r="BL150" s="14" t="s">
        <v>89</v>
      </c>
      <c r="BM150" s="146" t="s">
        <v>267</v>
      </c>
    </row>
    <row r="151" spans="2:65" s="1" customFormat="1" ht="21.75" customHeight="1" x14ac:dyDescent="0.2">
      <c r="B151" s="26"/>
      <c r="C151" s="156" t="s">
        <v>199</v>
      </c>
      <c r="D151" s="156" t="s">
        <v>209</v>
      </c>
      <c r="E151" s="157" t="s">
        <v>909</v>
      </c>
      <c r="F151" s="158" t="s">
        <v>910</v>
      </c>
      <c r="G151" s="159" t="s">
        <v>317</v>
      </c>
      <c r="H151" s="160">
        <v>2</v>
      </c>
      <c r="I151" s="160"/>
      <c r="J151" s="160"/>
      <c r="K151" s="161"/>
      <c r="L151" s="162"/>
      <c r="M151" s="163" t="s">
        <v>1</v>
      </c>
      <c r="N151" s="164" t="s">
        <v>37</v>
      </c>
      <c r="O151" s="144">
        <v>0</v>
      </c>
      <c r="P151" s="144">
        <f t="shared" si="9"/>
        <v>0</v>
      </c>
      <c r="Q151" s="144">
        <v>0</v>
      </c>
      <c r="R151" s="144">
        <f t="shared" si="10"/>
        <v>0</v>
      </c>
      <c r="S151" s="144">
        <v>0</v>
      </c>
      <c r="T151" s="145">
        <f t="shared" si="11"/>
        <v>0</v>
      </c>
      <c r="AR151" s="146" t="s">
        <v>100</v>
      </c>
      <c r="AT151" s="146" t="s">
        <v>209</v>
      </c>
      <c r="AU151" s="146" t="s">
        <v>82</v>
      </c>
      <c r="AY151" s="14" t="s">
        <v>143</v>
      </c>
      <c r="BE151" s="147">
        <f t="shared" si="12"/>
        <v>0</v>
      </c>
      <c r="BF151" s="147">
        <f t="shared" si="13"/>
        <v>0</v>
      </c>
      <c r="BG151" s="147">
        <f t="shared" si="14"/>
        <v>0</v>
      </c>
      <c r="BH151" s="147">
        <f t="shared" si="15"/>
        <v>0</v>
      </c>
      <c r="BI151" s="147">
        <f t="shared" si="16"/>
        <v>0</v>
      </c>
      <c r="BJ151" s="14" t="s">
        <v>82</v>
      </c>
      <c r="BK151" s="148">
        <f t="shared" si="17"/>
        <v>0</v>
      </c>
      <c r="BL151" s="14" t="s">
        <v>89</v>
      </c>
      <c r="BM151" s="146" t="s">
        <v>270</v>
      </c>
    </row>
    <row r="152" spans="2:65" s="1" customFormat="1" ht="16.5" customHeight="1" x14ac:dyDescent="0.2">
      <c r="B152" s="26"/>
      <c r="C152" s="136" t="s">
        <v>242</v>
      </c>
      <c r="D152" s="136" t="s">
        <v>145</v>
      </c>
      <c r="E152" s="137" t="s">
        <v>911</v>
      </c>
      <c r="F152" s="138" t="s">
        <v>912</v>
      </c>
      <c r="G152" s="139" t="s">
        <v>317</v>
      </c>
      <c r="H152" s="140">
        <v>5</v>
      </c>
      <c r="I152" s="140"/>
      <c r="J152" s="140"/>
      <c r="K152" s="141"/>
      <c r="L152" s="26"/>
      <c r="M152" s="142" t="s">
        <v>1</v>
      </c>
      <c r="N152" s="143" t="s">
        <v>37</v>
      </c>
      <c r="O152" s="144">
        <v>0</v>
      </c>
      <c r="P152" s="144">
        <f t="shared" si="9"/>
        <v>0</v>
      </c>
      <c r="Q152" s="144">
        <v>0</v>
      </c>
      <c r="R152" s="144">
        <f t="shared" si="10"/>
        <v>0</v>
      </c>
      <c r="S152" s="144">
        <v>0</v>
      </c>
      <c r="T152" s="145">
        <f t="shared" si="11"/>
        <v>0</v>
      </c>
      <c r="AR152" s="146" t="s">
        <v>89</v>
      </c>
      <c r="AT152" s="146" t="s">
        <v>145</v>
      </c>
      <c r="AU152" s="146" t="s">
        <v>82</v>
      </c>
      <c r="AY152" s="14" t="s">
        <v>143</v>
      </c>
      <c r="BE152" s="147">
        <f t="shared" si="12"/>
        <v>0</v>
      </c>
      <c r="BF152" s="147">
        <f t="shared" si="13"/>
        <v>0</v>
      </c>
      <c r="BG152" s="147">
        <f t="shared" si="14"/>
        <v>0</v>
      </c>
      <c r="BH152" s="147">
        <f t="shared" si="15"/>
        <v>0</v>
      </c>
      <c r="BI152" s="147">
        <f t="shared" si="16"/>
        <v>0</v>
      </c>
      <c r="BJ152" s="14" t="s">
        <v>82</v>
      </c>
      <c r="BK152" s="148">
        <f t="shared" si="17"/>
        <v>0</v>
      </c>
      <c r="BL152" s="14" t="s">
        <v>89</v>
      </c>
      <c r="BM152" s="146" t="s">
        <v>274</v>
      </c>
    </row>
    <row r="153" spans="2:65" s="1" customFormat="1" ht="24.2" customHeight="1" x14ac:dyDescent="0.2">
      <c r="B153" s="26"/>
      <c r="C153" s="156" t="s">
        <v>203</v>
      </c>
      <c r="D153" s="156" t="s">
        <v>209</v>
      </c>
      <c r="E153" s="157" t="s">
        <v>913</v>
      </c>
      <c r="F153" s="158" t="s">
        <v>914</v>
      </c>
      <c r="G153" s="159" t="s">
        <v>317</v>
      </c>
      <c r="H153" s="160">
        <v>5</v>
      </c>
      <c r="I153" s="160"/>
      <c r="J153" s="160"/>
      <c r="K153" s="161"/>
      <c r="L153" s="162"/>
      <c r="M153" s="163" t="s">
        <v>1</v>
      </c>
      <c r="N153" s="164" t="s">
        <v>37</v>
      </c>
      <c r="O153" s="144">
        <v>0</v>
      </c>
      <c r="P153" s="144">
        <f t="shared" si="9"/>
        <v>0</v>
      </c>
      <c r="Q153" s="144">
        <v>0</v>
      </c>
      <c r="R153" s="144">
        <f t="shared" si="10"/>
        <v>0</v>
      </c>
      <c r="S153" s="144">
        <v>0</v>
      </c>
      <c r="T153" s="145">
        <f t="shared" si="11"/>
        <v>0</v>
      </c>
      <c r="AR153" s="146" t="s">
        <v>100</v>
      </c>
      <c r="AT153" s="146" t="s">
        <v>209</v>
      </c>
      <c r="AU153" s="146" t="s">
        <v>82</v>
      </c>
      <c r="AY153" s="14" t="s">
        <v>143</v>
      </c>
      <c r="BE153" s="147">
        <f t="shared" si="12"/>
        <v>0</v>
      </c>
      <c r="BF153" s="147">
        <f t="shared" si="13"/>
        <v>0</v>
      </c>
      <c r="BG153" s="147">
        <f t="shared" si="14"/>
        <v>0</v>
      </c>
      <c r="BH153" s="147">
        <f t="shared" si="15"/>
        <v>0</v>
      </c>
      <c r="BI153" s="147">
        <f t="shared" si="16"/>
        <v>0</v>
      </c>
      <c r="BJ153" s="14" t="s">
        <v>82</v>
      </c>
      <c r="BK153" s="148">
        <f t="shared" si="17"/>
        <v>0</v>
      </c>
      <c r="BL153" s="14" t="s">
        <v>89</v>
      </c>
      <c r="BM153" s="146" t="s">
        <v>277</v>
      </c>
    </row>
    <row r="154" spans="2:65" s="1" customFormat="1" ht="16.5" customHeight="1" x14ac:dyDescent="0.2">
      <c r="B154" s="26"/>
      <c r="C154" s="136" t="s">
        <v>250</v>
      </c>
      <c r="D154" s="136" t="s">
        <v>145</v>
      </c>
      <c r="E154" s="137" t="s">
        <v>915</v>
      </c>
      <c r="F154" s="138" t="s">
        <v>916</v>
      </c>
      <c r="G154" s="139" t="s">
        <v>283</v>
      </c>
      <c r="H154" s="140">
        <v>70</v>
      </c>
      <c r="I154" s="140"/>
      <c r="J154" s="140"/>
      <c r="K154" s="141"/>
      <c r="L154" s="26"/>
      <c r="M154" s="142" t="s">
        <v>1</v>
      </c>
      <c r="N154" s="143" t="s">
        <v>37</v>
      </c>
      <c r="O154" s="144">
        <v>0</v>
      </c>
      <c r="P154" s="144">
        <f t="shared" si="9"/>
        <v>0</v>
      </c>
      <c r="Q154" s="144">
        <v>0</v>
      </c>
      <c r="R154" s="144">
        <f t="shared" si="10"/>
        <v>0</v>
      </c>
      <c r="S154" s="144">
        <v>0</v>
      </c>
      <c r="T154" s="145">
        <f t="shared" si="11"/>
        <v>0</v>
      </c>
      <c r="AR154" s="146" t="s">
        <v>89</v>
      </c>
      <c r="AT154" s="146" t="s">
        <v>145</v>
      </c>
      <c r="AU154" s="146" t="s">
        <v>82</v>
      </c>
      <c r="AY154" s="14" t="s">
        <v>143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82</v>
      </c>
      <c r="BK154" s="148">
        <f t="shared" si="17"/>
        <v>0</v>
      </c>
      <c r="BL154" s="14" t="s">
        <v>89</v>
      </c>
      <c r="BM154" s="146" t="s">
        <v>284</v>
      </c>
    </row>
    <row r="155" spans="2:65" s="1" customFormat="1" ht="16.5" customHeight="1" x14ac:dyDescent="0.2">
      <c r="B155" s="26"/>
      <c r="C155" s="136" t="s">
        <v>207</v>
      </c>
      <c r="D155" s="136" t="s">
        <v>145</v>
      </c>
      <c r="E155" s="137" t="s">
        <v>917</v>
      </c>
      <c r="F155" s="138" t="s">
        <v>918</v>
      </c>
      <c r="G155" s="139" t="s">
        <v>317</v>
      </c>
      <c r="H155" s="140">
        <v>1</v>
      </c>
      <c r="I155" s="140"/>
      <c r="J155" s="140"/>
      <c r="K155" s="141"/>
      <c r="L155" s="26"/>
      <c r="M155" s="142" t="s">
        <v>1</v>
      </c>
      <c r="N155" s="143" t="s">
        <v>37</v>
      </c>
      <c r="O155" s="144">
        <v>0</v>
      </c>
      <c r="P155" s="144">
        <f t="shared" si="9"/>
        <v>0</v>
      </c>
      <c r="Q155" s="144">
        <v>0</v>
      </c>
      <c r="R155" s="144">
        <f t="shared" si="10"/>
        <v>0</v>
      </c>
      <c r="S155" s="144">
        <v>0</v>
      </c>
      <c r="T155" s="145">
        <f t="shared" si="11"/>
        <v>0</v>
      </c>
      <c r="AR155" s="146" t="s">
        <v>89</v>
      </c>
      <c r="AT155" s="146" t="s">
        <v>145</v>
      </c>
      <c r="AU155" s="146" t="s">
        <v>82</v>
      </c>
      <c r="AY155" s="14" t="s">
        <v>143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82</v>
      </c>
      <c r="BK155" s="148">
        <f t="shared" si="17"/>
        <v>0</v>
      </c>
      <c r="BL155" s="14" t="s">
        <v>89</v>
      </c>
      <c r="BM155" s="146" t="s">
        <v>287</v>
      </c>
    </row>
    <row r="156" spans="2:65" s="1" customFormat="1" ht="16.5" customHeight="1" x14ac:dyDescent="0.2">
      <c r="B156" s="26"/>
      <c r="C156" s="156" t="s">
        <v>264</v>
      </c>
      <c r="D156" s="156" t="s">
        <v>209</v>
      </c>
      <c r="E156" s="157" t="s">
        <v>919</v>
      </c>
      <c r="F156" s="158" t="s">
        <v>920</v>
      </c>
      <c r="G156" s="159" t="s">
        <v>317</v>
      </c>
      <c r="H156" s="160">
        <v>1</v>
      </c>
      <c r="I156" s="160"/>
      <c r="J156" s="160"/>
      <c r="K156" s="161"/>
      <c r="L156" s="162"/>
      <c r="M156" s="163" t="s">
        <v>1</v>
      </c>
      <c r="N156" s="164" t="s">
        <v>37</v>
      </c>
      <c r="O156" s="144">
        <v>0</v>
      </c>
      <c r="P156" s="144">
        <f t="shared" si="9"/>
        <v>0</v>
      </c>
      <c r="Q156" s="144">
        <v>0</v>
      </c>
      <c r="R156" s="144">
        <f t="shared" si="10"/>
        <v>0</v>
      </c>
      <c r="S156" s="144">
        <v>0</v>
      </c>
      <c r="T156" s="145">
        <f t="shared" si="11"/>
        <v>0</v>
      </c>
      <c r="AR156" s="146" t="s">
        <v>100</v>
      </c>
      <c r="AT156" s="146" t="s">
        <v>209</v>
      </c>
      <c r="AU156" s="146" t="s">
        <v>82</v>
      </c>
      <c r="AY156" s="14" t="s">
        <v>143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4" t="s">
        <v>82</v>
      </c>
      <c r="BK156" s="148">
        <f t="shared" si="17"/>
        <v>0</v>
      </c>
      <c r="BL156" s="14" t="s">
        <v>89</v>
      </c>
      <c r="BM156" s="146" t="s">
        <v>291</v>
      </c>
    </row>
    <row r="157" spans="2:65" s="1" customFormat="1" ht="24.2" customHeight="1" x14ac:dyDescent="0.2">
      <c r="B157" s="26"/>
      <c r="C157" s="136" t="s">
        <v>212</v>
      </c>
      <c r="D157" s="136" t="s">
        <v>145</v>
      </c>
      <c r="E157" s="137" t="s">
        <v>921</v>
      </c>
      <c r="F157" s="138" t="s">
        <v>922</v>
      </c>
      <c r="G157" s="139" t="s">
        <v>317</v>
      </c>
      <c r="H157" s="140">
        <v>3</v>
      </c>
      <c r="I157" s="140"/>
      <c r="J157" s="140"/>
      <c r="K157" s="141"/>
      <c r="L157" s="26"/>
      <c r="M157" s="142" t="s">
        <v>1</v>
      </c>
      <c r="N157" s="143" t="s">
        <v>37</v>
      </c>
      <c r="O157" s="144">
        <v>0</v>
      </c>
      <c r="P157" s="144">
        <f t="shared" si="9"/>
        <v>0</v>
      </c>
      <c r="Q157" s="144">
        <v>0</v>
      </c>
      <c r="R157" s="144">
        <f t="shared" si="10"/>
        <v>0</v>
      </c>
      <c r="S157" s="144">
        <v>0</v>
      </c>
      <c r="T157" s="145">
        <f t="shared" si="11"/>
        <v>0</v>
      </c>
      <c r="AR157" s="146" t="s">
        <v>89</v>
      </c>
      <c r="AT157" s="146" t="s">
        <v>145</v>
      </c>
      <c r="AU157" s="146" t="s">
        <v>82</v>
      </c>
      <c r="AY157" s="14" t="s">
        <v>143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4" t="s">
        <v>82</v>
      </c>
      <c r="BK157" s="148">
        <f t="shared" si="17"/>
        <v>0</v>
      </c>
      <c r="BL157" s="14" t="s">
        <v>89</v>
      </c>
      <c r="BM157" s="146" t="s">
        <v>294</v>
      </c>
    </row>
    <row r="158" spans="2:65" s="1" customFormat="1" ht="16.5" customHeight="1" x14ac:dyDescent="0.2">
      <c r="B158" s="26"/>
      <c r="C158" s="156" t="s">
        <v>271</v>
      </c>
      <c r="D158" s="156" t="s">
        <v>209</v>
      </c>
      <c r="E158" s="157" t="s">
        <v>923</v>
      </c>
      <c r="F158" s="158" t="s">
        <v>924</v>
      </c>
      <c r="G158" s="159" t="s">
        <v>317</v>
      </c>
      <c r="H158" s="160">
        <v>1</v>
      </c>
      <c r="I158" s="160"/>
      <c r="J158" s="160"/>
      <c r="K158" s="161"/>
      <c r="L158" s="162"/>
      <c r="M158" s="163" t="s">
        <v>1</v>
      </c>
      <c r="N158" s="164" t="s">
        <v>37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AR158" s="146" t="s">
        <v>100</v>
      </c>
      <c r="AT158" s="146" t="s">
        <v>209</v>
      </c>
      <c r="AU158" s="146" t="s">
        <v>82</v>
      </c>
      <c r="AY158" s="14" t="s">
        <v>143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82</v>
      </c>
      <c r="BK158" s="148">
        <f t="shared" si="17"/>
        <v>0</v>
      </c>
      <c r="BL158" s="14" t="s">
        <v>89</v>
      </c>
      <c r="BM158" s="146" t="s">
        <v>298</v>
      </c>
    </row>
    <row r="159" spans="2:65" s="1" customFormat="1" ht="16.5" customHeight="1" x14ac:dyDescent="0.2">
      <c r="B159" s="26"/>
      <c r="C159" s="156" t="s">
        <v>215</v>
      </c>
      <c r="D159" s="156" t="s">
        <v>209</v>
      </c>
      <c r="E159" s="157" t="s">
        <v>925</v>
      </c>
      <c r="F159" s="158" t="s">
        <v>926</v>
      </c>
      <c r="G159" s="159" t="s">
        <v>317</v>
      </c>
      <c r="H159" s="160">
        <v>2</v>
      </c>
      <c r="I159" s="160"/>
      <c r="J159" s="160"/>
      <c r="K159" s="161"/>
      <c r="L159" s="162"/>
      <c r="M159" s="163" t="s">
        <v>1</v>
      </c>
      <c r="N159" s="164" t="s">
        <v>37</v>
      </c>
      <c r="O159" s="144">
        <v>0</v>
      </c>
      <c r="P159" s="144">
        <f t="shared" si="9"/>
        <v>0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AR159" s="146" t="s">
        <v>100</v>
      </c>
      <c r="AT159" s="146" t="s">
        <v>209</v>
      </c>
      <c r="AU159" s="146" t="s">
        <v>82</v>
      </c>
      <c r="AY159" s="14" t="s">
        <v>143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4" t="s">
        <v>82</v>
      </c>
      <c r="BK159" s="148">
        <f t="shared" si="17"/>
        <v>0</v>
      </c>
      <c r="BL159" s="14" t="s">
        <v>89</v>
      </c>
      <c r="BM159" s="146" t="s">
        <v>301</v>
      </c>
    </row>
    <row r="160" spans="2:65" s="1" customFormat="1" ht="33" customHeight="1" x14ac:dyDescent="0.2">
      <c r="B160" s="26"/>
      <c r="C160" s="136" t="s">
        <v>280</v>
      </c>
      <c r="D160" s="136" t="s">
        <v>145</v>
      </c>
      <c r="E160" s="137" t="s">
        <v>927</v>
      </c>
      <c r="F160" s="138" t="s">
        <v>928</v>
      </c>
      <c r="G160" s="139" t="s">
        <v>317</v>
      </c>
      <c r="H160" s="140">
        <v>3</v>
      </c>
      <c r="I160" s="140"/>
      <c r="J160" s="140"/>
      <c r="K160" s="141"/>
      <c r="L160" s="26"/>
      <c r="M160" s="142" t="s">
        <v>1</v>
      </c>
      <c r="N160" s="143" t="s">
        <v>37</v>
      </c>
      <c r="O160" s="144">
        <v>0</v>
      </c>
      <c r="P160" s="144">
        <f t="shared" si="9"/>
        <v>0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AR160" s="146" t="s">
        <v>89</v>
      </c>
      <c r="AT160" s="146" t="s">
        <v>145</v>
      </c>
      <c r="AU160" s="146" t="s">
        <v>82</v>
      </c>
      <c r="AY160" s="14" t="s">
        <v>143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4" t="s">
        <v>82</v>
      </c>
      <c r="BK160" s="148">
        <f t="shared" si="17"/>
        <v>0</v>
      </c>
      <c r="BL160" s="14" t="s">
        <v>89</v>
      </c>
      <c r="BM160" s="146" t="s">
        <v>305</v>
      </c>
    </row>
    <row r="161" spans="2:65" s="1" customFormat="1" ht="24.2" customHeight="1" x14ac:dyDescent="0.2">
      <c r="B161" s="26"/>
      <c r="C161" s="156" t="s">
        <v>219</v>
      </c>
      <c r="D161" s="156" t="s">
        <v>209</v>
      </c>
      <c r="E161" s="157" t="s">
        <v>929</v>
      </c>
      <c r="F161" s="158" t="s">
        <v>930</v>
      </c>
      <c r="G161" s="159" t="s">
        <v>317</v>
      </c>
      <c r="H161" s="160">
        <v>3</v>
      </c>
      <c r="I161" s="160"/>
      <c r="J161" s="160"/>
      <c r="K161" s="161"/>
      <c r="L161" s="162"/>
      <c r="M161" s="163" t="s">
        <v>1</v>
      </c>
      <c r="N161" s="164" t="s">
        <v>37</v>
      </c>
      <c r="O161" s="144">
        <v>0</v>
      </c>
      <c r="P161" s="144">
        <f t="shared" si="9"/>
        <v>0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AR161" s="146" t="s">
        <v>100</v>
      </c>
      <c r="AT161" s="146" t="s">
        <v>209</v>
      </c>
      <c r="AU161" s="146" t="s">
        <v>82</v>
      </c>
      <c r="AY161" s="14" t="s">
        <v>143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4" t="s">
        <v>82</v>
      </c>
      <c r="BK161" s="148">
        <f t="shared" si="17"/>
        <v>0</v>
      </c>
      <c r="BL161" s="14" t="s">
        <v>89</v>
      </c>
      <c r="BM161" s="146" t="s">
        <v>308</v>
      </c>
    </row>
    <row r="162" spans="2:65" s="1" customFormat="1" ht="24.2" customHeight="1" x14ac:dyDescent="0.2">
      <c r="B162" s="26"/>
      <c r="C162" s="156" t="s">
        <v>288</v>
      </c>
      <c r="D162" s="156" t="s">
        <v>209</v>
      </c>
      <c r="E162" s="157" t="s">
        <v>931</v>
      </c>
      <c r="F162" s="158" t="s">
        <v>932</v>
      </c>
      <c r="G162" s="159" t="s">
        <v>283</v>
      </c>
      <c r="H162" s="160">
        <v>4</v>
      </c>
      <c r="I162" s="160"/>
      <c r="J162" s="160"/>
      <c r="K162" s="161"/>
      <c r="L162" s="162"/>
      <c r="M162" s="163" t="s">
        <v>1</v>
      </c>
      <c r="N162" s="164" t="s">
        <v>37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AR162" s="146" t="s">
        <v>100</v>
      </c>
      <c r="AT162" s="146" t="s">
        <v>209</v>
      </c>
      <c r="AU162" s="146" t="s">
        <v>82</v>
      </c>
      <c r="AY162" s="14" t="s">
        <v>143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4" t="s">
        <v>82</v>
      </c>
      <c r="BK162" s="148">
        <f t="shared" si="17"/>
        <v>0</v>
      </c>
      <c r="BL162" s="14" t="s">
        <v>89</v>
      </c>
      <c r="BM162" s="146" t="s">
        <v>314</v>
      </c>
    </row>
    <row r="163" spans="2:65" s="1" customFormat="1" ht="24.2" customHeight="1" x14ac:dyDescent="0.2">
      <c r="B163" s="26"/>
      <c r="C163" s="156" t="s">
        <v>232</v>
      </c>
      <c r="D163" s="156" t="s">
        <v>209</v>
      </c>
      <c r="E163" s="157" t="s">
        <v>933</v>
      </c>
      <c r="F163" s="158" t="s">
        <v>934</v>
      </c>
      <c r="G163" s="159" t="s">
        <v>317</v>
      </c>
      <c r="H163" s="160">
        <v>3</v>
      </c>
      <c r="I163" s="160"/>
      <c r="J163" s="160"/>
      <c r="K163" s="161"/>
      <c r="L163" s="162"/>
      <c r="M163" s="163" t="s">
        <v>1</v>
      </c>
      <c r="N163" s="164" t="s">
        <v>37</v>
      </c>
      <c r="O163" s="144">
        <v>0</v>
      </c>
      <c r="P163" s="144">
        <f t="shared" si="9"/>
        <v>0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AR163" s="146" t="s">
        <v>100</v>
      </c>
      <c r="AT163" s="146" t="s">
        <v>209</v>
      </c>
      <c r="AU163" s="146" t="s">
        <v>82</v>
      </c>
      <c r="AY163" s="14" t="s">
        <v>143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4" t="s">
        <v>82</v>
      </c>
      <c r="BK163" s="148">
        <f t="shared" si="17"/>
        <v>0</v>
      </c>
      <c r="BL163" s="14" t="s">
        <v>89</v>
      </c>
      <c r="BM163" s="146" t="s">
        <v>318</v>
      </c>
    </row>
    <row r="164" spans="2:65" s="1" customFormat="1" ht="16.5" customHeight="1" x14ac:dyDescent="0.2">
      <c r="B164" s="26"/>
      <c r="C164" s="156" t="s">
        <v>295</v>
      </c>
      <c r="D164" s="156" t="s">
        <v>209</v>
      </c>
      <c r="E164" s="157" t="s">
        <v>935</v>
      </c>
      <c r="F164" s="158" t="s">
        <v>936</v>
      </c>
      <c r="G164" s="159" t="s">
        <v>317</v>
      </c>
      <c r="H164" s="160">
        <v>3</v>
      </c>
      <c r="I164" s="160"/>
      <c r="J164" s="160"/>
      <c r="K164" s="161"/>
      <c r="L164" s="162"/>
      <c r="M164" s="163" t="s">
        <v>1</v>
      </c>
      <c r="N164" s="164" t="s">
        <v>37</v>
      </c>
      <c r="O164" s="144">
        <v>0</v>
      </c>
      <c r="P164" s="144">
        <f t="shared" si="9"/>
        <v>0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AR164" s="146" t="s">
        <v>100</v>
      </c>
      <c r="AT164" s="146" t="s">
        <v>209</v>
      </c>
      <c r="AU164" s="146" t="s">
        <v>82</v>
      </c>
      <c r="AY164" s="14" t="s">
        <v>143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4" t="s">
        <v>82</v>
      </c>
      <c r="BK164" s="148">
        <f t="shared" si="17"/>
        <v>0</v>
      </c>
      <c r="BL164" s="14" t="s">
        <v>89</v>
      </c>
      <c r="BM164" s="146" t="s">
        <v>324</v>
      </c>
    </row>
    <row r="165" spans="2:65" s="1" customFormat="1" ht="24.2" customHeight="1" x14ac:dyDescent="0.2">
      <c r="B165" s="26"/>
      <c r="C165" s="156" t="s">
        <v>238</v>
      </c>
      <c r="D165" s="156" t="s">
        <v>209</v>
      </c>
      <c r="E165" s="157" t="s">
        <v>937</v>
      </c>
      <c r="F165" s="158" t="s">
        <v>938</v>
      </c>
      <c r="G165" s="159" t="s">
        <v>317</v>
      </c>
      <c r="H165" s="160">
        <v>3</v>
      </c>
      <c r="I165" s="160"/>
      <c r="J165" s="160"/>
      <c r="K165" s="161"/>
      <c r="L165" s="162"/>
      <c r="M165" s="163" t="s">
        <v>1</v>
      </c>
      <c r="N165" s="164" t="s">
        <v>37</v>
      </c>
      <c r="O165" s="144">
        <v>0</v>
      </c>
      <c r="P165" s="144">
        <f t="shared" si="9"/>
        <v>0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AR165" s="146" t="s">
        <v>100</v>
      </c>
      <c r="AT165" s="146" t="s">
        <v>209</v>
      </c>
      <c r="AU165" s="146" t="s">
        <v>82</v>
      </c>
      <c r="AY165" s="14" t="s">
        <v>143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4" t="s">
        <v>82</v>
      </c>
      <c r="BK165" s="148">
        <f t="shared" si="17"/>
        <v>0</v>
      </c>
      <c r="BL165" s="14" t="s">
        <v>89</v>
      </c>
      <c r="BM165" s="146" t="s">
        <v>327</v>
      </c>
    </row>
    <row r="166" spans="2:65" s="1" customFormat="1" ht="16.5" customHeight="1" x14ac:dyDescent="0.2">
      <c r="B166" s="26"/>
      <c r="C166" s="156" t="s">
        <v>302</v>
      </c>
      <c r="D166" s="156" t="s">
        <v>209</v>
      </c>
      <c r="E166" s="157" t="s">
        <v>939</v>
      </c>
      <c r="F166" s="158" t="s">
        <v>940</v>
      </c>
      <c r="G166" s="159" t="s">
        <v>377</v>
      </c>
      <c r="H166" s="160">
        <v>1</v>
      </c>
      <c r="I166" s="160"/>
      <c r="J166" s="160"/>
      <c r="K166" s="161"/>
      <c r="L166" s="162"/>
      <c r="M166" s="163" t="s">
        <v>1</v>
      </c>
      <c r="N166" s="164" t="s">
        <v>37</v>
      </c>
      <c r="O166" s="144">
        <v>0</v>
      </c>
      <c r="P166" s="144">
        <f t="shared" si="9"/>
        <v>0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100</v>
      </c>
      <c r="AT166" s="146" t="s">
        <v>209</v>
      </c>
      <c r="AU166" s="146" t="s">
        <v>82</v>
      </c>
      <c r="AY166" s="14" t="s">
        <v>143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4" t="s">
        <v>82</v>
      </c>
      <c r="BK166" s="148">
        <f t="shared" si="17"/>
        <v>0</v>
      </c>
      <c r="BL166" s="14" t="s">
        <v>89</v>
      </c>
      <c r="BM166" s="146" t="s">
        <v>331</v>
      </c>
    </row>
    <row r="167" spans="2:65" s="1" customFormat="1" ht="24.2" customHeight="1" x14ac:dyDescent="0.2">
      <c r="B167" s="26"/>
      <c r="C167" s="136" t="s">
        <v>241</v>
      </c>
      <c r="D167" s="136" t="s">
        <v>145</v>
      </c>
      <c r="E167" s="137" t="s">
        <v>941</v>
      </c>
      <c r="F167" s="138" t="s">
        <v>942</v>
      </c>
      <c r="G167" s="139" t="s">
        <v>317</v>
      </c>
      <c r="H167" s="140">
        <v>1</v>
      </c>
      <c r="I167" s="140"/>
      <c r="J167" s="140"/>
      <c r="K167" s="141"/>
      <c r="L167" s="26"/>
      <c r="M167" s="142" t="s">
        <v>1</v>
      </c>
      <c r="N167" s="143" t="s">
        <v>37</v>
      </c>
      <c r="O167" s="144">
        <v>0</v>
      </c>
      <c r="P167" s="144">
        <f t="shared" si="9"/>
        <v>0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AR167" s="146" t="s">
        <v>89</v>
      </c>
      <c r="AT167" s="146" t="s">
        <v>145</v>
      </c>
      <c r="AU167" s="146" t="s">
        <v>82</v>
      </c>
      <c r="AY167" s="14" t="s">
        <v>143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4" t="s">
        <v>82</v>
      </c>
      <c r="BK167" s="148">
        <f t="shared" si="17"/>
        <v>0</v>
      </c>
      <c r="BL167" s="14" t="s">
        <v>89</v>
      </c>
      <c r="BM167" s="146" t="s">
        <v>334</v>
      </c>
    </row>
    <row r="168" spans="2:65" s="1" customFormat="1" ht="16.5" customHeight="1" x14ac:dyDescent="0.2">
      <c r="B168" s="26"/>
      <c r="C168" s="156" t="s">
        <v>311</v>
      </c>
      <c r="D168" s="156" t="s">
        <v>209</v>
      </c>
      <c r="E168" s="157" t="s">
        <v>943</v>
      </c>
      <c r="F168" s="158" t="s">
        <v>944</v>
      </c>
      <c r="G168" s="159" t="s">
        <v>317</v>
      </c>
      <c r="H168" s="160">
        <v>1</v>
      </c>
      <c r="I168" s="160"/>
      <c r="J168" s="160"/>
      <c r="K168" s="161"/>
      <c r="L168" s="162"/>
      <c r="M168" s="163" t="s">
        <v>1</v>
      </c>
      <c r="N168" s="164" t="s">
        <v>37</v>
      </c>
      <c r="O168" s="144">
        <v>0</v>
      </c>
      <c r="P168" s="144">
        <f t="shared" si="9"/>
        <v>0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100</v>
      </c>
      <c r="AT168" s="146" t="s">
        <v>209</v>
      </c>
      <c r="AU168" s="146" t="s">
        <v>82</v>
      </c>
      <c r="AY168" s="14" t="s">
        <v>143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4" t="s">
        <v>82</v>
      </c>
      <c r="BK168" s="148">
        <f t="shared" si="17"/>
        <v>0</v>
      </c>
      <c r="BL168" s="14" t="s">
        <v>89</v>
      </c>
      <c r="BM168" s="146" t="s">
        <v>338</v>
      </c>
    </row>
    <row r="169" spans="2:65" s="11" customFormat="1" ht="22.9" customHeight="1" x14ac:dyDescent="0.2">
      <c r="B169" s="125"/>
      <c r="D169" s="126" t="s">
        <v>70</v>
      </c>
      <c r="E169" s="134" t="s">
        <v>255</v>
      </c>
      <c r="F169" s="134" t="s">
        <v>256</v>
      </c>
      <c r="J169" s="135"/>
      <c r="L169" s="125"/>
      <c r="M169" s="129"/>
      <c r="P169" s="130">
        <f>P170</f>
        <v>0</v>
      </c>
      <c r="R169" s="130">
        <f>R170</f>
        <v>0</v>
      </c>
      <c r="T169" s="131">
        <f>T170</f>
        <v>0</v>
      </c>
      <c r="AR169" s="126" t="s">
        <v>77</v>
      </c>
      <c r="AT169" s="132" t="s">
        <v>70</v>
      </c>
      <c r="AU169" s="132" t="s">
        <v>77</v>
      </c>
      <c r="AY169" s="126" t="s">
        <v>143</v>
      </c>
      <c r="BK169" s="133">
        <f>BK170</f>
        <v>0</v>
      </c>
    </row>
    <row r="170" spans="2:65" s="1" customFormat="1" ht="33" customHeight="1" x14ac:dyDescent="0.2">
      <c r="B170" s="26"/>
      <c r="C170" s="136" t="s">
        <v>229</v>
      </c>
      <c r="D170" s="136" t="s">
        <v>145</v>
      </c>
      <c r="E170" s="137" t="s">
        <v>774</v>
      </c>
      <c r="F170" s="138" t="s">
        <v>775</v>
      </c>
      <c r="G170" s="139" t="s">
        <v>198</v>
      </c>
      <c r="H170" s="140">
        <v>171.82</v>
      </c>
      <c r="I170" s="140"/>
      <c r="J170" s="140"/>
      <c r="K170" s="141"/>
      <c r="L170" s="26"/>
      <c r="M170" s="167" t="s">
        <v>1</v>
      </c>
      <c r="N170" s="168" t="s">
        <v>37</v>
      </c>
      <c r="O170" s="169">
        <v>0</v>
      </c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AR170" s="146" t="s">
        <v>89</v>
      </c>
      <c r="AT170" s="146" t="s">
        <v>145</v>
      </c>
      <c r="AU170" s="146" t="s">
        <v>82</v>
      </c>
      <c r="AY170" s="14" t="s">
        <v>143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4" t="s">
        <v>82</v>
      </c>
      <c r="BK170" s="148">
        <f>ROUND(I170*H170,3)</f>
        <v>0</v>
      </c>
      <c r="BL170" s="14" t="s">
        <v>89</v>
      </c>
      <c r="BM170" s="146" t="s">
        <v>341</v>
      </c>
    </row>
    <row r="171" spans="2:65" s="1" customFormat="1" ht="6.95" customHeight="1" x14ac:dyDescent="0.2"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26"/>
    </row>
  </sheetData>
  <sheetProtection formatColumns="0" formatRows="0" autoFilter="0"/>
  <autoFilter ref="C120:K17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2023-05-30T07:52:54+00:00</D_x00e1_tum>
    <Kraj xmlns="f5989147-848d-48d2-ae59-80d800a8233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07E39D-C760-4845-9787-52EB2839A9C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7d7cdc55-6ebe-4ecb-a43c-ecb324da520f"/>
    <ds:schemaRef ds:uri="http://schemas.microsoft.com/office/infopath/2007/PartnerControls"/>
    <ds:schemaRef ds:uri="f5989147-848d-48d2-ae59-80d800a8233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42A75F-23C4-46C8-B71E-8B036AC60D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4D5244-278C-4559-BE94-64E32B0FAE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SO 01  Administratívn...</vt:lpstr>
      <vt:lpstr>2 - SO 01  Zdravotechnick...</vt:lpstr>
      <vt:lpstr>3 - SO 01  Elektroinštalácia</vt:lpstr>
      <vt:lpstr>4 - SO 01  Vzduchotechnika</vt:lpstr>
      <vt:lpstr>5 - SO 02  Vodovodná a ka...</vt:lpstr>
      <vt:lpstr>6 - SO 03  Stavebné úprav...</vt:lpstr>
      <vt:lpstr>7 - SO 04  Spevnené plochy</vt:lpstr>
      <vt:lpstr>8 - SO 05  Dažďová kanali...</vt:lpstr>
      <vt:lpstr>'1 - SO 01  Administratívn...'!Názvy_tlače</vt:lpstr>
      <vt:lpstr>'2 - SO 01  Zdravotechnick...'!Názvy_tlače</vt:lpstr>
      <vt:lpstr>'3 - SO 01  Elektroinštalácia'!Názvy_tlače</vt:lpstr>
      <vt:lpstr>'4 - SO 01  Vzduchotechnika'!Názvy_tlače</vt:lpstr>
      <vt:lpstr>'5 - SO 02  Vodovodná a ka...'!Názvy_tlače</vt:lpstr>
      <vt:lpstr>'6 - SO 03  Stavebné úprav...'!Názvy_tlače</vt:lpstr>
      <vt:lpstr>'7 - SO 04  Spevnené plochy'!Názvy_tlače</vt:lpstr>
      <vt:lpstr>'8 - SO 05  Dažďová kanali...'!Názvy_tlače</vt:lpstr>
      <vt:lpstr>'Rekapitulácia stavby'!Názvy_tlače</vt:lpstr>
      <vt:lpstr>'1 - SO 01  Administratívn...'!Oblasť_tlače</vt:lpstr>
      <vt:lpstr>'2 - SO 01  Zdravotechnick...'!Oblasť_tlače</vt:lpstr>
      <vt:lpstr>'3 - SO 01  Elektroinštalácia'!Oblasť_tlače</vt:lpstr>
      <vt:lpstr>'4 - SO 01  Vzduchotechnika'!Oblasť_tlače</vt:lpstr>
      <vt:lpstr>'5 - SO 02  Vodovodná a ka...'!Oblasť_tlače</vt:lpstr>
      <vt:lpstr>'6 - SO 03  Stavebné úprav...'!Oblasť_tlače</vt:lpstr>
      <vt:lpstr>'7 - SO 04  Spevnené plochy'!Oblasť_tlače</vt:lpstr>
      <vt:lpstr>'8 - SO 05  Dažďová kanali...'!Oblasť_tlače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helena-TOSH\helena</dc:creator>
  <cp:lastModifiedBy>Magdaléna Janteková</cp:lastModifiedBy>
  <cp:lastPrinted>2023-04-19T07:54:11Z</cp:lastPrinted>
  <dcterms:created xsi:type="dcterms:W3CDTF">2023-03-06T10:11:28Z</dcterms:created>
  <dcterms:modified xsi:type="dcterms:W3CDTF">2023-06-09T07:24:53Z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