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E\ISF\Projekty 2023\PPA_2022\VMS\VO_VMS\VO_VMS\VMS_VO_stavba_energo\"/>
    </mc:Choice>
  </mc:AlternateContent>
  <xr:revisionPtr revIDLastSave="0" documentId="13_ncr:1_{CF0461BE-D556-4D2C-91C2-35C3A3BE3975}" xr6:coauthVersionLast="47" xr6:coauthVersionMax="47" xr10:uidLastSave="{00000000-0000-0000-0000-000000000000}"/>
  <bookViews>
    <workbookView xWindow="-108" yWindow="-108" windowWidth="23256" windowHeight="13896" activeTab="2" xr2:uid="{00000000-000D-0000-FFFF-FFFF00000000}"/>
  </bookViews>
  <sheets>
    <sheet name="Rekapitulácia stavby" sheetId="1" r:id="rId1"/>
    <sheet name="01 - Strecha B-objekt výr..." sheetId="2" r:id="rId2"/>
    <sheet name="02 - Strecha C-objekt výr..." sheetId="3" r:id="rId3"/>
  </sheets>
  <definedNames>
    <definedName name="_xlnm._FilterDatabase" localSheetId="1" hidden="1">'01 - Strecha B-objekt výr...'!$C$134:$K$248</definedName>
    <definedName name="_xlnm._FilterDatabase" localSheetId="2" hidden="1">'02 - Strecha C-objekt výr...'!$C$134:$K$241</definedName>
    <definedName name="_xlnm.Print_Titles" localSheetId="1">'01 - Strecha B-objekt výr...'!$134:$134</definedName>
    <definedName name="_xlnm.Print_Titles" localSheetId="2">'02 - Strecha C-objekt výr...'!$134:$134</definedName>
    <definedName name="_xlnm.Print_Titles" localSheetId="0">'Rekapitulácia stavby'!$92:$92</definedName>
    <definedName name="_xlnm.Print_Area" localSheetId="1">'01 - Strecha B-objekt výr...'!$C$4:$J$76,'01 - Strecha B-objekt výr...'!$C$82:$J$116,'01 - Strecha B-objekt výr...'!$C$122:$J$248</definedName>
    <definedName name="_xlnm.Print_Area" localSheetId="2">'02 - Strecha C-objekt výr...'!$C$4:$J$76,'02 - Strecha C-objekt výr...'!$C$82:$J$116,'02 - Strecha C-objekt výr...'!$C$122:$J$241</definedName>
    <definedName name="_xlnm.Print_Area" localSheetId="0">'Rekapitulácia stavby'!$D$4:$AO$76,'Rekapitulácia stavby'!$C$82:$AQ$97</definedName>
  </definedNames>
  <calcPr calcId="191029"/>
</workbook>
</file>

<file path=xl/calcChain.xml><?xml version="1.0" encoding="utf-8"?>
<calcChain xmlns="http://schemas.openxmlformats.org/spreadsheetml/2006/main">
  <c r="J39" i="3" l="1"/>
  <c r="J38" i="3"/>
  <c r="AY96" i="1"/>
  <c r="J37" i="3"/>
  <c r="AX96" i="1"/>
  <c r="BI241" i="3"/>
  <c r="BH241" i="3"/>
  <c r="BG241" i="3"/>
  <c r="BE241" i="3"/>
  <c r="T241" i="3"/>
  <c r="R241" i="3"/>
  <c r="P241" i="3"/>
  <c r="BI240" i="3"/>
  <c r="BH240" i="3"/>
  <c r="BG240" i="3"/>
  <c r="BE240" i="3"/>
  <c r="T240" i="3"/>
  <c r="R240" i="3"/>
  <c r="P240" i="3"/>
  <c r="BI238" i="3"/>
  <c r="BH238" i="3"/>
  <c r="BG238" i="3"/>
  <c r="BE238" i="3"/>
  <c r="T238" i="3"/>
  <c r="R238" i="3"/>
  <c r="P238" i="3"/>
  <c r="BI236" i="3"/>
  <c r="BH236" i="3"/>
  <c r="BG236" i="3"/>
  <c r="BE236" i="3"/>
  <c r="T236" i="3"/>
  <c r="R236" i="3"/>
  <c r="P236" i="3"/>
  <c r="BI234" i="3"/>
  <c r="BH234" i="3"/>
  <c r="BG234" i="3"/>
  <c r="BE234" i="3"/>
  <c r="T234" i="3"/>
  <c r="R234" i="3"/>
  <c r="P234" i="3"/>
  <c r="BI232" i="3"/>
  <c r="BH232" i="3"/>
  <c r="BG232" i="3"/>
  <c r="BE232" i="3"/>
  <c r="T232" i="3"/>
  <c r="R232" i="3"/>
  <c r="P232" i="3"/>
  <c r="BI230" i="3"/>
  <c r="BH230" i="3"/>
  <c r="BG230" i="3"/>
  <c r="BE230" i="3"/>
  <c r="T230" i="3"/>
  <c r="R230" i="3"/>
  <c r="P230" i="3"/>
  <c r="BI228" i="3"/>
  <c r="BH228" i="3"/>
  <c r="BG228" i="3"/>
  <c r="BE228" i="3"/>
  <c r="T228" i="3"/>
  <c r="R228" i="3"/>
  <c r="P228" i="3"/>
  <c r="BI226" i="3"/>
  <c r="BH226" i="3"/>
  <c r="BG226" i="3"/>
  <c r="BE226" i="3"/>
  <c r="T226" i="3"/>
  <c r="R226" i="3"/>
  <c r="P226" i="3"/>
  <c r="BI222" i="3"/>
  <c r="BH222" i="3"/>
  <c r="BG222" i="3"/>
  <c r="BE222" i="3"/>
  <c r="T222" i="3"/>
  <c r="R222" i="3"/>
  <c r="P222" i="3"/>
  <c r="BI220" i="3"/>
  <c r="BH220" i="3"/>
  <c r="BG220" i="3"/>
  <c r="BE220" i="3"/>
  <c r="T220" i="3"/>
  <c r="R220" i="3"/>
  <c r="P220" i="3"/>
  <c r="BI218" i="3"/>
  <c r="BH218" i="3"/>
  <c r="BG218" i="3"/>
  <c r="BE218" i="3"/>
  <c r="T218" i="3"/>
  <c r="R218" i="3"/>
  <c r="P218" i="3"/>
  <c r="BI216" i="3"/>
  <c r="BH216" i="3"/>
  <c r="BG216" i="3"/>
  <c r="BE216" i="3"/>
  <c r="T216" i="3"/>
  <c r="R216" i="3"/>
  <c r="P216" i="3"/>
  <c r="BI214" i="3"/>
  <c r="BH214" i="3"/>
  <c r="BG214" i="3"/>
  <c r="BE214" i="3"/>
  <c r="T214" i="3"/>
  <c r="R214" i="3"/>
  <c r="P214" i="3"/>
  <c r="BI212" i="3"/>
  <c r="BH212" i="3"/>
  <c r="BG212" i="3"/>
  <c r="BE212" i="3"/>
  <c r="T212" i="3"/>
  <c r="R212" i="3"/>
  <c r="P212" i="3"/>
  <c r="BI211" i="3"/>
  <c r="BH211" i="3"/>
  <c r="BG211" i="3"/>
  <c r="BE211" i="3"/>
  <c r="T211" i="3"/>
  <c r="R211" i="3"/>
  <c r="P211" i="3"/>
  <c r="BI209" i="3"/>
  <c r="BH209" i="3"/>
  <c r="BG209" i="3"/>
  <c r="BE209" i="3"/>
  <c r="T209" i="3"/>
  <c r="R209" i="3"/>
  <c r="P209" i="3"/>
  <c r="BI205" i="3"/>
  <c r="BH205" i="3"/>
  <c r="BG205" i="3"/>
  <c r="BE205" i="3"/>
  <c r="T205" i="3"/>
  <c r="R205" i="3"/>
  <c r="P205" i="3"/>
  <c r="BI203" i="3"/>
  <c r="BH203" i="3"/>
  <c r="BG203" i="3"/>
  <c r="BE203" i="3"/>
  <c r="T203" i="3"/>
  <c r="R203" i="3"/>
  <c r="P203" i="3"/>
  <c r="BI201" i="3"/>
  <c r="BH201" i="3"/>
  <c r="BG201" i="3"/>
  <c r="BE201" i="3"/>
  <c r="T201" i="3"/>
  <c r="R201" i="3"/>
  <c r="P201" i="3"/>
  <c r="BI197" i="3"/>
  <c r="BH197" i="3"/>
  <c r="BG197" i="3"/>
  <c r="BE197" i="3"/>
  <c r="T197" i="3"/>
  <c r="R197" i="3"/>
  <c r="P197" i="3"/>
  <c r="BI195" i="3"/>
  <c r="BH195" i="3"/>
  <c r="BG195" i="3"/>
  <c r="BE195" i="3"/>
  <c r="T195" i="3"/>
  <c r="R195" i="3"/>
  <c r="P195" i="3"/>
  <c r="BI194" i="3"/>
  <c r="BH194" i="3"/>
  <c r="BG194" i="3"/>
  <c r="BE194" i="3"/>
  <c r="T194" i="3"/>
  <c r="R194" i="3"/>
  <c r="P194" i="3"/>
  <c r="BI193" i="3"/>
  <c r="BH193" i="3"/>
  <c r="BG193" i="3"/>
  <c r="BE193" i="3"/>
  <c r="T193" i="3"/>
  <c r="R193" i="3"/>
  <c r="P193" i="3"/>
  <c r="BI191" i="3"/>
  <c r="BH191" i="3"/>
  <c r="BG191" i="3"/>
  <c r="BE191" i="3"/>
  <c r="T191" i="3"/>
  <c r="R191" i="3"/>
  <c r="P191" i="3"/>
  <c r="BI190" i="3"/>
  <c r="BH190" i="3"/>
  <c r="BG190" i="3"/>
  <c r="BE190" i="3"/>
  <c r="T190" i="3"/>
  <c r="R190" i="3"/>
  <c r="P190" i="3"/>
  <c r="BI189" i="3"/>
  <c r="BH189" i="3"/>
  <c r="BG189" i="3"/>
  <c r="BE189" i="3"/>
  <c r="T189" i="3"/>
  <c r="R189" i="3"/>
  <c r="P189" i="3"/>
  <c r="BI188" i="3"/>
  <c r="BH188" i="3"/>
  <c r="BG188" i="3"/>
  <c r="BE188" i="3"/>
  <c r="T188" i="3"/>
  <c r="R188" i="3"/>
  <c r="P188" i="3"/>
  <c r="BI186" i="3"/>
  <c r="BH186" i="3"/>
  <c r="BG186" i="3"/>
  <c r="BE186" i="3"/>
  <c r="T186" i="3"/>
  <c r="R186" i="3"/>
  <c r="P186" i="3"/>
  <c r="BI184" i="3"/>
  <c r="BH184" i="3"/>
  <c r="BG184" i="3"/>
  <c r="BE184" i="3"/>
  <c r="T184" i="3"/>
  <c r="R184" i="3"/>
  <c r="P184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68" i="3"/>
  <c r="BH168" i="3"/>
  <c r="BG168" i="3"/>
  <c r="BE168" i="3"/>
  <c r="T168" i="3"/>
  <c r="R168" i="3"/>
  <c r="P168" i="3"/>
  <c r="BI166" i="3"/>
  <c r="BH166" i="3"/>
  <c r="BG166" i="3"/>
  <c r="BE166" i="3"/>
  <c r="T166" i="3"/>
  <c r="R166" i="3"/>
  <c r="P166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7" i="3"/>
  <c r="BH157" i="3"/>
  <c r="BG157" i="3"/>
  <c r="BE157" i="3"/>
  <c r="T157" i="3"/>
  <c r="R157" i="3"/>
  <c r="P157" i="3"/>
  <c r="BI154" i="3"/>
  <c r="BH154" i="3"/>
  <c r="BG154" i="3"/>
  <c r="BE154" i="3"/>
  <c r="T154" i="3"/>
  <c r="T153" i="3"/>
  <c r="R154" i="3"/>
  <c r="R153" i="3" s="1"/>
  <c r="P154" i="3"/>
  <c r="P153" i="3" s="1"/>
  <c r="BI152" i="3"/>
  <c r="BH152" i="3"/>
  <c r="BG152" i="3"/>
  <c r="BE152" i="3"/>
  <c r="T152" i="3"/>
  <c r="R152" i="3"/>
  <c r="P152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2" i="3"/>
  <c r="BH142" i="3"/>
  <c r="BG142" i="3"/>
  <c r="BE142" i="3"/>
  <c r="T142" i="3"/>
  <c r="R142" i="3"/>
  <c r="P142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J131" i="3"/>
  <c r="F131" i="3"/>
  <c r="F129" i="3"/>
  <c r="E127" i="3"/>
  <c r="BI114" i="3"/>
  <c r="BH114" i="3"/>
  <c r="BG114" i="3"/>
  <c r="BE114" i="3"/>
  <c r="BI113" i="3"/>
  <c r="BH113" i="3"/>
  <c r="BG113" i="3"/>
  <c r="BF113" i="3"/>
  <c r="BE113" i="3"/>
  <c r="BI112" i="3"/>
  <c r="BH112" i="3"/>
  <c r="BG112" i="3"/>
  <c r="BF112" i="3"/>
  <c r="BE112" i="3"/>
  <c r="BI111" i="3"/>
  <c r="BH111" i="3"/>
  <c r="BG111" i="3"/>
  <c r="BF111" i="3"/>
  <c r="BE111" i="3"/>
  <c r="BI110" i="3"/>
  <c r="BH110" i="3"/>
  <c r="BG110" i="3"/>
  <c r="BF110" i="3"/>
  <c r="BE110" i="3"/>
  <c r="BI109" i="3"/>
  <c r="BH109" i="3"/>
  <c r="BG109" i="3"/>
  <c r="BF109" i="3"/>
  <c r="BE109" i="3"/>
  <c r="J91" i="3"/>
  <c r="F91" i="3"/>
  <c r="F89" i="3"/>
  <c r="E87" i="3"/>
  <c r="J24" i="3"/>
  <c r="E24" i="3"/>
  <c r="J132" i="3" s="1"/>
  <c r="J23" i="3"/>
  <c r="J18" i="3"/>
  <c r="E18" i="3"/>
  <c r="F92" i="3"/>
  <c r="J17" i="3"/>
  <c r="J12" i="3"/>
  <c r="J89" i="3"/>
  <c r="E7" i="3"/>
  <c r="E125" i="3"/>
  <c r="J39" i="2"/>
  <c r="J38" i="2"/>
  <c r="AY95" i="1"/>
  <c r="J37" i="2"/>
  <c r="AX95" i="1" s="1"/>
  <c r="BI248" i="2"/>
  <c r="BH248" i="2"/>
  <c r="BG248" i="2"/>
  <c r="BE248" i="2"/>
  <c r="T248" i="2"/>
  <c r="R248" i="2"/>
  <c r="P248" i="2"/>
  <c r="BI246" i="2"/>
  <c r="BH246" i="2"/>
  <c r="BG246" i="2"/>
  <c r="BE246" i="2"/>
  <c r="T246" i="2"/>
  <c r="R246" i="2"/>
  <c r="P246" i="2"/>
  <c r="BI244" i="2"/>
  <c r="BH244" i="2"/>
  <c r="BG244" i="2"/>
  <c r="BE244" i="2"/>
  <c r="T244" i="2"/>
  <c r="R244" i="2"/>
  <c r="P244" i="2"/>
  <c r="BI240" i="2"/>
  <c r="BH240" i="2"/>
  <c r="BG240" i="2"/>
  <c r="BE240" i="2"/>
  <c r="T240" i="2"/>
  <c r="R240" i="2"/>
  <c r="P240" i="2"/>
  <c r="BI238" i="2"/>
  <c r="BH238" i="2"/>
  <c r="BG238" i="2"/>
  <c r="BE238" i="2"/>
  <c r="T238" i="2"/>
  <c r="R238" i="2"/>
  <c r="P238" i="2"/>
  <c r="BI236" i="2"/>
  <c r="BH236" i="2"/>
  <c r="BG236" i="2"/>
  <c r="BE236" i="2"/>
  <c r="T236" i="2"/>
  <c r="R236" i="2"/>
  <c r="P236" i="2"/>
  <c r="BI234" i="2"/>
  <c r="BH234" i="2"/>
  <c r="BG234" i="2"/>
  <c r="BE234" i="2"/>
  <c r="T234" i="2"/>
  <c r="R234" i="2"/>
  <c r="P234" i="2"/>
  <c r="BI232" i="2"/>
  <c r="BH232" i="2"/>
  <c r="BG232" i="2"/>
  <c r="BE232" i="2"/>
  <c r="T232" i="2"/>
  <c r="R232" i="2"/>
  <c r="P232" i="2"/>
  <c r="BI230" i="2"/>
  <c r="BH230" i="2"/>
  <c r="BG230" i="2"/>
  <c r="BE230" i="2"/>
  <c r="T230" i="2"/>
  <c r="R230" i="2"/>
  <c r="P230" i="2"/>
  <c r="BI228" i="2"/>
  <c r="BH228" i="2"/>
  <c r="BG228" i="2"/>
  <c r="BE228" i="2"/>
  <c r="T228" i="2"/>
  <c r="R228" i="2"/>
  <c r="P228" i="2"/>
  <c r="BI226" i="2"/>
  <c r="BH226" i="2"/>
  <c r="BG226" i="2"/>
  <c r="BE226" i="2"/>
  <c r="T226" i="2"/>
  <c r="R226" i="2"/>
  <c r="P226" i="2"/>
  <c r="BI224" i="2"/>
  <c r="BH224" i="2"/>
  <c r="BG224" i="2"/>
  <c r="BE224" i="2"/>
  <c r="T224" i="2"/>
  <c r="R224" i="2"/>
  <c r="P224" i="2"/>
  <c r="BI222" i="2"/>
  <c r="BH222" i="2"/>
  <c r="BG222" i="2"/>
  <c r="BE222" i="2"/>
  <c r="T222" i="2"/>
  <c r="R222" i="2"/>
  <c r="P222" i="2"/>
  <c r="BI220" i="2"/>
  <c r="BH220" i="2"/>
  <c r="BG220" i="2"/>
  <c r="BE220" i="2"/>
  <c r="T220" i="2"/>
  <c r="R220" i="2"/>
  <c r="P220" i="2"/>
  <c r="BI218" i="2"/>
  <c r="BH218" i="2"/>
  <c r="BG218" i="2"/>
  <c r="BE218" i="2"/>
  <c r="T218" i="2"/>
  <c r="R218" i="2"/>
  <c r="P218" i="2"/>
  <c r="BI216" i="2"/>
  <c r="BH216" i="2"/>
  <c r="BG216" i="2"/>
  <c r="BE216" i="2"/>
  <c r="T216" i="2"/>
  <c r="R216" i="2"/>
  <c r="P216" i="2"/>
  <c r="BI214" i="2"/>
  <c r="BH214" i="2"/>
  <c r="BG214" i="2"/>
  <c r="BE214" i="2"/>
  <c r="T214" i="2"/>
  <c r="R214" i="2"/>
  <c r="P214" i="2"/>
  <c r="BI212" i="2"/>
  <c r="BH212" i="2"/>
  <c r="BG212" i="2"/>
  <c r="BE212" i="2"/>
  <c r="T212" i="2"/>
  <c r="R212" i="2"/>
  <c r="P212" i="2"/>
  <c r="BI210" i="2"/>
  <c r="BH210" i="2"/>
  <c r="BG210" i="2"/>
  <c r="BE210" i="2"/>
  <c r="T210" i="2"/>
  <c r="R210" i="2"/>
  <c r="P210" i="2"/>
  <c r="BI208" i="2"/>
  <c r="BH208" i="2"/>
  <c r="BG208" i="2"/>
  <c r="BE208" i="2"/>
  <c r="T208" i="2"/>
  <c r="R208" i="2"/>
  <c r="P208" i="2"/>
  <c r="BI206" i="2"/>
  <c r="BH206" i="2"/>
  <c r="BG206" i="2"/>
  <c r="BE206" i="2"/>
  <c r="T206" i="2"/>
  <c r="R206" i="2"/>
  <c r="P206" i="2"/>
  <c r="BI204" i="2"/>
  <c r="BH204" i="2"/>
  <c r="BG204" i="2"/>
  <c r="BE204" i="2"/>
  <c r="T204" i="2"/>
  <c r="R204" i="2"/>
  <c r="P204" i="2"/>
  <c r="BI202" i="2"/>
  <c r="BH202" i="2"/>
  <c r="BG202" i="2"/>
  <c r="BE202" i="2"/>
  <c r="T202" i="2"/>
  <c r="R202" i="2"/>
  <c r="P202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6" i="2"/>
  <c r="BH186" i="2"/>
  <c r="BG186" i="2"/>
  <c r="BE186" i="2"/>
  <c r="T186" i="2"/>
  <c r="R186" i="2"/>
  <c r="P186" i="2"/>
  <c r="BI184" i="2"/>
  <c r="BH184" i="2"/>
  <c r="BG184" i="2"/>
  <c r="BE184" i="2"/>
  <c r="T184" i="2"/>
  <c r="R184" i="2"/>
  <c r="P184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67" i="2"/>
  <c r="BH167" i="2"/>
  <c r="BG167" i="2"/>
  <c r="BE167" i="2"/>
  <c r="T167" i="2"/>
  <c r="R167" i="2"/>
  <c r="P167" i="2"/>
  <c r="BI165" i="2"/>
  <c r="BH165" i="2"/>
  <c r="BG165" i="2"/>
  <c r="BE165" i="2"/>
  <c r="T165" i="2"/>
  <c r="R165" i="2"/>
  <c r="P165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6" i="2"/>
  <c r="BH156" i="2"/>
  <c r="BG156" i="2"/>
  <c r="BE156" i="2"/>
  <c r="T156" i="2"/>
  <c r="R156" i="2"/>
  <c r="P156" i="2"/>
  <c r="BI153" i="2"/>
  <c r="BH153" i="2"/>
  <c r="BG153" i="2"/>
  <c r="BE153" i="2"/>
  <c r="T153" i="2"/>
  <c r="T152" i="2"/>
  <c r="R153" i="2"/>
  <c r="R152" i="2"/>
  <c r="P153" i="2"/>
  <c r="P152" i="2"/>
  <c r="BI151" i="2"/>
  <c r="BH151" i="2"/>
  <c r="BG151" i="2"/>
  <c r="BE151" i="2"/>
  <c r="T151" i="2"/>
  <c r="R151" i="2"/>
  <c r="P151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3" i="2"/>
  <c r="BH143" i="2"/>
  <c r="BG143" i="2"/>
  <c r="BE143" i="2"/>
  <c r="T143" i="2"/>
  <c r="R143" i="2"/>
  <c r="P143" i="2"/>
  <c r="BI140" i="2"/>
  <c r="BH140" i="2"/>
  <c r="BG140" i="2"/>
  <c r="BE140" i="2"/>
  <c r="T140" i="2"/>
  <c r="R140" i="2"/>
  <c r="P140" i="2"/>
  <c r="BI138" i="2"/>
  <c r="BH138" i="2"/>
  <c r="BG138" i="2"/>
  <c r="BE138" i="2"/>
  <c r="T138" i="2"/>
  <c r="R138" i="2"/>
  <c r="P138" i="2"/>
  <c r="J131" i="2"/>
  <c r="F131" i="2"/>
  <c r="F129" i="2"/>
  <c r="E127" i="2"/>
  <c r="BI114" i="2"/>
  <c r="BH114" i="2"/>
  <c r="BG114" i="2"/>
  <c r="BE114" i="2"/>
  <c r="BI113" i="2"/>
  <c r="BH113" i="2"/>
  <c r="BG113" i="2"/>
  <c r="BF113" i="2"/>
  <c r="BE113" i="2"/>
  <c r="BI112" i="2"/>
  <c r="BH112" i="2"/>
  <c r="BG112" i="2"/>
  <c r="BF112" i="2"/>
  <c r="BE112" i="2"/>
  <c r="BI111" i="2"/>
  <c r="BH111" i="2"/>
  <c r="BG111" i="2"/>
  <c r="BF111" i="2"/>
  <c r="BE111" i="2"/>
  <c r="BI110" i="2"/>
  <c r="BH110" i="2"/>
  <c r="BG110" i="2"/>
  <c r="BF110" i="2"/>
  <c r="BE110" i="2"/>
  <c r="BI109" i="2"/>
  <c r="BH109" i="2"/>
  <c r="BG109" i="2"/>
  <c r="BF109" i="2"/>
  <c r="BE109" i="2"/>
  <c r="J91" i="2"/>
  <c r="F91" i="2"/>
  <c r="F89" i="2"/>
  <c r="E87" i="2"/>
  <c r="J24" i="2"/>
  <c r="E24" i="2"/>
  <c r="J132" i="2" s="1"/>
  <c r="J23" i="2"/>
  <c r="J18" i="2"/>
  <c r="E18" i="2"/>
  <c r="F132" i="2"/>
  <c r="J17" i="2"/>
  <c r="J12" i="2"/>
  <c r="J129" i="2" s="1"/>
  <c r="E7" i="2"/>
  <c r="E125" i="2" s="1"/>
  <c r="L90" i="1"/>
  <c r="AM90" i="1"/>
  <c r="AM89" i="1"/>
  <c r="L89" i="1"/>
  <c r="AM87" i="1"/>
  <c r="L87" i="1"/>
  <c r="L85" i="1"/>
  <c r="L84" i="1"/>
  <c r="J232" i="2"/>
  <c r="J220" i="2"/>
  <c r="J199" i="2"/>
  <c r="BK196" i="2"/>
  <c r="J192" i="2"/>
  <c r="J188" i="2"/>
  <c r="J167" i="2"/>
  <c r="J156" i="2"/>
  <c r="J146" i="2"/>
  <c r="BK246" i="2"/>
  <c r="J244" i="2"/>
  <c r="BK238" i="2"/>
  <c r="J236" i="2"/>
  <c r="J230" i="2"/>
  <c r="BK218" i="2"/>
  <c r="J190" i="2"/>
  <c r="J181" i="2"/>
  <c r="BK159" i="2"/>
  <c r="BK145" i="2"/>
  <c r="BK248" i="2"/>
  <c r="J224" i="2"/>
  <c r="J218" i="2"/>
  <c r="BK214" i="2"/>
  <c r="BK212" i="2"/>
  <c r="J210" i="2"/>
  <c r="BK200" i="2"/>
  <c r="J197" i="2"/>
  <c r="J193" i="2"/>
  <c r="BK184" i="2"/>
  <c r="J180" i="2"/>
  <c r="BK153" i="2"/>
  <c r="J234" i="2"/>
  <c r="BK188" i="2"/>
  <c r="J184" i="2"/>
  <c r="BK180" i="2"/>
  <c r="BK175" i="2"/>
  <c r="BK156" i="2"/>
  <c r="BK143" i="2"/>
  <c r="BK232" i="3"/>
  <c r="BK218" i="3"/>
  <c r="BK211" i="3"/>
  <c r="BK201" i="3"/>
  <c r="BK178" i="3"/>
  <c r="BK152" i="3"/>
  <c r="BK139" i="3"/>
  <c r="BK240" i="3"/>
  <c r="J230" i="3"/>
  <c r="BK220" i="3"/>
  <c r="BK197" i="3"/>
  <c r="BK181" i="3"/>
  <c r="BK180" i="3"/>
  <c r="BK166" i="3"/>
  <c r="J149" i="3"/>
  <c r="BK238" i="3"/>
  <c r="J234" i="3"/>
  <c r="J228" i="3"/>
  <c r="BK205" i="3"/>
  <c r="J201" i="3"/>
  <c r="J190" i="3"/>
  <c r="J182" i="3"/>
  <c r="J177" i="3"/>
  <c r="J154" i="3"/>
  <c r="J138" i="3"/>
  <c r="BK226" i="3"/>
  <c r="J197" i="3"/>
  <c r="J193" i="3"/>
  <c r="J189" i="3"/>
  <c r="J181" i="3"/>
  <c r="BK177" i="3"/>
  <c r="BK157" i="3"/>
  <c r="J147" i="3"/>
  <c r="BK226" i="2"/>
  <c r="BK222" i="2"/>
  <c r="J200" i="2"/>
  <c r="J198" i="2"/>
  <c r="J194" i="2"/>
  <c r="BK190" i="2"/>
  <c r="J176" i="2"/>
  <c r="J159" i="2"/>
  <c r="J151" i="2"/>
  <c r="BK140" i="2"/>
  <c r="J246" i="2"/>
  <c r="J240" i="2"/>
  <c r="BK236" i="2"/>
  <c r="BK230" i="2"/>
  <c r="J226" i="2"/>
  <c r="J191" i="2"/>
  <c r="J186" i="2"/>
  <c r="J177" i="2"/>
  <c r="BK151" i="2"/>
  <c r="BK138" i="2"/>
  <c r="BK228" i="2"/>
  <c r="BK220" i="2"/>
  <c r="J216" i="2"/>
  <c r="BK210" i="2"/>
  <c r="BK204" i="2"/>
  <c r="BK202" i="2"/>
  <c r="BK198" i="2"/>
  <c r="BK195" i="2"/>
  <c r="BK192" i="2"/>
  <c r="BK182" i="2"/>
  <c r="BK177" i="2"/>
  <c r="BK146" i="2"/>
  <c r="AS94" i="1"/>
  <c r="BK178" i="2"/>
  <c r="J165" i="2"/>
  <c r="BK149" i="2"/>
  <c r="J140" i="2"/>
  <c r="J216" i="3"/>
  <c r="J205" i="3"/>
  <c r="J191" i="3"/>
  <c r="J179" i="3"/>
  <c r="J159" i="3"/>
  <c r="BK138" i="3"/>
  <c r="J238" i="3"/>
  <c r="J222" i="3"/>
  <c r="BK216" i="3"/>
  <c r="BK193" i="3"/>
  <c r="BK188" i="3"/>
  <c r="BK150" i="3"/>
  <c r="J139" i="3"/>
  <c r="J240" i="3"/>
  <c r="BK236" i="3"/>
  <c r="BK230" i="3"/>
  <c r="J218" i="3"/>
  <c r="J212" i="3"/>
  <c r="J195" i="3"/>
  <c r="J188" i="3"/>
  <c r="BK179" i="3"/>
  <c r="BK176" i="3"/>
  <c r="J157" i="3"/>
  <c r="BK147" i="3"/>
  <c r="BK228" i="3"/>
  <c r="J209" i="3"/>
  <c r="BK195" i="3"/>
  <c r="BK191" i="3"/>
  <c r="J186" i="3"/>
  <c r="J180" i="3"/>
  <c r="J176" i="3"/>
  <c r="J152" i="3"/>
  <c r="J142" i="3"/>
  <c r="BK232" i="2"/>
  <c r="BK224" i="2"/>
  <c r="J202" i="2"/>
  <c r="BK197" i="2"/>
  <c r="J195" i="2"/>
  <c r="BK193" i="2"/>
  <c r="J189" i="2"/>
  <c r="BK181" i="2"/>
  <c r="J158" i="2"/>
  <c r="J149" i="2"/>
  <c r="J248" i="2"/>
  <c r="BK244" i="2"/>
  <c r="BK240" i="2"/>
  <c r="J238" i="2"/>
  <c r="BK234" i="2"/>
  <c r="J228" i="2"/>
  <c r="J178" i="2"/>
  <c r="BK176" i="2"/>
  <c r="J175" i="2"/>
  <c r="BK165" i="2"/>
  <c r="J153" i="2"/>
  <c r="J143" i="2"/>
  <c r="J222" i="2"/>
  <c r="BK216" i="2"/>
  <c r="J214" i="2"/>
  <c r="J212" i="2"/>
  <c r="BK208" i="2"/>
  <c r="J208" i="2"/>
  <c r="BK206" i="2"/>
  <c r="J206" i="2"/>
  <c r="J204" i="2"/>
  <c r="BK199" i="2"/>
  <c r="J196" i="2"/>
  <c r="BK194" i="2"/>
  <c r="BK191" i="2"/>
  <c r="BK158" i="2"/>
  <c r="BK148" i="2"/>
  <c r="J145" i="2"/>
  <c r="BK189" i="2"/>
  <c r="BK186" i="2"/>
  <c r="J182" i="2"/>
  <c r="BK167" i="2"/>
  <c r="J148" i="2"/>
  <c r="J138" i="2"/>
  <c r="J236" i="3"/>
  <c r="J226" i="3"/>
  <c r="BK214" i="3"/>
  <c r="J194" i="3"/>
  <c r="BK182" i="3"/>
  <c r="J160" i="3"/>
  <c r="BK142" i="3"/>
  <c r="J241" i="3"/>
  <c r="J232" i="3"/>
  <c r="BK212" i="3"/>
  <c r="BK189" i="3"/>
  <c r="BK186" i="3"/>
  <c r="BK168" i="3"/>
  <c r="BK160" i="3"/>
  <c r="J146" i="3"/>
  <c r="BK241" i="3"/>
  <c r="BK222" i="3"/>
  <c r="J214" i="3"/>
  <c r="J211" i="3"/>
  <c r="BK209" i="3"/>
  <c r="BK203" i="3"/>
  <c r="BK194" i="3"/>
  <c r="BK184" i="3"/>
  <c r="J166" i="3"/>
  <c r="BK149" i="3"/>
  <c r="BK146" i="3"/>
  <c r="BK234" i="3"/>
  <c r="J220" i="3"/>
  <c r="J203" i="3"/>
  <c r="BK190" i="3"/>
  <c r="J184" i="3"/>
  <c r="J178" i="3"/>
  <c r="J168" i="3"/>
  <c r="BK159" i="3"/>
  <c r="BK154" i="3"/>
  <c r="J150" i="3"/>
  <c r="P137" i="3" l="1"/>
  <c r="R141" i="3"/>
  <c r="P156" i="3"/>
  <c r="P196" i="3"/>
  <c r="P221" i="3"/>
  <c r="BK227" i="3"/>
  <c r="J227" i="3"/>
  <c r="J105" i="3"/>
  <c r="BK142" i="2"/>
  <c r="J142" i="2"/>
  <c r="J99" i="2"/>
  <c r="T142" i="2"/>
  <c r="P155" i="2"/>
  <c r="BK201" i="2"/>
  <c r="J201" i="2"/>
  <c r="J103" i="2"/>
  <c r="T201" i="2"/>
  <c r="P221" i="2"/>
  <c r="BK225" i="2"/>
  <c r="J225" i="2" s="1"/>
  <c r="J105" i="2" s="1"/>
  <c r="R225" i="2"/>
  <c r="T137" i="3"/>
  <c r="P141" i="3"/>
  <c r="R156" i="3"/>
  <c r="T196" i="3"/>
  <c r="T221" i="3"/>
  <c r="P227" i="3"/>
  <c r="P137" i="2"/>
  <c r="BK155" i="2"/>
  <c r="J155" i="2" s="1"/>
  <c r="J102" i="2" s="1"/>
  <c r="R155" i="2"/>
  <c r="P201" i="2"/>
  <c r="BK137" i="3"/>
  <c r="J137" i="3"/>
  <c r="J98" i="3"/>
  <c r="R137" i="3"/>
  <c r="R136" i="3"/>
  <c r="T141" i="3"/>
  <c r="BK156" i="3"/>
  <c r="BK155" i="3"/>
  <c r="J155" i="3" s="1"/>
  <c r="J101" i="3" s="1"/>
  <c r="BK196" i="3"/>
  <c r="J196" i="3" s="1"/>
  <c r="J103" i="3" s="1"/>
  <c r="BK221" i="3"/>
  <c r="J221" i="3"/>
  <c r="J104" i="3"/>
  <c r="R227" i="3"/>
  <c r="BK137" i="2"/>
  <c r="J137" i="2"/>
  <c r="J98" i="2" s="1"/>
  <c r="R137" i="2"/>
  <c r="T137" i="2"/>
  <c r="T136" i="2"/>
  <c r="P142" i="2"/>
  <c r="R142" i="2"/>
  <c r="T155" i="2"/>
  <c r="R201" i="2"/>
  <c r="BK221" i="2"/>
  <c r="J221" i="2"/>
  <c r="J104" i="2"/>
  <c r="R221" i="2"/>
  <c r="T221" i="2"/>
  <c r="P225" i="2"/>
  <c r="T225" i="2"/>
  <c r="BK141" i="3"/>
  <c r="J141" i="3" s="1"/>
  <c r="J99" i="3" s="1"/>
  <c r="T156" i="3"/>
  <c r="T155" i="3"/>
  <c r="R196" i="3"/>
  <c r="R221" i="3"/>
  <c r="T227" i="3"/>
  <c r="BK153" i="3"/>
  <c r="J153" i="3" s="1"/>
  <c r="J100" i="3" s="1"/>
  <c r="BK152" i="2"/>
  <c r="J152" i="2"/>
  <c r="J100" i="2"/>
  <c r="E85" i="3"/>
  <c r="F132" i="3"/>
  <c r="BF146" i="3"/>
  <c r="BF149" i="3"/>
  <c r="BF154" i="3"/>
  <c r="BF166" i="3"/>
  <c r="BF168" i="3"/>
  <c r="BF179" i="3"/>
  <c r="BF181" i="3"/>
  <c r="BF182" i="3"/>
  <c r="BF188" i="3"/>
  <c r="BF195" i="3"/>
  <c r="BF201" i="3"/>
  <c r="BF216" i="3"/>
  <c r="BF218" i="3"/>
  <c r="BF226" i="3"/>
  <c r="BK136" i="2"/>
  <c r="J92" i="3"/>
  <c r="BF152" i="3"/>
  <c r="BF157" i="3"/>
  <c r="BF176" i="3"/>
  <c r="BF177" i="3"/>
  <c r="BF184" i="3"/>
  <c r="BF186" i="3"/>
  <c r="BF190" i="3"/>
  <c r="BF194" i="3"/>
  <c r="BF197" i="3"/>
  <c r="BF209" i="3"/>
  <c r="BF212" i="3"/>
  <c r="BF214" i="3"/>
  <c r="BF222" i="3"/>
  <c r="BF234" i="3"/>
  <c r="BF240" i="3"/>
  <c r="J129" i="3"/>
  <c r="BF138" i="3"/>
  <c r="BF147" i="3"/>
  <c r="BF160" i="3"/>
  <c r="BF180" i="3"/>
  <c r="BF193" i="3"/>
  <c r="BF203" i="3"/>
  <c r="BF205" i="3"/>
  <c r="BF211" i="3"/>
  <c r="BF220" i="3"/>
  <c r="BF230" i="3"/>
  <c r="BF232" i="3"/>
  <c r="BF241" i="3"/>
  <c r="BF139" i="3"/>
  <c r="BF142" i="3"/>
  <c r="BF150" i="3"/>
  <c r="BF159" i="3"/>
  <c r="BF178" i="3"/>
  <c r="BF189" i="3"/>
  <c r="BF191" i="3"/>
  <c r="BF228" i="3"/>
  <c r="BF236" i="3"/>
  <c r="BF238" i="3"/>
  <c r="J89" i="2"/>
  <c r="F92" i="2"/>
  <c r="J92" i="2"/>
  <c r="BF138" i="2"/>
  <c r="BF151" i="2"/>
  <c r="BF167" i="2"/>
  <c r="BF181" i="2"/>
  <c r="BF143" i="2"/>
  <c r="BF145" i="2"/>
  <c r="BF158" i="2"/>
  <c r="BF159" i="2"/>
  <c r="BF182" i="2"/>
  <c r="BF186" i="2"/>
  <c r="BF188" i="2"/>
  <c r="BF194" i="2"/>
  <c r="BF202" i="2"/>
  <c r="BF204" i="2"/>
  <c r="BF206" i="2"/>
  <c r="BF208" i="2"/>
  <c r="BF210" i="2"/>
  <c r="BF212" i="2"/>
  <c r="BF214" i="2"/>
  <c r="BF220" i="2"/>
  <c r="BF224" i="2"/>
  <c r="BF226" i="2"/>
  <c r="BF232" i="2"/>
  <c r="BF248" i="2"/>
  <c r="BF140" i="2"/>
  <c r="BF146" i="2"/>
  <c r="BF148" i="2"/>
  <c r="BF156" i="2"/>
  <c r="BF165" i="2"/>
  <c r="BF176" i="2"/>
  <c r="BF177" i="2"/>
  <c r="BF178" i="2"/>
  <c r="BF180" i="2"/>
  <c r="BF184" i="2"/>
  <c r="BF189" i="2"/>
  <c r="BF190" i="2"/>
  <c r="BF191" i="2"/>
  <c r="BF192" i="2"/>
  <c r="BF193" i="2"/>
  <c r="BF195" i="2"/>
  <c r="BF216" i="2"/>
  <c r="BF218" i="2"/>
  <c r="BF228" i="2"/>
  <c r="BF230" i="2"/>
  <c r="BF234" i="2"/>
  <c r="BF236" i="2"/>
  <c r="BF238" i="2"/>
  <c r="BF240" i="2"/>
  <c r="BF244" i="2"/>
  <c r="BF246" i="2"/>
  <c r="E85" i="2"/>
  <c r="BF149" i="2"/>
  <c r="BF153" i="2"/>
  <c r="BF175" i="2"/>
  <c r="BF196" i="2"/>
  <c r="BF197" i="2"/>
  <c r="BF198" i="2"/>
  <c r="BF199" i="2"/>
  <c r="BF200" i="2"/>
  <c r="BF222" i="2"/>
  <c r="F35" i="2"/>
  <c r="AZ95" i="1" s="1"/>
  <c r="F35" i="3"/>
  <c r="AZ96" i="1"/>
  <c r="F37" i="2"/>
  <c r="BB95" i="1" s="1"/>
  <c r="F39" i="2"/>
  <c r="BD95" i="1" s="1"/>
  <c r="F37" i="3"/>
  <c r="BB96" i="1" s="1"/>
  <c r="J35" i="2"/>
  <c r="AV95" i="1"/>
  <c r="F39" i="3"/>
  <c r="BD96" i="1" s="1"/>
  <c r="F38" i="3"/>
  <c r="BC96" i="1" s="1"/>
  <c r="J35" i="3"/>
  <c r="AV96" i="1" s="1"/>
  <c r="F38" i="2"/>
  <c r="BC95" i="1" s="1"/>
  <c r="BC94" i="1" s="1"/>
  <c r="W32" i="1" s="1"/>
  <c r="T154" i="2" l="1"/>
  <c r="P136" i="2"/>
  <c r="T135" i="2"/>
  <c r="R155" i="3"/>
  <c r="R135" i="3"/>
  <c r="P154" i="2"/>
  <c r="P135" i="2"/>
  <c r="AU95" i="1"/>
  <c r="P155" i="3"/>
  <c r="R136" i="2"/>
  <c r="R154" i="2"/>
  <c r="R135" i="2"/>
  <c r="T136" i="3"/>
  <c r="T135" i="3"/>
  <c r="BK154" i="2"/>
  <c r="J154" i="2" s="1"/>
  <c r="J101" i="2" s="1"/>
  <c r="P136" i="3"/>
  <c r="P135" i="3"/>
  <c r="AU96" i="1"/>
  <c r="BK136" i="3"/>
  <c r="J136" i="3"/>
  <c r="J97" i="3"/>
  <c r="J156" i="3"/>
  <c r="J102" i="3" s="1"/>
  <c r="J136" i="2"/>
  <c r="J97" i="2"/>
  <c r="BB94" i="1"/>
  <c r="W31" i="1"/>
  <c r="AZ94" i="1"/>
  <c r="W29" i="1"/>
  <c r="BD94" i="1"/>
  <c r="W33" i="1" s="1"/>
  <c r="AY94" i="1"/>
  <c r="BK135" i="3" l="1"/>
  <c r="J135" i="3"/>
  <c r="J96" i="3"/>
  <c r="J30" i="3"/>
  <c r="J114" i="3" s="1"/>
  <c r="J108" i="3" s="1"/>
  <c r="J31" i="3" s="1"/>
  <c r="J32" i="3" s="1"/>
  <c r="AG96" i="1" s="1"/>
  <c r="BK135" i="2"/>
  <c r="J135" i="2"/>
  <c r="J96" i="2"/>
  <c r="J30" i="2"/>
  <c r="J114" i="2" s="1"/>
  <c r="BF114" i="2" s="1"/>
  <c r="J36" i="2" s="1"/>
  <c r="AW95" i="1" s="1"/>
  <c r="AT95" i="1" s="1"/>
  <c r="AU94" i="1"/>
  <c r="AX94" i="1"/>
  <c r="AV94" i="1"/>
  <c r="AK29" i="1"/>
  <c r="BF114" i="3" l="1"/>
  <c r="F36" i="3" s="1"/>
  <c r="BA96" i="1" s="1"/>
  <c r="F36" i="2"/>
  <c r="BA95" i="1" s="1"/>
  <c r="J108" i="2"/>
  <c r="J116" i="2" s="1"/>
  <c r="J116" i="3"/>
  <c r="J31" i="2" l="1"/>
  <c r="J36" i="3"/>
  <c r="AW96" i="1" s="1"/>
  <c r="AT96" i="1" s="1"/>
  <c r="AN96" i="1" s="1"/>
  <c r="J32" i="2"/>
  <c r="AG95" i="1" s="1"/>
  <c r="AG94" i="1" s="1"/>
  <c r="AK26" i="1" s="1"/>
  <c r="BA94" i="1"/>
  <c r="W30" i="1"/>
  <c r="AN95" i="1" l="1"/>
  <c r="J41" i="3"/>
  <c r="J41" i="2"/>
  <c r="AW94" i="1"/>
  <c r="AK30" i="1" s="1"/>
  <c r="AK35" i="1" s="1"/>
  <c r="AT94" i="1" l="1"/>
  <c r="AN94" i="1"/>
</calcChain>
</file>

<file path=xl/sharedStrings.xml><?xml version="1.0" encoding="utf-8"?>
<sst xmlns="http://schemas.openxmlformats.org/spreadsheetml/2006/main" count="2910" uniqueCount="482">
  <si>
    <t>Export Komplet</t>
  </si>
  <si>
    <t/>
  </si>
  <si>
    <t>2.0</t>
  </si>
  <si>
    <t>False</t>
  </si>
  <si>
    <t>{de1aa1c6-883e-43aa-8bbd-fbc5330f5930}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</si>
  <si>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</si>
  <si>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</si>
  <si>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</si>
  <si>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</si>
  <si>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</si>
  <si>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</si>
  <si>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</si>
  <si>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999,99991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</si>
  <si>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</si>
  <si>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</si>
  <si>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JKSO:</t>
  </si>
  <si>
    <t>KS:</t>
  </si>
  <si>
    <t>Miesto:</t>
  </si>
  <si>
    <t>Dátum:</t>
  </si>
  <si>
    <t>Objednávateľ:</t>
  </si>
  <si>
    <t>IČO:</t>
  </si>
  <si>
    <t>Víno Mrva &amp; Stanko a.s.,</t>
  </si>
  <si>
    <t>IČ DPH:</t>
  </si>
  <si>
    <t>Zhotoviteľ:</t>
  </si>
  <si>
    <t>Vyplň údaj</t>
  </si>
  <si>
    <t>Projektant:</t>
  </si>
  <si>
    <t>Ing. Rusnák</t>
  </si>
  <si>
    <t>True</t>
  </si>
  <si>
    <t>0,01</t>
  </si>
  <si>
    <t>Spracovateľ:</t>
  </si>
  <si>
    <t xml:space="preserve"> 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</si>
  <si>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</si>
  <si>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</si>
  <si>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</si>
  <si>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</si>
  <si>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</si>
  <si>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</si>
  <si>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</si>
  <si>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</si>
  <si>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</si>
  <si>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</si>
  <si>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</si>
  <si>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</si>
  <si>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</si>
  <si>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</si>
  <si>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</si>
  <si>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</si>
  <si>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</si>
  <si>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</si>
  <si>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</si>
  <si>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</si>
  <si>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</si>
  <si>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</si>
  <si>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</si>
  <si>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</si>
  <si>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</si>
  <si>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</si>
  <si>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</si>
  <si>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</si>
  <si>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</si>
  <si>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</si>
  <si>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</si>
  <si>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</si>
  <si>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</si>
  <si>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</si>
  <si>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</si>
  <si>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</si>
  <si>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</si>
  <si>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</si>
  <si>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</si>
  <si>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</si>
  <si>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</si>
  <si>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</si>
  <si>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</si>
  <si>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</si>
  <si>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</si>
  <si>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</si>
  <si>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</si>
  <si>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</t>
  </si>
  <si>
    <t>1</t>
  </si>
  <si>
    <t>{5104f66e-c6d2-4fdc-8b80-201485bd4ece}</t>
  </si>
  <si>
    <t>02</t>
  </si>
  <si>
    <t>{67a8e840-586f-40fe-abe5-a50187dbf682}</t>
  </si>
  <si>
    <t>KRYCÍ LIST ROZPOČTU</t>
  </si>
  <si>
    <t>Objekt:</t>
  </si>
  <si>
    <t>Náklady z rozpočtu</t>
  </si>
  <si>
    <t>Ostatné náklady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</si>
  <si>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</si>
  <si>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</si>
  <si>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</si>
  <si>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</si>
  <si>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</si>
  <si>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</si>
  <si>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</si>
  <si>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</si>
  <si>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</si>
  <si>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</si>
  <si>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712 - Izolácie striech, povlakové krytiny</t>
  </si>
  <si>
    <t xml:space="preserve">    713 - Izolácie tepelné</t>
  </si>
  <si>
    <t xml:space="preserve">    762 - Konštrukcie tesárske</t>
  </si>
  <si>
    <t xml:space="preserve">    764 - Konštrukcie klampiarske</t>
  </si>
  <si>
    <t>2) Ostatné náklady</t>
  </si>
  <si>
    <t>GZS</t>
  </si>
  <si>
    <t>VRN</t>
  </si>
  <si>
    <t>2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</si>
  <si>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</si>
  <si>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</si>
  <si>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</si>
  <si>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</si>
  <si>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</si>
  <si>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</si>
  <si>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Celkové náklady za stavbu 1) + 2)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</si>
  <si>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</si>
  <si>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</si>
  <si>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</si>
  <si>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</si>
  <si>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</si>
  <si>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</si>
  <si>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</si>
  <si>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</si>
  <si>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</si>
  <si>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</si>
  <si>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</si>
  <si>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</si>
  <si>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</si>
  <si>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</si>
  <si>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</si>
  <si>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6</t>
  </si>
  <si>
    <t>Úpravy povrchov, podlahy, osadenie</t>
  </si>
  <si>
    <t>K</t>
  </si>
  <si>
    <t>625250641.S</t>
  </si>
  <si>
    <t>Doteplenie konštrukcie extrudovaným polystyrénom hr. 40 mm, lepený celoplošne s prikotvením</t>
  </si>
  <si>
    <t>m2</t>
  </si>
  <si>
    <t>4</t>
  </si>
  <si>
    <t>-365447060</t>
  </si>
  <si>
    <t>VV</t>
  </si>
  <si>
    <t>"vysprávky tepelnej izolácie:" 45,00</t>
  </si>
  <si>
    <t>632452211.R</t>
  </si>
  <si>
    <t>Vyrovnanie povrchu atikových stien so spádom do vnútra strechy</t>
  </si>
  <si>
    <t>-609089076</t>
  </si>
  <si>
    <t>"výmera z odd.713:" 73,624</t>
  </si>
  <si>
    <t>9</t>
  </si>
  <si>
    <t>Ostatné konštrukcie a práce-búranie</t>
  </si>
  <si>
    <t>3</t>
  </si>
  <si>
    <t>962031139.R</t>
  </si>
  <si>
    <t>Búranie podkladných tehál a betónových tvaroviek, -0,070 t</t>
  </si>
  <si>
    <t>-822090143</t>
  </si>
  <si>
    <t>"v.č.01:" 15,10*5,58+15,10*3,70*2+15,10*3,90+5,95*11,36+12,10*12,10</t>
  </si>
  <si>
    <t>979081111.S</t>
  </si>
  <si>
    <t>Odvoz sutiny a vybúraných hmôt na skládku do 1 km</t>
  </si>
  <si>
    <t>t</t>
  </si>
  <si>
    <t>-109275204</t>
  </si>
  <si>
    <t>5</t>
  </si>
  <si>
    <t>979081121.S</t>
  </si>
  <si>
    <t>Odvoz sutiny a vybúraných hmôt na skládku za každý ďalší 1 km</t>
  </si>
  <si>
    <t>-106089769</t>
  </si>
  <si>
    <t>"predpopklad do 20km:" 51,494*(20-1)</t>
  </si>
  <si>
    <t>979082111.S</t>
  </si>
  <si>
    <t>Vnútrostavenisková doprava sutiny a vybúraných hmôt do 10 m</t>
  </si>
  <si>
    <t>1577709214</t>
  </si>
  <si>
    <t>7</t>
  </si>
  <si>
    <t>979082121.S</t>
  </si>
  <si>
    <t>Vnútrostavenisková doprava sutiny a vybúraných hmôt za každých ďalších 5 m</t>
  </si>
  <si>
    <t>-384463244</t>
  </si>
  <si>
    <t>"do 50m:" 51,494*8</t>
  </si>
  <si>
    <t>8</t>
  </si>
  <si>
    <t>979089612.S</t>
  </si>
  <si>
    <t>Poplatok za skladovanie - iné odpady zo stavieb a demolácií (17 09), ostatné</t>
  </si>
  <si>
    <t>1544376216</t>
  </si>
  <si>
    <t>99</t>
  </si>
  <si>
    <t>Presun hmôt HSV</t>
  </si>
  <si>
    <t>999281111.S</t>
  </si>
  <si>
    <t>Presun hmôt pre opravy a údržbu objektov vrátane vonkajších plášťov výšky do 25 m</t>
  </si>
  <si>
    <t>-1006784956</t>
  </si>
  <si>
    <t>PSV</t>
  </si>
  <si>
    <t>Práce a dodávky PSV</t>
  </si>
  <si>
    <t>712</t>
  </si>
  <si>
    <t>Izolácie striech, povlakové krytiny</t>
  </si>
  <si>
    <t>10</t>
  </si>
  <si>
    <t>712290010.S</t>
  </si>
  <si>
    <t>Zhotovenie parozábrany pre strechy ploché do 10°</t>
  </si>
  <si>
    <t>16</t>
  </si>
  <si>
    <t>-517698281</t>
  </si>
  <si>
    <t>"v.č.03:" 12,10*12,10+5,95*11,36+15,10*3,90+15,10*3,70*2+15,10*5,58</t>
  </si>
  <si>
    <t>11</t>
  </si>
  <si>
    <t>M</t>
  </si>
  <si>
    <t>283230007300</t>
  </si>
  <si>
    <t>Parozábrana FATRAFOL Fatrapar E, hr. 0,15 mm, š. 2 m, materiál na báze PO - modifikovaný PE, FATRA IZOLFA</t>
  </si>
  <si>
    <t>32</t>
  </si>
  <si>
    <t>-1227482531</t>
  </si>
  <si>
    <t>12</t>
  </si>
  <si>
    <t>712300831.R</t>
  </si>
  <si>
    <t>Odstránenie povlakovej krytiny na strechách plochých 10° jednovrstvovej, vrátane podkladnej textílie -0,00600t</t>
  </si>
  <si>
    <t>-1275515183</t>
  </si>
  <si>
    <t>"v.č.01:" 12,64*12,64+12,00*6,52+24,05*15,64</t>
  </si>
  <si>
    <t>"po obvode stien:" (12,10+12,10)*2*0,50+(5,95+11,36)*2*0,50</t>
  </si>
  <si>
    <t>(3,90*2+15,10)*0,50+3,70*0,50*2*2+(5,58*2+15,10)*0,50</t>
  </si>
  <si>
    <t>"steny svetlíkov:" 15,10*(1,10+0,70)*3</t>
  </si>
  <si>
    <t>Súčet</t>
  </si>
  <si>
    <t>13</t>
  </si>
  <si>
    <t>712370050.S</t>
  </si>
  <si>
    <t xml:space="preserve">Zhotovenie povlakovej krytiny striech plochých do 10°PVC-P fóliou položenou voľne </t>
  </si>
  <si>
    <t>-1859011716</t>
  </si>
  <si>
    <t>"pôvodná hydroizolačná fólia na ž.b.doske:" 468,89</t>
  </si>
  <si>
    <t>14</t>
  </si>
  <si>
    <t>712370070.S</t>
  </si>
  <si>
    <t>Zhotovenie povlakovej krytiny striech plochých do 10° PVC-P fóliou upevnenou prikotvením so zvarením spoju</t>
  </si>
  <si>
    <t>-62918510</t>
  </si>
  <si>
    <t>"v.č.03:" 12,10*12,10+5,95*11,36+15,10*(3,90+2,30)+15,10*(3,70+2,30)*2+15,10*5,58</t>
  </si>
  <si>
    <t>"po obvode:" (12,10+12,10)*2*0,30+(5,95+11,36)*2*0,30</t>
  </si>
  <si>
    <t>(3,90*2+15,10)*0,30+3,70*0,30*2*2+5,58*0,30*2</t>
  </si>
  <si>
    <t>"svetlíky:" 15,10*(1,10+0,70)*3</t>
  </si>
  <si>
    <t>Medzisúčet</t>
  </si>
  <si>
    <t>"prístrešky:" 78,00+42,00</t>
  </si>
  <si>
    <t>15</t>
  </si>
  <si>
    <t>283220002000.S</t>
  </si>
  <si>
    <t>Hydroizolačná fólia PVC-P hr. 1,5 mm izolácia plochých striech</t>
  </si>
  <si>
    <t>1368342311</t>
  </si>
  <si>
    <t>311970001500.S</t>
  </si>
  <si>
    <t>Vrut do dĺžky 150 mm na upevnenie</t>
  </si>
  <si>
    <t>ks</t>
  </si>
  <si>
    <t>-337705295</t>
  </si>
  <si>
    <t>17</t>
  </si>
  <si>
    <t>712910592.R</t>
  </si>
  <si>
    <t xml:space="preserve">Izolácia prestupov cez strešný plášť a parozábranu-VZT, komín.telesá, oceľové nosníky, napojenie svetlíkov </t>
  </si>
  <si>
    <t>-167347676</t>
  </si>
  <si>
    <t>18</t>
  </si>
  <si>
    <t>712960010.S</t>
  </si>
  <si>
    <t>Osadenie hotovej strešnej vpuste na streche</t>
  </si>
  <si>
    <t>-114769961</t>
  </si>
  <si>
    <t>"pol.7/K:" 11</t>
  </si>
  <si>
    <t>19</t>
  </si>
  <si>
    <t>286630021300.S</t>
  </si>
  <si>
    <t>Strešná vpusť d=110mm</t>
  </si>
  <si>
    <t>940143661</t>
  </si>
  <si>
    <t>-131696204</t>
  </si>
  <si>
    <t>21</t>
  </si>
  <si>
    <t>712990040.S</t>
  </si>
  <si>
    <t>Položenie geotextílie vodorovne alebo zvislo na strechy ploché do 10°</t>
  </si>
  <si>
    <t>-1704867772</t>
  </si>
  <si>
    <t>"výmera ako izolácia Fatrafol:" 814,184*2</t>
  </si>
  <si>
    <t>22</t>
  </si>
  <si>
    <t>693110004500.S</t>
  </si>
  <si>
    <t>Geotextília polypropylénová netkaná 350 g/m2</t>
  </si>
  <si>
    <t>-2071024263</t>
  </si>
  <si>
    <t>814,184*1,15</t>
  </si>
  <si>
    <t>23</t>
  </si>
  <si>
    <t>693110002000.S</t>
  </si>
  <si>
    <t>Geotextília polypropylénová netkaná 200 g/m2</t>
  </si>
  <si>
    <t>283309796</t>
  </si>
  <si>
    <t>24</t>
  </si>
  <si>
    <t>712991010.S</t>
  </si>
  <si>
    <t>Montáž podkladnej konštrukcie z OSB dosiek na atike šírky 200 - 250 mm pod klampiarske konštrukcie</t>
  </si>
  <si>
    <t>m</t>
  </si>
  <si>
    <t>-1140740568</t>
  </si>
  <si>
    <t>25</t>
  </si>
  <si>
    <t>311690001000.S</t>
  </si>
  <si>
    <t>Rozperný nit 6x30 mm do betónu, hliníkový</t>
  </si>
  <si>
    <t>2104494084</t>
  </si>
  <si>
    <t>26</t>
  </si>
  <si>
    <t>607260000400.S</t>
  </si>
  <si>
    <t>Doska OSB nebrúsená hr. 22 mm</t>
  </si>
  <si>
    <t>-2060385645</t>
  </si>
  <si>
    <t>27</t>
  </si>
  <si>
    <t>712991020.S</t>
  </si>
  <si>
    <t>Montáž podkladnej konštrukcie z OSB dosiek na atike šírky 251 - 310 mm pod klampiarske konštrukcie</t>
  </si>
  <si>
    <t>417015193</t>
  </si>
  <si>
    <t>28</t>
  </si>
  <si>
    <t>-1240818411</t>
  </si>
  <si>
    <t>29</t>
  </si>
  <si>
    <t>1327454794</t>
  </si>
  <si>
    <t>30</t>
  </si>
  <si>
    <t>712991030.S</t>
  </si>
  <si>
    <t>Montáž podkladnej konštrukcie z OSB dosiek na atike šírky 311 - 410 mm pod klampiarske konštrukcie</t>
  </si>
  <si>
    <t>-1176285105</t>
  </si>
  <si>
    <t>31</t>
  </si>
  <si>
    <t>633475146</t>
  </si>
  <si>
    <t>2142284359</t>
  </si>
  <si>
    <t>33</t>
  </si>
  <si>
    <t>712991040.S</t>
  </si>
  <si>
    <t>Montáž podkladnej konštrukcie z OSB dosiek na atike šírky 411 - 620 mm pod klampiarske konštrukcie</t>
  </si>
  <si>
    <t>851993303</t>
  </si>
  <si>
    <t>34</t>
  </si>
  <si>
    <t>913149589</t>
  </si>
  <si>
    <t>35</t>
  </si>
  <si>
    <t>-1031004614</t>
  </si>
  <si>
    <t>36</t>
  </si>
  <si>
    <t>998712201.S</t>
  </si>
  <si>
    <t>Presun hmôt pre izoláciu povlakovej krytiny v objektoch výšky do 6 m</t>
  </si>
  <si>
    <t>%</t>
  </si>
  <si>
    <t>173452326</t>
  </si>
  <si>
    <t>713</t>
  </si>
  <si>
    <t>Izolácie tepelné</t>
  </si>
  <si>
    <t>37</t>
  </si>
  <si>
    <t>713000049.R</t>
  </si>
  <si>
    <t>Odstránenie nadstrešnej tepelnej izolácie striech plochých kladenej voľne z polystyrénu hr.40 cm -0,0078t</t>
  </si>
  <si>
    <t>-1061853706</t>
  </si>
  <si>
    <t>"v.č.01:" 12,10*12,10+5,95*11,36+15,10*3,90+15,10*3,70*2+15,10*5,58</t>
  </si>
  <si>
    <t>38</t>
  </si>
  <si>
    <t>713132132.S</t>
  </si>
  <si>
    <t>Montáž tepelnej izolácie stien polystyrénom, celoplošným prilepením</t>
  </si>
  <si>
    <t>-1449992563</t>
  </si>
  <si>
    <t>"v.č.03-steny svetlíkov:" 15,10*(1,40+1,10)*3</t>
  </si>
  <si>
    <t>39</t>
  </si>
  <si>
    <t>283750001800.S</t>
  </si>
  <si>
    <t>Doska XPS 300 hr. 50 mm, zakladanie stavieb, podlahy, obrátené ploché strechy</t>
  </si>
  <si>
    <t>-1187206803</t>
  </si>
  <si>
    <t>113,25*1,02 'Prepočítané koeficientom množstva</t>
  </si>
  <si>
    <t>40</t>
  </si>
  <si>
    <t>713142151.S</t>
  </si>
  <si>
    <t>Montáž tepelnej izolácie striech plochých do 10° polystyrénom, jednovrstvová kladenými voľne</t>
  </si>
  <si>
    <t>-1674003124</t>
  </si>
  <si>
    <t>41</t>
  </si>
  <si>
    <t>28372000780.R</t>
  </si>
  <si>
    <t>Doska EPS 100S spádová, hr. 20-80mm, na zateplenie podláh a plochých striech</t>
  </si>
  <si>
    <t>52179543</t>
  </si>
  <si>
    <t>468,89*1,02 'Prepočítané koeficientom množstva</t>
  </si>
  <si>
    <t>42</t>
  </si>
  <si>
    <t>713142250.S</t>
  </si>
  <si>
    <t>Montáž tepelnej izolácie striech plochých do 10° polystyrénom, dvojvrstvová kladenými voľne</t>
  </si>
  <si>
    <t>-318605406</t>
  </si>
  <si>
    <t>43</t>
  </si>
  <si>
    <t>283720008200</t>
  </si>
  <si>
    <t>Doska EPS 100S hr. 140 mm, na zateplenie podláh a plochých striech, ISOVER</t>
  </si>
  <si>
    <t>534057412</t>
  </si>
  <si>
    <t>468,89*2,04</t>
  </si>
  <si>
    <t>44</t>
  </si>
  <si>
    <t>713144080.S</t>
  </si>
  <si>
    <t>Montáž tepelnej izolácie na atiku z XPS do lepidla</t>
  </si>
  <si>
    <t>836494514</t>
  </si>
  <si>
    <t>"výmera z odd. 764:" 73,624</t>
  </si>
  <si>
    <t>45</t>
  </si>
  <si>
    <t>283750001600.S</t>
  </si>
  <si>
    <t>Doska XPS 300 hr. 20 mm, zakladanie stavieb, podlahy, obrátené ploché strechy</t>
  </si>
  <si>
    <t>-1257100267</t>
  </si>
  <si>
    <t>73,624*1,02 'Prepočítané koeficientom množstva</t>
  </si>
  <si>
    <t>46</t>
  </si>
  <si>
    <t>998713201.S</t>
  </si>
  <si>
    <t>Presun hmôt pre izolácie tepelné v objektoch výšky do 6 m</t>
  </si>
  <si>
    <t>-1369721465</t>
  </si>
  <si>
    <t>762</t>
  </si>
  <si>
    <t>Konštrukcie tesárske</t>
  </si>
  <si>
    <t>47</t>
  </si>
  <si>
    <t>762351811.R</t>
  </si>
  <si>
    <t>Demontáž drevených trámikov z hraneného reziva plochy do 120 cm2, -0,00700 t</t>
  </si>
  <si>
    <t>1509455862</t>
  </si>
  <si>
    <t>"v.č.01:" 12,10*12,10+11,36*5,95+15,10*3,90+15,10*3,70*2+15,10*5,58</t>
  </si>
  <si>
    <t>48</t>
  </si>
  <si>
    <t>762811811.S</t>
  </si>
  <si>
    <t>Demontáž záklopov stropov vrchných, zapustených z hrubých dosiek hr. do 32 mm, -0,01400 t</t>
  </si>
  <si>
    <t>-737815180</t>
  </si>
  <si>
    <t>764</t>
  </si>
  <si>
    <t>Konštrukcie klampiarske</t>
  </si>
  <si>
    <t>49</t>
  </si>
  <si>
    <t>764311001.S</t>
  </si>
  <si>
    <t>Oddeľovacia štruktúrovaná rohož s integrovanou poistnou hydroizoláciou pre plechové krytiny pozinkované</t>
  </si>
  <si>
    <t>1996362081</t>
  </si>
  <si>
    <t>"atiky:" 6,00*0,25+125,00*0,30+100,00*0,34+1,20*0,52</t>
  </si>
  <si>
    <t>50</t>
  </si>
  <si>
    <t>764421590.R</t>
  </si>
  <si>
    <t>Kotviaci profil kútový, r.š.80mm, Vyplanil hr.0,7mm</t>
  </si>
  <si>
    <t>-274821606</t>
  </si>
  <si>
    <t>"pol.1/K, 6/K:" 250,00+50,00</t>
  </si>
  <si>
    <t>51</t>
  </si>
  <si>
    <t>764421591.R</t>
  </si>
  <si>
    <t>Kotviaca lišta koncová, Vyplanil, r.š.70mm, hr.0,7mm</t>
  </si>
  <si>
    <t>-165375334</t>
  </si>
  <si>
    <t>"pol.3/K, 4/K:" 250,00+65,00</t>
  </si>
  <si>
    <t>52</t>
  </si>
  <si>
    <t>764430430.R</t>
  </si>
  <si>
    <t>Oplechovanie muriva a atík z pozinkovaného farbeného PZf plechu, hr.0,8mm,  vrátane rohov r.š. 380 mm</t>
  </si>
  <si>
    <t>-296646920</t>
  </si>
  <si>
    <t>"pol.8/K:" 6,00</t>
  </si>
  <si>
    <t>53</t>
  </si>
  <si>
    <t>764430440.R</t>
  </si>
  <si>
    <t>Oplechovanie muriva a atík z pozinkovaného farbeného PZf plechu, vrátane rohov r.š. 440 mm</t>
  </si>
  <si>
    <t>957879661</t>
  </si>
  <si>
    <t>"pol.9/K:" 125,00</t>
  </si>
  <si>
    <t>54</t>
  </si>
  <si>
    <t>764430441.R</t>
  </si>
  <si>
    <t>Oplechovanie muriva a atík z pozinkovaného farbeného PZf plechu, vrátane rohov r.š. 480 mm</t>
  </si>
  <si>
    <t>-351779883</t>
  </si>
  <si>
    <t>"pol.10/K:" 100,00</t>
  </si>
  <si>
    <t>55</t>
  </si>
  <si>
    <t>764430450.R</t>
  </si>
  <si>
    <t>Oplechovanie muriva a atík z pozinkovaného farbeného PZf plechu hr.0,8mm, vrátane rohov r.š. 660 mm</t>
  </si>
  <si>
    <t>507330397</t>
  </si>
  <si>
    <t>"pol.11/K:" 1,20</t>
  </si>
  <si>
    <t>56</t>
  </si>
  <si>
    <t>764430840.S</t>
  </si>
  <si>
    <t>Demontáž oplechovania múrov a nadmuroviek rš od 330 do 500 mm,  -0,00230t</t>
  </si>
  <si>
    <t>-112212637</t>
  </si>
  <si>
    <t>"atikové stienky-v.č.01:" (12,64+12,10)*2+11,36*2+3,90*2+15,10</t>
  </si>
  <si>
    <t>3,70*2*2+5,58*2</t>
  </si>
  <si>
    <t>57</t>
  </si>
  <si>
    <t>764430850.S</t>
  </si>
  <si>
    <t>Demontáž oplechovania múrov a nadmuroviek rš 660 mm,  -0,00337t</t>
  </si>
  <si>
    <t>-353818739</t>
  </si>
  <si>
    <t>"v.č.03:" 1,12</t>
  </si>
  <si>
    <t>58</t>
  </si>
  <si>
    <t>764331850.S</t>
  </si>
  <si>
    <t xml:space="preserve">Demontáž lemovania múrov na strechách s tvrdou krytinou, so sklonom do 30 st.,  -0,00298t </t>
  </si>
  <si>
    <t>608344737</t>
  </si>
  <si>
    <t>"v.č.01-svetlíky:" 15,10*2*3</t>
  </si>
  <si>
    <t>59</t>
  </si>
  <si>
    <t>998764201.S</t>
  </si>
  <si>
    <t>Presun hmôt pre konštrukcie klampiarske v objektoch výšky do 6 m</t>
  </si>
  <si>
    <t>1383280600</t>
  </si>
  <si>
    <t>1406514709</t>
  </si>
  <si>
    <t>-1298440905</t>
  </si>
  <si>
    <t>"výmera z odd.713:" 70,45</t>
  </si>
  <si>
    <t>"v.č.02:" 5,60*18,25+5,65*18,25*4+5,65*18,37+5,60*18,00</t>
  </si>
  <si>
    <t>-2,30*11,98*4</t>
  </si>
  <si>
    <t>"predpopklad do 20km:" 66,378*(20-1)</t>
  </si>
  <si>
    <t>"do 50m:" 66,378*8</t>
  </si>
  <si>
    <t>-392830523</t>
  </si>
  <si>
    <t>"v.č.04-výmera z odd.713:" 609,025</t>
  </si>
  <si>
    <t>"v.č.02:" (46,70-4,20)*18,64+0,50*0,69</t>
  </si>
  <si>
    <t>"po obvode stien:" (18,25+5,60*2+5,88)*0,50+(5,65+5,88)*2*0,50*4</t>
  </si>
  <si>
    <t>11,98*0,50+(5,65+18,37)*2*0,50+(5,60+18,37)*2*0,50</t>
  </si>
  <si>
    <t>"svetlíky:" 11,98*(0,50+0,20)*4</t>
  </si>
  <si>
    <t>Zhotovenie povlakovej krytiny striech plochých do 10°PVC-P fóliou položenou voľne so zvarením spoju</t>
  </si>
  <si>
    <t>511602092</t>
  </si>
  <si>
    <t>"v.č.4-pôvodná fólia na ž.b.doske:" 609,025</t>
  </si>
  <si>
    <t>658339563</t>
  </si>
  <si>
    <t>"v.č.04:" (46,70-4,20)*18,64+0,69*0,50</t>
  </si>
  <si>
    <t>"po obvode stien:" (18,25+5,60*2+5,88)*0,55+(5,65+5,88)*2*0,55*4</t>
  </si>
  <si>
    <t>11,98*0,55+(5,65+18,37)*2*0,55+(5,60+18,37)*2*0,55</t>
  </si>
  <si>
    <t>"svetlíky:" 11,98*(0,60+0,20)*4</t>
  </si>
  <si>
    <t>"strecha prístrešku:" 78,00</t>
  </si>
  <si>
    <t>778273266</t>
  </si>
  <si>
    <t xml:space="preserve">Vrut do dĺžky 150 mm na upevnenie </t>
  </si>
  <si>
    <t>-1933004386</t>
  </si>
  <si>
    <t>572655743</t>
  </si>
  <si>
    <t>286630021300.R</t>
  </si>
  <si>
    <t>1038,423*2</t>
  </si>
  <si>
    <t>1038,423*1,15</t>
  </si>
  <si>
    <t>687494848</t>
  </si>
  <si>
    <t>1429971660</t>
  </si>
  <si>
    <t>68613878</t>
  </si>
  <si>
    <t>-1901771230</t>
  </si>
  <si>
    <t>65,00+20,00</t>
  </si>
  <si>
    <t>-141813580</t>
  </si>
  <si>
    <t>27793873</t>
  </si>
  <si>
    <t>"v.č.04-steny svetlíkov:" 11,98*(1,00+0,60)*4</t>
  </si>
  <si>
    <t>76,672*1,02 'Prepočítané koeficientom množstva</t>
  </si>
  <si>
    <t>1414262235</t>
  </si>
  <si>
    <t>"v.č.04:" 5,60*18,25+5,65*18,25*4+5,65*18,37+5,60*18,00</t>
  </si>
  <si>
    <t>609,025*1,02 'Prepočítané koeficientom množstva</t>
  </si>
  <si>
    <t>-242725835</t>
  </si>
  <si>
    <t>619,055*2,04</t>
  </si>
  <si>
    <t>1831935116</t>
  </si>
  <si>
    <t>"výmera z odd. 764:" 70,45</t>
  </si>
  <si>
    <t>283750001600.R</t>
  </si>
  <si>
    <t>1698617180</t>
  </si>
  <si>
    <t>(80,00*0,39+65,00*0,45)*1,02</t>
  </si>
  <si>
    <t>283750002100.S</t>
  </si>
  <si>
    <t>Doska XPS 300 hr. 100 mm, zakladanie stavieb, podlahy, obrátené ploché strechy</t>
  </si>
  <si>
    <t>2119008883</t>
  </si>
  <si>
    <t>20,00*0,45*1,02</t>
  </si>
  <si>
    <t>1444201091</t>
  </si>
  <si>
    <t>"atiky:" 80,00*0,39+65,00*0,45+20,00*0,50</t>
  </si>
  <si>
    <t>Kotviaci profil, r.š.80mm, Vyplanil hr.0,7mm</t>
  </si>
  <si>
    <t>707416686</t>
  </si>
  <si>
    <t>"kútový, rohový, svetlíkový- pol.1/K,2/K, 6/K:" 345,00+295,00+58,00+50,00</t>
  </si>
  <si>
    <t>-685011169</t>
  </si>
  <si>
    <t>"pol.3/K, 4/K:" 65,00+70,00</t>
  </si>
  <si>
    <t>764421530.R</t>
  </si>
  <si>
    <t>Kotviaci profil atikový, Vyplanil, r.š.250mm, hr. 0,7mm</t>
  </si>
  <si>
    <t>-1682929737</t>
  </si>
  <si>
    <t>"pol.5/K:" 110,00</t>
  </si>
  <si>
    <t>Demontáž lemovania múrov na strechách s tvrdou krytinou, so sklonom do 30st. rš 400 a 500 mm,  -0,00298 t</t>
  </si>
  <si>
    <t>"svetlíky:" 11,90*2*4</t>
  </si>
  <si>
    <t>"atikové stienky-v.č.02:" (46,70-4,420)*2+18,25*2-2,30*4</t>
  </si>
  <si>
    <t>Demontáž oplechovania múrov a nadmuroviek rš 600 mm,  -0,00337t</t>
  </si>
  <si>
    <t>165816125</t>
  </si>
  <si>
    <t>1400141345</t>
  </si>
  <si>
    <t>Modernizácie technológie výroby Areál víno Mrva&amp;Stanko, Trnava</t>
  </si>
  <si>
    <t>Strecha B-objekt výroby</t>
  </si>
  <si>
    <t>Strecha C-objekt výroby</t>
  </si>
  <si>
    <t>01 - Strecha B-objekt výroby</t>
  </si>
  <si>
    <t>02 - Strecha C-objekt výroby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</si>
</sst>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4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3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4" fillId="5" borderId="0" xfId="0" applyFont="1" applyFill="1" applyAlignment="1">
      <alignment horizontal="center" vertical="center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2" fillId="0" borderId="14" xfId="0" applyNumberFormat="1" applyFont="1" applyBorder="1" applyAlignment="1">
      <alignment vertical="center"/>
    </xf>
    <xf numFmtId="4" fontId="22" fillId="0" borderId="0" xfId="0" applyNumberFormat="1" applyFont="1" applyAlignment="1">
      <alignment vertical="center"/>
    </xf>
    <xf numFmtId="166" fontId="22" fillId="0" borderId="0" xfId="0" applyNumberFormat="1" applyFont="1" applyAlignment="1">
      <alignment vertical="center"/>
    </xf>
    <xf numFmtId="4" fontId="22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1" fillId="0" borderId="14" xfId="0" applyNumberFormat="1" applyFont="1" applyBorder="1" applyAlignment="1">
      <alignment vertical="center"/>
    </xf>
    <xf numFmtId="4" fontId="31" fillId="0" borderId="0" xfId="0" applyNumberFormat="1" applyFont="1" applyAlignment="1">
      <alignment vertical="center"/>
    </xf>
    <xf numFmtId="166" fontId="31" fillId="0" borderId="0" xfId="0" applyNumberFormat="1" applyFont="1" applyAlignment="1">
      <alignment vertical="center"/>
    </xf>
    <xf numFmtId="4" fontId="31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1" fillId="0" borderId="19" xfId="0" applyNumberFormat="1" applyFont="1" applyBorder="1" applyAlignment="1">
      <alignment vertical="center"/>
    </xf>
    <xf numFmtId="4" fontId="31" fillId="0" borderId="20" xfId="0" applyNumberFormat="1" applyFont="1" applyBorder="1" applyAlignment="1">
      <alignment vertical="center"/>
    </xf>
    <xf numFmtId="166" fontId="31" fillId="0" borderId="20" xfId="0" applyNumberFormat="1" applyFont="1" applyBorder="1" applyAlignment="1">
      <alignment vertical="center"/>
    </xf>
    <xf numFmtId="4" fontId="31" fillId="0" borderId="21" xfId="0" applyNumberFormat="1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0" fontId="3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4" fontId="18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4" fillId="5" borderId="0" xfId="0" applyFont="1" applyFill="1" applyAlignment="1">
      <alignment horizontal="left" vertical="center"/>
    </xf>
    <xf numFmtId="0" fontId="24" fillId="5" borderId="0" xfId="0" applyFont="1" applyFill="1" applyAlignment="1">
      <alignment horizontal="right" vertical="center"/>
    </xf>
    <xf numFmtId="0" fontId="34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34" fillId="0" borderId="0" xfId="0" applyNumberFormat="1" applyFont="1" applyAlignment="1">
      <alignment vertical="center"/>
    </xf>
    <xf numFmtId="0" fontId="25" fillId="0" borderId="0" xfId="0" applyFont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4" fontId="7" fillId="3" borderId="0" xfId="0" applyNumberFormat="1" applyFont="1" applyFill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4" fontId="0" fillId="0" borderId="0" xfId="0" applyNumberFormat="1" applyAlignment="1" applyProtection="1">
      <alignment vertical="center"/>
      <protection locked="0"/>
    </xf>
    <xf numFmtId="0" fontId="26" fillId="5" borderId="0" xfId="0" applyFont="1" applyFill="1" applyAlignment="1">
      <alignment horizontal="left" vertical="center"/>
    </xf>
    <xf numFmtId="4" fontId="26" fillId="5" borderId="0" xfId="0" applyNumberFormat="1" applyFont="1" applyFill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4" fillId="5" borderId="16" xfId="0" applyFont="1" applyFill="1" applyBorder="1" applyAlignment="1">
      <alignment horizontal="center" vertical="center" wrapText="1"/>
    </xf>
    <xf numFmtId="0" fontId="24" fillId="5" borderId="17" xfId="0" applyFont="1" applyFill="1" applyBorder="1" applyAlignment="1">
      <alignment horizontal="center" vertical="center" wrapText="1"/>
    </xf>
    <xf numFmtId="0" fontId="24" fillId="5" borderId="18" xfId="0" applyFont="1" applyFill="1" applyBorder="1" applyAlignment="1">
      <alignment horizontal="center" vertical="center" wrapText="1"/>
    </xf>
    <xf numFmtId="0" fontId="24" fillId="5" borderId="0" xfId="0" applyFont="1" applyFill="1" applyAlignment="1">
      <alignment horizontal="center" vertical="center" wrapText="1"/>
    </xf>
    <xf numFmtId="167" fontId="26" fillId="0" borderId="0" xfId="0" applyNumberFormat="1" applyFont="1"/>
    <xf numFmtId="166" fontId="35" fillId="0" borderId="12" xfId="0" applyNumberFormat="1" applyFont="1" applyBorder="1"/>
    <xf numFmtId="166" fontId="35" fillId="0" borderId="13" xfId="0" applyNumberFormat="1" applyFont="1" applyBorder="1"/>
    <xf numFmtId="167" fontId="36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167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/>
    <xf numFmtId="0" fontId="24" fillId="0" borderId="22" xfId="0" applyFont="1" applyBorder="1" applyAlignment="1" applyProtection="1">
      <alignment horizontal="center" vertical="center"/>
      <protection locked="0"/>
    </xf>
    <xf numFmtId="49" fontId="24" fillId="0" borderId="22" xfId="0" applyNumberFormat="1" applyFont="1" applyBorder="1" applyAlignment="1" applyProtection="1">
      <alignment horizontal="left" vertical="center" wrapText="1"/>
      <protection locked="0"/>
    </xf>
    <xf numFmtId="0" fontId="24" fillId="0" borderId="22" xfId="0" applyFont="1" applyBorder="1" applyAlignment="1" applyProtection="1">
      <alignment horizontal="left" vertical="center" wrapText="1"/>
      <protection locked="0"/>
    </xf>
    <xf numFmtId="0" fontId="24" fillId="0" borderId="22" xfId="0" applyFont="1" applyBorder="1" applyAlignment="1" applyProtection="1">
      <alignment horizontal="center" vertical="center" wrapText="1"/>
      <protection locked="0"/>
    </xf>
    <xf numFmtId="167" fontId="24" fillId="0" borderId="22" xfId="0" applyNumberFormat="1" applyFont="1" applyBorder="1" applyAlignment="1" applyProtection="1">
      <alignment vertical="center"/>
      <protection locked="0"/>
    </xf>
    <xf numFmtId="167" fontId="24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5" fillId="3" borderId="14" xfId="0" applyFont="1" applyFill="1" applyBorder="1" applyAlignment="1" applyProtection="1">
      <alignment horizontal="left" vertical="center"/>
      <protection locked="0"/>
    </xf>
    <xf numFmtId="166" fontId="25" fillId="0" borderId="0" xfId="0" applyNumberFormat="1" applyFont="1" applyAlignment="1">
      <alignment vertical="center"/>
    </xf>
    <xf numFmtId="166" fontId="25" fillId="0" borderId="15" xfId="0" applyNumberFormat="1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38" fillId="0" borderId="22" xfId="0" applyFont="1" applyBorder="1" applyAlignment="1" applyProtection="1">
      <alignment horizontal="center" vertical="center"/>
      <protection locked="0"/>
    </xf>
    <xf numFmtId="49" fontId="38" fillId="0" borderId="22" xfId="0" applyNumberFormat="1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center" vertical="center" wrapText="1"/>
      <protection locked="0"/>
    </xf>
    <xf numFmtId="167" fontId="38" fillId="0" borderId="22" xfId="0" applyNumberFormat="1" applyFont="1" applyBorder="1" applyAlignment="1" applyProtection="1">
      <alignment vertical="center"/>
      <protection locked="0"/>
    </xf>
    <xf numFmtId="167" fontId="38" fillId="3" borderId="22" xfId="0" applyNumberFormat="1" applyFont="1" applyFill="1" applyBorder="1" applyAlignment="1" applyProtection="1">
      <alignment vertical="center"/>
      <protection locked="0"/>
    </xf>
    <xf numFmtId="0" fontId="39" fillId="0" borderId="22" xfId="0" applyFont="1" applyBorder="1" applyAlignment="1" applyProtection="1">
      <alignment vertical="center"/>
      <protection locked="0"/>
    </xf>
    <xf numFmtId="0" fontId="39" fillId="0" borderId="3" xfId="0" applyFont="1" applyBorder="1" applyAlignment="1">
      <alignment vertical="center"/>
    </xf>
    <xf numFmtId="0" fontId="38" fillId="3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25" fillId="3" borderId="19" xfId="0" applyFont="1" applyFill="1" applyBorder="1" applyAlignment="1" applyProtection="1">
      <alignment horizontal="left" vertical="center"/>
      <protection locked="0"/>
    </xf>
    <xf numFmtId="0" fontId="25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166" fontId="25" fillId="0" borderId="21" xfId="0" applyNumberFormat="1" applyFont="1" applyBorder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0" applyNumberFormat="1" applyFont="1" applyAlignment="1">
      <alignment horizontal="left" vertical="center"/>
    </xf>
    <xf numFmtId="4" fontId="20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5" borderId="6" xfId="0" applyFont="1" applyFill="1" applyBorder="1" applyAlignment="1">
      <alignment horizontal="center" vertical="center"/>
    </xf>
    <xf numFmtId="0" fontId="24" fillId="5" borderId="7" xfId="0" applyFont="1" applyFill="1" applyBorder="1" applyAlignment="1">
      <alignment horizontal="left" vertical="center"/>
    </xf>
    <xf numFmtId="0" fontId="24" fillId="5" borderId="7" xfId="0" applyFont="1" applyFill="1" applyBorder="1" applyAlignment="1">
      <alignment horizontal="center" vertical="center"/>
    </xf>
    <xf numFmtId="0" fontId="24" fillId="5" borderId="7" xfId="0" applyFont="1" applyFill="1" applyBorder="1" applyAlignment="1">
      <alignment horizontal="right" vertical="center"/>
    </xf>
    <xf numFmtId="0" fontId="24" fillId="5" borderId="8" xfId="0" applyFont="1" applyFill="1" applyBorder="1" applyAlignment="1">
      <alignment horizontal="left" vertical="center"/>
    </xf>
    <xf numFmtId="4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29" fillId="0" borderId="0" xfId="0" applyFont="1" applyAlignment="1">
      <alignment horizontal="left" vertical="center" wrapText="1"/>
    </xf>
    <xf numFmtId="4" fontId="26" fillId="0" borderId="0" xfId="0" applyNumberFormat="1" applyFont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8"/>
  <sheetViews>
    <sheetView showGridLines="0" topLeftCell="A76" workbookViewId="0">
      <selection activeCell="J97" sqref="J97"/>
    </sheetView>
  </sheetViews>
  <sheetFormatPr defaultRowHeight="14.4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ht="10.199999999999999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" customHeight="1">
      <c r="AR2" s="242" t="s">
        <v>5</v>
      </c>
      <c r="AS2" s="205"/>
      <c r="AT2" s="205"/>
      <c r="AU2" s="205"/>
      <c r="AV2" s="205"/>
      <c r="AW2" s="205"/>
      <c r="AX2" s="205"/>
      <c r="AY2" s="205"/>
      <c r="AZ2" s="205"/>
      <c r="BA2" s="205"/>
      <c r="BB2" s="205"/>
      <c r="BC2" s="205"/>
      <c r="BD2" s="205"/>
      <c r="BE2" s="205"/>
      <c r="BS2" s="16" t="s">
        <v>6</v>
      </c>
      <c r="BT2" s="16" t="s">
        <v>7</v>
      </c>
    </row>
    <row r="3" spans="1:74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7</v>
      </c>
    </row>
    <row r="4" spans="1:74" ht="24.9" customHeight="1">
      <c r="B4" s="19"/>
      <c r="D4" s="20" t="s">
        <v>8</v>
      </c>
      <c r="AR4" s="19"/>
      <c r="AS4" s="21" t="s">
        <v>9</v>
      </c>
      <c r="BE4" s="22" t="s">
        <v>10</v>
      </c>
      <c r="BS4" s="16" t="s">
        <v>6</v>
      </c>
    </row>
    <row r="5" spans="1:74" ht="12" customHeight="1">
      <c r="B5" s="19"/>
      <c r="D5" s="23" t="s">
        <v>11</v>
      </c>
      <c r="K5" s="204" t="s">
        <v>12</v>
      </c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  <c r="AE5" s="205"/>
      <c r="AF5" s="205"/>
      <c r="AG5" s="205"/>
      <c r="AH5" s="205"/>
      <c r="AI5" s="205"/>
      <c r="AJ5" s="205"/>
      <c r="AR5" s="19"/>
      <c r="BE5" s="201" t="s">
        <v>13</v>
      </c>
      <c r="BS5" s="16" t="s">
        <v>6</v>
      </c>
    </row>
    <row r="6" spans="1:74" ht="36.9" customHeight="1">
      <c r="B6" s="19"/>
      <c r="D6" s="25" t="s">
        <v>14</v>
      </c>
      <c r="K6" s="206" t="s">
        <v>477</v>
      </c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R6" s="19"/>
      <c r="BE6" s="202"/>
      <c r="BS6" s="16" t="s">
        <v>6</v>
      </c>
    </row>
    <row r="7" spans="1:74" ht="12" customHeight="1">
      <c r="B7" s="19"/>
      <c r="D7" s="26" t="s">
        <v>15</v>
      </c>
      <c r="K7" s="24" t="s">
        <v>1</v>
      </c>
      <c r="AK7" s="26" t="s">
        <v>16</v>
      </c>
      <c r="AN7" s="24" t="s">
        <v>1</v>
      </c>
      <c r="AR7" s="19"/>
      <c r="BE7" s="202"/>
      <c r="BS7" s="16" t="s">
        <v>6</v>
      </c>
    </row>
    <row r="8" spans="1:74" ht="12" customHeight="1">
      <c r="B8" s="19"/>
      <c r="D8" s="26" t="s">
        <v>17</v>
      </c>
      <c r="K8" s="24"/>
      <c r="AK8" s="26" t="s">
        <v>18</v>
      </c>
      <c r="AN8" s="27"/>
      <c r="AR8" s="19"/>
      <c r="BE8" s="202"/>
      <c r="BS8" s="16" t="s">
        <v>6</v>
      </c>
    </row>
    <row r="9" spans="1:74" ht="14.4" customHeight="1">
      <c r="B9" s="19"/>
      <c r="AR9" s="19"/>
      <c r="BE9" s="202"/>
      <c r="BS9" s="16" t="s">
        <v>6</v>
      </c>
    </row>
    <row r="10" spans="1:74" ht="12" customHeight="1">
      <c r="B10" s="19"/>
      <c r="D10" s="26" t="s">
        <v>19</v>
      </c>
      <c r="AK10" s="26" t="s">
        <v>20</v>
      </c>
      <c r="AN10" s="24" t="s">
        <v>1</v>
      </c>
      <c r="AR10" s="19"/>
      <c r="BE10" s="202"/>
      <c r="BS10" s="16" t="s">
        <v>6</v>
      </c>
    </row>
    <row r="11" spans="1:74" ht="18.45" customHeight="1">
      <c r="B11" s="19"/>
      <c r="E11" s="24" t="s">
        <v>21</v>
      </c>
      <c r="AK11" s="26" t="s">
        <v>22</v>
      </c>
      <c r="AN11" s="24" t="s">
        <v>1</v>
      </c>
      <c r="AR11" s="19"/>
      <c r="BE11" s="202"/>
      <c r="BS11" s="16" t="s">
        <v>6</v>
      </c>
    </row>
    <row r="12" spans="1:74" ht="6.9" customHeight="1">
      <c r="B12" s="19"/>
      <c r="AR12" s="19"/>
      <c r="BE12" s="202"/>
      <c r="BS12" s="16" t="s">
        <v>6</v>
      </c>
    </row>
    <row r="13" spans="1:74" ht="12" customHeight="1">
      <c r="B13" s="19"/>
      <c r="D13" s="26" t="s">
        <v>23</v>
      </c>
      <c r="AK13" s="26" t="s">
        <v>20</v>
      </c>
      <c r="AN13" s="28" t="s">
        <v>24</v>
      </c>
      <c r="AR13" s="19"/>
      <c r="BE13" s="202"/>
      <c r="BS13" s="16" t="s">
        <v>6</v>
      </c>
    </row>
    <row r="14" spans="1:74" ht="13.2">
      <c r="B14" s="19"/>
      <c r="E14" s="207" t="s">
        <v>24</v>
      </c>
      <c r="F14" s="208"/>
      <c r="G14" s="208"/>
      <c r="H14" s="208"/>
      <c r="I14" s="208"/>
      <c r="J14" s="208"/>
      <c r="K14" s="208"/>
      <c r="L14" s="208"/>
      <c r="M14" s="208"/>
      <c r="N14" s="208"/>
      <c r="O14" s="208"/>
      <c r="P14" s="208"/>
      <c r="Q14" s="208"/>
      <c r="R14" s="208"/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6" t="s">
        <v>22</v>
      </c>
      <c r="AN14" s="28" t="s">
        <v>24</v>
      </c>
      <c r="AR14" s="19"/>
      <c r="BE14" s="202"/>
      <c r="BS14" s="16" t="s">
        <v>6</v>
      </c>
    </row>
    <row r="15" spans="1:74" ht="6.9" customHeight="1">
      <c r="B15" s="19"/>
      <c r="AR15" s="19"/>
      <c r="BE15" s="202"/>
      <c r="BS15" s="16" t="s">
        <v>3</v>
      </c>
    </row>
    <row r="16" spans="1:74" ht="12" customHeight="1">
      <c r="B16" s="19"/>
      <c r="D16" s="26" t="s">
        <v>25</v>
      </c>
      <c r="AK16" s="26" t="s">
        <v>20</v>
      </c>
      <c r="AN16" s="24" t="s">
        <v>1</v>
      </c>
      <c r="AR16" s="19"/>
      <c r="BE16" s="202"/>
      <c r="BS16" s="16" t="s">
        <v>3</v>
      </c>
    </row>
    <row r="17" spans="2:71" ht="18.45" customHeight="1">
      <c r="B17" s="19"/>
      <c r="E17" s="24" t="s">
        <v>26</v>
      </c>
      <c r="AK17" s="26" t="s">
        <v>22</v>
      </c>
      <c r="AN17" s="24" t="s">
        <v>1</v>
      </c>
      <c r="AR17" s="19"/>
      <c r="BE17" s="202"/>
      <c r="BS17" s="16" t="s">
        <v>27</v>
      </c>
    </row>
    <row r="18" spans="2:71" ht="6.9" customHeight="1">
      <c r="B18" s="19"/>
      <c r="AR18" s="19"/>
      <c r="BE18" s="202"/>
      <c r="BS18" s="16" t="s">
        <v>28</v>
      </c>
    </row>
    <row r="19" spans="2:71" ht="12" customHeight="1">
      <c r="B19" s="19"/>
      <c r="D19" s="26" t="s">
        <v>29</v>
      </c>
      <c r="AK19" s="26" t="s">
        <v>20</v>
      </c>
      <c r="AN19" s="24" t="s">
        <v>1</v>
      </c>
      <c r="AR19" s="19"/>
      <c r="BE19" s="202"/>
      <c r="BS19" s="16" t="s">
        <v>28</v>
      </c>
    </row>
    <row r="20" spans="2:71" ht="18.45" customHeight="1">
      <c r="B20" s="19"/>
      <c r="E20" s="24" t="s">
        <v>30</v>
      </c>
      <c r="AK20" s="26" t="s">
        <v>22</v>
      </c>
      <c r="AN20" s="24" t="s">
        <v>1</v>
      </c>
      <c r="AR20" s="19"/>
      <c r="BE20" s="202"/>
      <c r="BS20" s="16" t="s">
        <v>27</v>
      </c>
    </row>
    <row r="21" spans="2:71" ht="6.9" customHeight="1">
      <c r="B21" s="19"/>
      <c r="AR21" s="19"/>
      <c r="BE21" s="202"/>
    </row>
    <row r="22" spans="2:71" ht="12" customHeight="1">
      <c r="B22" s="19"/>
      <c r="D22" s="26" t="s">
        <v>31</v>
      </c>
      <c r="AR22" s="19"/>
      <c r="BE22" s="202"/>
    </row>
    <row r="23" spans="2:71" ht="16.5" customHeight="1">
      <c r="B23" s="19"/>
      <c r="E23" s="209" t="s">
        <v>1</v>
      </c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09"/>
      <c r="S23" s="209"/>
      <c r="T23" s="209"/>
      <c r="U23" s="209"/>
      <c r="V23" s="209"/>
      <c r="W23" s="209"/>
      <c r="X23" s="209"/>
      <c r="Y23" s="209"/>
      <c r="Z23" s="209"/>
      <c r="AA23" s="209"/>
      <c r="AB23" s="209"/>
      <c r="AC23" s="209"/>
      <c r="AD23" s="209"/>
      <c r="AE23" s="209"/>
      <c r="AF23" s="209"/>
      <c r="AG23" s="209"/>
      <c r="AH23" s="209"/>
      <c r="AI23" s="209"/>
      <c r="AJ23" s="209"/>
      <c r="AK23" s="209"/>
      <c r="AL23" s="209"/>
      <c r="AM23" s="209"/>
      <c r="AN23" s="209"/>
      <c r="AR23" s="19"/>
      <c r="BE23" s="202"/>
    </row>
    <row r="24" spans="2:71" ht="6.9" customHeight="1">
      <c r="B24" s="19"/>
      <c r="AR24" s="19"/>
      <c r="BE24" s="202"/>
    </row>
    <row r="25" spans="2:71" ht="6.9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02"/>
    </row>
    <row r="26" spans="2:71" s="1" customFormat="1" ht="25.95" customHeight="1">
      <c r="B26" s="31"/>
      <c r="D26" s="32" t="s">
        <v>32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10">
        <f>ROUND(AG94,2)</f>
        <v>0</v>
      </c>
      <c r="AL26" s="211"/>
      <c r="AM26" s="211"/>
      <c r="AN26" s="211"/>
      <c r="AO26" s="211"/>
      <c r="AR26" s="31"/>
      <c r="BE26" s="202"/>
    </row>
    <row r="27" spans="2:71" s="1" customFormat="1" ht="6.9" customHeight="1">
      <c r="B27" s="31"/>
      <c r="AR27" s="31"/>
      <c r="BE27" s="202"/>
    </row>
    <row r="28" spans="2:71" s="1" customFormat="1" ht="13.2">
      <c r="B28" s="31"/>
      <c r="L28" s="212" t="s">
        <v>33</v>
      </c>
      <c r="M28" s="212"/>
      <c r="N28" s="212"/>
      <c r="O28" s="212"/>
      <c r="P28" s="212"/>
      <c r="W28" s="212" t="s">
        <v>34</v>
      </c>
      <c r="X28" s="212"/>
      <c r="Y28" s="212"/>
      <c r="Z28" s="212"/>
      <c r="AA28" s="212"/>
      <c r="AB28" s="212"/>
      <c r="AC28" s="212"/>
      <c r="AD28" s="212"/>
      <c r="AE28" s="212"/>
      <c r="AK28" s="212" t="s">
        <v>35</v>
      </c>
      <c r="AL28" s="212"/>
      <c r="AM28" s="212"/>
      <c r="AN28" s="212"/>
      <c r="AO28" s="212"/>
      <c r="AR28" s="31"/>
      <c r="BE28" s="202"/>
    </row>
    <row r="29" spans="2:71" s="2" customFormat="1" ht="14.4" customHeight="1">
      <c r="B29" s="35"/>
      <c r="D29" s="26" t="s">
        <v>36</v>
      </c>
      <c r="F29" s="36" t="s">
        <v>37</v>
      </c>
      <c r="L29" s="215">
        <v>0.2</v>
      </c>
      <c r="M29" s="214"/>
      <c r="N29" s="214"/>
      <c r="O29" s="214"/>
      <c r="P29" s="214"/>
      <c r="Q29" s="37"/>
      <c r="R29" s="37"/>
      <c r="S29" s="37"/>
      <c r="T29" s="37"/>
      <c r="U29" s="37"/>
      <c r="V29" s="37"/>
      <c r="W29" s="213">
        <f>ROUND(AZ94, 2)</f>
        <v>0</v>
      </c>
      <c r="X29" s="214"/>
      <c r="Y29" s="214"/>
      <c r="Z29" s="214"/>
      <c r="AA29" s="214"/>
      <c r="AB29" s="214"/>
      <c r="AC29" s="214"/>
      <c r="AD29" s="214"/>
      <c r="AE29" s="214"/>
      <c r="AF29" s="37"/>
      <c r="AG29" s="37"/>
      <c r="AH29" s="37"/>
      <c r="AI29" s="37"/>
      <c r="AJ29" s="37"/>
      <c r="AK29" s="213">
        <f>ROUND(AV94, 2)</f>
        <v>0</v>
      </c>
      <c r="AL29" s="214"/>
      <c r="AM29" s="214"/>
      <c r="AN29" s="214"/>
      <c r="AO29" s="214"/>
      <c r="AP29" s="37"/>
      <c r="AQ29" s="37"/>
      <c r="AR29" s="38"/>
      <c r="AS29" s="37"/>
      <c r="AT29" s="37"/>
      <c r="AU29" s="37"/>
      <c r="AV29" s="37"/>
      <c r="AW29" s="37"/>
      <c r="AX29" s="37"/>
      <c r="AY29" s="37"/>
      <c r="AZ29" s="37"/>
      <c r="BE29" s="203"/>
    </row>
    <row r="30" spans="2:71" s="2" customFormat="1" ht="14.4" customHeight="1">
      <c r="B30" s="35"/>
      <c r="F30" s="36" t="s">
        <v>38</v>
      </c>
      <c r="L30" s="215">
        <v>0.2</v>
      </c>
      <c r="M30" s="214"/>
      <c r="N30" s="214"/>
      <c r="O30" s="214"/>
      <c r="P30" s="214"/>
      <c r="Q30" s="37"/>
      <c r="R30" s="37"/>
      <c r="S30" s="37"/>
      <c r="T30" s="37"/>
      <c r="U30" s="37"/>
      <c r="V30" s="37"/>
      <c r="W30" s="213">
        <f>ROUND(BA94, 2)</f>
        <v>0</v>
      </c>
      <c r="X30" s="214"/>
      <c r="Y30" s="214"/>
      <c r="Z30" s="214"/>
      <c r="AA30" s="214"/>
      <c r="AB30" s="214"/>
      <c r="AC30" s="214"/>
      <c r="AD30" s="214"/>
      <c r="AE30" s="214"/>
      <c r="AF30" s="37"/>
      <c r="AG30" s="37"/>
      <c r="AH30" s="37"/>
      <c r="AI30" s="37"/>
      <c r="AJ30" s="37"/>
      <c r="AK30" s="213">
        <f>ROUND(AW94, 2)</f>
        <v>0</v>
      </c>
      <c r="AL30" s="214"/>
      <c r="AM30" s="214"/>
      <c r="AN30" s="214"/>
      <c r="AO30" s="214"/>
      <c r="AP30" s="37"/>
      <c r="AQ30" s="37"/>
      <c r="AR30" s="38"/>
      <c r="AS30" s="37"/>
      <c r="AT30" s="37"/>
      <c r="AU30" s="37"/>
      <c r="AV30" s="37"/>
      <c r="AW30" s="37"/>
      <c r="AX30" s="37"/>
      <c r="AY30" s="37"/>
      <c r="AZ30" s="37"/>
      <c r="BE30" s="203"/>
    </row>
    <row r="31" spans="2:71" s="2" customFormat="1" ht="14.4" hidden="1" customHeight="1">
      <c r="B31" s="35"/>
      <c r="F31" s="26" t="s">
        <v>39</v>
      </c>
      <c r="L31" s="218">
        <v>0.2</v>
      </c>
      <c r="M31" s="217"/>
      <c r="N31" s="217"/>
      <c r="O31" s="217"/>
      <c r="P31" s="217"/>
      <c r="W31" s="216">
        <f>ROUND(BB94, 2)</f>
        <v>0</v>
      </c>
      <c r="X31" s="217"/>
      <c r="Y31" s="217"/>
      <c r="Z31" s="217"/>
      <c r="AA31" s="217"/>
      <c r="AB31" s="217"/>
      <c r="AC31" s="217"/>
      <c r="AD31" s="217"/>
      <c r="AE31" s="217"/>
      <c r="AK31" s="216">
        <v>0</v>
      </c>
      <c r="AL31" s="217"/>
      <c r="AM31" s="217"/>
      <c r="AN31" s="217"/>
      <c r="AO31" s="217"/>
      <c r="AR31" s="35"/>
      <c r="BE31" s="203"/>
    </row>
    <row r="32" spans="2:71" s="2" customFormat="1" ht="14.4" hidden="1" customHeight="1">
      <c r="B32" s="35"/>
      <c r="F32" s="26" t="s">
        <v>40</v>
      </c>
      <c r="L32" s="218">
        <v>0.2</v>
      </c>
      <c r="M32" s="217"/>
      <c r="N32" s="217"/>
      <c r="O32" s="217"/>
      <c r="P32" s="217"/>
      <c r="W32" s="216">
        <f>ROUND(BC94, 2)</f>
        <v>0</v>
      </c>
      <c r="X32" s="217"/>
      <c r="Y32" s="217"/>
      <c r="Z32" s="217"/>
      <c r="AA32" s="217"/>
      <c r="AB32" s="217"/>
      <c r="AC32" s="217"/>
      <c r="AD32" s="217"/>
      <c r="AE32" s="217"/>
      <c r="AK32" s="216">
        <v>0</v>
      </c>
      <c r="AL32" s="217"/>
      <c r="AM32" s="217"/>
      <c r="AN32" s="217"/>
      <c r="AO32" s="217"/>
      <c r="AR32" s="35"/>
      <c r="BE32" s="203"/>
    </row>
    <row r="33" spans="2:57" s="2" customFormat="1" ht="14.4" hidden="1" customHeight="1">
      <c r="B33" s="35"/>
      <c r="F33" s="36" t="s">
        <v>41</v>
      </c>
      <c r="L33" s="215">
        <v>0</v>
      </c>
      <c r="M33" s="214"/>
      <c r="N33" s="214"/>
      <c r="O33" s="214"/>
      <c r="P33" s="214"/>
      <c r="Q33" s="37"/>
      <c r="R33" s="37"/>
      <c r="S33" s="37"/>
      <c r="T33" s="37"/>
      <c r="U33" s="37"/>
      <c r="V33" s="37"/>
      <c r="W33" s="213">
        <f>ROUND(BD94, 2)</f>
        <v>0</v>
      </c>
      <c r="X33" s="214"/>
      <c r="Y33" s="214"/>
      <c r="Z33" s="214"/>
      <c r="AA33" s="214"/>
      <c r="AB33" s="214"/>
      <c r="AC33" s="214"/>
      <c r="AD33" s="214"/>
      <c r="AE33" s="214"/>
      <c r="AF33" s="37"/>
      <c r="AG33" s="37"/>
      <c r="AH33" s="37"/>
      <c r="AI33" s="37"/>
      <c r="AJ33" s="37"/>
      <c r="AK33" s="213">
        <v>0</v>
      </c>
      <c r="AL33" s="214"/>
      <c r="AM33" s="214"/>
      <c r="AN33" s="214"/>
      <c r="AO33" s="214"/>
      <c r="AP33" s="37"/>
      <c r="AQ33" s="37"/>
      <c r="AR33" s="38"/>
      <c r="AS33" s="37"/>
      <c r="AT33" s="37"/>
      <c r="AU33" s="37"/>
      <c r="AV33" s="37"/>
      <c r="AW33" s="37"/>
      <c r="AX33" s="37"/>
      <c r="AY33" s="37"/>
      <c r="AZ33" s="37"/>
      <c r="BE33" s="203"/>
    </row>
    <row r="34" spans="2:57" s="1" customFormat="1" ht="6.9" customHeight="1">
      <c r="B34" s="31"/>
      <c r="AR34" s="31"/>
      <c r="BE34" s="202"/>
    </row>
    <row r="35" spans="2:57" s="1" customFormat="1" ht="25.95" customHeight="1">
      <c r="B35" s="31"/>
      <c r="C35" s="39"/>
      <c r="D35" s="40" t="s">
        <v>42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 t="s">
        <v>43</v>
      </c>
      <c r="U35" s="41"/>
      <c r="V35" s="41"/>
      <c r="W35" s="41"/>
      <c r="X35" s="219" t="s">
        <v>44</v>
      </c>
      <c r="Y35" s="220"/>
      <c r="Z35" s="220"/>
      <c r="AA35" s="220"/>
      <c r="AB35" s="220"/>
      <c r="AC35" s="41"/>
      <c r="AD35" s="41"/>
      <c r="AE35" s="41"/>
      <c r="AF35" s="41"/>
      <c r="AG35" s="41"/>
      <c r="AH35" s="41"/>
      <c r="AI35" s="41"/>
      <c r="AJ35" s="41"/>
      <c r="AK35" s="221">
        <f>SUM(AK26:AK33)</f>
        <v>0</v>
      </c>
      <c r="AL35" s="220"/>
      <c r="AM35" s="220"/>
      <c r="AN35" s="220"/>
      <c r="AO35" s="222"/>
      <c r="AP35" s="39"/>
      <c r="AQ35" s="39"/>
      <c r="AR35" s="31"/>
    </row>
    <row r="36" spans="2:57" s="1" customFormat="1" ht="6.9" customHeight="1">
      <c r="B36" s="31"/>
      <c r="AR36" s="31"/>
    </row>
    <row r="37" spans="2:57" s="1" customFormat="1" ht="14.4" customHeight="1">
      <c r="B37" s="31"/>
      <c r="AR37" s="31"/>
    </row>
    <row r="38" spans="2:57" ht="14.4" customHeight="1">
      <c r="B38" s="19"/>
      <c r="AR38" s="19"/>
    </row>
    <row r="39" spans="2:57" ht="14.4" customHeight="1">
      <c r="B39" s="19"/>
      <c r="AR39" s="19"/>
    </row>
    <row r="40" spans="2:57" ht="14.4" customHeight="1">
      <c r="B40" s="19"/>
      <c r="AR40" s="19"/>
    </row>
    <row r="41" spans="2:57" ht="14.4" customHeight="1">
      <c r="B41" s="19"/>
      <c r="AR41" s="19"/>
    </row>
    <row r="42" spans="2:57" ht="14.4" customHeight="1">
      <c r="B42" s="19"/>
      <c r="AR42" s="19"/>
    </row>
    <row r="43" spans="2:57" ht="14.4" customHeight="1">
      <c r="B43" s="19"/>
      <c r="AR43" s="19"/>
    </row>
    <row r="44" spans="2:57" ht="14.4" customHeight="1">
      <c r="B44" s="19"/>
      <c r="AR44" s="19"/>
    </row>
    <row r="45" spans="2:57" ht="14.4" customHeight="1">
      <c r="B45" s="19"/>
      <c r="AR45" s="19"/>
    </row>
    <row r="46" spans="2:57" ht="14.4" customHeight="1">
      <c r="B46" s="19"/>
      <c r="AR46" s="19"/>
    </row>
    <row r="47" spans="2:57" ht="14.4" customHeight="1">
      <c r="B47" s="19"/>
      <c r="AR47" s="19"/>
    </row>
    <row r="48" spans="2:57" ht="14.4" customHeight="1">
      <c r="B48" s="19"/>
      <c r="AR48" s="19"/>
    </row>
    <row r="49" spans="2:44" s="1" customFormat="1" ht="14.4" customHeight="1">
      <c r="B49" s="31"/>
      <c r="D49" s="43" t="s">
        <v>45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46</v>
      </c>
      <c r="AI49" s="44"/>
      <c r="AJ49" s="44"/>
      <c r="AK49" s="44"/>
      <c r="AL49" s="44"/>
      <c r="AM49" s="44"/>
      <c r="AN49" s="44"/>
      <c r="AO49" s="44"/>
      <c r="AR49" s="31"/>
    </row>
    <row r="50" spans="2:44" ht="10.199999999999999">
      <c r="B50" s="19"/>
      <c r="AR50" s="19"/>
    </row>
    <row r="51" spans="2:44" ht="10.199999999999999">
      <c r="B51" s="19"/>
      <c r="AR51" s="19"/>
    </row>
    <row r="52" spans="2:44" ht="10.199999999999999">
      <c r="B52" s="19"/>
      <c r="AR52" s="19"/>
    </row>
    <row r="53" spans="2:44" ht="10.199999999999999">
      <c r="B53" s="19"/>
      <c r="AR53" s="19"/>
    </row>
    <row r="54" spans="2:44" ht="10.199999999999999">
      <c r="B54" s="19"/>
      <c r="AR54" s="19"/>
    </row>
    <row r="55" spans="2:44" ht="10.199999999999999">
      <c r="B55" s="19"/>
      <c r="AR55" s="19"/>
    </row>
    <row r="56" spans="2:44" ht="10.199999999999999">
      <c r="B56" s="19"/>
      <c r="AR56" s="19"/>
    </row>
    <row r="57" spans="2:44" ht="10.199999999999999">
      <c r="B57" s="19"/>
      <c r="AR57" s="19"/>
    </row>
    <row r="58" spans="2:44" ht="10.199999999999999">
      <c r="B58" s="19"/>
      <c r="AR58" s="19"/>
    </row>
    <row r="59" spans="2:44" ht="10.199999999999999">
      <c r="B59" s="19"/>
      <c r="AR59" s="19"/>
    </row>
    <row r="60" spans="2:44" s="1" customFormat="1" ht="13.2">
      <c r="B60" s="31"/>
      <c r="D60" s="45" t="s">
        <v>47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5" t="s">
        <v>48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5" t="s">
        <v>47</v>
      </c>
      <c r="AI60" s="33"/>
      <c r="AJ60" s="33"/>
      <c r="AK60" s="33"/>
      <c r="AL60" s="33"/>
      <c r="AM60" s="45" t="s">
        <v>48</v>
      </c>
      <c r="AN60" s="33"/>
      <c r="AO60" s="33"/>
      <c r="AR60" s="31"/>
    </row>
    <row r="61" spans="2:44" ht="10.199999999999999">
      <c r="B61" s="19"/>
      <c r="AR61" s="19"/>
    </row>
    <row r="62" spans="2:44" ht="10.199999999999999">
      <c r="B62" s="19"/>
      <c r="AR62" s="19"/>
    </row>
    <row r="63" spans="2:44" ht="10.199999999999999">
      <c r="B63" s="19"/>
      <c r="AR63" s="19"/>
    </row>
    <row r="64" spans="2:44" s="1" customFormat="1" ht="13.2">
      <c r="B64" s="31"/>
      <c r="D64" s="43" t="s">
        <v>49</v>
      </c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3" t="s">
        <v>50</v>
      </c>
      <c r="AI64" s="44"/>
      <c r="AJ64" s="44"/>
      <c r="AK64" s="44"/>
      <c r="AL64" s="44"/>
      <c r="AM64" s="44"/>
      <c r="AN64" s="44"/>
      <c r="AO64" s="44"/>
      <c r="AR64" s="31"/>
    </row>
    <row r="65" spans="2:44" ht="10.199999999999999">
      <c r="B65" s="19"/>
      <c r="AR65" s="19"/>
    </row>
    <row r="66" spans="2:44" ht="10.199999999999999">
      <c r="B66" s="19"/>
      <c r="AR66" s="19"/>
    </row>
    <row r="67" spans="2:44" ht="10.199999999999999">
      <c r="B67" s="19"/>
      <c r="AR67" s="19"/>
    </row>
    <row r="68" spans="2:44" ht="10.199999999999999">
      <c r="B68" s="19"/>
      <c r="AR68" s="19"/>
    </row>
    <row r="69" spans="2:44" ht="10.199999999999999">
      <c r="B69" s="19"/>
      <c r="AR69" s="19"/>
    </row>
    <row r="70" spans="2:44" ht="10.199999999999999">
      <c r="B70" s="19"/>
      <c r="AR70" s="19"/>
    </row>
    <row r="71" spans="2:44" ht="10.199999999999999">
      <c r="B71" s="19"/>
      <c r="AR71" s="19"/>
    </row>
    <row r="72" spans="2:44" ht="10.199999999999999">
      <c r="B72" s="19"/>
      <c r="AR72" s="19"/>
    </row>
    <row r="73" spans="2:44" ht="10.199999999999999">
      <c r="B73" s="19"/>
      <c r="AR73" s="19"/>
    </row>
    <row r="74" spans="2:44" ht="10.199999999999999">
      <c r="B74" s="19"/>
      <c r="AR74" s="19"/>
    </row>
    <row r="75" spans="2:44" s="1" customFormat="1" ht="13.2">
      <c r="B75" s="31"/>
      <c r="D75" s="45" t="s">
        <v>47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5" t="s">
        <v>48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5" t="s">
        <v>47</v>
      </c>
      <c r="AI75" s="33"/>
      <c r="AJ75" s="33"/>
      <c r="AK75" s="33"/>
      <c r="AL75" s="33"/>
      <c r="AM75" s="45" t="s">
        <v>48</v>
      </c>
      <c r="AN75" s="33"/>
      <c r="AO75" s="33"/>
      <c r="AR75" s="31"/>
    </row>
    <row r="76" spans="2:44" s="1" customFormat="1" ht="10.199999999999999">
      <c r="B76" s="31"/>
      <c r="AR76" s="31"/>
    </row>
    <row r="77" spans="2:44" s="1" customFormat="1" ht="6.9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31"/>
    </row>
    <row r="81" spans="1:91" s="1" customFormat="1" ht="6.9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31"/>
    </row>
    <row r="82" spans="1:91" s="1" customFormat="1" ht="24.9" customHeight="1">
      <c r="B82" s="31"/>
      <c r="C82" s="20" t="s">
        <v>51</v>
      </c>
      <c r="AR82" s="31"/>
    </row>
    <row r="83" spans="1:91" s="1" customFormat="1" ht="6.9" customHeight="1">
      <c r="B83" s="31"/>
      <c r="AR83" s="31"/>
    </row>
    <row r="84" spans="1:91" s="3" customFormat="1" ht="12" customHeight="1">
      <c r="B84" s="50"/>
      <c r="C84" s="26" t="s">
        <v>11</v>
      </c>
      <c r="L84" s="3" t="str">
        <f>K5</f>
        <v>999,99991</v>
      </c>
      <c r="AR84" s="50"/>
    </row>
    <row r="85" spans="1:91" s="4" customFormat="1" ht="36.9" customHeight="1">
      <c r="B85" s="51"/>
      <c r="C85" s="52" t="s">
        <v>14</v>
      </c>
      <c r="L85" s="223" t="str">
        <f>K6</f>
        <v>Modernizácie technológie výroby Areál víno Mrva&amp;Stanko, Trnava</v>
      </c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R85" s="51"/>
    </row>
    <row r="86" spans="1:91" s="1" customFormat="1" ht="6.9" customHeight="1">
      <c r="B86" s="31"/>
      <c r="AR86" s="31"/>
    </row>
    <row r="87" spans="1:91" s="1" customFormat="1" ht="12" customHeight="1">
      <c r="B87" s="31"/>
      <c r="C87" s="26" t="s">
        <v>17</v>
      </c>
      <c r="L87" s="53" t="str">
        <f>IF(K8="","",K8)</f>
        <v/>
      </c>
      <c r="AI87" s="26" t="s">
        <v>18</v>
      </c>
      <c r="AM87" s="225" t="str">
        <f>IF(AN8= "","",AN8)</f>
        <v/>
      </c>
      <c r="AN87" s="225"/>
      <c r="AR87" s="31"/>
    </row>
    <row r="88" spans="1:91" s="1" customFormat="1" ht="6.9" customHeight="1">
      <c r="B88" s="31"/>
      <c r="AR88" s="31"/>
    </row>
    <row r="89" spans="1:91" s="1" customFormat="1" ht="15.15" customHeight="1">
      <c r="B89" s="31"/>
      <c r="C89" s="26" t="s">
        <v>19</v>
      </c>
      <c r="L89" s="3" t="str">
        <f>IF(E11= "","",E11)</f>
        <v>Víno Mrva &amp; Stanko a.s.,</v>
      </c>
      <c r="AI89" s="26" t="s">
        <v>25</v>
      </c>
      <c r="AM89" s="226" t="str">
        <f>IF(E17="","",E17)</f>
        <v>Ing. Rusnák</v>
      </c>
      <c r="AN89" s="227"/>
      <c r="AO89" s="227"/>
      <c r="AP89" s="227"/>
      <c r="AR89" s="31"/>
      <c r="AS89" s="228" t="s">
        <v>52</v>
      </c>
      <c r="AT89" s="229"/>
      <c r="AU89" s="55"/>
      <c r="AV89" s="55"/>
      <c r="AW89" s="55"/>
      <c r="AX89" s="55"/>
      <c r="AY89" s="55"/>
      <c r="AZ89" s="55"/>
      <c r="BA89" s="55"/>
      <c r="BB89" s="55"/>
      <c r="BC89" s="55"/>
      <c r="BD89" s="56"/>
    </row>
    <row r="90" spans="1:91" s="1" customFormat="1" ht="15.15" customHeight="1">
      <c r="B90" s="31"/>
      <c r="C90" s="26" t="s">
        <v>23</v>
      </c>
      <c r="L90" s="3" t="str">
        <f>IF(E14= "Vyplň údaj","",E14)</f>
        <v/>
      </c>
      <c r="AI90" s="26" t="s">
        <v>29</v>
      </c>
      <c r="AM90" s="226" t="str">
        <f>IF(E20="","",E20)</f>
        <v xml:space="preserve"> </v>
      </c>
      <c r="AN90" s="227"/>
      <c r="AO90" s="227"/>
      <c r="AP90" s="227"/>
      <c r="AR90" s="31"/>
      <c r="AS90" s="230"/>
      <c r="AT90" s="231"/>
      <c r="BD90" s="58"/>
    </row>
    <row r="91" spans="1:91" s="1" customFormat="1" ht="10.8" customHeight="1">
      <c r="B91" s="31"/>
      <c r="AR91" s="31"/>
      <c r="AS91" s="230"/>
      <c r="AT91" s="231"/>
      <c r="BD91" s="58"/>
    </row>
    <row r="92" spans="1:91" s="1" customFormat="1" ht="29.25" customHeight="1">
      <c r="B92" s="31"/>
      <c r="C92" s="232" t="s">
        <v>53</v>
      </c>
      <c r="D92" s="233"/>
      <c r="E92" s="233"/>
      <c r="F92" s="233"/>
      <c r="G92" s="233"/>
      <c r="H92" s="59"/>
      <c r="I92" s="234" t="s">
        <v>54</v>
      </c>
      <c r="J92" s="233"/>
      <c r="K92" s="233"/>
      <c r="L92" s="233"/>
      <c r="M92" s="233"/>
      <c r="N92" s="233"/>
      <c r="O92" s="233"/>
      <c r="P92" s="233"/>
      <c r="Q92" s="233"/>
      <c r="R92" s="233"/>
      <c r="S92" s="233"/>
      <c r="T92" s="233"/>
      <c r="U92" s="233"/>
      <c r="V92" s="233"/>
      <c r="W92" s="233"/>
      <c r="X92" s="233"/>
      <c r="Y92" s="233"/>
      <c r="Z92" s="233"/>
      <c r="AA92" s="233"/>
      <c r="AB92" s="233"/>
      <c r="AC92" s="233"/>
      <c r="AD92" s="233"/>
      <c r="AE92" s="233"/>
      <c r="AF92" s="233"/>
      <c r="AG92" s="235" t="s">
        <v>55</v>
      </c>
      <c r="AH92" s="233"/>
      <c r="AI92" s="233"/>
      <c r="AJ92" s="233"/>
      <c r="AK92" s="233"/>
      <c r="AL92" s="233"/>
      <c r="AM92" s="233"/>
      <c r="AN92" s="234" t="s">
        <v>56</v>
      </c>
      <c r="AO92" s="233"/>
      <c r="AP92" s="236"/>
      <c r="AQ92" s="60" t="s">
        <v>57</v>
      </c>
      <c r="AR92" s="31"/>
      <c r="AS92" s="61" t="s">
        <v>58</v>
      </c>
      <c r="AT92" s="62" t="s">
        <v>59</v>
      </c>
      <c r="AU92" s="62" t="s">
        <v>60</v>
      </c>
      <c r="AV92" s="62" t="s">
        <v>61</v>
      </c>
      <c r="AW92" s="62" t="s">
        <v>62</v>
      </c>
      <c r="AX92" s="62" t="s">
        <v>63</v>
      </c>
      <c r="AY92" s="62" t="s">
        <v>64</v>
      </c>
      <c r="AZ92" s="62" t="s">
        <v>65</v>
      </c>
      <c r="BA92" s="62" t="s">
        <v>66</v>
      </c>
      <c r="BB92" s="62" t="s">
        <v>67</v>
      </c>
      <c r="BC92" s="62" t="s">
        <v>68</v>
      </c>
      <c r="BD92" s="63" t="s">
        <v>69</v>
      </c>
    </row>
    <row r="93" spans="1:91" s="1" customFormat="1" ht="10.8" customHeight="1">
      <c r="B93" s="31"/>
      <c r="AR93" s="31"/>
      <c r="AS93" s="64"/>
      <c r="AT93" s="55"/>
      <c r="AU93" s="55"/>
      <c r="AV93" s="55"/>
      <c r="AW93" s="55"/>
      <c r="AX93" s="55"/>
      <c r="AY93" s="55"/>
      <c r="AZ93" s="55"/>
      <c r="BA93" s="55"/>
      <c r="BB93" s="55"/>
      <c r="BC93" s="55"/>
      <c r="BD93" s="56"/>
    </row>
    <row r="94" spans="1:91" s="5" customFormat="1" ht="32.4" customHeight="1">
      <c r="B94" s="65"/>
      <c r="C94" s="66" t="s">
        <v>70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240">
        <f>ROUND(SUM(AG95:AG96),2)</f>
        <v>0</v>
      </c>
      <c r="AH94" s="240"/>
      <c r="AI94" s="240"/>
      <c r="AJ94" s="240"/>
      <c r="AK94" s="240"/>
      <c r="AL94" s="240"/>
      <c r="AM94" s="240"/>
      <c r="AN94" s="241">
        <f>SUM(AG94,AT94)</f>
        <v>0</v>
      </c>
      <c r="AO94" s="241"/>
      <c r="AP94" s="241"/>
      <c r="AQ94" s="69" t="s">
        <v>1</v>
      </c>
      <c r="AR94" s="65"/>
      <c r="AS94" s="70">
        <f>ROUND(SUM(AS95:AS96),2)</f>
        <v>0</v>
      </c>
      <c r="AT94" s="71">
        <f>ROUND(SUM(AV94:AW94),2)</f>
        <v>0</v>
      </c>
      <c r="AU94" s="72">
        <f>ROUND(SUM(AU95:AU96),5)</f>
        <v>0</v>
      </c>
      <c r="AV94" s="71">
        <f>ROUND(AZ94*L29,2)</f>
        <v>0</v>
      </c>
      <c r="AW94" s="71">
        <f>ROUND(BA94*L30,2)</f>
        <v>0</v>
      </c>
      <c r="AX94" s="71">
        <f>ROUND(BB94*L29,2)</f>
        <v>0</v>
      </c>
      <c r="AY94" s="71">
        <f>ROUND(BC94*L30,2)</f>
        <v>0</v>
      </c>
      <c r="AZ94" s="71">
        <f>ROUND(SUM(AZ95:AZ96),2)</f>
        <v>0</v>
      </c>
      <c r="BA94" s="71">
        <f>ROUND(SUM(BA95:BA96),2)</f>
        <v>0</v>
      </c>
      <c r="BB94" s="71">
        <f>ROUND(SUM(BB95:BB96),2)</f>
        <v>0</v>
      </c>
      <c r="BC94" s="71">
        <f>ROUND(SUM(BC95:BC96),2)</f>
        <v>0</v>
      </c>
      <c r="BD94" s="73">
        <f>ROUND(SUM(BD95:BD96),2)</f>
        <v>0</v>
      </c>
      <c r="BS94" s="74" t="s">
        <v>71</v>
      </c>
      <c r="BT94" s="74" t="s">
        <v>72</v>
      </c>
      <c r="BU94" s="75" t="s">
        <v>73</v>
      </c>
      <c r="BV94" s="74" t="s">
        <v>74</v>
      </c>
      <c r="BW94" s="74" t="s">
        <v>4</v>
      </c>
      <c r="BX94" s="74" t="s">
        <v>75</v>
      </c>
      <c r="CL94" s="74" t="s">
        <v>1</v>
      </c>
    </row>
    <row r="95" spans="1:91" s="6" customFormat="1" ht="24.75" customHeight="1">
      <c r="A95" s="76" t="s">
        <v>76</v>
      </c>
      <c r="B95" s="77"/>
      <c r="C95" s="78"/>
      <c r="D95" s="239" t="s">
        <v>77</v>
      </c>
      <c r="E95" s="239"/>
      <c r="F95" s="239"/>
      <c r="G95" s="239"/>
      <c r="H95" s="239"/>
      <c r="I95" s="79"/>
      <c r="J95" s="239" t="s">
        <v>478</v>
      </c>
      <c r="K95" s="239"/>
      <c r="L95" s="239"/>
      <c r="M95" s="239"/>
      <c r="N95" s="239"/>
      <c r="O95" s="239"/>
      <c r="P95" s="239"/>
      <c r="Q95" s="239"/>
      <c r="R95" s="239"/>
      <c r="S95" s="239"/>
      <c r="T95" s="239"/>
      <c r="U95" s="239"/>
      <c r="V95" s="239"/>
      <c r="W95" s="239"/>
      <c r="X95" s="239"/>
      <c r="Y95" s="239"/>
      <c r="Z95" s="239"/>
      <c r="AA95" s="239"/>
      <c r="AB95" s="239"/>
      <c r="AC95" s="239"/>
      <c r="AD95" s="239"/>
      <c r="AE95" s="239"/>
      <c r="AF95" s="239"/>
      <c r="AG95" s="237">
        <f>'01 - Strecha B-objekt výr...'!J32</f>
        <v>0</v>
      </c>
      <c r="AH95" s="238"/>
      <c r="AI95" s="238"/>
      <c r="AJ95" s="238"/>
      <c r="AK95" s="238"/>
      <c r="AL95" s="238"/>
      <c r="AM95" s="238"/>
      <c r="AN95" s="237">
        <f>SUM(AG95,AT95)</f>
        <v>0</v>
      </c>
      <c r="AO95" s="238"/>
      <c r="AP95" s="238"/>
      <c r="AQ95" s="80" t="s">
        <v>78</v>
      </c>
      <c r="AR95" s="77"/>
      <c r="AS95" s="81">
        <v>0</v>
      </c>
      <c r="AT95" s="82">
        <f>ROUND(SUM(AV95:AW95),2)</f>
        <v>0</v>
      </c>
      <c r="AU95" s="83">
        <f>'01 - Strecha B-objekt výr...'!P135</f>
        <v>0</v>
      </c>
      <c r="AV95" s="82">
        <f>'01 - Strecha B-objekt výr...'!J35</f>
        <v>0</v>
      </c>
      <c r="AW95" s="82">
        <f>'01 - Strecha B-objekt výr...'!J36</f>
        <v>0</v>
      </c>
      <c r="AX95" s="82">
        <f>'01 - Strecha B-objekt výr...'!J37</f>
        <v>0</v>
      </c>
      <c r="AY95" s="82">
        <f>'01 - Strecha B-objekt výr...'!J38</f>
        <v>0</v>
      </c>
      <c r="AZ95" s="82">
        <f>'01 - Strecha B-objekt výr...'!F35</f>
        <v>0</v>
      </c>
      <c r="BA95" s="82">
        <f>'01 - Strecha B-objekt výr...'!F36</f>
        <v>0</v>
      </c>
      <c r="BB95" s="82">
        <f>'01 - Strecha B-objekt výr...'!F37</f>
        <v>0</v>
      </c>
      <c r="BC95" s="82">
        <f>'01 - Strecha B-objekt výr...'!F38</f>
        <v>0</v>
      </c>
      <c r="BD95" s="84">
        <f>'01 - Strecha B-objekt výr...'!F39</f>
        <v>0</v>
      </c>
      <c r="BT95" s="85" t="s">
        <v>79</v>
      </c>
      <c r="BV95" s="85" t="s">
        <v>74</v>
      </c>
      <c r="BW95" s="85" t="s">
        <v>80</v>
      </c>
      <c r="BX95" s="85" t="s">
        <v>4</v>
      </c>
      <c r="CL95" s="85" t="s">
        <v>1</v>
      </c>
      <c r="CM95" s="85" t="s">
        <v>72</v>
      </c>
    </row>
    <row r="96" spans="1:91" s="6" customFormat="1" ht="24.75" customHeight="1">
      <c r="A96" s="76" t="s">
        <v>76</v>
      </c>
      <c r="B96" s="77"/>
      <c r="C96" s="78"/>
      <c r="D96" s="239" t="s">
        <v>81</v>
      </c>
      <c r="E96" s="239"/>
      <c r="F96" s="239"/>
      <c r="G96" s="239"/>
      <c r="H96" s="239"/>
      <c r="I96" s="79"/>
      <c r="J96" s="239" t="s">
        <v>479</v>
      </c>
      <c r="K96" s="239"/>
      <c r="L96" s="239"/>
      <c r="M96" s="239"/>
      <c r="N96" s="239"/>
      <c r="O96" s="239"/>
      <c r="P96" s="239"/>
      <c r="Q96" s="239"/>
      <c r="R96" s="239"/>
      <c r="S96" s="239"/>
      <c r="T96" s="239"/>
      <c r="U96" s="239"/>
      <c r="V96" s="239"/>
      <c r="W96" s="239"/>
      <c r="X96" s="239"/>
      <c r="Y96" s="239"/>
      <c r="Z96" s="239"/>
      <c r="AA96" s="239"/>
      <c r="AB96" s="239"/>
      <c r="AC96" s="239"/>
      <c r="AD96" s="239"/>
      <c r="AE96" s="239"/>
      <c r="AF96" s="239"/>
      <c r="AG96" s="237">
        <f>'02 - Strecha C-objekt výr...'!J32</f>
        <v>0</v>
      </c>
      <c r="AH96" s="238"/>
      <c r="AI96" s="238"/>
      <c r="AJ96" s="238"/>
      <c r="AK96" s="238"/>
      <c r="AL96" s="238"/>
      <c r="AM96" s="238"/>
      <c r="AN96" s="237">
        <f>SUM(AG96,AT96)</f>
        <v>0</v>
      </c>
      <c r="AO96" s="238"/>
      <c r="AP96" s="238"/>
      <c r="AQ96" s="80" t="s">
        <v>78</v>
      </c>
      <c r="AR96" s="77"/>
      <c r="AS96" s="86">
        <v>0</v>
      </c>
      <c r="AT96" s="87">
        <f>ROUND(SUM(AV96:AW96),2)</f>
        <v>0</v>
      </c>
      <c r="AU96" s="88">
        <f>'02 - Strecha C-objekt výr...'!P135</f>
        <v>0</v>
      </c>
      <c r="AV96" s="87">
        <f>'02 - Strecha C-objekt výr...'!J35</f>
        <v>0</v>
      </c>
      <c r="AW96" s="87">
        <f>'02 - Strecha C-objekt výr...'!J36</f>
        <v>0</v>
      </c>
      <c r="AX96" s="87">
        <f>'02 - Strecha C-objekt výr...'!J37</f>
        <v>0</v>
      </c>
      <c r="AY96" s="87">
        <f>'02 - Strecha C-objekt výr...'!J38</f>
        <v>0</v>
      </c>
      <c r="AZ96" s="87">
        <f>'02 - Strecha C-objekt výr...'!F35</f>
        <v>0</v>
      </c>
      <c r="BA96" s="87">
        <f>'02 - Strecha C-objekt výr...'!F36</f>
        <v>0</v>
      </c>
      <c r="BB96" s="87">
        <f>'02 - Strecha C-objekt výr...'!F37</f>
        <v>0</v>
      </c>
      <c r="BC96" s="87">
        <f>'02 - Strecha C-objekt výr...'!F38</f>
        <v>0</v>
      </c>
      <c r="BD96" s="89">
        <f>'02 - Strecha C-objekt výr...'!F39</f>
        <v>0</v>
      </c>
      <c r="BT96" s="85" t="s">
        <v>79</v>
      </c>
      <c r="BV96" s="85" t="s">
        <v>74</v>
      </c>
      <c r="BW96" s="85" t="s">
        <v>82</v>
      </c>
      <c r="BX96" s="85" t="s">
        <v>4</v>
      </c>
      <c r="CL96" s="85" t="s">
        <v>1</v>
      </c>
      <c r="CM96" s="85" t="s">
        <v>72</v>
      </c>
    </row>
    <row r="97" spans="2:44" s="1" customFormat="1" ht="30" customHeight="1">
      <c r="B97" s="31"/>
      <c r="AR97" s="31"/>
    </row>
    <row r="98" spans="2:44" s="1" customFormat="1" ht="6.9" customHeight="1">
      <c r="B98" s="46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47"/>
      <c r="AO98" s="47"/>
      <c r="AP98" s="47"/>
      <c r="AQ98" s="47"/>
      <c r="AR98" s="31"/>
    </row>
  </sheetData>
  <mergeCells count="46"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01 - Strecha B-objekt výr...'!C2" display="/" xr:uid="{00000000-0004-0000-0000-000000000000}"/>
    <hyperlink ref="A96" location="'02 - Strecha C-objekt výr...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49"/>
  <sheetViews>
    <sheetView showGridLines="0" workbookViewId="0">
      <selection activeCell="F12" sqref="F12"/>
    </sheetView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42" t="s">
        <v>5</v>
      </c>
      <c r="M2" s="205"/>
      <c r="N2" s="205"/>
      <c r="O2" s="205"/>
      <c r="P2" s="205"/>
      <c r="Q2" s="205"/>
      <c r="R2" s="205"/>
      <c r="S2" s="205"/>
      <c r="T2" s="205"/>
      <c r="U2" s="205"/>
      <c r="V2" s="205"/>
      <c r="AT2" s="16" t="s">
        <v>80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72</v>
      </c>
    </row>
    <row r="4" spans="2:46" ht="24.9" customHeight="1">
      <c r="B4" s="19"/>
      <c r="D4" s="20" t="s">
        <v>83</v>
      </c>
      <c r="L4" s="19"/>
      <c r="M4" s="90" t="s">
        <v>9</v>
      </c>
      <c r="AT4" s="16" t="s">
        <v>3</v>
      </c>
    </row>
    <row r="5" spans="2:46" ht="6.9" customHeight="1">
      <c r="B5" s="19"/>
      <c r="L5" s="19"/>
    </row>
    <row r="6" spans="2:46" ht="12" customHeight="1">
      <c r="B6" s="19"/>
      <c r="D6" s="26" t="s">
        <v>14</v>
      </c>
      <c r="L6" s="19"/>
    </row>
    <row r="7" spans="2:46" ht="26.25" customHeight="1">
      <c r="B7" s="19"/>
      <c r="E7" s="243" t="str">
        <f>'Rekapitulácia stavby'!K6</f>
        <v>Modernizácie technológie výroby Areál víno Mrva&amp;Stanko, Trnava</v>
      </c>
      <c r="F7" s="244"/>
      <c r="G7" s="244"/>
      <c r="H7" s="244"/>
      <c r="L7" s="19"/>
    </row>
    <row r="8" spans="2:46" s="1" customFormat="1" ht="12" customHeight="1">
      <c r="B8" s="31"/>
      <c r="D8" s="26" t="s">
        <v>84</v>
      </c>
      <c r="L8" s="31"/>
    </row>
    <row r="9" spans="2:46" s="1" customFormat="1" ht="16.5" customHeight="1">
      <c r="B9" s="31"/>
      <c r="E9" s="223" t="s">
        <v>480</v>
      </c>
      <c r="F9" s="245"/>
      <c r="G9" s="245"/>
      <c r="H9" s="245"/>
      <c r="L9" s="31"/>
    </row>
    <row r="10" spans="2:46" s="1" customFormat="1" ht="10.199999999999999">
      <c r="B10" s="31"/>
      <c r="L10" s="31"/>
    </row>
    <row r="11" spans="2:46" s="1" customFormat="1" ht="12" customHeight="1">
      <c r="B11" s="31"/>
      <c r="D11" s="26" t="s">
        <v>15</v>
      </c>
      <c r="F11" s="24" t="s">
        <v>1</v>
      </c>
      <c r="I11" s="26" t="s">
        <v>16</v>
      </c>
      <c r="J11" s="24" t="s">
        <v>1</v>
      </c>
      <c r="L11" s="31"/>
    </row>
    <row r="12" spans="2:46" s="1" customFormat="1" ht="12" customHeight="1">
      <c r="B12" s="31"/>
      <c r="D12" s="26" t="s">
        <v>17</v>
      </c>
      <c r="F12" s="24"/>
      <c r="I12" s="26" t="s">
        <v>18</v>
      </c>
      <c r="J12" s="54">
        <f>'Rekapitulácia stavby'!AN8</f>
        <v>0</v>
      </c>
      <c r="L12" s="31"/>
    </row>
    <row r="13" spans="2:46" s="1" customFormat="1" ht="10.8" customHeight="1">
      <c r="B13" s="31"/>
      <c r="L13" s="31"/>
    </row>
    <row r="14" spans="2:46" s="1" customFormat="1" ht="12" customHeight="1">
      <c r="B14" s="31"/>
      <c r="D14" s="26" t="s">
        <v>19</v>
      </c>
      <c r="I14" s="26" t="s">
        <v>20</v>
      </c>
      <c r="J14" s="24" t="s">
        <v>1</v>
      </c>
      <c r="L14" s="31"/>
    </row>
    <row r="15" spans="2:46" s="1" customFormat="1" ht="18" customHeight="1">
      <c r="B15" s="31"/>
      <c r="E15" s="24" t="s">
        <v>21</v>
      </c>
      <c r="I15" s="26" t="s">
        <v>22</v>
      </c>
      <c r="J15" s="24" t="s">
        <v>1</v>
      </c>
      <c r="L15" s="31"/>
    </row>
    <row r="16" spans="2:46" s="1" customFormat="1" ht="6.9" customHeight="1">
      <c r="B16" s="31"/>
      <c r="L16" s="31"/>
    </row>
    <row r="17" spans="2:12" s="1" customFormat="1" ht="12" customHeight="1">
      <c r="B17" s="31"/>
      <c r="D17" s="26" t="s">
        <v>23</v>
      </c>
      <c r="I17" s="26" t="s">
        <v>20</v>
      </c>
      <c r="J17" s="27" t="str">
        <f>'Rekapitulácia stavby'!AN13</f>
        <v>Vyplň údaj</v>
      </c>
      <c r="L17" s="31"/>
    </row>
    <row r="18" spans="2:12" s="1" customFormat="1" ht="18" customHeight="1">
      <c r="B18" s="31"/>
      <c r="E18" s="246" t="str">
        <f>'Rekapitulácia stavby'!E14</f>
        <v>Vyplň údaj</v>
      </c>
      <c r="F18" s="204"/>
      <c r="G18" s="204"/>
      <c r="H18" s="204"/>
      <c r="I18" s="26" t="s">
        <v>22</v>
      </c>
      <c r="J18" s="27" t="str">
        <f>'Rekapitulácia stavby'!AN14</f>
        <v>Vyplň údaj</v>
      </c>
      <c r="L18" s="31"/>
    </row>
    <row r="19" spans="2:12" s="1" customFormat="1" ht="6.9" customHeight="1">
      <c r="B19" s="31"/>
      <c r="L19" s="31"/>
    </row>
    <row r="20" spans="2:12" s="1" customFormat="1" ht="12" customHeight="1">
      <c r="B20" s="31"/>
      <c r="D20" s="26" t="s">
        <v>25</v>
      </c>
      <c r="I20" s="26" t="s">
        <v>20</v>
      </c>
      <c r="J20" s="24" t="s">
        <v>1</v>
      </c>
      <c r="L20" s="31"/>
    </row>
    <row r="21" spans="2:12" s="1" customFormat="1" ht="18" customHeight="1">
      <c r="B21" s="31"/>
      <c r="E21" s="24" t="s">
        <v>26</v>
      </c>
      <c r="I21" s="26" t="s">
        <v>22</v>
      </c>
      <c r="J21" s="24" t="s">
        <v>1</v>
      </c>
      <c r="L21" s="31"/>
    </row>
    <row r="22" spans="2:12" s="1" customFormat="1" ht="6.9" customHeight="1">
      <c r="B22" s="31"/>
      <c r="L22" s="31"/>
    </row>
    <row r="23" spans="2:12" s="1" customFormat="1" ht="12" customHeight="1">
      <c r="B23" s="31"/>
      <c r="D23" s="26" t="s">
        <v>29</v>
      </c>
      <c r="I23" s="26" t="s">
        <v>20</v>
      </c>
      <c r="J23" s="24" t="str">
        <f>IF('Rekapitulácia stavby'!AN19="","",'Rekapitulácia stavby'!AN19)</f>
        <v/>
      </c>
      <c r="L23" s="31"/>
    </row>
    <row r="24" spans="2:12" s="1" customFormat="1" ht="18" customHeight="1">
      <c r="B24" s="31"/>
      <c r="E24" s="24" t="str">
        <f>IF('Rekapitulácia stavby'!E20="","",'Rekapitulácia stavby'!E20)</f>
        <v xml:space="preserve"> </v>
      </c>
      <c r="I24" s="26" t="s">
        <v>22</v>
      </c>
      <c r="J24" s="24" t="str">
        <f>IF('Rekapitulácia stavby'!AN20="","",'Rekapitulácia stavby'!AN20)</f>
        <v/>
      </c>
      <c r="L24" s="31"/>
    </row>
    <row r="25" spans="2:12" s="1" customFormat="1" ht="6.9" customHeight="1">
      <c r="B25" s="31"/>
      <c r="L25" s="31"/>
    </row>
    <row r="26" spans="2:12" s="1" customFormat="1" ht="12" customHeight="1">
      <c r="B26" s="31"/>
      <c r="D26" s="26" t="s">
        <v>31</v>
      </c>
      <c r="L26" s="31"/>
    </row>
    <row r="27" spans="2:12" s="7" customFormat="1" ht="16.5" customHeight="1">
      <c r="B27" s="91"/>
      <c r="E27" s="209" t="s">
        <v>1</v>
      </c>
      <c r="F27" s="209"/>
      <c r="G27" s="209"/>
      <c r="H27" s="209"/>
      <c r="L27" s="91"/>
    </row>
    <row r="28" spans="2:12" s="1" customFormat="1" ht="6.9" customHeight="1">
      <c r="B28" s="31"/>
      <c r="L28" s="31"/>
    </row>
    <row r="29" spans="2:12" s="1" customFormat="1" ht="6.9" customHeight="1">
      <c r="B29" s="31"/>
      <c r="D29" s="55"/>
      <c r="E29" s="55"/>
      <c r="F29" s="55"/>
      <c r="G29" s="55"/>
      <c r="H29" s="55"/>
      <c r="I29" s="55"/>
      <c r="J29" s="55"/>
      <c r="K29" s="55"/>
      <c r="L29" s="31"/>
    </row>
    <row r="30" spans="2:12" s="1" customFormat="1" ht="14.4" customHeight="1">
      <c r="B30" s="31"/>
      <c r="D30" s="24" t="s">
        <v>85</v>
      </c>
      <c r="J30" s="92">
        <f>J96</f>
        <v>0</v>
      </c>
      <c r="L30" s="31"/>
    </row>
    <row r="31" spans="2:12" s="1" customFormat="1" ht="14.4" customHeight="1">
      <c r="B31" s="31"/>
      <c r="D31" s="93" t="s">
        <v>86</v>
      </c>
      <c r="J31" s="92">
        <f>J108</f>
        <v>0</v>
      </c>
      <c r="L31" s="31"/>
    </row>
    <row r="32" spans="2:12" s="1" customFormat="1" ht="25.35" customHeight="1">
      <c r="B32" s="31"/>
      <c r="D32" s="94" t="s">
        <v>32</v>
      </c>
      <c r="J32" s="68">
        <f>ROUND(J30 + J31, 2)</f>
        <v>0</v>
      </c>
      <c r="L32" s="31"/>
    </row>
    <row r="33" spans="2:12" s="1" customFormat="1" ht="6.9" customHeight="1">
      <c r="B33" s="31"/>
      <c r="D33" s="55"/>
      <c r="E33" s="55"/>
      <c r="F33" s="55"/>
      <c r="G33" s="55"/>
      <c r="H33" s="55"/>
      <c r="I33" s="55"/>
      <c r="J33" s="55"/>
      <c r="K33" s="55"/>
      <c r="L33" s="31"/>
    </row>
    <row r="34" spans="2:12" s="1" customFormat="1" ht="14.4" customHeight="1">
      <c r="B34" s="31"/>
      <c r="F34" s="34" t="s">
        <v>34</v>
      </c>
      <c r="I34" s="34" t="s">
        <v>33</v>
      </c>
      <c r="J34" s="34" t="s">
        <v>35</v>
      </c>
      <c r="L34" s="31"/>
    </row>
    <row r="35" spans="2:12" s="1" customFormat="1" ht="14.4" customHeight="1">
      <c r="B35" s="31"/>
      <c r="D35" s="57" t="s">
        <v>36</v>
      </c>
      <c r="E35" s="36" t="s">
        <v>37</v>
      </c>
      <c r="F35" s="95">
        <f>ROUND((SUM(BE108:BE115) + SUM(BE135:BE248)),  2)</f>
        <v>0</v>
      </c>
      <c r="G35" s="96"/>
      <c r="H35" s="96"/>
      <c r="I35" s="97">
        <v>0.2</v>
      </c>
      <c r="J35" s="95">
        <f>ROUND(((SUM(BE108:BE115) + SUM(BE135:BE248))*I35),  2)</f>
        <v>0</v>
      </c>
      <c r="L35" s="31"/>
    </row>
    <row r="36" spans="2:12" s="1" customFormat="1" ht="14.4" customHeight="1">
      <c r="B36" s="31"/>
      <c r="E36" s="36" t="s">
        <v>38</v>
      </c>
      <c r="F36" s="95">
        <f>ROUND((SUM(BF108:BF115) + SUM(BF135:BF248)),  2)</f>
        <v>0</v>
      </c>
      <c r="G36" s="96"/>
      <c r="H36" s="96"/>
      <c r="I36" s="97">
        <v>0.2</v>
      </c>
      <c r="J36" s="95">
        <f>ROUND(((SUM(BF108:BF115) + SUM(BF135:BF248))*I36),  2)</f>
        <v>0</v>
      </c>
      <c r="L36" s="31"/>
    </row>
    <row r="37" spans="2:12" s="1" customFormat="1" ht="14.4" hidden="1" customHeight="1">
      <c r="B37" s="31"/>
      <c r="E37" s="26" t="s">
        <v>39</v>
      </c>
      <c r="F37" s="98">
        <f>ROUND((SUM(BG108:BG115) + SUM(BG135:BG248)),  2)</f>
        <v>0</v>
      </c>
      <c r="I37" s="99">
        <v>0.2</v>
      </c>
      <c r="J37" s="98">
        <f>0</f>
        <v>0</v>
      </c>
      <c r="L37" s="31"/>
    </row>
    <row r="38" spans="2:12" s="1" customFormat="1" ht="14.4" hidden="1" customHeight="1">
      <c r="B38" s="31"/>
      <c r="E38" s="26" t="s">
        <v>40</v>
      </c>
      <c r="F38" s="98">
        <f>ROUND((SUM(BH108:BH115) + SUM(BH135:BH248)),  2)</f>
        <v>0</v>
      </c>
      <c r="I38" s="99">
        <v>0.2</v>
      </c>
      <c r="J38" s="98">
        <f>0</f>
        <v>0</v>
      </c>
      <c r="L38" s="31"/>
    </row>
    <row r="39" spans="2:12" s="1" customFormat="1" ht="14.4" hidden="1" customHeight="1">
      <c r="B39" s="31"/>
      <c r="E39" s="36" t="s">
        <v>41</v>
      </c>
      <c r="F39" s="95">
        <f>ROUND((SUM(BI108:BI115) + SUM(BI135:BI248)),  2)</f>
        <v>0</v>
      </c>
      <c r="G39" s="96"/>
      <c r="H39" s="96"/>
      <c r="I39" s="97">
        <v>0</v>
      </c>
      <c r="J39" s="95">
        <f>0</f>
        <v>0</v>
      </c>
      <c r="L39" s="31"/>
    </row>
    <row r="40" spans="2:12" s="1" customFormat="1" ht="6.9" customHeight="1">
      <c r="B40" s="31"/>
      <c r="L40" s="31"/>
    </row>
    <row r="41" spans="2:12" s="1" customFormat="1" ht="25.35" customHeight="1">
      <c r="B41" s="31"/>
      <c r="C41" s="100"/>
      <c r="D41" s="101" t="s">
        <v>42</v>
      </c>
      <c r="E41" s="59"/>
      <c r="F41" s="59"/>
      <c r="G41" s="102" t="s">
        <v>43</v>
      </c>
      <c r="H41" s="103" t="s">
        <v>44</v>
      </c>
      <c r="I41" s="59"/>
      <c r="J41" s="104">
        <f>SUM(J32:J39)</f>
        <v>0</v>
      </c>
      <c r="K41" s="105"/>
      <c r="L41" s="31"/>
    </row>
    <row r="42" spans="2:12" s="1" customFormat="1" ht="14.4" customHeight="1">
      <c r="B42" s="31"/>
      <c r="L42" s="31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31"/>
    </row>
    <row r="51" spans="2:12" ht="10.199999999999999">
      <c r="B51" s="19"/>
      <c r="L51" s="19"/>
    </row>
    <row r="52" spans="2:12" ht="10.199999999999999">
      <c r="B52" s="19"/>
      <c r="L52" s="19"/>
    </row>
    <row r="53" spans="2:12" ht="10.199999999999999">
      <c r="B53" s="19"/>
      <c r="L53" s="19"/>
    </row>
    <row r="54" spans="2:12" ht="10.199999999999999">
      <c r="B54" s="19"/>
      <c r="L54" s="19"/>
    </row>
    <row r="55" spans="2:12" ht="10.199999999999999">
      <c r="B55" s="19"/>
      <c r="L55" s="19"/>
    </row>
    <row r="56" spans="2:12" ht="10.199999999999999">
      <c r="B56" s="19"/>
      <c r="L56" s="19"/>
    </row>
    <row r="57" spans="2:12" ht="10.199999999999999">
      <c r="B57" s="19"/>
      <c r="L57" s="19"/>
    </row>
    <row r="58" spans="2:12" ht="10.199999999999999">
      <c r="B58" s="19"/>
      <c r="L58" s="19"/>
    </row>
    <row r="59" spans="2:12" ht="10.199999999999999">
      <c r="B59" s="19"/>
      <c r="L59" s="19"/>
    </row>
    <row r="60" spans="2:12" ht="10.199999999999999">
      <c r="B60" s="19"/>
      <c r="L60" s="19"/>
    </row>
    <row r="61" spans="2:12" s="1" customFormat="1" ht="13.2">
      <c r="B61" s="31"/>
      <c r="D61" s="45" t="s">
        <v>47</v>
      </c>
      <c r="E61" s="33"/>
      <c r="F61" s="106" t="s">
        <v>48</v>
      </c>
      <c r="G61" s="45" t="s">
        <v>47</v>
      </c>
      <c r="H61" s="33"/>
      <c r="I61" s="33"/>
      <c r="J61" s="107" t="s">
        <v>48</v>
      </c>
      <c r="K61" s="33"/>
      <c r="L61" s="31"/>
    </row>
    <row r="62" spans="2:12" ht="10.199999999999999">
      <c r="B62" s="19"/>
      <c r="L62" s="19"/>
    </row>
    <row r="63" spans="2:12" ht="10.199999999999999">
      <c r="B63" s="19"/>
      <c r="L63" s="19"/>
    </row>
    <row r="64" spans="2:12" ht="10.199999999999999">
      <c r="B64" s="19"/>
      <c r="L64" s="19"/>
    </row>
    <row r="65" spans="2:12" s="1" customFormat="1" ht="13.2">
      <c r="B65" s="31"/>
      <c r="D65" s="43" t="s">
        <v>49</v>
      </c>
      <c r="E65" s="44"/>
      <c r="F65" s="44"/>
      <c r="G65" s="43" t="s">
        <v>50</v>
      </c>
      <c r="H65" s="44"/>
      <c r="I65" s="44"/>
      <c r="J65" s="44"/>
      <c r="K65" s="44"/>
      <c r="L65" s="31"/>
    </row>
    <row r="66" spans="2:12" ht="10.199999999999999">
      <c r="B66" s="19"/>
      <c r="L66" s="19"/>
    </row>
    <row r="67" spans="2:12" ht="10.199999999999999">
      <c r="B67" s="19"/>
      <c r="L67" s="19"/>
    </row>
    <row r="68" spans="2:12" ht="10.199999999999999">
      <c r="B68" s="19"/>
      <c r="L68" s="19"/>
    </row>
    <row r="69" spans="2:12" ht="10.199999999999999">
      <c r="B69" s="19"/>
      <c r="L69" s="19"/>
    </row>
    <row r="70" spans="2:12" ht="10.199999999999999">
      <c r="B70" s="19"/>
      <c r="L70" s="19"/>
    </row>
    <row r="71" spans="2:12" ht="10.199999999999999">
      <c r="B71" s="19"/>
      <c r="L71" s="19"/>
    </row>
    <row r="72" spans="2:12" ht="10.199999999999999">
      <c r="B72" s="19"/>
      <c r="L72" s="19"/>
    </row>
    <row r="73" spans="2:12" ht="10.199999999999999">
      <c r="B73" s="19"/>
      <c r="L73" s="19"/>
    </row>
    <row r="74" spans="2:12" ht="10.199999999999999">
      <c r="B74" s="19"/>
      <c r="L74" s="19"/>
    </row>
    <row r="75" spans="2:12" ht="10.199999999999999">
      <c r="B75" s="19"/>
      <c r="L75" s="19"/>
    </row>
    <row r="76" spans="2:12" s="1" customFormat="1" ht="13.2">
      <c r="B76" s="31"/>
      <c r="D76" s="45" t="s">
        <v>47</v>
      </c>
      <c r="E76" s="33"/>
      <c r="F76" s="106" t="s">
        <v>48</v>
      </c>
      <c r="G76" s="45" t="s">
        <v>47</v>
      </c>
      <c r="H76" s="33"/>
      <c r="I76" s="33"/>
      <c r="J76" s="107" t="s">
        <v>48</v>
      </c>
      <c r="K76" s="33"/>
      <c r="L76" s="31"/>
    </row>
    <row r="77" spans="2:12" s="1" customFormat="1" ht="14.4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47" s="1" customFormat="1" ht="6.9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47" s="1" customFormat="1" ht="24.9" customHeight="1">
      <c r="B82" s="31"/>
      <c r="C82" s="20" t="s">
        <v>87</v>
      </c>
      <c r="L82" s="31"/>
    </row>
    <row r="83" spans="2:47" s="1" customFormat="1" ht="6.9" customHeight="1">
      <c r="B83" s="31"/>
      <c r="L83" s="31"/>
    </row>
    <row r="84" spans="2:47" s="1" customFormat="1" ht="12" customHeight="1">
      <c r="B84" s="31"/>
      <c r="C84" s="26" t="s">
        <v>14</v>
      </c>
      <c r="L84" s="31"/>
    </row>
    <row r="85" spans="2:47" s="1" customFormat="1" ht="26.25" customHeight="1">
      <c r="B85" s="31"/>
      <c r="E85" s="243" t="str">
        <f>E7</f>
        <v>Modernizácie technológie výroby Areál víno Mrva&amp;Stanko, Trnava</v>
      </c>
      <c r="F85" s="244"/>
      <c r="G85" s="244"/>
      <c r="H85" s="244"/>
      <c r="L85" s="31"/>
    </row>
    <row r="86" spans="2:47" s="1" customFormat="1" ht="12" customHeight="1">
      <c r="B86" s="31"/>
      <c r="C86" s="26" t="s">
        <v>84</v>
      </c>
      <c r="L86" s="31"/>
    </row>
    <row r="87" spans="2:47" s="1" customFormat="1" ht="16.5" customHeight="1">
      <c r="B87" s="31"/>
      <c r="E87" s="223" t="str">
        <f>E9</f>
        <v>01 - Strecha B-objekt výroby</v>
      </c>
      <c r="F87" s="245"/>
      <c r="G87" s="245"/>
      <c r="H87" s="245"/>
      <c r="L87" s="31"/>
    </row>
    <row r="88" spans="2:47" s="1" customFormat="1" ht="6.9" customHeight="1">
      <c r="B88" s="31"/>
      <c r="L88" s="31"/>
    </row>
    <row r="89" spans="2:47" s="1" customFormat="1" ht="12" customHeight="1">
      <c r="B89" s="31"/>
      <c r="C89" s="26" t="s">
        <v>17</v>
      </c>
      <c r="F89" s="24">
        <f>F12</f>
        <v>0</v>
      </c>
      <c r="I89" s="26" t="s">
        <v>18</v>
      </c>
      <c r="J89" s="54">
        <f>IF(J12="","",J12)</f>
        <v>0</v>
      </c>
      <c r="L89" s="31"/>
    </row>
    <row r="90" spans="2:47" s="1" customFormat="1" ht="6.9" customHeight="1">
      <c r="B90" s="31"/>
      <c r="L90" s="31"/>
    </row>
    <row r="91" spans="2:47" s="1" customFormat="1" ht="15.15" customHeight="1">
      <c r="B91" s="31"/>
      <c r="C91" s="26" t="s">
        <v>19</v>
      </c>
      <c r="F91" s="24" t="str">
        <f>E15</f>
        <v>Víno Mrva &amp; Stanko a.s.,</v>
      </c>
      <c r="I91" s="26" t="s">
        <v>25</v>
      </c>
      <c r="J91" s="29" t="str">
        <f>E21</f>
        <v>Ing. Rusnák</v>
      </c>
      <c r="L91" s="31"/>
    </row>
    <row r="92" spans="2:47" s="1" customFormat="1" ht="15.15" customHeight="1">
      <c r="B92" s="31"/>
      <c r="C92" s="26" t="s">
        <v>23</v>
      </c>
      <c r="F92" s="24" t="str">
        <f>IF(E18="","",E18)</f>
        <v>Vyplň údaj</v>
      </c>
      <c r="I92" s="26" t="s">
        <v>29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8" t="s">
        <v>88</v>
      </c>
      <c r="D94" s="100"/>
      <c r="E94" s="100"/>
      <c r="F94" s="100"/>
      <c r="G94" s="100"/>
      <c r="H94" s="100"/>
      <c r="I94" s="100"/>
      <c r="J94" s="109" t="s">
        <v>89</v>
      </c>
      <c r="K94" s="100"/>
      <c r="L94" s="31"/>
    </row>
    <row r="95" spans="2:47" s="1" customFormat="1" ht="10.35" customHeight="1">
      <c r="B95" s="31"/>
      <c r="L95" s="31"/>
    </row>
    <row r="96" spans="2:47" s="1" customFormat="1" ht="22.8" customHeight="1">
      <c r="B96" s="31"/>
      <c r="C96" s="110" t="s">
        <v>90</v>
      </c>
      <c r="J96" s="68">
        <f>J135</f>
        <v>0</v>
      </c>
      <c r="L96" s="31"/>
      <c r="AU96" s="16" t="s">
        <v>91</v>
      </c>
    </row>
    <row r="97" spans="2:65" s="8" customFormat="1" ht="24.9" customHeight="1">
      <c r="B97" s="111"/>
      <c r="D97" s="112" t="s">
        <v>92</v>
      </c>
      <c r="E97" s="113"/>
      <c r="F97" s="113"/>
      <c r="G97" s="113"/>
      <c r="H97" s="113"/>
      <c r="I97" s="113"/>
      <c r="J97" s="114">
        <f>J136</f>
        <v>0</v>
      </c>
      <c r="L97" s="111"/>
    </row>
    <row r="98" spans="2:65" s="9" customFormat="1" ht="19.95" customHeight="1">
      <c r="B98" s="115"/>
      <c r="D98" s="116" t="s">
        <v>93</v>
      </c>
      <c r="E98" s="117"/>
      <c r="F98" s="117"/>
      <c r="G98" s="117"/>
      <c r="H98" s="117"/>
      <c r="I98" s="117"/>
      <c r="J98" s="118">
        <f>J137</f>
        <v>0</v>
      </c>
      <c r="L98" s="115"/>
    </row>
    <row r="99" spans="2:65" s="9" customFormat="1" ht="19.95" customHeight="1">
      <c r="B99" s="115"/>
      <c r="D99" s="116" t="s">
        <v>94</v>
      </c>
      <c r="E99" s="117"/>
      <c r="F99" s="117"/>
      <c r="G99" s="117"/>
      <c r="H99" s="117"/>
      <c r="I99" s="117"/>
      <c r="J99" s="118">
        <f>J142</f>
        <v>0</v>
      </c>
      <c r="L99" s="115"/>
    </row>
    <row r="100" spans="2:65" s="9" customFormat="1" ht="19.95" customHeight="1">
      <c r="B100" s="115"/>
      <c r="D100" s="116" t="s">
        <v>95</v>
      </c>
      <c r="E100" s="117"/>
      <c r="F100" s="117"/>
      <c r="G100" s="117"/>
      <c r="H100" s="117"/>
      <c r="I100" s="117"/>
      <c r="J100" s="118">
        <f>J152</f>
        <v>0</v>
      </c>
      <c r="L100" s="115"/>
    </row>
    <row r="101" spans="2:65" s="8" customFormat="1" ht="24.9" customHeight="1">
      <c r="B101" s="111"/>
      <c r="D101" s="112" t="s">
        <v>96</v>
      </c>
      <c r="E101" s="113"/>
      <c r="F101" s="113"/>
      <c r="G101" s="113"/>
      <c r="H101" s="113"/>
      <c r="I101" s="113"/>
      <c r="J101" s="114">
        <f>J154</f>
        <v>0</v>
      </c>
      <c r="L101" s="111"/>
    </row>
    <row r="102" spans="2:65" s="9" customFormat="1" ht="19.95" customHeight="1">
      <c r="B102" s="115"/>
      <c r="D102" s="116" t="s">
        <v>97</v>
      </c>
      <c r="E102" s="117"/>
      <c r="F102" s="117"/>
      <c r="G102" s="117"/>
      <c r="H102" s="117"/>
      <c r="I102" s="117"/>
      <c r="J102" s="118">
        <f>J155</f>
        <v>0</v>
      </c>
      <c r="L102" s="115"/>
    </row>
    <row r="103" spans="2:65" s="9" customFormat="1" ht="19.95" customHeight="1">
      <c r="B103" s="115"/>
      <c r="D103" s="116" t="s">
        <v>98</v>
      </c>
      <c r="E103" s="117"/>
      <c r="F103" s="117"/>
      <c r="G103" s="117"/>
      <c r="H103" s="117"/>
      <c r="I103" s="117"/>
      <c r="J103" s="118">
        <f>J201</f>
        <v>0</v>
      </c>
      <c r="L103" s="115"/>
    </row>
    <row r="104" spans="2:65" s="9" customFormat="1" ht="19.95" customHeight="1">
      <c r="B104" s="115"/>
      <c r="D104" s="116" t="s">
        <v>99</v>
      </c>
      <c r="E104" s="117"/>
      <c r="F104" s="117"/>
      <c r="G104" s="117"/>
      <c r="H104" s="117"/>
      <c r="I104" s="117"/>
      <c r="J104" s="118">
        <f>J221</f>
        <v>0</v>
      </c>
      <c r="L104" s="115"/>
    </row>
    <row r="105" spans="2:65" s="9" customFormat="1" ht="19.95" customHeight="1">
      <c r="B105" s="115"/>
      <c r="D105" s="116" t="s">
        <v>100</v>
      </c>
      <c r="E105" s="117"/>
      <c r="F105" s="117"/>
      <c r="G105" s="117"/>
      <c r="H105" s="117"/>
      <c r="I105" s="117"/>
      <c r="J105" s="118">
        <f>J225</f>
        <v>0</v>
      </c>
      <c r="L105" s="115"/>
    </row>
    <row r="106" spans="2:65" s="1" customFormat="1" ht="21.75" customHeight="1">
      <c r="B106" s="31"/>
      <c r="L106" s="31"/>
    </row>
    <row r="107" spans="2:65" s="1" customFormat="1" ht="6.9" customHeight="1">
      <c r="B107" s="31"/>
      <c r="L107" s="31"/>
    </row>
    <row r="108" spans="2:65" s="1" customFormat="1" ht="29.25" customHeight="1">
      <c r="B108" s="31"/>
      <c r="C108" s="110" t="s">
        <v>101</v>
      </c>
      <c r="J108" s="119">
        <f>ROUND(J109 + J110 + J111 + J112 + J113 + J114,2)</f>
        <v>0</v>
      </c>
      <c r="L108" s="31"/>
      <c r="N108" s="120" t="s">
        <v>36</v>
      </c>
    </row>
    <row r="109" spans="2:65" s="1" customFormat="1" ht="18" customHeight="1">
      <c r="B109" s="121"/>
      <c r="C109" s="122"/>
      <c r="D109" s="247" t="s">
        <v>102</v>
      </c>
      <c r="E109" s="248"/>
      <c r="F109" s="248"/>
      <c r="G109" s="122"/>
      <c r="H109" s="122"/>
      <c r="I109" s="122"/>
      <c r="J109" s="124">
        <v>0</v>
      </c>
      <c r="K109" s="122"/>
      <c r="L109" s="121"/>
      <c r="M109" s="122"/>
      <c r="N109" s="125" t="s">
        <v>38</v>
      </c>
      <c r="O109" s="122"/>
      <c r="P109" s="122"/>
      <c r="Q109" s="122"/>
      <c r="R109" s="122"/>
      <c r="S109" s="122"/>
      <c r="T109" s="122"/>
      <c r="U109" s="122"/>
      <c r="V109" s="122"/>
      <c r="W109" s="122"/>
      <c r="X109" s="122"/>
      <c r="Y109" s="122"/>
      <c r="Z109" s="122"/>
      <c r="AA109" s="122"/>
      <c r="AB109" s="122"/>
      <c r="AC109" s="122"/>
      <c r="AD109" s="122"/>
      <c r="AE109" s="122"/>
      <c r="AF109" s="122"/>
      <c r="AG109" s="122"/>
      <c r="AH109" s="122"/>
      <c r="AI109" s="122"/>
      <c r="AJ109" s="122"/>
      <c r="AK109" s="122"/>
      <c r="AL109" s="122"/>
      <c r="AM109" s="122"/>
      <c r="AN109" s="122"/>
      <c r="AO109" s="122"/>
      <c r="AP109" s="122"/>
      <c r="AQ109" s="122"/>
      <c r="AR109" s="122"/>
      <c r="AS109" s="122"/>
      <c r="AT109" s="122"/>
      <c r="AU109" s="122"/>
      <c r="AV109" s="122"/>
      <c r="AW109" s="122"/>
      <c r="AX109" s="122"/>
      <c r="AY109" s="126" t="s">
        <v>103</v>
      </c>
      <c r="AZ109" s="122"/>
      <c r="BA109" s="122"/>
      <c r="BB109" s="122"/>
      <c r="BC109" s="122"/>
      <c r="BD109" s="122"/>
      <c r="BE109" s="127">
        <f t="shared" ref="BE109:BE114" si="0">IF(N109="základná",J109,0)</f>
        <v>0</v>
      </c>
      <c r="BF109" s="127">
        <f t="shared" ref="BF109:BF114" si="1">IF(N109="znížená",J109,0)</f>
        <v>0</v>
      </c>
      <c r="BG109" s="127">
        <f t="shared" ref="BG109:BG114" si="2">IF(N109="zákl. prenesená",J109,0)</f>
        <v>0</v>
      </c>
      <c r="BH109" s="127">
        <f t="shared" ref="BH109:BH114" si="3">IF(N109="zníž. prenesená",J109,0)</f>
        <v>0</v>
      </c>
      <c r="BI109" s="127">
        <f t="shared" ref="BI109:BI114" si="4">IF(N109="nulová",J109,0)</f>
        <v>0</v>
      </c>
      <c r="BJ109" s="126" t="s">
        <v>104</v>
      </c>
      <c r="BK109" s="122"/>
      <c r="BL109" s="122"/>
      <c r="BM109" s="122"/>
    </row>
    <row r="110" spans="2:65" s="1" customFormat="1" ht="18" customHeight="1">
      <c r="B110" s="121"/>
      <c r="C110" s="122"/>
      <c r="D110" s="247" t="s">
        <v>105</v>
      </c>
      <c r="E110" s="248"/>
      <c r="F110" s="248"/>
      <c r="G110" s="122"/>
      <c r="H110" s="122"/>
      <c r="I110" s="122"/>
      <c r="J110" s="124">
        <v>0</v>
      </c>
      <c r="K110" s="122"/>
      <c r="L110" s="121"/>
      <c r="M110" s="122"/>
      <c r="N110" s="125" t="s">
        <v>38</v>
      </c>
      <c r="O110" s="122"/>
      <c r="P110" s="122"/>
      <c r="Q110" s="122"/>
      <c r="R110" s="122"/>
      <c r="S110" s="122"/>
      <c r="T110" s="122"/>
      <c r="U110" s="122"/>
      <c r="V110" s="122"/>
      <c r="W110" s="122"/>
      <c r="X110" s="122"/>
      <c r="Y110" s="122"/>
      <c r="Z110" s="122"/>
      <c r="AA110" s="122"/>
      <c r="AB110" s="122"/>
      <c r="AC110" s="122"/>
      <c r="AD110" s="122"/>
      <c r="AE110" s="122"/>
      <c r="AF110" s="122"/>
      <c r="AG110" s="122"/>
      <c r="AH110" s="122"/>
      <c r="AI110" s="122"/>
      <c r="AJ110" s="122"/>
      <c r="AK110" s="122"/>
      <c r="AL110" s="122"/>
      <c r="AM110" s="122"/>
      <c r="AN110" s="122"/>
      <c r="AO110" s="122"/>
      <c r="AP110" s="122"/>
      <c r="AQ110" s="122"/>
      <c r="AR110" s="122"/>
      <c r="AS110" s="122"/>
      <c r="AT110" s="122"/>
      <c r="AU110" s="122"/>
      <c r="AV110" s="122"/>
      <c r="AW110" s="122"/>
      <c r="AX110" s="122"/>
      <c r="AY110" s="126" t="s">
        <v>103</v>
      </c>
      <c r="AZ110" s="122"/>
      <c r="BA110" s="122"/>
      <c r="BB110" s="122"/>
      <c r="BC110" s="122"/>
      <c r="BD110" s="122"/>
      <c r="BE110" s="127">
        <f t="shared" si="0"/>
        <v>0</v>
      </c>
      <c r="BF110" s="127">
        <f t="shared" si="1"/>
        <v>0</v>
      </c>
      <c r="BG110" s="127">
        <f t="shared" si="2"/>
        <v>0</v>
      </c>
      <c r="BH110" s="127">
        <f t="shared" si="3"/>
        <v>0</v>
      </c>
      <c r="BI110" s="127">
        <f t="shared" si="4"/>
        <v>0</v>
      </c>
      <c r="BJ110" s="126" t="s">
        <v>104</v>
      </c>
      <c r="BK110" s="122"/>
      <c r="BL110" s="122"/>
      <c r="BM110" s="122"/>
    </row>
    <row r="111" spans="2:65" s="1" customFormat="1" ht="18" customHeight="1">
      <c r="B111" s="121"/>
      <c r="C111" s="122"/>
      <c r="D111" s="247" t="s">
        <v>106</v>
      </c>
      <c r="E111" s="248"/>
      <c r="F111" s="248"/>
      <c r="G111" s="122"/>
      <c r="H111" s="122"/>
      <c r="I111" s="122"/>
      <c r="J111" s="124">
        <v>0</v>
      </c>
      <c r="K111" s="122"/>
      <c r="L111" s="121"/>
      <c r="M111" s="122"/>
      <c r="N111" s="125" t="s">
        <v>38</v>
      </c>
      <c r="O111" s="122"/>
      <c r="P111" s="122"/>
      <c r="Q111" s="122"/>
      <c r="R111" s="122"/>
      <c r="S111" s="122"/>
      <c r="T111" s="122"/>
      <c r="U111" s="122"/>
      <c r="V111" s="122"/>
      <c r="W111" s="122"/>
      <c r="X111" s="122"/>
      <c r="Y111" s="122"/>
      <c r="Z111" s="122"/>
      <c r="AA111" s="122"/>
      <c r="AB111" s="122"/>
      <c r="AC111" s="122"/>
      <c r="AD111" s="122"/>
      <c r="AE111" s="122"/>
      <c r="AF111" s="122"/>
      <c r="AG111" s="122"/>
      <c r="AH111" s="122"/>
      <c r="AI111" s="122"/>
      <c r="AJ111" s="122"/>
      <c r="AK111" s="122"/>
      <c r="AL111" s="122"/>
      <c r="AM111" s="122"/>
      <c r="AN111" s="122"/>
      <c r="AO111" s="122"/>
      <c r="AP111" s="122"/>
      <c r="AQ111" s="122"/>
      <c r="AR111" s="122"/>
      <c r="AS111" s="122"/>
      <c r="AT111" s="122"/>
      <c r="AU111" s="122"/>
      <c r="AV111" s="122"/>
      <c r="AW111" s="122"/>
      <c r="AX111" s="122"/>
      <c r="AY111" s="126" t="s">
        <v>103</v>
      </c>
      <c r="AZ111" s="122"/>
      <c r="BA111" s="122"/>
      <c r="BB111" s="122"/>
      <c r="BC111" s="122"/>
      <c r="BD111" s="122"/>
      <c r="BE111" s="127">
        <f t="shared" si="0"/>
        <v>0</v>
      </c>
      <c r="BF111" s="127">
        <f t="shared" si="1"/>
        <v>0</v>
      </c>
      <c r="BG111" s="127">
        <f t="shared" si="2"/>
        <v>0</v>
      </c>
      <c r="BH111" s="127">
        <f t="shared" si="3"/>
        <v>0</v>
      </c>
      <c r="BI111" s="127">
        <f t="shared" si="4"/>
        <v>0</v>
      </c>
      <c r="BJ111" s="126" t="s">
        <v>104</v>
      </c>
      <c r="BK111" s="122"/>
      <c r="BL111" s="122"/>
      <c r="BM111" s="122"/>
    </row>
    <row r="112" spans="2:65" s="1" customFormat="1" ht="18" customHeight="1">
      <c r="B112" s="121"/>
      <c r="C112" s="122"/>
      <c r="D112" s="247" t="s">
        <v>107</v>
      </c>
      <c r="E112" s="248"/>
      <c r="F112" s="248"/>
      <c r="G112" s="122"/>
      <c r="H112" s="122"/>
      <c r="I112" s="122"/>
      <c r="J112" s="124">
        <v>0</v>
      </c>
      <c r="K112" s="122"/>
      <c r="L112" s="121"/>
      <c r="M112" s="122"/>
      <c r="N112" s="125" t="s">
        <v>38</v>
      </c>
      <c r="O112" s="122"/>
      <c r="P112" s="122"/>
      <c r="Q112" s="122"/>
      <c r="R112" s="122"/>
      <c r="S112" s="122"/>
      <c r="T112" s="122"/>
      <c r="U112" s="122"/>
      <c r="V112" s="122"/>
      <c r="W112" s="122"/>
      <c r="X112" s="122"/>
      <c r="Y112" s="122"/>
      <c r="Z112" s="122"/>
      <c r="AA112" s="122"/>
      <c r="AB112" s="122"/>
      <c r="AC112" s="122"/>
      <c r="AD112" s="122"/>
      <c r="AE112" s="122"/>
      <c r="AF112" s="122"/>
      <c r="AG112" s="122"/>
      <c r="AH112" s="122"/>
      <c r="AI112" s="122"/>
      <c r="AJ112" s="122"/>
      <c r="AK112" s="122"/>
      <c r="AL112" s="122"/>
      <c r="AM112" s="122"/>
      <c r="AN112" s="122"/>
      <c r="AO112" s="122"/>
      <c r="AP112" s="122"/>
      <c r="AQ112" s="122"/>
      <c r="AR112" s="122"/>
      <c r="AS112" s="122"/>
      <c r="AT112" s="122"/>
      <c r="AU112" s="122"/>
      <c r="AV112" s="122"/>
      <c r="AW112" s="122"/>
      <c r="AX112" s="122"/>
      <c r="AY112" s="126" t="s">
        <v>103</v>
      </c>
      <c r="AZ112" s="122"/>
      <c r="BA112" s="122"/>
      <c r="BB112" s="122"/>
      <c r="BC112" s="122"/>
      <c r="BD112" s="122"/>
      <c r="BE112" s="127">
        <f t="shared" si="0"/>
        <v>0</v>
      </c>
      <c r="BF112" s="127">
        <f t="shared" si="1"/>
        <v>0</v>
      </c>
      <c r="BG112" s="127">
        <f t="shared" si="2"/>
        <v>0</v>
      </c>
      <c r="BH112" s="127">
        <f t="shared" si="3"/>
        <v>0</v>
      </c>
      <c r="BI112" s="127">
        <f t="shared" si="4"/>
        <v>0</v>
      </c>
      <c r="BJ112" s="126" t="s">
        <v>104</v>
      </c>
      <c r="BK112" s="122"/>
      <c r="BL112" s="122"/>
      <c r="BM112" s="122"/>
    </row>
    <row r="113" spans="2:65" s="1" customFormat="1" ht="18" customHeight="1">
      <c r="B113" s="121"/>
      <c r="C113" s="122"/>
      <c r="D113" s="247" t="s">
        <v>108</v>
      </c>
      <c r="E113" s="248"/>
      <c r="F113" s="248"/>
      <c r="G113" s="122"/>
      <c r="H113" s="122"/>
      <c r="I113" s="122"/>
      <c r="J113" s="124">
        <v>0</v>
      </c>
      <c r="K113" s="122"/>
      <c r="L113" s="121"/>
      <c r="M113" s="122"/>
      <c r="N113" s="125" t="s">
        <v>38</v>
      </c>
      <c r="O113" s="122"/>
      <c r="P113" s="122"/>
      <c r="Q113" s="122"/>
      <c r="R113" s="122"/>
      <c r="S113" s="122"/>
      <c r="T113" s="122"/>
      <c r="U113" s="122"/>
      <c r="V113" s="122"/>
      <c r="W113" s="122"/>
      <c r="X113" s="122"/>
      <c r="Y113" s="122"/>
      <c r="Z113" s="122"/>
      <c r="AA113" s="122"/>
      <c r="AB113" s="122"/>
      <c r="AC113" s="122"/>
      <c r="AD113" s="122"/>
      <c r="AE113" s="122"/>
      <c r="AF113" s="122"/>
      <c r="AG113" s="122"/>
      <c r="AH113" s="122"/>
      <c r="AI113" s="122"/>
      <c r="AJ113" s="122"/>
      <c r="AK113" s="122"/>
      <c r="AL113" s="122"/>
      <c r="AM113" s="122"/>
      <c r="AN113" s="122"/>
      <c r="AO113" s="122"/>
      <c r="AP113" s="122"/>
      <c r="AQ113" s="122"/>
      <c r="AR113" s="122"/>
      <c r="AS113" s="122"/>
      <c r="AT113" s="122"/>
      <c r="AU113" s="122"/>
      <c r="AV113" s="122"/>
      <c r="AW113" s="122"/>
      <c r="AX113" s="122"/>
      <c r="AY113" s="126" t="s">
        <v>103</v>
      </c>
      <c r="AZ113" s="122"/>
      <c r="BA113" s="122"/>
      <c r="BB113" s="122"/>
      <c r="BC113" s="122"/>
      <c r="BD113" s="122"/>
      <c r="BE113" s="127">
        <f t="shared" si="0"/>
        <v>0</v>
      </c>
      <c r="BF113" s="127">
        <f t="shared" si="1"/>
        <v>0</v>
      </c>
      <c r="BG113" s="127">
        <f t="shared" si="2"/>
        <v>0</v>
      </c>
      <c r="BH113" s="127">
        <f t="shared" si="3"/>
        <v>0</v>
      </c>
      <c r="BI113" s="127">
        <f t="shared" si="4"/>
        <v>0</v>
      </c>
      <c r="BJ113" s="126" t="s">
        <v>104</v>
      </c>
      <c r="BK113" s="122"/>
      <c r="BL113" s="122"/>
      <c r="BM113" s="122"/>
    </row>
    <row r="114" spans="2:65" s="1" customFormat="1" ht="18" customHeight="1">
      <c r="B114" s="121"/>
      <c r="C114" s="122"/>
      <c r="D114" s="123" t="s">
        <v>109</v>
      </c>
      <c r="E114" s="122"/>
      <c r="F114" s="122"/>
      <c r="G114" s="122"/>
      <c r="H114" s="122"/>
      <c r="I114" s="122"/>
      <c r="J114" s="124">
        <f>ROUND(J30*T114,2)</f>
        <v>0</v>
      </c>
      <c r="K114" s="122"/>
      <c r="L114" s="121"/>
      <c r="M114" s="122"/>
      <c r="N114" s="125" t="s">
        <v>38</v>
      </c>
      <c r="O114" s="122"/>
      <c r="P114" s="122"/>
      <c r="Q114" s="122"/>
      <c r="R114" s="122"/>
      <c r="S114" s="122"/>
      <c r="T114" s="122"/>
      <c r="U114" s="122"/>
      <c r="V114" s="122"/>
      <c r="W114" s="122"/>
      <c r="X114" s="122"/>
      <c r="Y114" s="122"/>
      <c r="Z114" s="122"/>
      <c r="AA114" s="122"/>
      <c r="AB114" s="122"/>
      <c r="AC114" s="122"/>
      <c r="AD114" s="122"/>
      <c r="AE114" s="122"/>
      <c r="AF114" s="122"/>
      <c r="AG114" s="122"/>
      <c r="AH114" s="122"/>
      <c r="AI114" s="122"/>
      <c r="AJ114" s="122"/>
      <c r="AK114" s="122"/>
      <c r="AL114" s="122"/>
      <c r="AM114" s="122"/>
      <c r="AN114" s="122"/>
      <c r="AO114" s="122"/>
      <c r="AP114" s="122"/>
      <c r="AQ114" s="122"/>
      <c r="AR114" s="122"/>
      <c r="AS114" s="122"/>
      <c r="AT114" s="122"/>
      <c r="AU114" s="122"/>
      <c r="AV114" s="122"/>
      <c r="AW114" s="122"/>
      <c r="AX114" s="122"/>
      <c r="AY114" s="126" t="s">
        <v>110</v>
      </c>
      <c r="AZ114" s="122"/>
      <c r="BA114" s="122"/>
      <c r="BB114" s="122"/>
      <c r="BC114" s="122"/>
      <c r="BD114" s="122"/>
      <c r="BE114" s="127">
        <f t="shared" si="0"/>
        <v>0</v>
      </c>
      <c r="BF114" s="127">
        <f t="shared" si="1"/>
        <v>0</v>
      </c>
      <c r="BG114" s="127">
        <f t="shared" si="2"/>
        <v>0</v>
      </c>
      <c r="BH114" s="127">
        <f t="shared" si="3"/>
        <v>0</v>
      </c>
      <c r="BI114" s="127">
        <f t="shared" si="4"/>
        <v>0</v>
      </c>
      <c r="BJ114" s="126" t="s">
        <v>104</v>
      </c>
      <c r="BK114" s="122"/>
      <c r="BL114" s="122"/>
      <c r="BM114" s="122"/>
    </row>
    <row r="115" spans="2:65" s="1" customFormat="1" ht="10.199999999999999">
      <c r="B115" s="31"/>
      <c r="L115" s="31"/>
    </row>
    <row r="116" spans="2:65" s="1" customFormat="1" ht="29.25" customHeight="1">
      <c r="B116" s="31"/>
      <c r="C116" s="128" t="s">
        <v>111</v>
      </c>
      <c r="D116" s="100"/>
      <c r="E116" s="100"/>
      <c r="F116" s="100"/>
      <c r="G116" s="100"/>
      <c r="H116" s="100"/>
      <c r="I116" s="100"/>
      <c r="J116" s="129">
        <f>ROUND(J96+J108,2)</f>
        <v>0</v>
      </c>
      <c r="K116" s="100"/>
      <c r="L116" s="31"/>
    </row>
    <row r="117" spans="2:65" s="1" customFormat="1" ht="6.9" customHeight="1">
      <c r="B117" s="46"/>
      <c r="C117" s="47"/>
      <c r="D117" s="47"/>
      <c r="E117" s="47"/>
      <c r="F117" s="47"/>
      <c r="G117" s="47"/>
      <c r="H117" s="47"/>
      <c r="I117" s="47"/>
      <c r="J117" s="47"/>
      <c r="K117" s="47"/>
      <c r="L117" s="31"/>
    </row>
    <row r="121" spans="2:65" s="1" customFormat="1" ht="6.9" customHeight="1">
      <c r="B121" s="48"/>
      <c r="C121" s="49"/>
      <c r="D121" s="49"/>
      <c r="E121" s="49"/>
      <c r="F121" s="49"/>
      <c r="G121" s="49"/>
      <c r="H121" s="49"/>
      <c r="I121" s="49"/>
      <c r="J121" s="49"/>
      <c r="K121" s="49"/>
      <c r="L121" s="31"/>
    </row>
    <row r="122" spans="2:65" s="1" customFormat="1" ht="24.9" customHeight="1">
      <c r="B122" s="31"/>
      <c r="C122" s="20" t="s">
        <v>112</v>
      </c>
      <c r="L122" s="31"/>
    </row>
    <row r="123" spans="2:65" s="1" customFormat="1" ht="6.9" customHeight="1">
      <c r="B123" s="31"/>
      <c r="L123" s="31"/>
    </row>
    <row r="124" spans="2:65" s="1" customFormat="1" ht="12" customHeight="1">
      <c r="B124" s="31"/>
      <c r="C124" s="26" t="s">
        <v>14</v>
      </c>
      <c r="L124" s="31"/>
    </row>
    <row r="125" spans="2:65" s="1" customFormat="1" ht="26.25" customHeight="1">
      <c r="B125" s="31"/>
      <c r="E125" s="243" t="str">
        <f>E7</f>
        <v>Modernizácie technológie výroby Areál víno Mrva&amp;Stanko, Trnava</v>
      </c>
      <c r="F125" s="244"/>
      <c r="G125" s="244"/>
      <c r="H125" s="244"/>
      <c r="L125" s="31"/>
    </row>
    <row r="126" spans="2:65" s="1" customFormat="1" ht="12" customHeight="1">
      <c r="B126" s="31"/>
      <c r="C126" s="26" t="s">
        <v>84</v>
      </c>
      <c r="L126" s="31"/>
    </row>
    <row r="127" spans="2:65" s="1" customFormat="1" ht="16.5" customHeight="1">
      <c r="B127" s="31"/>
      <c r="E127" s="223" t="str">
        <f>E9</f>
        <v>01 - Strecha B-objekt výroby</v>
      </c>
      <c r="F127" s="245"/>
      <c r="G127" s="245"/>
      <c r="H127" s="245"/>
      <c r="L127" s="31"/>
    </row>
    <row r="128" spans="2:65" s="1" customFormat="1" ht="6.9" customHeight="1">
      <c r="B128" s="31"/>
      <c r="L128" s="31"/>
    </row>
    <row r="129" spans="2:65" s="1" customFormat="1" ht="12" customHeight="1">
      <c r="B129" s="31"/>
      <c r="C129" s="26" t="s">
        <v>17</v>
      </c>
      <c r="F129" s="24">
        <f>F12</f>
        <v>0</v>
      </c>
      <c r="I129" s="26" t="s">
        <v>18</v>
      </c>
      <c r="J129" s="54">
        <f>IF(J12="","",J12)</f>
        <v>0</v>
      </c>
      <c r="L129" s="31"/>
    </row>
    <row r="130" spans="2:65" s="1" customFormat="1" ht="6.9" customHeight="1">
      <c r="B130" s="31"/>
      <c r="L130" s="31"/>
    </row>
    <row r="131" spans="2:65" s="1" customFormat="1" ht="15.15" customHeight="1">
      <c r="B131" s="31"/>
      <c r="C131" s="26" t="s">
        <v>19</v>
      </c>
      <c r="F131" s="24" t="str">
        <f>E15</f>
        <v>Víno Mrva &amp; Stanko a.s.,</v>
      </c>
      <c r="I131" s="26" t="s">
        <v>25</v>
      </c>
      <c r="J131" s="29" t="str">
        <f>E21</f>
        <v>Ing. Rusnák</v>
      </c>
      <c r="L131" s="31"/>
    </row>
    <row r="132" spans="2:65" s="1" customFormat="1" ht="15.15" customHeight="1">
      <c r="B132" s="31"/>
      <c r="C132" s="26" t="s">
        <v>23</v>
      </c>
      <c r="F132" s="24" t="str">
        <f>IF(E18="","",E18)</f>
        <v>Vyplň údaj</v>
      </c>
      <c r="I132" s="26" t="s">
        <v>29</v>
      </c>
      <c r="J132" s="29" t="str">
        <f>E24</f>
        <v xml:space="preserve"> </v>
      </c>
      <c r="L132" s="31"/>
    </row>
    <row r="133" spans="2:65" s="1" customFormat="1" ht="10.35" customHeight="1">
      <c r="B133" s="31"/>
      <c r="L133" s="31"/>
    </row>
    <row r="134" spans="2:65" s="10" customFormat="1" ht="29.25" customHeight="1">
      <c r="B134" s="130"/>
      <c r="C134" s="131" t="s">
        <v>113</v>
      </c>
      <c r="D134" s="132" t="s">
        <v>57</v>
      </c>
      <c r="E134" s="132" t="s">
        <v>53</v>
      </c>
      <c r="F134" s="132" t="s">
        <v>54</v>
      </c>
      <c r="G134" s="132" t="s">
        <v>114</v>
      </c>
      <c r="H134" s="132" t="s">
        <v>115</v>
      </c>
      <c r="I134" s="132" t="s">
        <v>116</v>
      </c>
      <c r="J134" s="133" t="s">
        <v>89</v>
      </c>
      <c r="K134" s="134" t="s">
        <v>117</v>
      </c>
      <c r="L134" s="130"/>
      <c r="M134" s="61" t="s">
        <v>1</v>
      </c>
      <c r="N134" s="62" t="s">
        <v>36</v>
      </c>
      <c r="O134" s="62" t="s">
        <v>118</v>
      </c>
      <c r="P134" s="62" t="s">
        <v>119</v>
      </c>
      <c r="Q134" s="62" t="s">
        <v>120</v>
      </c>
      <c r="R134" s="62" t="s">
        <v>121</v>
      </c>
      <c r="S134" s="62" t="s">
        <v>122</v>
      </c>
      <c r="T134" s="63" t="s">
        <v>123</v>
      </c>
    </row>
    <row r="135" spans="2:65" s="1" customFormat="1" ht="22.8" customHeight="1">
      <c r="B135" s="31"/>
      <c r="C135" s="66" t="s">
        <v>85</v>
      </c>
      <c r="J135" s="135">
        <f>BK135</f>
        <v>0</v>
      </c>
      <c r="L135" s="31"/>
      <c r="M135" s="64"/>
      <c r="N135" s="55"/>
      <c r="O135" s="55"/>
      <c r="P135" s="136">
        <f>P136+P154</f>
        <v>0</v>
      </c>
      <c r="Q135" s="55"/>
      <c r="R135" s="136">
        <f>R136+R154</f>
        <v>11.738139099999998</v>
      </c>
      <c r="S135" s="55"/>
      <c r="T135" s="137">
        <f>T136+T154</f>
        <v>51.493624400000002</v>
      </c>
      <c r="AT135" s="16" t="s">
        <v>71</v>
      </c>
      <c r="AU135" s="16" t="s">
        <v>91</v>
      </c>
      <c r="BK135" s="138">
        <f>BK136+BK154</f>
        <v>0</v>
      </c>
    </row>
    <row r="136" spans="2:65" s="11" customFormat="1" ht="25.95" customHeight="1">
      <c r="B136" s="139"/>
      <c r="D136" s="140" t="s">
        <v>71</v>
      </c>
      <c r="E136" s="141" t="s">
        <v>124</v>
      </c>
      <c r="F136" s="141" t="s">
        <v>125</v>
      </c>
      <c r="I136" s="142"/>
      <c r="J136" s="143">
        <f>BK136</f>
        <v>0</v>
      </c>
      <c r="L136" s="139"/>
      <c r="M136" s="144"/>
      <c r="P136" s="145">
        <f>P137+P142+P152</f>
        <v>0</v>
      </c>
      <c r="R136" s="145">
        <f>R137+R142+R152</f>
        <v>2.1385543999999999</v>
      </c>
      <c r="T136" s="146">
        <f>T137+T142+T152</f>
        <v>32.822300000000006</v>
      </c>
      <c r="AR136" s="140" t="s">
        <v>79</v>
      </c>
      <c r="AT136" s="147" t="s">
        <v>71</v>
      </c>
      <c r="AU136" s="147" t="s">
        <v>72</v>
      </c>
      <c r="AY136" s="140" t="s">
        <v>126</v>
      </c>
      <c r="BK136" s="148">
        <f>BK137+BK142+BK152</f>
        <v>0</v>
      </c>
    </row>
    <row r="137" spans="2:65" s="11" customFormat="1" ht="22.8" customHeight="1">
      <c r="B137" s="139"/>
      <c r="D137" s="140" t="s">
        <v>71</v>
      </c>
      <c r="E137" s="149" t="s">
        <v>127</v>
      </c>
      <c r="F137" s="149" t="s">
        <v>128</v>
      </c>
      <c r="I137" s="142"/>
      <c r="J137" s="150">
        <f>BK137</f>
        <v>0</v>
      </c>
      <c r="L137" s="139"/>
      <c r="M137" s="144"/>
      <c r="P137" s="145">
        <f>SUM(P138:P141)</f>
        <v>0</v>
      </c>
      <c r="R137" s="145">
        <f>SUM(R138:R141)</f>
        <v>2.1385543999999999</v>
      </c>
      <c r="T137" s="146">
        <f>SUM(T138:T141)</f>
        <v>0</v>
      </c>
      <c r="AR137" s="140" t="s">
        <v>79</v>
      </c>
      <c r="AT137" s="147" t="s">
        <v>71</v>
      </c>
      <c r="AU137" s="147" t="s">
        <v>79</v>
      </c>
      <c r="AY137" s="140" t="s">
        <v>126</v>
      </c>
      <c r="BK137" s="148">
        <f>SUM(BK138:BK141)</f>
        <v>0</v>
      </c>
    </row>
    <row r="138" spans="2:65" s="1" customFormat="1" ht="24.15" customHeight="1">
      <c r="B138" s="121"/>
      <c r="C138" s="151" t="s">
        <v>79</v>
      </c>
      <c r="D138" s="151" t="s">
        <v>129</v>
      </c>
      <c r="E138" s="152" t="s">
        <v>130</v>
      </c>
      <c r="F138" s="153" t="s">
        <v>131</v>
      </c>
      <c r="G138" s="154" t="s">
        <v>132</v>
      </c>
      <c r="H138" s="155">
        <v>45</v>
      </c>
      <c r="I138" s="156"/>
      <c r="J138" s="155">
        <f>ROUND(I138*H138,3)</f>
        <v>0</v>
      </c>
      <c r="K138" s="157"/>
      <c r="L138" s="31"/>
      <c r="M138" s="158" t="s">
        <v>1</v>
      </c>
      <c r="N138" s="120" t="s">
        <v>38</v>
      </c>
      <c r="P138" s="159">
        <f>O138*H138</f>
        <v>0</v>
      </c>
      <c r="Q138" s="159">
        <v>1.3820000000000001E-2</v>
      </c>
      <c r="R138" s="159">
        <f>Q138*H138</f>
        <v>0.62190000000000001</v>
      </c>
      <c r="S138" s="159">
        <v>0</v>
      </c>
      <c r="T138" s="160">
        <f>S138*H138</f>
        <v>0</v>
      </c>
      <c r="AR138" s="161" t="s">
        <v>133</v>
      </c>
      <c r="AT138" s="161" t="s">
        <v>129</v>
      </c>
      <c r="AU138" s="161" t="s">
        <v>104</v>
      </c>
      <c r="AY138" s="16" t="s">
        <v>126</v>
      </c>
      <c r="BE138" s="162">
        <f>IF(N138="základná",J138,0)</f>
        <v>0</v>
      </c>
      <c r="BF138" s="162">
        <f>IF(N138="znížená",J138,0)</f>
        <v>0</v>
      </c>
      <c r="BG138" s="162">
        <f>IF(N138="zákl. prenesená",J138,0)</f>
        <v>0</v>
      </c>
      <c r="BH138" s="162">
        <f>IF(N138="zníž. prenesená",J138,0)</f>
        <v>0</v>
      </c>
      <c r="BI138" s="162">
        <f>IF(N138="nulová",J138,0)</f>
        <v>0</v>
      </c>
      <c r="BJ138" s="16" t="s">
        <v>104</v>
      </c>
      <c r="BK138" s="163">
        <f>ROUND(I138*H138,3)</f>
        <v>0</v>
      </c>
      <c r="BL138" s="16" t="s">
        <v>133</v>
      </c>
      <c r="BM138" s="161" t="s">
        <v>134</v>
      </c>
    </row>
    <row r="139" spans="2:65" s="12" customFormat="1" ht="10.199999999999999">
      <c r="B139" s="164"/>
      <c r="D139" s="165" t="s">
        <v>135</v>
      </c>
      <c r="E139" s="166" t="s">
        <v>1</v>
      </c>
      <c r="F139" s="167" t="s">
        <v>136</v>
      </c>
      <c r="H139" s="168">
        <v>45</v>
      </c>
      <c r="I139" s="169"/>
      <c r="L139" s="164"/>
      <c r="M139" s="170"/>
      <c r="T139" s="171"/>
      <c r="AT139" s="166" t="s">
        <v>135</v>
      </c>
      <c r="AU139" s="166" t="s">
        <v>104</v>
      </c>
      <c r="AV139" s="12" t="s">
        <v>104</v>
      </c>
      <c r="AW139" s="12" t="s">
        <v>27</v>
      </c>
      <c r="AX139" s="12" t="s">
        <v>79</v>
      </c>
      <c r="AY139" s="166" t="s">
        <v>126</v>
      </c>
    </row>
    <row r="140" spans="2:65" s="1" customFormat="1" ht="24.15" customHeight="1">
      <c r="B140" s="121"/>
      <c r="C140" s="151" t="s">
        <v>104</v>
      </c>
      <c r="D140" s="151" t="s">
        <v>129</v>
      </c>
      <c r="E140" s="152" t="s">
        <v>137</v>
      </c>
      <c r="F140" s="153" t="s">
        <v>138</v>
      </c>
      <c r="G140" s="154" t="s">
        <v>132</v>
      </c>
      <c r="H140" s="155">
        <v>73.623999999999995</v>
      </c>
      <c r="I140" s="156"/>
      <c r="J140" s="155">
        <f>ROUND(I140*H140,3)</f>
        <v>0</v>
      </c>
      <c r="K140" s="157"/>
      <c r="L140" s="31"/>
      <c r="M140" s="158" t="s">
        <v>1</v>
      </c>
      <c r="N140" s="120" t="s">
        <v>38</v>
      </c>
      <c r="P140" s="159">
        <f>O140*H140</f>
        <v>0</v>
      </c>
      <c r="Q140" s="159">
        <v>2.06E-2</v>
      </c>
      <c r="R140" s="159">
        <f>Q140*H140</f>
        <v>1.5166544</v>
      </c>
      <c r="S140" s="159">
        <v>0</v>
      </c>
      <c r="T140" s="160">
        <f>S140*H140</f>
        <v>0</v>
      </c>
      <c r="AR140" s="161" t="s">
        <v>133</v>
      </c>
      <c r="AT140" s="161" t="s">
        <v>129</v>
      </c>
      <c r="AU140" s="161" t="s">
        <v>104</v>
      </c>
      <c r="AY140" s="16" t="s">
        <v>126</v>
      </c>
      <c r="BE140" s="162">
        <f>IF(N140="základná",J140,0)</f>
        <v>0</v>
      </c>
      <c r="BF140" s="162">
        <f>IF(N140="znížená",J140,0)</f>
        <v>0</v>
      </c>
      <c r="BG140" s="162">
        <f>IF(N140="zákl. prenesená",J140,0)</f>
        <v>0</v>
      </c>
      <c r="BH140" s="162">
        <f>IF(N140="zníž. prenesená",J140,0)</f>
        <v>0</v>
      </c>
      <c r="BI140" s="162">
        <f>IF(N140="nulová",J140,0)</f>
        <v>0</v>
      </c>
      <c r="BJ140" s="16" t="s">
        <v>104</v>
      </c>
      <c r="BK140" s="163">
        <f>ROUND(I140*H140,3)</f>
        <v>0</v>
      </c>
      <c r="BL140" s="16" t="s">
        <v>133</v>
      </c>
      <c r="BM140" s="161" t="s">
        <v>139</v>
      </c>
    </row>
    <row r="141" spans="2:65" s="12" customFormat="1" ht="10.199999999999999">
      <c r="B141" s="164"/>
      <c r="D141" s="165" t="s">
        <v>135</v>
      </c>
      <c r="E141" s="166" t="s">
        <v>1</v>
      </c>
      <c r="F141" s="167" t="s">
        <v>140</v>
      </c>
      <c r="H141" s="168">
        <v>73.623999999999995</v>
      </c>
      <c r="I141" s="169"/>
      <c r="L141" s="164"/>
      <c r="M141" s="170"/>
      <c r="T141" s="171"/>
      <c r="AT141" s="166" t="s">
        <v>135</v>
      </c>
      <c r="AU141" s="166" t="s">
        <v>104</v>
      </c>
      <c r="AV141" s="12" t="s">
        <v>104</v>
      </c>
      <c r="AW141" s="12" t="s">
        <v>27</v>
      </c>
      <c r="AX141" s="12" t="s">
        <v>79</v>
      </c>
      <c r="AY141" s="166" t="s">
        <v>126</v>
      </c>
    </row>
    <row r="142" spans="2:65" s="11" customFormat="1" ht="22.8" customHeight="1">
      <c r="B142" s="139"/>
      <c r="D142" s="140" t="s">
        <v>71</v>
      </c>
      <c r="E142" s="149" t="s">
        <v>141</v>
      </c>
      <c r="F142" s="149" t="s">
        <v>142</v>
      </c>
      <c r="I142" s="142"/>
      <c r="J142" s="150">
        <f>BK142</f>
        <v>0</v>
      </c>
      <c r="L142" s="139"/>
      <c r="M142" s="144"/>
      <c r="P142" s="145">
        <f>SUM(P143:P151)</f>
        <v>0</v>
      </c>
      <c r="R142" s="145">
        <f>SUM(R143:R151)</f>
        <v>0</v>
      </c>
      <c r="T142" s="146">
        <f>SUM(T143:T151)</f>
        <v>32.822300000000006</v>
      </c>
      <c r="AR142" s="140" t="s">
        <v>79</v>
      </c>
      <c r="AT142" s="147" t="s">
        <v>71</v>
      </c>
      <c r="AU142" s="147" t="s">
        <v>79</v>
      </c>
      <c r="AY142" s="140" t="s">
        <v>126</v>
      </c>
      <c r="BK142" s="148">
        <f>SUM(BK143:BK151)</f>
        <v>0</v>
      </c>
    </row>
    <row r="143" spans="2:65" s="1" customFormat="1" ht="24.15" customHeight="1">
      <c r="B143" s="121"/>
      <c r="C143" s="151" t="s">
        <v>143</v>
      </c>
      <c r="D143" s="151" t="s">
        <v>129</v>
      </c>
      <c r="E143" s="152" t="s">
        <v>144</v>
      </c>
      <c r="F143" s="153" t="s">
        <v>145</v>
      </c>
      <c r="G143" s="154" t="s">
        <v>132</v>
      </c>
      <c r="H143" s="155">
        <v>468.89</v>
      </c>
      <c r="I143" s="156"/>
      <c r="J143" s="155">
        <f>ROUND(I143*H143,3)</f>
        <v>0</v>
      </c>
      <c r="K143" s="157"/>
      <c r="L143" s="31"/>
      <c r="M143" s="158" t="s">
        <v>1</v>
      </c>
      <c r="N143" s="120" t="s">
        <v>38</v>
      </c>
      <c r="P143" s="159">
        <f>O143*H143</f>
        <v>0</v>
      </c>
      <c r="Q143" s="159">
        <v>0</v>
      </c>
      <c r="R143" s="159">
        <f>Q143*H143</f>
        <v>0</v>
      </c>
      <c r="S143" s="159">
        <v>7.0000000000000007E-2</v>
      </c>
      <c r="T143" s="160">
        <f>S143*H143</f>
        <v>32.822300000000006</v>
      </c>
      <c r="AR143" s="161" t="s">
        <v>133</v>
      </c>
      <c r="AT143" s="161" t="s">
        <v>129</v>
      </c>
      <c r="AU143" s="161" t="s">
        <v>104</v>
      </c>
      <c r="AY143" s="16" t="s">
        <v>126</v>
      </c>
      <c r="BE143" s="162">
        <f>IF(N143="základná",J143,0)</f>
        <v>0</v>
      </c>
      <c r="BF143" s="162">
        <f>IF(N143="znížená",J143,0)</f>
        <v>0</v>
      </c>
      <c r="BG143" s="162">
        <f>IF(N143="zákl. prenesená",J143,0)</f>
        <v>0</v>
      </c>
      <c r="BH143" s="162">
        <f>IF(N143="zníž. prenesená",J143,0)</f>
        <v>0</v>
      </c>
      <c r="BI143" s="162">
        <f>IF(N143="nulová",J143,0)</f>
        <v>0</v>
      </c>
      <c r="BJ143" s="16" t="s">
        <v>104</v>
      </c>
      <c r="BK143" s="163">
        <f>ROUND(I143*H143,3)</f>
        <v>0</v>
      </c>
      <c r="BL143" s="16" t="s">
        <v>133</v>
      </c>
      <c r="BM143" s="161" t="s">
        <v>146</v>
      </c>
    </row>
    <row r="144" spans="2:65" s="12" customFormat="1" ht="30.6">
      <c r="B144" s="164"/>
      <c r="D144" s="165" t="s">
        <v>135</v>
      </c>
      <c r="E144" s="166" t="s">
        <v>1</v>
      </c>
      <c r="F144" s="167" t="s">
        <v>147</v>
      </c>
      <c r="H144" s="168">
        <v>468.89</v>
      </c>
      <c r="I144" s="169"/>
      <c r="L144" s="164"/>
      <c r="M144" s="170"/>
      <c r="T144" s="171"/>
      <c r="AT144" s="166" t="s">
        <v>135</v>
      </c>
      <c r="AU144" s="166" t="s">
        <v>104</v>
      </c>
      <c r="AV144" s="12" t="s">
        <v>104</v>
      </c>
      <c r="AW144" s="12" t="s">
        <v>27</v>
      </c>
      <c r="AX144" s="12" t="s">
        <v>79</v>
      </c>
      <c r="AY144" s="166" t="s">
        <v>126</v>
      </c>
    </row>
    <row r="145" spans="2:65" s="1" customFormat="1" ht="21.75" customHeight="1">
      <c r="B145" s="121"/>
      <c r="C145" s="151" t="s">
        <v>133</v>
      </c>
      <c r="D145" s="151" t="s">
        <v>129</v>
      </c>
      <c r="E145" s="152" t="s">
        <v>148</v>
      </c>
      <c r="F145" s="153" t="s">
        <v>149</v>
      </c>
      <c r="G145" s="154" t="s">
        <v>150</v>
      </c>
      <c r="H145" s="155">
        <v>51.494</v>
      </c>
      <c r="I145" s="156"/>
      <c r="J145" s="155">
        <f>ROUND(I145*H145,3)</f>
        <v>0</v>
      </c>
      <c r="K145" s="157"/>
      <c r="L145" s="31"/>
      <c r="M145" s="158" t="s">
        <v>1</v>
      </c>
      <c r="N145" s="120" t="s">
        <v>38</v>
      </c>
      <c r="P145" s="159">
        <f>O145*H145</f>
        <v>0</v>
      </c>
      <c r="Q145" s="159">
        <v>0</v>
      </c>
      <c r="R145" s="159">
        <f>Q145*H145</f>
        <v>0</v>
      </c>
      <c r="S145" s="159">
        <v>0</v>
      </c>
      <c r="T145" s="160">
        <f>S145*H145</f>
        <v>0</v>
      </c>
      <c r="AR145" s="161" t="s">
        <v>133</v>
      </c>
      <c r="AT145" s="161" t="s">
        <v>129</v>
      </c>
      <c r="AU145" s="161" t="s">
        <v>104</v>
      </c>
      <c r="AY145" s="16" t="s">
        <v>126</v>
      </c>
      <c r="BE145" s="162">
        <f>IF(N145="základná",J145,0)</f>
        <v>0</v>
      </c>
      <c r="BF145" s="162">
        <f>IF(N145="znížená",J145,0)</f>
        <v>0</v>
      </c>
      <c r="BG145" s="162">
        <f>IF(N145="zákl. prenesená",J145,0)</f>
        <v>0</v>
      </c>
      <c r="BH145" s="162">
        <f>IF(N145="zníž. prenesená",J145,0)</f>
        <v>0</v>
      </c>
      <c r="BI145" s="162">
        <f>IF(N145="nulová",J145,0)</f>
        <v>0</v>
      </c>
      <c r="BJ145" s="16" t="s">
        <v>104</v>
      </c>
      <c r="BK145" s="163">
        <f>ROUND(I145*H145,3)</f>
        <v>0</v>
      </c>
      <c r="BL145" s="16" t="s">
        <v>133</v>
      </c>
      <c r="BM145" s="161" t="s">
        <v>151</v>
      </c>
    </row>
    <row r="146" spans="2:65" s="1" customFormat="1" ht="24.15" customHeight="1">
      <c r="B146" s="121"/>
      <c r="C146" s="151" t="s">
        <v>152</v>
      </c>
      <c r="D146" s="151" t="s">
        <v>129</v>
      </c>
      <c r="E146" s="152" t="s">
        <v>153</v>
      </c>
      <c r="F146" s="153" t="s">
        <v>154</v>
      </c>
      <c r="G146" s="154" t="s">
        <v>150</v>
      </c>
      <c r="H146" s="155">
        <v>978.38599999999997</v>
      </c>
      <c r="I146" s="156"/>
      <c r="J146" s="155">
        <f>ROUND(I146*H146,3)</f>
        <v>0</v>
      </c>
      <c r="K146" s="157"/>
      <c r="L146" s="31"/>
      <c r="M146" s="158" t="s">
        <v>1</v>
      </c>
      <c r="N146" s="120" t="s">
        <v>38</v>
      </c>
      <c r="P146" s="159">
        <f>O146*H146</f>
        <v>0</v>
      </c>
      <c r="Q146" s="159">
        <v>0</v>
      </c>
      <c r="R146" s="159">
        <f>Q146*H146</f>
        <v>0</v>
      </c>
      <c r="S146" s="159">
        <v>0</v>
      </c>
      <c r="T146" s="160">
        <f>S146*H146</f>
        <v>0</v>
      </c>
      <c r="AR146" s="161" t="s">
        <v>133</v>
      </c>
      <c r="AT146" s="161" t="s">
        <v>129</v>
      </c>
      <c r="AU146" s="161" t="s">
        <v>104</v>
      </c>
      <c r="AY146" s="16" t="s">
        <v>126</v>
      </c>
      <c r="BE146" s="162">
        <f>IF(N146="základná",J146,0)</f>
        <v>0</v>
      </c>
      <c r="BF146" s="162">
        <f>IF(N146="znížená",J146,0)</f>
        <v>0</v>
      </c>
      <c r="BG146" s="162">
        <f>IF(N146="zákl. prenesená",J146,0)</f>
        <v>0</v>
      </c>
      <c r="BH146" s="162">
        <f>IF(N146="zníž. prenesená",J146,0)</f>
        <v>0</v>
      </c>
      <c r="BI146" s="162">
        <f>IF(N146="nulová",J146,0)</f>
        <v>0</v>
      </c>
      <c r="BJ146" s="16" t="s">
        <v>104</v>
      </c>
      <c r="BK146" s="163">
        <f>ROUND(I146*H146,3)</f>
        <v>0</v>
      </c>
      <c r="BL146" s="16" t="s">
        <v>133</v>
      </c>
      <c r="BM146" s="161" t="s">
        <v>155</v>
      </c>
    </row>
    <row r="147" spans="2:65" s="12" customFormat="1" ht="10.199999999999999">
      <c r="B147" s="164"/>
      <c r="D147" s="165" t="s">
        <v>135</v>
      </c>
      <c r="E147" s="166" t="s">
        <v>1</v>
      </c>
      <c r="F147" s="167" t="s">
        <v>156</v>
      </c>
      <c r="H147" s="168">
        <v>978.38599999999997</v>
      </c>
      <c r="I147" s="169"/>
      <c r="L147" s="164"/>
      <c r="M147" s="170"/>
      <c r="T147" s="171"/>
      <c r="AT147" s="166" t="s">
        <v>135</v>
      </c>
      <c r="AU147" s="166" t="s">
        <v>104</v>
      </c>
      <c r="AV147" s="12" t="s">
        <v>104</v>
      </c>
      <c r="AW147" s="12" t="s">
        <v>27</v>
      </c>
      <c r="AX147" s="12" t="s">
        <v>79</v>
      </c>
      <c r="AY147" s="166" t="s">
        <v>126</v>
      </c>
    </row>
    <row r="148" spans="2:65" s="1" customFormat="1" ht="24.15" customHeight="1">
      <c r="B148" s="121"/>
      <c r="C148" s="151" t="s">
        <v>127</v>
      </c>
      <c r="D148" s="151" t="s">
        <v>129</v>
      </c>
      <c r="E148" s="152" t="s">
        <v>157</v>
      </c>
      <c r="F148" s="153" t="s">
        <v>158</v>
      </c>
      <c r="G148" s="154" t="s">
        <v>150</v>
      </c>
      <c r="H148" s="155">
        <v>51.494</v>
      </c>
      <c r="I148" s="156"/>
      <c r="J148" s="155">
        <f>ROUND(I148*H148,3)</f>
        <v>0</v>
      </c>
      <c r="K148" s="157"/>
      <c r="L148" s="31"/>
      <c r="M148" s="158" t="s">
        <v>1</v>
      </c>
      <c r="N148" s="120" t="s">
        <v>38</v>
      </c>
      <c r="P148" s="159">
        <f>O148*H148</f>
        <v>0</v>
      </c>
      <c r="Q148" s="159">
        <v>0</v>
      </c>
      <c r="R148" s="159">
        <f>Q148*H148</f>
        <v>0</v>
      </c>
      <c r="S148" s="159">
        <v>0</v>
      </c>
      <c r="T148" s="160">
        <f>S148*H148</f>
        <v>0</v>
      </c>
      <c r="AR148" s="161" t="s">
        <v>133</v>
      </c>
      <c r="AT148" s="161" t="s">
        <v>129</v>
      </c>
      <c r="AU148" s="161" t="s">
        <v>104</v>
      </c>
      <c r="AY148" s="16" t="s">
        <v>126</v>
      </c>
      <c r="BE148" s="162">
        <f>IF(N148="základná",J148,0)</f>
        <v>0</v>
      </c>
      <c r="BF148" s="162">
        <f>IF(N148="znížená",J148,0)</f>
        <v>0</v>
      </c>
      <c r="BG148" s="162">
        <f>IF(N148="zákl. prenesená",J148,0)</f>
        <v>0</v>
      </c>
      <c r="BH148" s="162">
        <f>IF(N148="zníž. prenesená",J148,0)</f>
        <v>0</v>
      </c>
      <c r="BI148" s="162">
        <f>IF(N148="nulová",J148,0)</f>
        <v>0</v>
      </c>
      <c r="BJ148" s="16" t="s">
        <v>104</v>
      </c>
      <c r="BK148" s="163">
        <f>ROUND(I148*H148,3)</f>
        <v>0</v>
      </c>
      <c r="BL148" s="16" t="s">
        <v>133</v>
      </c>
      <c r="BM148" s="161" t="s">
        <v>159</v>
      </c>
    </row>
    <row r="149" spans="2:65" s="1" customFormat="1" ht="24.15" customHeight="1">
      <c r="B149" s="121"/>
      <c r="C149" s="151" t="s">
        <v>160</v>
      </c>
      <c r="D149" s="151" t="s">
        <v>129</v>
      </c>
      <c r="E149" s="152" t="s">
        <v>161</v>
      </c>
      <c r="F149" s="153" t="s">
        <v>162</v>
      </c>
      <c r="G149" s="154" t="s">
        <v>150</v>
      </c>
      <c r="H149" s="155">
        <v>411.952</v>
      </c>
      <c r="I149" s="156"/>
      <c r="J149" s="155">
        <f>ROUND(I149*H149,3)</f>
        <v>0</v>
      </c>
      <c r="K149" s="157"/>
      <c r="L149" s="31"/>
      <c r="M149" s="158" t="s">
        <v>1</v>
      </c>
      <c r="N149" s="120" t="s">
        <v>38</v>
      </c>
      <c r="P149" s="159">
        <f>O149*H149</f>
        <v>0</v>
      </c>
      <c r="Q149" s="159">
        <v>0</v>
      </c>
      <c r="R149" s="159">
        <f>Q149*H149</f>
        <v>0</v>
      </c>
      <c r="S149" s="159">
        <v>0</v>
      </c>
      <c r="T149" s="160">
        <f>S149*H149</f>
        <v>0</v>
      </c>
      <c r="AR149" s="161" t="s">
        <v>133</v>
      </c>
      <c r="AT149" s="161" t="s">
        <v>129</v>
      </c>
      <c r="AU149" s="161" t="s">
        <v>104</v>
      </c>
      <c r="AY149" s="16" t="s">
        <v>126</v>
      </c>
      <c r="BE149" s="162">
        <f>IF(N149="základná",J149,0)</f>
        <v>0</v>
      </c>
      <c r="BF149" s="162">
        <f>IF(N149="znížená",J149,0)</f>
        <v>0</v>
      </c>
      <c r="BG149" s="162">
        <f>IF(N149="zákl. prenesená",J149,0)</f>
        <v>0</v>
      </c>
      <c r="BH149" s="162">
        <f>IF(N149="zníž. prenesená",J149,0)</f>
        <v>0</v>
      </c>
      <c r="BI149" s="162">
        <f>IF(N149="nulová",J149,0)</f>
        <v>0</v>
      </c>
      <c r="BJ149" s="16" t="s">
        <v>104</v>
      </c>
      <c r="BK149" s="163">
        <f>ROUND(I149*H149,3)</f>
        <v>0</v>
      </c>
      <c r="BL149" s="16" t="s">
        <v>133</v>
      </c>
      <c r="BM149" s="161" t="s">
        <v>163</v>
      </c>
    </row>
    <row r="150" spans="2:65" s="12" customFormat="1" ht="10.199999999999999">
      <c r="B150" s="164"/>
      <c r="D150" s="165" t="s">
        <v>135</v>
      </c>
      <c r="E150" s="166" t="s">
        <v>1</v>
      </c>
      <c r="F150" s="167" t="s">
        <v>164</v>
      </c>
      <c r="H150" s="168">
        <v>411.952</v>
      </c>
      <c r="I150" s="169"/>
      <c r="L150" s="164"/>
      <c r="M150" s="170"/>
      <c r="T150" s="171"/>
      <c r="AT150" s="166" t="s">
        <v>135</v>
      </c>
      <c r="AU150" s="166" t="s">
        <v>104</v>
      </c>
      <c r="AV150" s="12" t="s">
        <v>104</v>
      </c>
      <c r="AW150" s="12" t="s">
        <v>27</v>
      </c>
      <c r="AX150" s="12" t="s">
        <v>79</v>
      </c>
      <c r="AY150" s="166" t="s">
        <v>126</v>
      </c>
    </row>
    <row r="151" spans="2:65" s="1" customFormat="1" ht="24.15" customHeight="1">
      <c r="B151" s="121"/>
      <c r="C151" s="151" t="s">
        <v>165</v>
      </c>
      <c r="D151" s="151" t="s">
        <v>129</v>
      </c>
      <c r="E151" s="152" t="s">
        <v>166</v>
      </c>
      <c r="F151" s="153" t="s">
        <v>167</v>
      </c>
      <c r="G151" s="154" t="s">
        <v>150</v>
      </c>
      <c r="H151" s="155">
        <v>51.494</v>
      </c>
      <c r="I151" s="156"/>
      <c r="J151" s="155">
        <f>ROUND(I151*H151,3)</f>
        <v>0</v>
      </c>
      <c r="K151" s="157"/>
      <c r="L151" s="31"/>
      <c r="M151" s="158" t="s">
        <v>1</v>
      </c>
      <c r="N151" s="120" t="s">
        <v>38</v>
      </c>
      <c r="P151" s="159">
        <f>O151*H151</f>
        <v>0</v>
      </c>
      <c r="Q151" s="159">
        <v>0</v>
      </c>
      <c r="R151" s="159">
        <f>Q151*H151</f>
        <v>0</v>
      </c>
      <c r="S151" s="159">
        <v>0</v>
      </c>
      <c r="T151" s="160">
        <f>S151*H151</f>
        <v>0</v>
      </c>
      <c r="AR151" s="161" t="s">
        <v>133</v>
      </c>
      <c r="AT151" s="161" t="s">
        <v>129</v>
      </c>
      <c r="AU151" s="161" t="s">
        <v>104</v>
      </c>
      <c r="AY151" s="16" t="s">
        <v>126</v>
      </c>
      <c r="BE151" s="162">
        <f>IF(N151="základná",J151,0)</f>
        <v>0</v>
      </c>
      <c r="BF151" s="162">
        <f>IF(N151="znížená",J151,0)</f>
        <v>0</v>
      </c>
      <c r="BG151" s="162">
        <f>IF(N151="zákl. prenesená",J151,0)</f>
        <v>0</v>
      </c>
      <c r="BH151" s="162">
        <f>IF(N151="zníž. prenesená",J151,0)</f>
        <v>0</v>
      </c>
      <c r="BI151" s="162">
        <f>IF(N151="nulová",J151,0)</f>
        <v>0</v>
      </c>
      <c r="BJ151" s="16" t="s">
        <v>104</v>
      </c>
      <c r="BK151" s="163">
        <f>ROUND(I151*H151,3)</f>
        <v>0</v>
      </c>
      <c r="BL151" s="16" t="s">
        <v>133</v>
      </c>
      <c r="BM151" s="161" t="s">
        <v>168</v>
      </c>
    </row>
    <row r="152" spans="2:65" s="11" customFormat="1" ht="22.8" customHeight="1">
      <c r="B152" s="139"/>
      <c r="D152" s="140" t="s">
        <v>71</v>
      </c>
      <c r="E152" s="149" t="s">
        <v>169</v>
      </c>
      <c r="F152" s="149" t="s">
        <v>170</v>
      </c>
      <c r="I152" s="142"/>
      <c r="J152" s="150">
        <f>BK152</f>
        <v>0</v>
      </c>
      <c r="L152" s="139"/>
      <c r="M152" s="144"/>
      <c r="P152" s="145">
        <f>P153</f>
        <v>0</v>
      </c>
      <c r="R152" s="145">
        <f>R153</f>
        <v>0</v>
      </c>
      <c r="T152" s="146">
        <f>T153</f>
        <v>0</v>
      </c>
      <c r="AR152" s="140" t="s">
        <v>79</v>
      </c>
      <c r="AT152" s="147" t="s">
        <v>71</v>
      </c>
      <c r="AU152" s="147" t="s">
        <v>79</v>
      </c>
      <c r="AY152" s="140" t="s">
        <v>126</v>
      </c>
      <c r="BK152" s="148">
        <f>BK153</f>
        <v>0</v>
      </c>
    </row>
    <row r="153" spans="2:65" s="1" customFormat="1" ht="24.15" customHeight="1">
      <c r="B153" s="121"/>
      <c r="C153" s="151" t="s">
        <v>141</v>
      </c>
      <c r="D153" s="151" t="s">
        <v>129</v>
      </c>
      <c r="E153" s="152" t="s">
        <v>171</v>
      </c>
      <c r="F153" s="153" t="s">
        <v>172</v>
      </c>
      <c r="G153" s="154" t="s">
        <v>150</v>
      </c>
      <c r="H153" s="155">
        <v>2.1389999999999998</v>
      </c>
      <c r="I153" s="156"/>
      <c r="J153" s="155">
        <f>ROUND(I153*H153,3)</f>
        <v>0</v>
      </c>
      <c r="K153" s="157"/>
      <c r="L153" s="31"/>
      <c r="M153" s="158" t="s">
        <v>1</v>
      </c>
      <c r="N153" s="120" t="s">
        <v>38</v>
      </c>
      <c r="P153" s="159">
        <f>O153*H153</f>
        <v>0</v>
      </c>
      <c r="Q153" s="159">
        <v>0</v>
      </c>
      <c r="R153" s="159">
        <f>Q153*H153</f>
        <v>0</v>
      </c>
      <c r="S153" s="159">
        <v>0</v>
      </c>
      <c r="T153" s="160">
        <f>S153*H153</f>
        <v>0</v>
      </c>
      <c r="AR153" s="161" t="s">
        <v>133</v>
      </c>
      <c r="AT153" s="161" t="s">
        <v>129</v>
      </c>
      <c r="AU153" s="161" t="s">
        <v>104</v>
      </c>
      <c r="AY153" s="16" t="s">
        <v>126</v>
      </c>
      <c r="BE153" s="162">
        <f>IF(N153="základná",J153,0)</f>
        <v>0</v>
      </c>
      <c r="BF153" s="162">
        <f>IF(N153="znížená",J153,0)</f>
        <v>0</v>
      </c>
      <c r="BG153" s="162">
        <f>IF(N153="zákl. prenesená",J153,0)</f>
        <v>0</v>
      </c>
      <c r="BH153" s="162">
        <f>IF(N153="zníž. prenesená",J153,0)</f>
        <v>0</v>
      </c>
      <c r="BI153" s="162">
        <f>IF(N153="nulová",J153,0)</f>
        <v>0</v>
      </c>
      <c r="BJ153" s="16" t="s">
        <v>104</v>
      </c>
      <c r="BK153" s="163">
        <f>ROUND(I153*H153,3)</f>
        <v>0</v>
      </c>
      <c r="BL153" s="16" t="s">
        <v>133</v>
      </c>
      <c r="BM153" s="161" t="s">
        <v>173</v>
      </c>
    </row>
    <row r="154" spans="2:65" s="11" customFormat="1" ht="25.95" customHeight="1">
      <c r="B154" s="139"/>
      <c r="D154" s="140" t="s">
        <v>71</v>
      </c>
      <c r="E154" s="141" t="s">
        <v>174</v>
      </c>
      <c r="F154" s="141" t="s">
        <v>175</v>
      </c>
      <c r="I154" s="142"/>
      <c r="J154" s="143">
        <f>BK154</f>
        <v>0</v>
      </c>
      <c r="L154" s="139"/>
      <c r="M154" s="144"/>
      <c r="P154" s="145">
        <f>P155+P201+P221+P225</f>
        <v>0</v>
      </c>
      <c r="R154" s="145">
        <f>R155+R201+R221+R225</f>
        <v>9.5995846999999976</v>
      </c>
      <c r="T154" s="146">
        <f>T155+T201+T221+T225</f>
        <v>18.6713244</v>
      </c>
      <c r="AR154" s="140" t="s">
        <v>104</v>
      </c>
      <c r="AT154" s="147" t="s">
        <v>71</v>
      </c>
      <c r="AU154" s="147" t="s">
        <v>72</v>
      </c>
      <c r="AY154" s="140" t="s">
        <v>126</v>
      </c>
      <c r="BK154" s="148">
        <f>BK155+BK201+BK221+BK225</f>
        <v>0</v>
      </c>
    </row>
    <row r="155" spans="2:65" s="11" customFormat="1" ht="22.8" customHeight="1">
      <c r="B155" s="139"/>
      <c r="D155" s="140" t="s">
        <v>71</v>
      </c>
      <c r="E155" s="149" t="s">
        <v>176</v>
      </c>
      <c r="F155" s="149" t="s">
        <v>177</v>
      </c>
      <c r="I155" s="142"/>
      <c r="J155" s="150">
        <f>BK155</f>
        <v>0</v>
      </c>
      <c r="L155" s="139"/>
      <c r="M155" s="144"/>
      <c r="P155" s="145">
        <f>SUM(P156:P200)</f>
        <v>0</v>
      </c>
      <c r="R155" s="145">
        <f>SUM(R156:R200)</f>
        <v>4.1963897899999987</v>
      </c>
      <c r="T155" s="146">
        <f>SUM(T156:T200)</f>
        <v>4.6150920000000006</v>
      </c>
      <c r="AR155" s="140" t="s">
        <v>104</v>
      </c>
      <c r="AT155" s="147" t="s">
        <v>71</v>
      </c>
      <c r="AU155" s="147" t="s">
        <v>79</v>
      </c>
      <c r="AY155" s="140" t="s">
        <v>126</v>
      </c>
      <c r="BK155" s="148">
        <f>SUM(BK156:BK200)</f>
        <v>0</v>
      </c>
    </row>
    <row r="156" spans="2:65" s="1" customFormat="1" ht="21.75" customHeight="1">
      <c r="B156" s="121"/>
      <c r="C156" s="151" t="s">
        <v>178</v>
      </c>
      <c r="D156" s="151" t="s">
        <v>129</v>
      </c>
      <c r="E156" s="152" t="s">
        <v>179</v>
      </c>
      <c r="F156" s="153" t="s">
        <v>180</v>
      </c>
      <c r="G156" s="154" t="s">
        <v>132</v>
      </c>
      <c r="H156" s="155">
        <v>468.89</v>
      </c>
      <c r="I156" s="156"/>
      <c r="J156" s="155">
        <f>ROUND(I156*H156,3)</f>
        <v>0</v>
      </c>
      <c r="K156" s="157"/>
      <c r="L156" s="31"/>
      <c r="M156" s="158" t="s">
        <v>1</v>
      </c>
      <c r="N156" s="120" t="s">
        <v>38</v>
      </c>
      <c r="P156" s="159">
        <f>O156*H156</f>
        <v>0</v>
      </c>
      <c r="Q156" s="159">
        <v>0</v>
      </c>
      <c r="R156" s="159">
        <f>Q156*H156</f>
        <v>0</v>
      </c>
      <c r="S156" s="159">
        <v>0</v>
      </c>
      <c r="T156" s="160">
        <f>S156*H156</f>
        <v>0</v>
      </c>
      <c r="AR156" s="161" t="s">
        <v>181</v>
      </c>
      <c r="AT156" s="161" t="s">
        <v>129</v>
      </c>
      <c r="AU156" s="161" t="s">
        <v>104</v>
      </c>
      <c r="AY156" s="16" t="s">
        <v>126</v>
      </c>
      <c r="BE156" s="162">
        <f>IF(N156="základná",J156,0)</f>
        <v>0</v>
      </c>
      <c r="BF156" s="162">
        <f>IF(N156="znížená",J156,0)</f>
        <v>0</v>
      </c>
      <c r="BG156" s="162">
        <f>IF(N156="zákl. prenesená",J156,0)</f>
        <v>0</v>
      </c>
      <c r="BH156" s="162">
        <f>IF(N156="zníž. prenesená",J156,0)</f>
        <v>0</v>
      </c>
      <c r="BI156" s="162">
        <f>IF(N156="nulová",J156,0)</f>
        <v>0</v>
      </c>
      <c r="BJ156" s="16" t="s">
        <v>104</v>
      </c>
      <c r="BK156" s="163">
        <f>ROUND(I156*H156,3)</f>
        <v>0</v>
      </c>
      <c r="BL156" s="16" t="s">
        <v>181</v>
      </c>
      <c r="BM156" s="161" t="s">
        <v>182</v>
      </c>
    </row>
    <row r="157" spans="2:65" s="12" customFormat="1" ht="30.6">
      <c r="B157" s="164"/>
      <c r="D157" s="165" t="s">
        <v>135</v>
      </c>
      <c r="E157" s="166" t="s">
        <v>1</v>
      </c>
      <c r="F157" s="167" t="s">
        <v>183</v>
      </c>
      <c r="H157" s="168">
        <v>468.89</v>
      </c>
      <c r="I157" s="169"/>
      <c r="L157" s="164"/>
      <c r="M157" s="170"/>
      <c r="T157" s="171"/>
      <c r="AT157" s="166" t="s">
        <v>135</v>
      </c>
      <c r="AU157" s="166" t="s">
        <v>104</v>
      </c>
      <c r="AV157" s="12" t="s">
        <v>104</v>
      </c>
      <c r="AW157" s="12" t="s">
        <v>27</v>
      </c>
      <c r="AX157" s="12" t="s">
        <v>79</v>
      </c>
      <c r="AY157" s="166" t="s">
        <v>126</v>
      </c>
    </row>
    <row r="158" spans="2:65" s="1" customFormat="1" ht="37.799999999999997" customHeight="1">
      <c r="B158" s="121"/>
      <c r="C158" s="172" t="s">
        <v>184</v>
      </c>
      <c r="D158" s="172" t="s">
        <v>185</v>
      </c>
      <c r="E158" s="173" t="s">
        <v>186</v>
      </c>
      <c r="F158" s="174" t="s">
        <v>187</v>
      </c>
      <c r="G158" s="175" t="s">
        <v>132</v>
      </c>
      <c r="H158" s="176">
        <v>539.22299999999996</v>
      </c>
      <c r="I158" s="177"/>
      <c r="J158" s="176">
        <f>ROUND(I158*H158,3)</f>
        <v>0</v>
      </c>
      <c r="K158" s="178"/>
      <c r="L158" s="179"/>
      <c r="M158" s="180" t="s">
        <v>1</v>
      </c>
      <c r="N158" s="181" t="s">
        <v>38</v>
      </c>
      <c r="P158" s="159">
        <f>O158*H158</f>
        <v>0</v>
      </c>
      <c r="Q158" s="159">
        <v>1.9000000000000001E-4</v>
      </c>
      <c r="R158" s="159">
        <f>Q158*H158</f>
        <v>0.10245237</v>
      </c>
      <c r="S158" s="159">
        <v>0</v>
      </c>
      <c r="T158" s="160">
        <f>S158*H158</f>
        <v>0</v>
      </c>
      <c r="AR158" s="161" t="s">
        <v>188</v>
      </c>
      <c r="AT158" s="161" t="s">
        <v>185</v>
      </c>
      <c r="AU158" s="161" t="s">
        <v>104</v>
      </c>
      <c r="AY158" s="16" t="s">
        <v>126</v>
      </c>
      <c r="BE158" s="162">
        <f>IF(N158="základná",J158,0)</f>
        <v>0</v>
      </c>
      <c r="BF158" s="162">
        <f>IF(N158="znížená",J158,0)</f>
        <v>0</v>
      </c>
      <c r="BG158" s="162">
        <f>IF(N158="zákl. prenesená",J158,0)</f>
        <v>0</v>
      </c>
      <c r="BH158" s="162">
        <f>IF(N158="zníž. prenesená",J158,0)</f>
        <v>0</v>
      </c>
      <c r="BI158" s="162">
        <f>IF(N158="nulová",J158,0)</f>
        <v>0</v>
      </c>
      <c r="BJ158" s="16" t="s">
        <v>104</v>
      </c>
      <c r="BK158" s="163">
        <f>ROUND(I158*H158,3)</f>
        <v>0</v>
      </c>
      <c r="BL158" s="16" t="s">
        <v>181</v>
      </c>
      <c r="BM158" s="161" t="s">
        <v>189</v>
      </c>
    </row>
    <row r="159" spans="2:65" s="1" customFormat="1" ht="37.799999999999997" customHeight="1">
      <c r="B159" s="121"/>
      <c r="C159" s="151" t="s">
        <v>190</v>
      </c>
      <c r="D159" s="151" t="s">
        <v>129</v>
      </c>
      <c r="E159" s="152" t="s">
        <v>191</v>
      </c>
      <c r="F159" s="153" t="s">
        <v>192</v>
      </c>
      <c r="G159" s="154" t="s">
        <v>132</v>
      </c>
      <c r="H159" s="155">
        <v>769.18200000000002</v>
      </c>
      <c r="I159" s="156"/>
      <c r="J159" s="155">
        <f>ROUND(I159*H159,3)</f>
        <v>0</v>
      </c>
      <c r="K159" s="157"/>
      <c r="L159" s="31"/>
      <c r="M159" s="158" t="s">
        <v>1</v>
      </c>
      <c r="N159" s="120" t="s">
        <v>38</v>
      </c>
      <c r="P159" s="159">
        <f>O159*H159</f>
        <v>0</v>
      </c>
      <c r="Q159" s="159">
        <v>0</v>
      </c>
      <c r="R159" s="159">
        <f>Q159*H159</f>
        <v>0</v>
      </c>
      <c r="S159" s="159">
        <v>6.0000000000000001E-3</v>
      </c>
      <c r="T159" s="160">
        <f>S159*H159</f>
        <v>4.6150920000000006</v>
      </c>
      <c r="AR159" s="161" t="s">
        <v>181</v>
      </c>
      <c r="AT159" s="161" t="s">
        <v>129</v>
      </c>
      <c r="AU159" s="161" t="s">
        <v>104</v>
      </c>
      <c r="AY159" s="16" t="s">
        <v>126</v>
      </c>
      <c r="BE159" s="162">
        <f>IF(N159="základná",J159,0)</f>
        <v>0</v>
      </c>
      <c r="BF159" s="162">
        <f>IF(N159="znížená",J159,0)</f>
        <v>0</v>
      </c>
      <c r="BG159" s="162">
        <f>IF(N159="zákl. prenesená",J159,0)</f>
        <v>0</v>
      </c>
      <c r="BH159" s="162">
        <f>IF(N159="zníž. prenesená",J159,0)</f>
        <v>0</v>
      </c>
      <c r="BI159" s="162">
        <f>IF(N159="nulová",J159,0)</f>
        <v>0</v>
      </c>
      <c r="BJ159" s="16" t="s">
        <v>104</v>
      </c>
      <c r="BK159" s="163">
        <f>ROUND(I159*H159,3)</f>
        <v>0</v>
      </c>
      <c r="BL159" s="16" t="s">
        <v>181</v>
      </c>
      <c r="BM159" s="161" t="s">
        <v>193</v>
      </c>
    </row>
    <row r="160" spans="2:65" s="12" customFormat="1" ht="10.199999999999999">
      <c r="B160" s="164"/>
      <c r="D160" s="165" t="s">
        <v>135</v>
      </c>
      <c r="E160" s="166" t="s">
        <v>1</v>
      </c>
      <c r="F160" s="167" t="s">
        <v>194</v>
      </c>
      <c r="H160" s="168">
        <v>614.15200000000004</v>
      </c>
      <c r="I160" s="169"/>
      <c r="L160" s="164"/>
      <c r="M160" s="170"/>
      <c r="T160" s="171"/>
      <c r="AT160" s="166" t="s">
        <v>135</v>
      </c>
      <c r="AU160" s="166" t="s">
        <v>104</v>
      </c>
      <c r="AV160" s="12" t="s">
        <v>104</v>
      </c>
      <c r="AW160" s="12" t="s">
        <v>27</v>
      </c>
      <c r="AX160" s="12" t="s">
        <v>72</v>
      </c>
      <c r="AY160" s="166" t="s">
        <v>126</v>
      </c>
    </row>
    <row r="161" spans="2:65" s="12" customFormat="1" ht="20.399999999999999">
      <c r="B161" s="164"/>
      <c r="D161" s="165" t="s">
        <v>135</v>
      </c>
      <c r="E161" s="166" t="s">
        <v>1</v>
      </c>
      <c r="F161" s="167" t="s">
        <v>195</v>
      </c>
      <c r="H161" s="168">
        <v>41.51</v>
      </c>
      <c r="I161" s="169"/>
      <c r="L161" s="164"/>
      <c r="M161" s="170"/>
      <c r="T161" s="171"/>
      <c r="AT161" s="166" t="s">
        <v>135</v>
      </c>
      <c r="AU161" s="166" t="s">
        <v>104</v>
      </c>
      <c r="AV161" s="12" t="s">
        <v>104</v>
      </c>
      <c r="AW161" s="12" t="s">
        <v>27</v>
      </c>
      <c r="AX161" s="12" t="s">
        <v>72</v>
      </c>
      <c r="AY161" s="166" t="s">
        <v>126</v>
      </c>
    </row>
    <row r="162" spans="2:65" s="12" customFormat="1" ht="10.199999999999999">
      <c r="B162" s="164"/>
      <c r="D162" s="165" t="s">
        <v>135</v>
      </c>
      <c r="E162" s="166" t="s">
        <v>1</v>
      </c>
      <c r="F162" s="167" t="s">
        <v>196</v>
      </c>
      <c r="H162" s="168">
        <v>31.98</v>
      </c>
      <c r="I162" s="169"/>
      <c r="L162" s="164"/>
      <c r="M162" s="170"/>
      <c r="T162" s="171"/>
      <c r="AT162" s="166" t="s">
        <v>135</v>
      </c>
      <c r="AU162" s="166" t="s">
        <v>104</v>
      </c>
      <c r="AV162" s="12" t="s">
        <v>104</v>
      </c>
      <c r="AW162" s="12" t="s">
        <v>27</v>
      </c>
      <c r="AX162" s="12" t="s">
        <v>72</v>
      </c>
      <c r="AY162" s="166" t="s">
        <v>126</v>
      </c>
    </row>
    <row r="163" spans="2:65" s="12" customFormat="1" ht="10.199999999999999">
      <c r="B163" s="164"/>
      <c r="D163" s="165" t="s">
        <v>135</v>
      </c>
      <c r="E163" s="166" t="s">
        <v>1</v>
      </c>
      <c r="F163" s="167" t="s">
        <v>197</v>
      </c>
      <c r="H163" s="168">
        <v>81.540000000000006</v>
      </c>
      <c r="I163" s="169"/>
      <c r="L163" s="164"/>
      <c r="M163" s="170"/>
      <c r="T163" s="171"/>
      <c r="AT163" s="166" t="s">
        <v>135</v>
      </c>
      <c r="AU163" s="166" t="s">
        <v>104</v>
      </c>
      <c r="AV163" s="12" t="s">
        <v>104</v>
      </c>
      <c r="AW163" s="12" t="s">
        <v>27</v>
      </c>
      <c r="AX163" s="12" t="s">
        <v>72</v>
      </c>
      <c r="AY163" s="166" t="s">
        <v>126</v>
      </c>
    </row>
    <row r="164" spans="2:65" s="13" customFormat="1" ht="10.199999999999999">
      <c r="B164" s="182"/>
      <c r="D164" s="165" t="s">
        <v>135</v>
      </c>
      <c r="E164" s="183" t="s">
        <v>1</v>
      </c>
      <c r="F164" s="184" t="s">
        <v>198</v>
      </c>
      <c r="H164" s="185">
        <v>769.18200000000002</v>
      </c>
      <c r="I164" s="186"/>
      <c r="L164" s="182"/>
      <c r="M164" s="187"/>
      <c r="T164" s="188"/>
      <c r="AT164" s="183" t="s">
        <v>135</v>
      </c>
      <c r="AU164" s="183" t="s">
        <v>104</v>
      </c>
      <c r="AV164" s="13" t="s">
        <v>133</v>
      </c>
      <c r="AW164" s="13" t="s">
        <v>27</v>
      </c>
      <c r="AX164" s="13" t="s">
        <v>79</v>
      </c>
      <c r="AY164" s="183" t="s">
        <v>126</v>
      </c>
    </row>
    <row r="165" spans="2:65" s="1" customFormat="1" ht="24.15" customHeight="1">
      <c r="B165" s="121"/>
      <c r="C165" s="151" t="s">
        <v>199</v>
      </c>
      <c r="D165" s="151" t="s">
        <v>129</v>
      </c>
      <c r="E165" s="152" t="s">
        <v>200</v>
      </c>
      <c r="F165" s="153" t="s">
        <v>201</v>
      </c>
      <c r="G165" s="154" t="s">
        <v>132</v>
      </c>
      <c r="H165" s="155">
        <v>468.89</v>
      </c>
      <c r="I165" s="156"/>
      <c r="J165" s="155">
        <f>ROUND(I165*H165,3)</f>
        <v>0</v>
      </c>
      <c r="K165" s="157"/>
      <c r="L165" s="31"/>
      <c r="M165" s="158" t="s">
        <v>1</v>
      </c>
      <c r="N165" s="120" t="s">
        <v>38</v>
      </c>
      <c r="P165" s="159">
        <f>O165*H165</f>
        <v>0</v>
      </c>
      <c r="Q165" s="159">
        <v>0</v>
      </c>
      <c r="R165" s="159">
        <f>Q165*H165</f>
        <v>0</v>
      </c>
      <c r="S165" s="159">
        <v>0</v>
      </c>
      <c r="T165" s="160">
        <f>S165*H165</f>
        <v>0</v>
      </c>
      <c r="AR165" s="161" t="s">
        <v>181</v>
      </c>
      <c r="AT165" s="161" t="s">
        <v>129</v>
      </c>
      <c r="AU165" s="161" t="s">
        <v>104</v>
      </c>
      <c r="AY165" s="16" t="s">
        <v>126</v>
      </c>
      <c r="BE165" s="162">
        <f>IF(N165="základná",J165,0)</f>
        <v>0</v>
      </c>
      <c r="BF165" s="162">
        <f>IF(N165="znížená",J165,0)</f>
        <v>0</v>
      </c>
      <c r="BG165" s="162">
        <f>IF(N165="zákl. prenesená",J165,0)</f>
        <v>0</v>
      </c>
      <c r="BH165" s="162">
        <f>IF(N165="zníž. prenesená",J165,0)</f>
        <v>0</v>
      </c>
      <c r="BI165" s="162">
        <f>IF(N165="nulová",J165,0)</f>
        <v>0</v>
      </c>
      <c r="BJ165" s="16" t="s">
        <v>104</v>
      </c>
      <c r="BK165" s="163">
        <f>ROUND(I165*H165,3)</f>
        <v>0</v>
      </c>
      <c r="BL165" s="16" t="s">
        <v>181</v>
      </c>
      <c r="BM165" s="161" t="s">
        <v>202</v>
      </c>
    </row>
    <row r="166" spans="2:65" s="12" customFormat="1" ht="10.199999999999999">
      <c r="B166" s="164"/>
      <c r="D166" s="165" t="s">
        <v>135</v>
      </c>
      <c r="E166" s="166" t="s">
        <v>1</v>
      </c>
      <c r="F166" s="167" t="s">
        <v>203</v>
      </c>
      <c r="H166" s="168">
        <v>468.89</v>
      </c>
      <c r="I166" s="169"/>
      <c r="L166" s="164"/>
      <c r="M166" s="170"/>
      <c r="T166" s="171"/>
      <c r="AT166" s="166" t="s">
        <v>135</v>
      </c>
      <c r="AU166" s="166" t="s">
        <v>104</v>
      </c>
      <c r="AV166" s="12" t="s">
        <v>104</v>
      </c>
      <c r="AW166" s="12" t="s">
        <v>27</v>
      </c>
      <c r="AX166" s="12" t="s">
        <v>79</v>
      </c>
      <c r="AY166" s="166" t="s">
        <v>126</v>
      </c>
    </row>
    <row r="167" spans="2:65" s="1" customFormat="1" ht="37.799999999999997" customHeight="1">
      <c r="B167" s="121"/>
      <c r="C167" s="151" t="s">
        <v>204</v>
      </c>
      <c r="D167" s="151" t="s">
        <v>129</v>
      </c>
      <c r="E167" s="152" t="s">
        <v>205</v>
      </c>
      <c r="F167" s="153" t="s">
        <v>206</v>
      </c>
      <c r="G167" s="154" t="s">
        <v>132</v>
      </c>
      <c r="H167" s="155">
        <v>814.18399999999997</v>
      </c>
      <c r="I167" s="156"/>
      <c r="J167" s="155">
        <f>ROUND(I167*H167,3)</f>
        <v>0</v>
      </c>
      <c r="K167" s="157"/>
      <c r="L167" s="31"/>
      <c r="M167" s="158" t="s">
        <v>1</v>
      </c>
      <c r="N167" s="120" t="s">
        <v>38</v>
      </c>
      <c r="P167" s="159">
        <f>O167*H167</f>
        <v>0</v>
      </c>
      <c r="Q167" s="159">
        <v>0</v>
      </c>
      <c r="R167" s="159">
        <f>Q167*H167</f>
        <v>0</v>
      </c>
      <c r="S167" s="159">
        <v>0</v>
      </c>
      <c r="T167" s="160">
        <f>S167*H167</f>
        <v>0</v>
      </c>
      <c r="AR167" s="161" t="s">
        <v>181</v>
      </c>
      <c r="AT167" s="161" t="s">
        <v>129</v>
      </c>
      <c r="AU167" s="161" t="s">
        <v>104</v>
      </c>
      <c r="AY167" s="16" t="s">
        <v>126</v>
      </c>
      <c r="BE167" s="162">
        <f>IF(N167="základná",J167,0)</f>
        <v>0</v>
      </c>
      <c r="BF167" s="162">
        <f>IF(N167="znížená",J167,0)</f>
        <v>0</v>
      </c>
      <c r="BG167" s="162">
        <f>IF(N167="zákl. prenesená",J167,0)</f>
        <v>0</v>
      </c>
      <c r="BH167" s="162">
        <f>IF(N167="zníž. prenesená",J167,0)</f>
        <v>0</v>
      </c>
      <c r="BI167" s="162">
        <f>IF(N167="nulová",J167,0)</f>
        <v>0</v>
      </c>
      <c r="BJ167" s="16" t="s">
        <v>104</v>
      </c>
      <c r="BK167" s="163">
        <f>ROUND(I167*H167,3)</f>
        <v>0</v>
      </c>
      <c r="BL167" s="16" t="s">
        <v>181</v>
      </c>
      <c r="BM167" s="161" t="s">
        <v>207</v>
      </c>
    </row>
    <row r="168" spans="2:65" s="12" customFormat="1" ht="30.6">
      <c r="B168" s="164"/>
      <c r="D168" s="165" t="s">
        <v>135</v>
      </c>
      <c r="E168" s="166" t="s">
        <v>1</v>
      </c>
      <c r="F168" s="167" t="s">
        <v>208</v>
      </c>
      <c r="H168" s="168">
        <v>573.08000000000004</v>
      </c>
      <c r="I168" s="169"/>
      <c r="L168" s="164"/>
      <c r="M168" s="170"/>
      <c r="T168" s="171"/>
      <c r="AT168" s="166" t="s">
        <v>135</v>
      </c>
      <c r="AU168" s="166" t="s">
        <v>104</v>
      </c>
      <c r="AV168" s="12" t="s">
        <v>104</v>
      </c>
      <c r="AW168" s="12" t="s">
        <v>27</v>
      </c>
      <c r="AX168" s="12" t="s">
        <v>72</v>
      </c>
      <c r="AY168" s="166" t="s">
        <v>126</v>
      </c>
    </row>
    <row r="169" spans="2:65" s="12" customFormat="1" ht="10.199999999999999">
      <c r="B169" s="164"/>
      <c r="D169" s="165" t="s">
        <v>135</v>
      </c>
      <c r="E169" s="166" t="s">
        <v>1</v>
      </c>
      <c r="F169" s="167" t="s">
        <v>209</v>
      </c>
      <c r="H169" s="168">
        <v>24.905999999999999</v>
      </c>
      <c r="I169" s="169"/>
      <c r="L169" s="164"/>
      <c r="M169" s="170"/>
      <c r="T169" s="171"/>
      <c r="AT169" s="166" t="s">
        <v>135</v>
      </c>
      <c r="AU169" s="166" t="s">
        <v>104</v>
      </c>
      <c r="AV169" s="12" t="s">
        <v>104</v>
      </c>
      <c r="AW169" s="12" t="s">
        <v>27</v>
      </c>
      <c r="AX169" s="12" t="s">
        <v>72</v>
      </c>
      <c r="AY169" s="166" t="s">
        <v>126</v>
      </c>
    </row>
    <row r="170" spans="2:65" s="12" customFormat="1" ht="10.199999999999999">
      <c r="B170" s="164"/>
      <c r="D170" s="165" t="s">
        <v>135</v>
      </c>
      <c r="E170" s="166" t="s">
        <v>1</v>
      </c>
      <c r="F170" s="167" t="s">
        <v>210</v>
      </c>
      <c r="H170" s="168">
        <v>14.657999999999999</v>
      </c>
      <c r="I170" s="169"/>
      <c r="L170" s="164"/>
      <c r="M170" s="170"/>
      <c r="T170" s="171"/>
      <c r="AT170" s="166" t="s">
        <v>135</v>
      </c>
      <c r="AU170" s="166" t="s">
        <v>104</v>
      </c>
      <c r="AV170" s="12" t="s">
        <v>104</v>
      </c>
      <c r="AW170" s="12" t="s">
        <v>27</v>
      </c>
      <c r="AX170" s="12" t="s">
        <v>72</v>
      </c>
      <c r="AY170" s="166" t="s">
        <v>126</v>
      </c>
    </row>
    <row r="171" spans="2:65" s="12" customFormat="1" ht="10.199999999999999">
      <c r="B171" s="164"/>
      <c r="D171" s="165" t="s">
        <v>135</v>
      </c>
      <c r="E171" s="166" t="s">
        <v>1</v>
      </c>
      <c r="F171" s="167" t="s">
        <v>211</v>
      </c>
      <c r="H171" s="168">
        <v>81.540000000000006</v>
      </c>
      <c r="I171" s="169"/>
      <c r="L171" s="164"/>
      <c r="M171" s="170"/>
      <c r="T171" s="171"/>
      <c r="AT171" s="166" t="s">
        <v>135</v>
      </c>
      <c r="AU171" s="166" t="s">
        <v>104</v>
      </c>
      <c r="AV171" s="12" t="s">
        <v>104</v>
      </c>
      <c r="AW171" s="12" t="s">
        <v>27</v>
      </c>
      <c r="AX171" s="12" t="s">
        <v>72</v>
      </c>
      <c r="AY171" s="166" t="s">
        <v>126</v>
      </c>
    </row>
    <row r="172" spans="2:65" s="14" customFormat="1" ht="10.199999999999999">
      <c r="B172" s="189"/>
      <c r="D172" s="165" t="s">
        <v>135</v>
      </c>
      <c r="E172" s="190" t="s">
        <v>1</v>
      </c>
      <c r="F172" s="191" t="s">
        <v>212</v>
      </c>
      <c r="H172" s="192">
        <v>694.18399999999997</v>
      </c>
      <c r="I172" s="193"/>
      <c r="L172" s="189"/>
      <c r="M172" s="194"/>
      <c r="T172" s="195"/>
      <c r="AT172" s="190" t="s">
        <v>135</v>
      </c>
      <c r="AU172" s="190" t="s">
        <v>104</v>
      </c>
      <c r="AV172" s="14" t="s">
        <v>143</v>
      </c>
      <c r="AW172" s="14" t="s">
        <v>27</v>
      </c>
      <c r="AX172" s="14" t="s">
        <v>72</v>
      </c>
      <c r="AY172" s="190" t="s">
        <v>126</v>
      </c>
    </row>
    <row r="173" spans="2:65" s="12" customFormat="1" ht="10.199999999999999">
      <c r="B173" s="164"/>
      <c r="D173" s="165" t="s">
        <v>135</v>
      </c>
      <c r="E173" s="166" t="s">
        <v>1</v>
      </c>
      <c r="F173" s="167" t="s">
        <v>213</v>
      </c>
      <c r="H173" s="168">
        <v>120</v>
      </c>
      <c r="I173" s="169"/>
      <c r="L173" s="164"/>
      <c r="M173" s="170"/>
      <c r="T173" s="171"/>
      <c r="AT173" s="166" t="s">
        <v>135</v>
      </c>
      <c r="AU173" s="166" t="s">
        <v>104</v>
      </c>
      <c r="AV173" s="12" t="s">
        <v>104</v>
      </c>
      <c r="AW173" s="12" t="s">
        <v>27</v>
      </c>
      <c r="AX173" s="12" t="s">
        <v>72</v>
      </c>
      <c r="AY173" s="166" t="s">
        <v>126</v>
      </c>
    </row>
    <row r="174" spans="2:65" s="13" customFormat="1" ht="10.199999999999999">
      <c r="B174" s="182"/>
      <c r="D174" s="165" t="s">
        <v>135</v>
      </c>
      <c r="E174" s="183" t="s">
        <v>1</v>
      </c>
      <c r="F174" s="184" t="s">
        <v>198</v>
      </c>
      <c r="H174" s="185">
        <v>814.18399999999997</v>
      </c>
      <c r="I174" s="186"/>
      <c r="L174" s="182"/>
      <c r="M174" s="187"/>
      <c r="T174" s="188"/>
      <c r="AT174" s="183" t="s">
        <v>135</v>
      </c>
      <c r="AU174" s="183" t="s">
        <v>104</v>
      </c>
      <c r="AV174" s="13" t="s">
        <v>133</v>
      </c>
      <c r="AW174" s="13" t="s">
        <v>27</v>
      </c>
      <c r="AX174" s="13" t="s">
        <v>79</v>
      </c>
      <c r="AY174" s="183" t="s">
        <v>126</v>
      </c>
    </row>
    <row r="175" spans="2:65" s="1" customFormat="1" ht="24.15" customHeight="1">
      <c r="B175" s="121"/>
      <c r="C175" s="172" t="s">
        <v>214</v>
      </c>
      <c r="D175" s="172" t="s">
        <v>185</v>
      </c>
      <c r="E175" s="173" t="s">
        <v>215</v>
      </c>
      <c r="F175" s="174" t="s">
        <v>216</v>
      </c>
      <c r="G175" s="175" t="s">
        <v>132</v>
      </c>
      <c r="H175" s="176">
        <v>936.31200000000001</v>
      </c>
      <c r="I175" s="177"/>
      <c r="J175" s="176">
        <f>ROUND(I175*H175,3)</f>
        <v>0</v>
      </c>
      <c r="K175" s="178"/>
      <c r="L175" s="179"/>
      <c r="M175" s="180" t="s">
        <v>1</v>
      </c>
      <c r="N175" s="181" t="s">
        <v>38</v>
      </c>
      <c r="P175" s="159">
        <f>O175*H175</f>
        <v>0</v>
      </c>
      <c r="Q175" s="159">
        <v>1.9E-3</v>
      </c>
      <c r="R175" s="159">
        <f>Q175*H175</f>
        <v>1.7789927999999999</v>
      </c>
      <c r="S175" s="159">
        <v>0</v>
      </c>
      <c r="T175" s="160">
        <f>S175*H175</f>
        <v>0</v>
      </c>
      <c r="AR175" s="161" t="s">
        <v>188</v>
      </c>
      <c r="AT175" s="161" t="s">
        <v>185</v>
      </c>
      <c r="AU175" s="161" t="s">
        <v>104</v>
      </c>
      <c r="AY175" s="16" t="s">
        <v>126</v>
      </c>
      <c r="BE175" s="162">
        <f>IF(N175="základná",J175,0)</f>
        <v>0</v>
      </c>
      <c r="BF175" s="162">
        <f>IF(N175="znížená",J175,0)</f>
        <v>0</v>
      </c>
      <c r="BG175" s="162">
        <f>IF(N175="zákl. prenesená",J175,0)</f>
        <v>0</v>
      </c>
      <c r="BH175" s="162">
        <f>IF(N175="zníž. prenesená",J175,0)</f>
        <v>0</v>
      </c>
      <c r="BI175" s="162">
        <f>IF(N175="nulová",J175,0)</f>
        <v>0</v>
      </c>
      <c r="BJ175" s="16" t="s">
        <v>104</v>
      </c>
      <c r="BK175" s="163">
        <f>ROUND(I175*H175,3)</f>
        <v>0</v>
      </c>
      <c r="BL175" s="16" t="s">
        <v>181</v>
      </c>
      <c r="BM175" s="161" t="s">
        <v>217</v>
      </c>
    </row>
    <row r="176" spans="2:65" s="1" customFormat="1" ht="16.5" customHeight="1">
      <c r="B176" s="121"/>
      <c r="C176" s="172" t="s">
        <v>181</v>
      </c>
      <c r="D176" s="172" t="s">
        <v>185</v>
      </c>
      <c r="E176" s="173" t="s">
        <v>218</v>
      </c>
      <c r="F176" s="174" t="s">
        <v>219</v>
      </c>
      <c r="G176" s="175" t="s">
        <v>220</v>
      </c>
      <c r="H176" s="176">
        <v>2556.538</v>
      </c>
      <c r="I176" s="177"/>
      <c r="J176" s="176">
        <f>ROUND(I176*H176,3)</f>
        <v>0</v>
      </c>
      <c r="K176" s="178"/>
      <c r="L176" s="179"/>
      <c r="M176" s="180" t="s">
        <v>1</v>
      </c>
      <c r="N176" s="181" t="s">
        <v>38</v>
      </c>
      <c r="P176" s="159">
        <f>O176*H176</f>
        <v>0</v>
      </c>
      <c r="Q176" s="159">
        <v>1.4999999999999999E-4</v>
      </c>
      <c r="R176" s="159">
        <f>Q176*H176</f>
        <v>0.38348069999999995</v>
      </c>
      <c r="S176" s="159">
        <v>0</v>
      </c>
      <c r="T176" s="160">
        <f>S176*H176</f>
        <v>0</v>
      </c>
      <c r="AR176" s="161" t="s">
        <v>188</v>
      </c>
      <c r="AT176" s="161" t="s">
        <v>185</v>
      </c>
      <c r="AU176" s="161" t="s">
        <v>104</v>
      </c>
      <c r="AY176" s="16" t="s">
        <v>126</v>
      </c>
      <c r="BE176" s="162">
        <f>IF(N176="základná",J176,0)</f>
        <v>0</v>
      </c>
      <c r="BF176" s="162">
        <f>IF(N176="znížená",J176,0)</f>
        <v>0</v>
      </c>
      <c r="BG176" s="162">
        <f>IF(N176="zákl. prenesená",J176,0)</f>
        <v>0</v>
      </c>
      <c r="BH176" s="162">
        <f>IF(N176="zníž. prenesená",J176,0)</f>
        <v>0</v>
      </c>
      <c r="BI176" s="162">
        <f>IF(N176="nulová",J176,0)</f>
        <v>0</v>
      </c>
      <c r="BJ176" s="16" t="s">
        <v>104</v>
      </c>
      <c r="BK176" s="163">
        <f>ROUND(I176*H176,3)</f>
        <v>0</v>
      </c>
      <c r="BL176" s="16" t="s">
        <v>181</v>
      </c>
      <c r="BM176" s="161" t="s">
        <v>221</v>
      </c>
    </row>
    <row r="177" spans="2:65" s="1" customFormat="1" ht="37.799999999999997" customHeight="1">
      <c r="B177" s="121"/>
      <c r="C177" s="151" t="s">
        <v>222</v>
      </c>
      <c r="D177" s="151" t="s">
        <v>129</v>
      </c>
      <c r="E177" s="152" t="s">
        <v>223</v>
      </c>
      <c r="F177" s="153" t="s">
        <v>224</v>
      </c>
      <c r="G177" s="154" t="s">
        <v>220</v>
      </c>
      <c r="H177" s="155">
        <v>1</v>
      </c>
      <c r="I177" s="156"/>
      <c r="J177" s="155">
        <f>ROUND(I177*H177,3)</f>
        <v>0</v>
      </c>
      <c r="K177" s="157"/>
      <c r="L177" s="31"/>
      <c r="M177" s="158" t="s">
        <v>1</v>
      </c>
      <c r="N177" s="120" t="s">
        <v>38</v>
      </c>
      <c r="P177" s="159">
        <f>O177*H177</f>
        <v>0</v>
      </c>
      <c r="Q177" s="159">
        <v>1.6000000000000001E-4</v>
      </c>
      <c r="R177" s="159">
        <f>Q177*H177</f>
        <v>1.6000000000000001E-4</v>
      </c>
      <c r="S177" s="159">
        <v>0</v>
      </c>
      <c r="T177" s="160">
        <f>S177*H177</f>
        <v>0</v>
      </c>
      <c r="AR177" s="161" t="s">
        <v>181</v>
      </c>
      <c r="AT177" s="161" t="s">
        <v>129</v>
      </c>
      <c r="AU177" s="161" t="s">
        <v>104</v>
      </c>
      <c r="AY177" s="16" t="s">
        <v>126</v>
      </c>
      <c r="BE177" s="162">
        <f>IF(N177="základná",J177,0)</f>
        <v>0</v>
      </c>
      <c r="BF177" s="162">
        <f>IF(N177="znížená",J177,0)</f>
        <v>0</v>
      </c>
      <c r="BG177" s="162">
        <f>IF(N177="zákl. prenesená",J177,0)</f>
        <v>0</v>
      </c>
      <c r="BH177" s="162">
        <f>IF(N177="zníž. prenesená",J177,0)</f>
        <v>0</v>
      </c>
      <c r="BI177" s="162">
        <f>IF(N177="nulová",J177,0)</f>
        <v>0</v>
      </c>
      <c r="BJ177" s="16" t="s">
        <v>104</v>
      </c>
      <c r="BK177" s="163">
        <f>ROUND(I177*H177,3)</f>
        <v>0</v>
      </c>
      <c r="BL177" s="16" t="s">
        <v>181</v>
      </c>
      <c r="BM177" s="161" t="s">
        <v>225</v>
      </c>
    </row>
    <row r="178" spans="2:65" s="1" customFormat="1" ht="16.5" customHeight="1">
      <c r="B178" s="121"/>
      <c r="C178" s="151" t="s">
        <v>226</v>
      </c>
      <c r="D178" s="151" t="s">
        <v>129</v>
      </c>
      <c r="E178" s="152" t="s">
        <v>227</v>
      </c>
      <c r="F178" s="153" t="s">
        <v>228</v>
      </c>
      <c r="G178" s="154" t="s">
        <v>220</v>
      </c>
      <c r="H178" s="155">
        <v>11</v>
      </c>
      <c r="I178" s="156"/>
      <c r="J178" s="155">
        <f>ROUND(I178*H178,3)</f>
        <v>0</v>
      </c>
      <c r="K178" s="157"/>
      <c r="L178" s="31"/>
      <c r="M178" s="158" t="s">
        <v>1</v>
      </c>
      <c r="N178" s="120" t="s">
        <v>38</v>
      </c>
      <c r="P178" s="159">
        <f>O178*H178</f>
        <v>0</v>
      </c>
      <c r="Q178" s="159">
        <v>6.9999999999999994E-5</v>
      </c>
      <c r="R178" s="159">
        <f>Q178*H178</f>
        <v>7.6999999999999996E-4</v>
      </c>
      <c r="S178" s="159">
        <v>0</v>
      </c>
      <c r="T178" s="160">
        <f>S178*H178</f>
        <v>0</v>
      </c>
      <c r="AR178" s="161" t="s">
        <v>181</v>
      </c>
      <c r="AT178" s="161" t="s">
        <v>129</v>
      </c>
      <c r="AU178" s="161" t="s">
        <v>104</v>
      </c>
      <c r="AY178" s="16" t="s">
        <v>126</v>
      </c>
      <c r="BE178" s="162">
        <f>IF(N178="základná",J178,0)</f>
        <v>0</v>
      </c>
      <c r="BF178" s="162">
        <f>IF(N178="znížená",J178,0)</f>
        <v>0</v>
      </c>
      <c r="BG178" s="162">
        <f>IF(N178="zákl. prenesená",J178,0)</f>
        <v>0</v>
      </c>
      <c r="BH178" s="162">
        <f>IF(N178="zníž. prenesená",J178,0)</f>
        <v>0</v>
      </c>
      <c r="BI178" s="162">
        <f>IF(N178="nulová",J178,0)</f>
        <v>0</v>
      </c>
      <c r="BJ178" s="16" t="s">
        <v>104</v>
      </c>
      <c r="BK178" s="163">
        <f>ROUND(I178*H178,3)</f>
        <v>0</v>
      </c>
      <c r="BL178" s="16" t="s">
        <v>181</v>
      </c>
      <c r="BM178" s="161" t="s">
        <v>229</v>
      </c>
    </row>
    <row r="179" spans="2:65" s="12" customFormat="1" ht="10.199999999999999">
      <c r="B179" s="164"/>
      <c r="D179" s="165" t="s">
        <v>135</v>
      </c>
      <c r="E179" s="166" t="s">
        <v>1</v>
      </c>
      <c r="F179" s="167" t="s">
        <v>230</v>
      </c>
      <c r="H179" s="168">
        <v>11</v>
      </c>
      <c r="I179" s="169"/>
      <c r="L179" s="164"/>
      <c r="M179" s="170"/>
      <c r="T179" s="171"/>
      <c r="AT179" s="166" t="s">
        <v>135</v>
      </c>
      <c r="AU179" s="166" t="s">
        <v>104</v>
      </c>
      <c r="AV179" s="12" t="s">
        <v>104</v>
      </c>
      <c r="AW179" s="12" t="s">
        <v>27</v>
      </c>
      <c r="AX179" s="12" t="s">
        <v>79</v>
      </c>
      <c r="AY179" s="166" t="s">
        <v>126</v>
      </c>
    </row>
    <row r="180" spans="2:65" s="1" customFormat="1" ht="16.5" customHeight="1">
      <c r="B180" s="121"/>
      <c r="C180" s="172" t="s">
        <v>231</v>
      </c>
      <c r="D180" s="172" t="s">
        <v>185</v>
      </c>
      <c r="E180" s="173" t="s">
        <v>232</v>
      </c>
      <c r="F180" s="174" t="s">
        <v>233</v>
      </c>
      <c r="G180" s="175" t="s">
        <v>220</v>
      </c>
      <c r="H180" s="176">
        <v>11</v>
      </c>
      <c r="I180" s="177"/>
      <c r="J180" s="176">
        <f>ROUND(I180*H180,3)</f>
        <v>0</v>
      </c>
      <c r="K180" s="178"/>
      <c r="L180" s="179"/>
      <c r="M180" s="180" t="s">
        <v>1</v>
      </c>
      <c r="N180" s="181" t="s">
        <v>38</v>
      </c>
      <c r="P180" s="159">
        <f>O180*H180</f>
        <v>0</v>
      </c>
      <c r="Q180" s="159">
        <v>2.9999999999999997E-4</v>
      </c>
      <c r="R180" s="159">
        <f>Q180*H180</f>
        <v>3.2999999999999995E-3</v>
      </c>
      <c r="S180" s="159">
        <v>0</v>
      </c>
      <c r="T180" s="160">
        <f>S180*H180</f>
        <v>0</v>
      </c>
      <c r="AR180" s="161" t="s">
        <v>188</v>
      </c>
      <c r="AT180" s="161" t="s">
        <v>185</v>
      </c>
      <c r="AU180" s="161" t="s">
        <v>104</v>
      </c>
      <c r="AY180" s="16" t="s">
        <v>126</v>
      </c>
      <c r="BE180" s="162">
        <f>IF(N180="základná",J180,0)</f>
        <v>0</v>
      </c>
      <c r="BF180" s="162">
        <f>IF(N180="znížená",J180,0)</f>
        <v>0</v>
      </c>
      <c r="BG180" s="162">
        <f>IF(N180="zákl. prenesená",J180,0)</f>
        <v>0</v>
      </c>
      <c r="BH180" s="162">
        <f>IF(N180="zníž. prenesená",J180,0)</f>
        <v>0</v>
      </c>
      <c r="BI180" s="162">
        <f>IF(N180="nulová",J180,0)</f>
        <v>0</v>
      </c>
      <c r="BJ180" s="16" t="s">
        <v>104</v>
      </c>
      <c r="BK180" s="163">
        <f>ROUND(I180*H180,3)</f>
        <v>0</v>
      </c>
      <c r="BL180" s="16" t="s">
        <v>181</v>
      </c>
      <c r="BM180" s="161" t="s">
        <v>234</v>
      </c>
    </row>
    <row r="181" spans="2:65" s="1" customFormat="1" ht="16.5" customHeight="1">
      <c r="B181" s="121"/>
      <c r="C181" s="172" t="s">
        <v>7</v>
      </c>
      <c r="D181" s="172" t="s">
        <v>185</v>
      </c>
      <c r="E181" s="173" t="s">
        <v>218</v>
      </c>
      <c r="F181" s="174" t="s">
        <v>219</v>
      </c>
      <c r="G181" s="175" t="s">
        <v>220</v>
      </c>
      <c r="H181" s="176">
        <v>55</v>
      </c>
      <c r="I181" s="177"/>
      <c r="J181" s="176">
        <f>ROUND(I181*H181,3)</f>
        <v>0</v>
      </c>
      <c r="K181" s="178"/>
      <c r="L181" s="179"/>
      <c r="M181" s="180" t="s">
        <v>1</v>
      </c>
      <c r="N181" s="181" t="s">
        <v>38</v>
      </c>
      <c r="P181" s="159">
        <f>O181*H181</f>
        <v>0</v>
      </c>
      <c r="Q181" s="159">
        <v>1.4999999999999999E-4</v>
      </c>
      <c r="R181" s="159">
        <f>Q181*H181</f>
        <v>8.2499999999999987E-3</v>
      </c>
      <c r="S181" s="159">
        <v>0</v>
      </c>
      <c r="T181" s="160">
        <f>S181*H181</f>
        <v>0</v>
      </c>
      <c r="AR181" s="161" t="s">
        <v>188</v>
      </c>
      <c r="AT181" s="161" t="s">
        <v>185</v>
      </c>
      <c r="AU181" s="161" t="s">
        <v>104</v>
      </c>
      <c r="AY181" s="16" t="s">
        <v>126</v>
      </c>
      <c r="BE181" s="162">
        <f>IF(N181="základná",J181,0)</f>
        <v>0</v>
      </c>
      <c r="BF181" s="162">
        <f>IF(N181="znížená",J181,0)</f>
        <v>0</v>
      </c>
      <c r="BG181" s="162">
        <f>IF(N181="zákl. prenesená",J181,0)</f>
        <v>0</v>
      </c>
      <c r="BH181" s="162">
        <f>IF(N181="zníž. prenesená",J181,0)</f>
        <v>0</v>
      </c>
      <c r="BI181" s="162">
        <f>IF(N181="nulová",J181,0)</f>
        <v>0</v>
      </c>
      <c r="BJ181" s="16" t="s">
        <v>104</v>
      </c>
      <c r="BK181" s="163">
        <f>ROUND(I181*H181,3)</f>
        <v>0</v>
      </c>
      <c r="BL181" s="16" t="s">
        <v>181</v>
      </c>
      <c r="BM181" s="161" t="s">
        <v>235</v>
      </c>
    </row>
    <row r="182" spans="2:65" s="1" customFormat="1" ht="24.15" customHeight="1">
      <c r="B182" s="121"/>
      <c r="C182" s="151" t="s">
        <v>236</v>
      </c>
      <c r="D182" s="151" t="s">
        <v>129</v>
      </c>
      <c r="E182" s="152" t="s">
        <v>237</v>
      </c>
      <c r="F182" s="153" t="s">
        <v>238</v>
      </c>
      <c r="G182" s="154" t="s">
        <v>132</v>
      </c>
      <c r="H182" s="155">
        <v>1628.3679999999999</v>
      </c>
      <c r="I182" s="156"/>
      <c r="J182" s="155">
        <f>ROUND(I182*H182,3)</f>
        <v>0</v>
      </c>
      <c r="K182" s="157"/>
      <c r="L182" s="31"/>
      <c r="M182" s="158" t="s">
        <v>1</v>
      </c>
      <c r="N182" s="120" t="s">
        <v>38</v>
      </c>
      <c r="P182" s="159">
        <f>O182*H182</f>
        <v>0</v>
      </c>
      <c r="Q182" s="159">
        <v>0</v>
      </c>
      <c r="R182" s="159">
        <f>Q182*H182</f>
        <v>0</v>
      </c>
      <c r="S182" s="159">
        <v>0</v>
      </c>
      <c r="T182" s="160">
        <f>S182*H182</f>
        <v>0</v>
      </c>
      <c r="AR182" s="161" t="s">
        <v>181</v>
      </c>
      <c r="AT182" s="161" t="s">
        <v>129</v>
      </c>
      <c r="AU182" s="161" t="s">
        <v>104</v>
      </c>
      <c r="AY182" s="16" t="s">
        <v>126</v>
      </c>
      <c r="BE182" s="162">
        <f>IF(N182="základná",J182,0)</f>
        <v>0</v>
      </c>
      <c r="BF182" s="162">
        <f>IF(N182="znížená",J182,0)</f>
        <v>0</v>
      </c>
      <c r="BG182" s="162">
        <f>IF(N182="zákl. prenesená",J182,0)</f>
        <v>0</v>
      </c>
      <c r="BH182" s="162">
        <f>IF(N182="zníž. prenesená",J182,0)</f>
        <v>0</v>
      </c>
      <c r="BI182" s="162">
        <f>IF(N182="nulová",J182,0)</f>
        <v>0</v>
      </c>
      <c r="BJ182" s="16" t="s">
        <v>104</v>
      </c>
      <c r="BK182" s="163">
        <f>ROUND(I182*H182,3)</f>
        <v>0</v>
      </c>
      <c r="BL182" s="16" t="s">
        <v>181</v>
      </c>
      <c r="BM182" s="161" t="s">
        <v>239</v>
      </c>
    </row>
    <row r="183" spans="2:65" s="12" customFormat="1" ht="10.199999999999999">
      <c r="B183" s="164"/>
      <c r="D183" s="165" t="s">
        <v>135</v>
      </c>
      <c r="E183" s="166" t="s">
        <v>1</v>
      </c>
      <c r="F183" s="167" t="s">
        <v>240</v>
      </c>
      <c r="H183" s="168">
        <v>1628.3679999999999</v>
      </c>
      <c r="I183" s="169"/>
      <c r="L183" s="164"/>
      <c r="M183" s="170"/>
      <c r="T183" s="171"/>
      <c r="AT183" s="166" t="s">
        <v>135</v>
      </c>
      <c r="AU183" s="166" t="s">
        <v>104</v>
      </c>
      <c r="AV183" s="12" t="s">
        <v>104</v>
      </c>
      <c r="AW183" s="12" t="s">
        <v>27</v>
      </c>
      <c r="AX183" s="12" t="s">
        <v>79</v>
      </c>
      <c r="AY183" s="166" t="s">
        <v>126</v>
      </c>
    </row>
    <row r="184" spans="2:65" s="1" customFormat="1" ht="16.5" customHeight="1">
      <c r="B184" s="121"/>
      <c r="C184" s="172" t="s">
        <v>241</v>
      </c>
      <c r="D184" s="172" t="s">
        <v>185</v>
      </c>
      <c r="E184" s="173" t="s">
        <v>242</v>
      </c>
      <c r="F184" s="174" t="s">
        <v>243</v>
      </c>
      <c r="G184" s="175" t="s">
        <v>132</v>
      </c>
      <c r="H184" s="176">
        <v>936.31200000000001</v>
      </c>
      <c r="I184" s="177"/>
      <c r="J184" s="176">
        <f>ROUND(I184*H184,3)</f>
        <v>0</v>
      </c>
      <c r="K184" s="178"/>
      <c r="L184" s="179"/>
      <c r="M184" s="180" t="s">
        <v>1</v>
      </c>
      <c r="N184" s="181" t="s">
        <v>38</v>
      </c>
      <c r="P184" s="159">
        <f>O184*H184</f>
        <v>0</v>
      </c>
      <c r="Q184" s="159">
        <v>2.9999999999999997E-4</v>
      </c>
      <c r="R184" s="159">
        <f>Q184*H184</f>
        <v>0.28089359999999997</v>
      </c>
      <c r="S184" s="159">
        <v>0</v>
      </c>
      <c r="T184" s="160">
        <f>S184*H184</f>
        <v>0</v>
      </c>
      <c r="AR184" s="161" t="s">
        <v>188</v>
      </c>
      <c r="AT184" s="161" t="s">
        <v>185</v>
      </c>
      <c r="AU184" s="161" t="s">
        <v>104</v>
      </c>
      <c r="AY184" s="16" t="s">
        <v>126</v>
      </c>
      <c r="BE184" s="162">
        <f>IF(N184="základná",J184,0)</f>
        <v>0</v>
      </c>
      <c r="BF184" s="162">
        <f>IF(N184="znížená",J184,0)</f>
        <v>0</v>
      </c>
      <c r="BG184" s="162">
        <f>IF(N184="zákl. prenesená",J184,0)</f>
        <v>0</v>
      </c>
      <c r="BH184" s="162">
        <f>IF(N184="zníž. prenesená",J184,0)</f>
        <v>0</v>
      </c>
      <c r="BI184" s="162">
        <f>IF(N184="nulová",J184,0)</f>
        <v>0</v>
      </c>
      <c r="BJ184" s="16" t="s">
        <v>104</v>
      </c>
      <c r="BK184" s="163">
        <f>ROUND(I184*H184,3)</f>
        <v>0</v>
      </c>
      <c r="BL184" s="16" t="s">
        <v>181</v>
      </c>
      <c r="BM184" s="161" t="s">
        <v>244</v>
      </c>
    </row>
    <row r="185" spans="2:65" s="12" customFormat="1" ht="10.199999999999999">
      <c r="B185" s="164"/>
      <c r="D185" s="165" t="s">
        <v>135</v>
      </c>
      <c r="E185" s="166" t="s">
        <v>1</v>
      </c>
      <c r="F185" s="167" t="s">
        <v>245</v>
      </c>
      <c r="H185" s="168">
        <v>936.31200000000001</v>
      </c>
      <c r="I185" s="169"/>
      <c r="L185" s="164"/>
      <c r="M185" s="170"/>
      <c r="T185" s="171"/>
      <c r="AT185" s="166" t="s">
        <v>135</v>
      </c>
      <c r="AU185" s="166" t="s">
        <v>104</v>
      </c>
      <c r="AV185" s="12" t="s">
        <v>104</v>
      </c>
      <c r="AW185" s="12" t="s">
        <v>27</v>
      </c>
      <c r="AX185" s="12" t="s">
        <v>79</v>
      </c>
      <c r="AY185" s="166" t="s">
        <v>126</v>
      </c>
    </row>
    <row r="186" spans="2:65" s="1" customFormat="1" ht="16.5" customHeight="1">
      <c r="B186" s="121"/>
      <c r="C186" s="172" t="s">
        <v>246</v>
      </c>
      <c r="D186" s="172" t="s">
        <v>185</v>
      </c>
      <c r="E186" s="173" t="s">
        <v>247</v>
      </c>
      <c r="F186" s="174" t="s">
        <v>248</v>
      </c>
      <c r="G186" s="175" t="s">
        <v>132</v>
      </c>
      <c r="H186" s="176">
        <v>936.31200000000001</v>
      </c>
      <c r="I186" s="177"/>
      <c r="J186" s="176">
        <f>ROUND(I186*H186,3)</f>
        <v>0</v>
      </c>
      <c r="K186" s="178"/>
      <c r="L186" s="179"/>
      <c r="M186" s="180" t="s">
        <v>1</v>
      </c>
      <c r="N186" s="181" t="s">
        <v>38</v>
      </c>
      <c r="P186" s="159">
        <f>O186*H186</f>
        <v>0</v>
      </c>
      <c r="Q186" s="159">
        <v>2.0000000000000001E-4</v>
      </c>
      <c r="R186" s="159">
        <f>Q186*H186</f>
        <v>0.18726240000000002</v>
      </c>
      <c r="S186" s="159">
        <v>0</v>
      </c>
      <c r="T186" s="160">
        <f>S186*H186</f>
        <v>0</v>
      </c>
      <c r="AR186" s="161" t="s">
        <v>188</v>
      </c>
      <c r="AT186" s="161" t="s">
        <v>185</v>
      </c>
      <c r="AU186" s="161" t="s">
        <v>104</v>
      </c>
      <c r="AY186" s="16" t="s">
        <v>126</v>
      </c>
      <c r="BE186" s="162">
        <f>IF(N186="základná",J186,0)</f>
        <v>0</v>
      </c>
      <c r="BF186" s="162">
        <f>IF(N186="znížená",J186,0)</f>
        <v>0</v>
      </c>
      <c r="BG186" s="162">
        <f>IF(N186="zákl. prenesená",J186,0)</f>
        <v>0</v>
      </c>
      <c r="BH186" s="162">
        <f>IF(N186="zníž. prenesená",J186,0)</f>
        <v>0</v>
      </c>
      <c r="BI186" s="162">
        <f>IF(N186="nulová",J186,0)</f>
        <v>0</v>
      </c>
      <c r="BJ186" s="16" t="s">
        <v>104</v>
      </c>
      <c r="BK186" s="163">
        <f>ROUND(I186*H186,3)</f>
        <v>0</v>
      </c>
      <c r="BL186" s="16" t="s">
        <v>181</v>
      </c>
      <c r="BM186" s="161" t="s">
        <v>249</v>
      </c>
    </row>
    <row r="187" spans="2:65" s="12" customFormat="1" ht="10.199999999999999">
      <c r="B187" s="164"/>
      <c r="D187" s="165" t="s">
        <v>135</v>
      </c>
      <c r="E187" s="166" t="s">
        <v>1</v>
      </c>
      <c r="F187" s="167" t="s">
        <v>245</v>
      </c>
      <c r="H187" s="168">
        <v>936.31200000000001</v>
      </c>
      <c r="I187" s="169"/>
      <c r="L187" s="164"/>
      <c r="M187" s="170"/>
      <c r="T187" s="171"/>
      <c r="AT187" s="166" t="s">
        <v>135</v>
      </c>
      <c r="AU187" s="166" t="s">
        <v>104</v>
      </c>
      <c r="AV187" s="12" t="s">
        <v>104</v>
      </c>
      <c r="AW187" s="12" t="s">
        <v>27</v>
      </c>
      <c r="AX187" s="12" t="s">
        <v>79</v>
      </c>
      <c r="AY187" s="166" t="s">
        <v>126</v>
      </c>
    </row>
    <row r="188" spans="2:65" s="1" customFormat="1" ht="33" customHeight="1">
      <c r="B188" s="121"/>
      <c r="C188" s="151" t="s">
        <v>250</v>
      </c>
      <c r="D188" s="151" t="s">
        <v>129</v>
      </c>
      <c r="E188" s="152" t="s">
        <v>251</v>
      </c>
      <c r="F188" s="153" t="s">
        <v>252</v>
      </c>
      <c r="G188" s="154" t="s">
        <v>253</v>
      </c>
      <c r="H188" s="155">
        <v>6</v>
      </c>
      <c r="I188" s="156"/>
      <c r="J188" s="155">
        <f t="shared" ref="J188:J200" si="5">ROUND(I188*H188,3)</f>
        <v>0</v>
      </c>
      <c r="K188" s="157"/>
      <c r="L188" s="31"/>
      <c r="M188" s="158" t="s">
        <v>1</v>
      </c>
      <c r="N188" s="120" t="s">
        <v>38</v>
      </c>
      <c r="P188" s="159">
        <f t="shared" ref="P188:P200" si="6">O188*H188</f>
        <v>0</v>
      </c>
      <c r="Q188" s="159">
        <v>3.0000000000000001E-5</v>
      </c>
      <c r="R188" s="159">
        <f t="shared" ref="R188:R200" si="7">Q188*H188</f>
        <v>1.8000000000000001E-4</v>
      </c>
      <c r="S188" s="159">
        <v>0</v>
      </c>
      <c r="T188" s="160">
        <f t="shared" ref="T188:T200" si="8">S188*H188</f>
        <v>0</v>
      </c>
      <c r="AR188" s="161" t="s">
        <v>181</v>
      </c>
      <c r="AT188" s="161" t="s">
        <v>129</v>
      </c>
      <c r="AU188" s="161" t="s">
        <v>104</v>
      </c>
      <c r="AY188" s="16" t="s">
        <v>126</v>
      </c>
      <c r="BE188" s="162">
        <f t="shared" ref="BE188:BE200" si="9">IF(N188="základná",J188,0)</f>
        <v>0</v>
      </c>
      <c r="BF188" s="162">
        <f t="shared" ref="BF188:BF200" si="10">IF(N188="znížená",J188,0)</f>
        <v>0</v>
      </c>
      <c r="BG188" s="162">
        <f t="shared" ref="BG188:BG200" si="11">IF(N188="zákl. prenesená",J188,0)</f>
        <v>0</v>
      </c>
      <c r="BH188" s="162">
        <f t="shared" ref="BH188:BH200" si="12">IF(N188="zníž. prenesená",J188,0)</f>
        <v>0</v>
      </c>
      <c r="BI188" s="162">
        <f t="shared" ref="BI188:BI200" si="13">IF(N188="nulová",J188,0)</f>
        <v>0</v>
      </c>
      <c r="BJ188" s="16" t="s">
        <v>104</v>
      </c>
      <c r="BK188" s="163">
        <f t="shared" ref="BK188:BK200" si="14">ROUND(I188*H188,3)</f>
        <v>0</v>
      </c>
      <c r="BL188" s="16" t="s">
        <v>181</v>
      </c>
      <c r="BM188" s="161" t="s">
        <v>254</v>
      </c>
    </row>
    <row r="189" spans="2:65" s="1" customFormat="1" ht="16.5" customHeight="1">
      <c r="B189" s="121"/>
      <c r="C189" s="172" t="s">
        <v>255</v>
      </c>
      <c r="D189" s="172" t="s">
        <v>185</v>
      </c>
      <c r="E189" s="173" t="s">
        <v>256</v>
      </c>
      <c r="F189" s="174" t="s">
        <v>257</v>
      </c>
      <c r="G189" s="175" t="s">
        <v>220</v>
      </c>
      <c r="H189" s="176">
        <v>48</v>
      </c>
      <c r="I189" s="177"/>
      <c r="J189" s="176">
        <f t="shared" si="5"/>
        <v>0</v>
      </c>
      <c r="K189" s="178"/>
      <c r="L189" s="179"/>
      <c r="M189" s="180" t="s">
        <v>1</v>
      </c>
      <c r="N189" s="181" t="s">
        <v>38</v>
      </c>
      <c r="P189" s="159">
        <f t="shared" si="6"/>
        <v>0</v>
      </c>
      <c r="Q189" s="159">
        <v>3.5E-4</v>
      </c>
      <c r="R189" s="159">
        <f t="shared" si="7"/>
        <v>1.6799999999999999E-2</v>
      </c>
      <c r="S189" s="159">
        <v>0</v>
      </c>
      <c r="T189" s="160">
        <f t="shared" si="8"/>
        <v>0</v>
      </c>
      <c r="AR189" s="161" t="s">
        <v>188</v>
      </c>
      <c r="AT189" s="161" t="s">
        <v>185</v>
      </c>
      <c r="AU189" s="161" t="s">
        <v>104</v>
      </c>
      <c r="AY189" s="16" t="s">
        <v>126</v>
      </c>
      <c r="BE189" s="162">
        <f t="shared" si="9"/>
        <v>0</v>
      </c>
      <c r="BF189" s="162">
        <f t="shared" si="10"/>
        <v>0</v>
      </c>
      <c r="BG189" s="162">
        <f t="shared" si="11"/>
        <v>0</v>
      </c>
      <c r="BH189" s="162">
        <f t="shared" si="12"/>
        <v>0</v>
      </c>
      <c r="BI189" s="162">
        <f t="shared" si="13"/>
        <v>0</v>
      </c>
      <c r="BJ189" s="16" t="s">
        <v>104</v>
      </c>
      <c r="BK189" s="163">
        <f t="shared" si="14"/>
        <v>0</v>
      </c>
      <c r="BL189" s="16" t="s">
        <v>181</v>
      </c>
      <c r="BM189" s="161" t="s">
        <v>258</v>
      </c>
    </row>
    <row r="190" spans="2:65" s="1" customFormat="1" ht="16.5" customHeight="1">
      <c r="B190" s="121"/>
      <c r="C190" s="172" t="s">
        <v>259</v>
      </c>
      <c r="D190" s="172" t="s">
        <v>185</v>
      </c>
      <c r="E190" s="173" t="s">
        <v>260</v>
      </c>
      <c r="F190" s="174" t="s">
        <v>261</v>
      </c>
      <c r="G190" s="175" t="s">
        <v>132</v>
      </c>
      <c r="H190" s="176">
        <v>1.5</v>
      </c>
      <c r="I190" s="177"/>
      <c r="J190" s="176">
        <f t="shared" si="5"/>
        <v>0</v>
      </c>
      <c r="K190" s="178"/>
      <c r="L190" s="179"/>
      <c r="M190" s="180" t="s">
        <v>1</v>
      </c>
      <c r="N190" s="181" t="s">
        <v>38</v>
      </c>
      <c r="P190" s="159">
        <f t="shared" si="6"/>
        <v>0</v>
      </c>
      <c r="Q190" s="159">
        <v>9.6799999999999994E-3</v>
      </c>
      <c r="R190" s="159">
        <f t="shared" si="7"/>
        <v>1.4519999999999998E-2</v>
      </c>
      <c r="S190" s="159">
        <v>0</v>
      </c>
      <c r="T190" s="160">
        <f t="shared" si="8"/>
        <v>0</v>
      </c>
      <c r="AR190" s="161" t="s">
        <v>188</v>
      </c>
      <c r="AT190" s="161" t="s">
        <v>185</v>
      </c>
      <c r="AU190" s="161" t="s">
        <v>104</v>
      </c>
      <c r="AY190" s="16" t="s">
        <v>126</v>
      </c>
      <c r="BE190" s="162">
        <f t="shared" si="9"/>
        <v>0</v>
      </c>
      <c r="BF190" s="162">
        <f t="shared" si="10"/>
        <v>0</v>
      </c>
      <c r="BG190" s="162">
        <f t="shared" si="11"/>
        <v>0</v>
      </c>
      <c r="BH190" s="162">
        <f t="shared" si="12"/>
        <v>0</v>
      </c>
      <c r="BI190" s="162">
        <f t="shared" si="13"/>
        <v>0</v>
      </c>
      <c r="BJ190" s="16" t="s">
        <v>104</v>
      </c>
      <c r="BK190" s="163">
        <f t="shared" si="14"/>
        <v>0</v>
      </c>
      <c r="BL190" s="16" t="s">
        <v>181</v>
      </c>
      <c r="BM190" s="161" t="s">
        <v>262</v>
      </c>
    </row>
    <row r="191" spans="2:65" s="1" customFormat="1" ht="33" customHeight="1">
      <c r="B191" s="121"/>
      <c r="C191" s="151" t="s">
        <v>263</v>
      </c>
      <c r="D191" s="151" t="s">
        <v>129</v>
      </c>
      <c r="E191" s="152" t="s">
        <v>264</v>
      </c>
      <c r="F191" s="153" t="s">
        <v>265</v>
      </c>
      <c r="G191" s="154" t="s">
        <v>253</v>
      </c>
      <c r="H191" s="155">
        <v>125</v>
      </c>
      <c r="I191" s="156"/>
      <c r="J191" s="155">
        <f t="shared" si="5"/>
        <v>0</v>
      </c>
      <c r="K191" s="157"/>
      <c r="L191" s="31"/>
      <c r="M191" s="158" t="s">
        <v>1</v>
      </c>
      <c r="N191" s="120" t="s">
        <v>38</v>
      </c>
      <c r="P191" s="159">
        <f t="shared" si="6"/>
        <v>0</v>
      </c>
      <c r="Q191" s="159">
        <v>3.0000000000000001E-5</v>
      </c>
      <c r="R191" s="159">
        <f t="shared" si="7"/>
        <v>3.7500000000000003E-3</v>
      </c>
      <c r="S191" s="159">
        <v>0</v>
      </c>
      <c r="T191" s="160">
        <f t="shared" si="8"/>
        <v>0</v>
      </c>
      <c r="AR191" s="161" t="s">
        <v>181</v>
      </c>
      <c r="AT191" s="161" t="s">
        <v>129</v>
      </c>
      <c r="AU191" s="161" t="s">
        <v>104</v>
      </c>
      <c r="AY191" s="16" t="s">
        <v>126</v>
      </c>
      <c r="BE191" s="162">
        <f t="shared" si="9"/>
        <v>0</v>
      </c>
      <c r="BF191" s="162">
        <f t="shared" si="10"/>
        <v>0</v>
      </c>
      <c r="BG191" s="162">
        <f t="shared" si="11"/>
        <v>0</v>
      </c>
      <c r="BH191" s="162">
        <f t="shared" si="12"/>
        <v>0</v>
      </c>
      <c r="BI191" s="162">
        <f t="shared" si="13"/>
        <v>0</v>
      </c>
      <c r="BJ191" s="16" t="s">
        <v>104</v>
      </c>
      <c r="BK191" s="163">
        <f t="shared" si="14"/>
        <v>0</v>
      </c>
      <c r="BL191" s="16" t="s">
        <v>181</v>
      </c>
      <c r="BM191" s="161" t="s">
        <v>266</v>
      </c>
    </row>
    <row r="192" spans="2:65" s="1" customFormat="1" ht="16.5" customHeight="1">
      <c r="B192" s="121"/>
      <c r="C192" s="172" t="s">
        <v>267</v>
      </c>
      <c r="D192" s="172" t="s">
        <v>185</v>
      </c>
      <c r="E192" s="173" t="s">
        <v>256</v>
      </c>
      <c r="F192" s="174" t="s">
        <v>257</v>
      </c>
      <c r="G192" s="175" t="s">
        <v>220</v>
      </c>
      <c r="H192" s="176">
        <v>1000</v>
      </c>
      <c r="I192" s="177"/>
      <c r="J192" s="176">
        <f t="shared" si="5"/>
        <v>0</v>
      </c>
      <c r="K192" s="178"/>
      <c r="L192" s="179"/>
      <c r="M192" s="180" t="s">
        <v>1</v>
      </c>
      <c r="N192" s="181" t="s">
        <v>38</v>
      </c>
      <c r="P192" s="159">
        <f t="shared" si="6"/>
        <v>0</v>
      </c>
      <c r="Q192" s="159">
        <v>3.5E-4</v>
      </c>
      <c r="R192" s="159">
        <f t="shared" si="7"/>
        <v>0.35</v>
      </c>
      <c r="S192" s="159">
        <v>0</v>
      </c>
      <c r="T192" s="160">
        <f t="shared" si="8"/>
        <v>0</v>
      </c>
      <c r="AR192" s="161" t="s">
        <v>188</v>
      </c>
      <c r="AT192" s="161" t="s">
        <v>185</v>
      </c>
      <c r="AU192" s="161" t="s">
        <v>104</v>
      </c>
      <c r="AY192" s="16" t="s">
        <v>126</v>
      </c>
      <c r="BE192" s="162">
        <f t="shared" si="9"/>
        <v>0</v>
      </c>
      <c r="BF192" s="162">
        <f t="shared" si="10"/>
        <v>0</v>
      </c>
      <c r="BG192" s="162">
        <f t="shared" si="11"/>
        <v>0</v>
      </c>
      <c r="BH192" s="162">
        <f t="shared" si="12"/>
        <v>0</v>
      </c>
      <c r="BI192" s="162">
        <f t="shared" si="13"/>
        <v>0</v>
      </c>
      <c r="BJ192" s="16" t="s">
        <v>104</v>
      </c>
      <c r="BK192" s="163">
        <f t="shared" si="14"/>
        <v>0</v>
      </c>
      <c r="BL192" s="16" t="s">
        <v>181</v>
      </c>
      <c r="BM192" s="161" t="s">
        <v>268</v>
      </c>
    </row>
    <row r="193" spans="2:65" s="1" customFormat="1" ht="16.5" customHeight="1">
      <c r="B193" s="121"/>
      <c r="C193" s="172" t="s">
        <v>269</v>
      </c>
      <c r="D193" s="172" t="s">
        <v>185</v>
      </c>
      <c r="E193" s="173" t="s">
        <v>260</v>
      </c>
      <c r="F193" s="174" t="s">
        <v>261</v>
      </c>
      <c r="G193" s="175" t="s">
        <v>132</v>
      </c>
      <c r="H193" s="176">
        <v>38.75</v>
      </c>
      <c r="I193" s="177"/>
      <c r="J193" s="176">
        <f t="shared" si="5"/>
        <v>0</v>
      </c>
      <c r="K193" s="178"/>
      <c r="L193" s="179"/>
      <c r="M193" s="180" t="s">
        <v>1</v>
      </c>
      <c r="N193" s="181" t="s">
        <v>38</v>
      </c>
      <c r="P193" s="159">
        <f t="shared" si="6"/>
        <v>0</v>
      </c>
      <c r="Q193" s="159">
        <v>9.6799999999999994E-3</v>
      </c>
      <c r="R193" s="159">
        <f t="shared" si="7"/>
        <v>0.37509999999999999</v>
      </c>
      <c r="S193" s="159">
        <v>0</v>
      </c>
      <c r="T193" s="160">
        <f t="shared" si="8"/>
        <v>0</v>
      </c>
      <c r="AR193" s="161" t="s">
        <v>188</v>
      </c>
      <c r="AT193" s="161" t="s">
        <v>185</v>
      </c>
      <c r="AU193" s="161" t="s">
        <v>104</v>
      </c>
      <c r="AY193" s="16" t="s">
        <v>126</v>
      </c>
      <c r="BE193" s="162">
        <f t="shared" si="9"/>
        <v>0</v>
      </c>
      <c r="BF193" s="162">
        <f t="shared" si="10"/>
        <v>0</v>
      </c>
      <c r="BG193" s="162">
        <f t="shared" si="11"/>
        <v>0</v>
      </c>
      <c r="BH193" s="162">
        <f t="shared" si="12"/>
        <v>0</v>
      </c>
      <c r="BI193" s="162">
        <f t="shared" si="13"/>
        <v>0</v>
      </c>
      <c r="BJ193" s="16" t="s">
        <v>104</v>
      </c>
      <c r="BK193" s="163">
        <f t="shared" si="14"/>
        <v>0</v>
      </c>
      <c r="BL193" s="16" t="s">
        <v>181</v>
      </c>
      <c r="BM193" s="161" t="s">
        <v>270</v>
      </c>
    </row>
    <row r="194" spans="2:65" s="1" customFormat="1" ht="33" customHeight="1">
      <c r="B194" s="121"/>
      <c r="C194" s="151" t="s">
        <v>271</v>
      </c>
      <c r="D194" s="151" t="s">
        <v>129</v>
      </c>
      <c r="E194" s="152" t="s">
        <v>272</v>
      </c>
      <c r="F194" s="153" t="s">
        <v>273</v>
      </c>
      <c r="G194" s="154" t="s">
        <v>253</v>
      </c>
      <c r="H194" s="155">
        <v>100</v>
      </c>
      <c r="I194" s="156"/>
      <c r="J194" s="155">
        <f t="shared" si="5"/>
        <v>0</v>
      </c>
      <c r="K194" s="157"/>
      <c r="L194" s="31"/>
      <c r="M194" s="158" t="s">
        <v>1</v>
      </c>
      <c r="N194" s="120" t="s">
        <v>38</v>
      </c>
      <c r="P194" s="159">
        <f t="shared" si="6"/>
        <v>0</v>
      </c>
      <c r="Q194" s="159">
        <v>3.0000000000000001E-5</v>
      </c>
      <c r="R194" s="159">
        <f t="shared" si="7"/>
        <v>3.0000000000000001E-3</v>
      </c>
      <c r="S194" s="159">
        <v>0</v>
      </c>
      <c r="T194" s="160">
        <f t="shared" si="8"/>
        <v>0</v>
      </c>
      <c r="AR194" s="161" t="s">
        <v>181</v>
      </c>
      <c r="AT194" s="161" t="s">
        <v>129</v>
      </c>
      <c r="AU194" s="161" t="s">
        <v>104</v>
      </c>
      <c r="AY194" s="16" t="s">
        <v>126</v>
      </c>
      <c r="BE194" s="162">
        <f t="shared" si="9"/>
        <v>0</v>
      </c>
      <c r="BF194" s="162">
        <f t="shared" si="10"/>
        <v>0</v>
      </c>
      <c r="BG194" s="162">
        <f t="shared" si="11"/>
        <v>0</v>
      </c>
      <c r="BH194" s="162">
        <f t="shared" si="12"/>
        <v>0</v>
      </c>
      <c r="BI194" s="162">
        <f t="shared" si="13"/>
        <v>0</v>
      </c>
      <c r="BJ194" s="16" t="s">
        <v>104</v>
      </c>
      <c r="BK194" s="163">
        <f t="shared" si="14"/>
        <v>0</v>
      </c>
      <c r="BL194" s="16" t="s">
        <v>181</v>
      </c>
      <c r="BM194" s="161" t="s">
        <v>274</v>
      </c>
    </row>
    <row r="195" spans="2:65" s="1" customFormat="1" ht="16.5" customHeight="1">
      <c r="B195" s="121"/>
      <c r="C195" s="172" t="s">
        <v>275</v>
      </c>
      <c r="D195" s="172" t="s">
        <v>185</v>
      </c>
      <c r="E195" s="173" t="s">
        <v>256</v>
      </c>
      <c r="F195" s="174" t="s">
        <v>257</v>
      </c>
      <c r="G195" s="175" t="s">
        <v>220</v>
      </c>
      <c r="H195" s="176">
        <v>800</v>
      </c>
      <c r="I195" s="177"/>
      <c r="J195" s="176">
        <f t="shared" si="5"/>
        <v>0</v>
      </c>
      <c r="K195" s="178"/>
      <c r="L195" s="179"/>
      <c r="M195" s="180" t="s">
        <v>1</v>
      </c>
      <c r="N195" s="181" t="s">
        <v>38</v>
      </c>
      <c r="P195" s="159">
        <f t="shared" si="6"/>
        <v>0</v>
      </c>
      <c r="Q195" s="159">
        <v>3.5E-4</v>
      </c>
      <c r="R195" s="159">
        <f t="shared" si="7"/>
        <v>0.27999999999999997</v>
      </c>
      <c r="S195" s="159">
        <v>0</v>
      </c>
      <c r="T195" s="160">
        <f t="shared" si="8"/>
        <v>0</v>
      </c>
      <c r="AR195" s="161" t="s">
        <v>188</v>
      </c>
      <c r="AT195" s="161" t="s">
        <v>185</v>
      </c>
      <c r="AU195" s="161" t="s">
        <v>104</v>
      </c>
      <c r="AY195" s="16" t="s">
        <v>126</v>
      </c>
      <c r="BE195" s="162">
        <f t="shared" si="9"/>
        <v>0</v>
      </c>
      <c r="BF195" s="162">
        <f t="shared" si="10"/>
        <v>0</v>
      </c>
      <c r="BG195" s="162">
        <f t="shared" si="11"/>
        <v>0</v>
      </c>
      <c r="BH195" s="162">
        <f t="shared" si="12"/>
        <v>0</v>
      </c>
      <c r="BI195" s="162">
        <f t="shared" si="13"/>
        <v>0</v>
      </c>
      <c r="BJ195" s="16" t="s">
        <v>104</v>
      </c>
      <c r="BK195" s="163">
        <f t="shared" si="14"/>
        <v>0</v>
      </c>
      <c r="BL195" s="16" t="s">
        <v>181</v>
      </c>
      <c r="BM195" s="161" t="s">
        <v>276</v>
      </c>
    </row>
    <row r="196" spans="2:65" s="1" customFormat="1" ht="16.5" customHeight="1">
      <c r="B196" s="121"/>
      <c r="C196" s="172" t="s">
        <v>188</v>
      </c>
      <c r="D196" s="172" t="s">
        <v>185</v>
      </c>
      <c r="E196" s="173" t="s">
        <v>260</v>
      </c>
      <c r="F196" s="174" t="s">
        <v>261</v>
      </c>
      <c r="G196" s="175" t="s">
        <v>132</v>
      </c>
      <c r="H196" s="176">
        <v>41</v>
      </c>
      <c r="I196" s="177"/>
      <c r="J196" s="176">
        <f t="shared" si="5"/>
        <v>0</v>
      </c>
      <c r="K196" s="178"/>
      <c r="L196" s="179"/>
      <c r="M196" s="180" t="s">
        <v>1</v>
      </c>
      <c r="N196" s="181" t="s">
        <v>38</v>
      </c>
      <c r="P196" s="159">
        <f t="shared" si="6"/>
        <v>0</v>
      </c>
      <c r="Q196" s="159">
        <v>9.6799999999999994E-3</v>
      </c>
      <c r="R196" s="159">
        <f t="shared" si="7"/>
        <v>0.39687999999999996</v>
      </c>
      <c r="S196" s="159">
        <v>0</v>
      </c>
      <c r="T196" s="160">
        <f t="shared" si="8"/>
        <v>0</v>
      </c>
      <c r="AR196" s="161" t="s">
        <v>188</v>
      </c>
      <c r="AT196" s="161" t="s">
        <v>185</v>
      </c>
      <c r="AU196" s="161" t="s">
        <v>104</v>
      </c>
      <c r="AY196" s="16" t="s">
        <v>126</v>
      </c>
      <c r="BE196" s="162">
        <f t="shared" si="9"/>
        <v>0</v>
      </c>
      <c r="BF196" s="162">
        <f t="shared" si="10"/>
        <v>0</v>
      </c>
      <c r="BG196" s="162">
        <f t="shared" si="11"/>
        <v>0</v>
      </c>
      <c r="BH196" s="162">
        <f t="shared" si="12"/>
        <v>0</v>
      </c>
      <c r="BI196" s="162">
        <f t="shared" si="13"/>
        <v>0</v>
      </c>
      <c r="BJ196" s="16" t="s">
        <v>104</v>
      </c>
      <c r="BK196" s="163">
        <f t="shared" si="14"/>
        <v>0</v>
      </c>
      <c r="BL196" s="16" t="s">
        <v>181</v>
      </c>
      <c r="BM196" s="161" t="s">
        <v>277</v>
      </c>
    </row>
    <row r="197" spans="2:65" s="1" customFormat="1" ht="33" customHeight="1">
      <c r="B197" s="121"/>
      <c r="C197" s="151" t="s">
        <v>278</v>
      </c>
      <c r="D197" s="151" t="s">
        <v>129</v>
      </c>
      <c r="E197" s="152" t="s">
        <v>279</v>
      </c>
      <c r="F197" s="153" t="s">
        <v>280</v>
      </c>
      <c r="G197" s="154" t="s">
        <v>253</v>
      </c>
      <c r="H197" s="155">
        <v>1.2</v>
      </c>
      <c r="I197" s="156"/>
      <c r="J197" s="155">
        <f t="shared" si="5"/>
        <v>0</v>
      </c>
      <c r="K197" s="157"/>
      <c r="L197" s="31"/>
      <c r="M197" s="158" t="s">
        <v>1</v>
      </c>
      <c r="N197" s="120" t="s">
        <v>38</v>
      </c>
      <c r="P197" s="159">
        <f t="shared" si="6"/>
        <v>0</v>
      </c>
      <c r="Q197" s="159">
        <v>3.0000000000000001E-5</v>
      </c>
      <c r="R197" s="159">
        <f t="shared" si="7"/>
        <v>3.6000000000000001E-5</v>
      </c>
      <c r="S197" s="159">
        <v>0</v>
      </c>
      <c r="T197" s="160">
        <f t="shared" si="8"/>
        <v>0</v>
      </c>
      <c r="AR197" s="161" t="s">
        <v>181</v>
      </c>
      <c r="AT197" s="161" t="s">
        <v>129</v>
      </c>
      <c r="AU197" s="161" t="s">
        <v>104</v>
      </c>
      <c r="AY197" s="16" t="s">
        <v>126</v>
      </c>
      <c r="BE197" s="162">
        <f t="shared" si="9"/>
        <v>0</v>
      </c>
      <c r="BF197" s="162">
        <f t="shared" si="10"/>
        <v>0</v>
      </c>
      <c r="BG197" s="162">
        <f t="shared" si="11"/>
        <v>0</v>
      </c>
      <c r="BH197" s="162">
        <f t="shared" si="12"/>
        <v>0</v>
      </c>
      <c r="BI197" s="162">
        <f t="shared" si="13"/>
        <v>0</v>
      </c>
      <c r="BJ197" s="16" t="s">
        <v>104</v>
      </c>
      <c r="BK197" s="163">
        <f t="shared" si="14"/>
        <v>0</v>
      </c>
      <c r="BL197" s="16" t="s">
        <v>181</v>
      </c>
      <c r="BM197" s="161" t="s">
        <v>281</v>
      </c>
    </row>
    <row r="198" spans="2:65" s="1" customFormat="1" ht="16.5" customHeight="1">
      <c r="B198" s="121"/>
      <c r="C198" s="172" t="s">
        <v>282</v>
      </c>
      <c r="D198" s="172" t="s">
        <v>185</v>
      </c>
      <c r="E198" s="173" t="s">
        <v>256</v>
      </c>
      <c r="F198" s="174" t="s">
        <v>257</v>
      </c>
      <c r="G198" s="175" t="s">
        <v>220</v>
      </c>
      <c r="H198" s="176">
        <v>9.6</v>
      </c>
      <c r="I198" s="177"/>
      <c r="J198" s="176">
        <f t="shared" si="5"/>
        <v>0</v>
      </c>
      <c r="K198" s="178"/>
      <c r="L198" s="179"/>
      <c r="M198" s="180" t="s">
        <v>1</v>
      </c>
      <c r="N198" s="181" t="s">
        <v>38</v>
      </c>
      <c r="P198" s="159">
        <f t="shared" si="6"/>
        <v>0</v>
      </c>
      <c r="Q198" s="159">
        <v>3.5E-4</v>
      </c>
      <c r="R198" s="159">
        <f t="shared" si="7"/>
        <v>3.3599999999999997E-3</v>
      </c>
      <c r="S198" s="159">
        <v>0</v>
      </c>
      <c r="T198" s="160">
        <f t="shared" si="8"/>
        <v>0</v>
      </c>
      <c r="AR198" s="161" t="s">
        <v>188</v>
      </c>
      <c r="AT198" s="161" t="s">
        <v>185</v>
      </c>
      <c r="AU198" s="161" t="s">
        <v>104</v>
      </c>
      <c r="AY198" s="16" t="s">
        <v>126</v>
      </c>
      <c r="BE198" s="162">
        <f t="shared" si="9"/>
        <v>0</v>
      </c>
      <c r="BF198" s="162">
        <f t="shared" si="10"/>
        <v>0</v>
      </c>
      <c r="BG198" s="162">
        <f t="shared" si="11"/>
        <v>0</v>
      </c>
      <c r="BH198" s="162">
        <f t="shared" si="12"/>
        <v>0</v>
      </c>
      <c r="BI198" s="162">
        <f t="shared" si="13"/>
        <v>0</v>
      </c>
      <c r="BJ198" s="16" t="s">
        <v>104</v>
      </c>
      <c r="BK198" s="163">
        <f t="shared" si="14"/>
        <v>0</v>
      </c>
      <c r="BL198" s="16" t="s">
        <v>181</v>
      </c>
      <c r="BM198" s="161" t="s">
        <v>283</v>
      </c>
    </row>
    <row r="199" spans="2:65" s="1" customFormat="1" ht="16.5" customHeight="1">
      <c r="B199" s="121"/>
      <c r="C199" s="172" t="s">
        <v>284</v>
      </c>
      <c r="D199" s="172" t="s">
        <v>185</v>
      </c>
      <c r="E199" s="173" t="s">
        <v>260</v>
      </c>
      <c r="F199" s="174" t="s">
        <v>261</v>
      </c>
      <c r="G199" s="175" t="s">
        <v>132</v>
      </c>
      <c r="H199" s="176">
        <v>0.74399999999999999</v>
      </c>
      <c r="I199" s="177"/>
      <c r="J199" s="176">
        <f t="shared" si="5"/>
        <v>0</v>
      </c>
      <c r="K199" s="178"/>
      <c r="L199" s="179"/>
      <c r="M199" s="180" t="s">
        <v>1</v>
      </c>
      <c r="N199" s="181" t="s">
        <v>38</v>
      </c>
      <c r="P199" s="159">
        <f t="shared" si="6"/>
        <v>0</v>
      </c>
      <c r="Q199" s="159">
        <v>9.6799999999999994E-3</v>
      </c>
      <c r="R199" s="159">
        <f t="shared" si="7"/>
        <v>7.2019199999999997E-3</v>
      </c>
      <c r="S199" s="159">
        <v>0</v>
      </c>
      <c r="T199" s="160">
        <f t="shared" si="8"/>
        <v>0</v>
      </c>
      <c r="AR199" s="161" t="s">
        <v>188</v>
      </c>
      <c r="AT199" s="161" t="s">
        <v>185</v>
      </c>
      <c r="AU199" s="161" t="s">
        <v>104</v>
      </c>
      <c r="AY199" s="16" t="s">
        <v>126</v>
      </c>
      <c r="BE199" s="162">
        <f t="shared" si="9"/>
        <v>0</v>
      </c>
      <c r="BF199" s="162">
        <f t="shared" si="10"/>
        <v>0</v>
      </c>
      <c r="BG199" s="162">
        <f t="shared" si="11"/>
        <v>0</v>
      </c>
      <c r="BH199" s="162">
        <f t="shared" si="12"/>
        <v>0</v>
      </c>
      <c r="BI199" s="162">
        <f t="shared" si="13"/>
        <v>0</v>
      </c>
      <c r="BJ199" s="16" t="s">
        <v>104</v>
      </c>
      <c r="BK199" s="163">
        <f t="shared" si="14"/>
        <v>0</v>
      </c>
      <c r="BL199" s="16" t="s">
        <v>181</v>
      </c>
      <c r="BM199" s="161" t="s">
        <v>285</v>
      </c>
    </row>
    <row r="200" spans="2:65" s="1" customFormat="1" ht="24.15" customHeight="1">
      <c r="B200" s="121"/>
      <c r="C200" s="151" t="s">
        <v>286</v>
      </c>
      <c r="D200" s="151" t="s">
        <v>129</v>
      </c>
      <c r="E200" s="152" t="s">
        <v>287</v>
      </c>
      <c r="F200" s="153" t="s">
        <v>288</v>
      </c>
      <c r="G200" s="154" t="s">
        <v>289</v>
      </c>
      <c r="H200" s="156"/>
      <c r="I200" s="156"/>
      <c r="J200" s="155">
        <f t="shared" si="5"/>
        <v>0</v>
      </c>
      <c r="K200" s="157"/>
      <c r="L200" s="31"/>
      <c r="M200" s="158" t="s">
        <v>1</v>
      </c>
      <c r="N200" s="120" t="s">
        <v>38</v>
      </c>
      <c r="P200" s="159">
        <f t="shared" si="6"/>
        <v>0</v>
      </c>
      <c r="Q200" s="159">
        <v>0</v>
      </c>
      <c r="R200" s="159">
        <f t="shared" si="7"/>
        <v>0</v>
      </c>
      <c r="S200" s="159">
        <v>0</v>
      </c>
      <c r="T200" s="160">
        <f t="shared" si="8"/>
        <v>0</v>
      </c>
      <c r="AR200" s="161" t="s">
        <v>181</v>
      </c>
      <c r="AT200" s="161" t="s">
        <v>129</v>
      </c>
      <c r="AU200" s="161" t="s">
        <v>104</v>
      </c>
      <c r="AY200" s="16" t="s">
        <v>126</v>
      </c>
      <c r="BE200" s="162">
        <f t="shared" si="9"/>
        <v>0</v>
      </c>
      <c r="BF200" s="162">
        <f t="shared" si="10"/>
        <v>0</v>
      </c>
      <c r="BG200" s="162">
        <f t="shared" si="11"/>
        <v>0</v>
      </c>
      <c r="BH200" s="162">
        <f t="shared" si="12"/>
        <v>0</v>
      </c>
      <c r="BI200" s="162">
        <f t="shared" si="13"/>
        <v>0</v>
      </c>
      <c r="BJ200" s="16" t="s">
        <v>104</v>
      </c>
      <c r="BK200" s="163">
        <f t="shared" si="14"/>
        <v>0</v>
      </c>
      <c r="BL200" s="16" t="s">
        <v>181</v>
      </c>
      <c r="BM200" s="161" t="s">
        <v>290</v>
      </c>
    </row>
    <row r="201" spans="2:65" s="11" customFormat="1" ht="22.8" customHeight="1">
      <c r="B201" s="139"/>
      <c r="D201" s="140" t="s">
        <v>71</v>
      </c>
      <c r="E201" s="149" t="s">
        <v>291</v>
      </c>
      <c r="F201" s="149" t="s">
        <v>292</v>
      </c>
      <c r="I201" s="142"/>
      <c r="J201" s="150">
        <f>BK201</f>
        <v>0</v>
      </c>
      <c r="L201" s="139"/>
      <c r="M201" s="144"/>
      <c r="P201" s="145">
        <f>SUM(P202:P220)</f>
        <v>0</v>
      </c>
      <c r="R201" s="145">
        <f>SUM(R202:R220)</f>
        <v>4.2966076299999996</v>
      </c>
      <c r="T201" s="146">
        <f>SUM(T202:T220)</f>
        <v>3.6573419999999999</v>
      </c>
      <c r="AR201" s="140" t="s">
        <v>104</v>
      </c>
      <c r="AT201" s="147" t="s">
        <v>71</v>
      </c>
      <c r="AU201" s="147" t="s">
        <v>79</v>
      </c>
      <c r="AY201" s="140" t="s">
        <v>126</v>
      </c>
      <c r="BK201" s="148">
        <f>SUM(BK202:BK220)</f>
        <v>0</v>
      </c>
    </row>
    <row r="202" spans="2:65" s="1" customFormat="1" ht="37.799999999999997" customHeight="1">
      <c r="B202" s="121"/>
      <c r="C202" s="151" t="s">
        <v>293</v>
      </c>
      <c r="D202" s="151" t="s">
        <v>129</v>
      </c>
      <c r="E202" s="152" t="s">
        <v>294</v>
      </c>
      <c r="F202" s="153" t="s">
        <v>295</v>
      </c>
      <c r="G202" s="154" t="s">
        <v>132</v>
      </c>
      <c r="H202" s="155">
        <v>468.89</v>
      </c>
      <c r="I202" s="156"/>
      <c r="J202" s="155">
        <f>ROUND(I202*H202,3)</f>
        <v>0</v>
      </c>
      <c r="K202" s="157"/>
      <c r="L202" s="31"/>
      <c r="M202" s="158" t="s">
        <v>1</v>
      </c>
      <c r="N202" s="120" t="s">
        <v>38</v>
      </c>
      <c r="P202" s="159">
        <f>O202*H202</f>
        <v>0</v>
      </c>
      <c r="Q202" s="159">
        <v>0</v>
      </c>
      <c r="R202" s="159">
        <f>Q202*H202</f>
        <v>0</v>
      </c>
      <c r="S202" s="159">
        <v>7.7999999999999996E-3</v>
      </c>
      <c r="T202" s="160">
        <f>S202*H202</f>
        <v>3.6573419999999999</v>
      </c>
      <c r="AR202" s="161" t="s">
        <v>181</v>
      </c>
      <c r="AT202" s="161" t="s">
        <v>129</v>
      </c>
      <c r="AU202" s="161" t="s">
        <v>104</v>
      </c>
      <c r="AY202" s="16" t="s">
        <v>126</v>
      </c>
      <c r="BE202" s="162">
        <f>IF(N202="základná",J202,0)</f>
        <v>0</v>
      </c>
      <c r="BF202" s="162">
        <f>IF(N202="znížená",J202,0)</f>
        <v>0</v>
      </c>
      <c r="BG202" s="162">
        <f>IF(N202="zákl. prenesená",J202,0)</f>
        <v>0</v>
      </c>
      <c r="BH202" s="162">
        <f>IF(N202="zníž. prenesená",J202,0)</f>
        <v>0</v>
      </c>
      <c r="BI202" s="162">
        <f>IF(N202="nulová",J202,0)</f>
        <v>0</v>
      </c>
      <c r="BJ202" s="16" t="s">
        <v>104</v>
      </c>
      <c r="BK202" s="163">
        <f>ROUND(I202*H202,3)</f>
        <v>0</v>
      </c>
      <c r="BL202" s="16" t="s">
        <v>181</v>
      </c>
      <c r="BM202" s="161" t="s">
        <v>296</v>
      </c>
    </row>
    <row r="203" spans="2:65" s="12" customFormat="1" ht="30.6">
      <c r="B203" s="164"/>
      <c r="D203" s="165" t="s">
        <v>135</v>
      </c>
      <c r="E203" s="166" t="s">
        <v>1</v>
      </c>
      <c r="F203" s="167" t="s">
        <v>297</v>
      </c>
      <c r="H203" s="168">
        <v>468.89</v>
      </c>
      <c r="I203" s="169"/>
      <c r="L203" s="164"/>
      <c r="M203" s="170"/>
      <c r="T203" s="171"/>
      <c r="AT203" s="166" t="s">
        <v>135</v>
      </c>
      <c r="AU203" s="166" t="s">
        <v>104</v>
      </c>
      <c r="AV203" s="12" t="s">
        <v>104</v>
      </c>
      <c r="AW203" s="12" t="s">
        <v>27</v>
      </c>
      <c r="AX203" s="12" t="s">
        <v>79</v>
      </c>
      <c r="AY203" s="166" t="s">
        <v>126</v>
      </c>
    </row>
    <row r="204" spans="2:65" s="1" customFormat="1" ht="24.15" customHeight="1">
      <c r="B204" s="121"/>
      <c r="C204" s="151" t="s">
        <v>298</v>
      </c>
      <c r="D204" s="151" t="s">
        <v>129</v>
      </c>
      <c r="E204" s="152" t="s">
        <v>299</v>
      </c>
      <c r="F204" s="153" t="s">
        <v>300</v>
      </c>
      <c r="G204" s="154" t="s">
        <v>132</v>
      </c>
      <c r="H204" s="155">
        <v>113.25</v>
      </c>
      <c r="I204" s="156"/>
      <c r="J204" s="155">
        <f>ROUND(I204*H204,3)</f>
        <v>0</v>
      </c>
      <c r="K204" s="157"/>
      <c r="L204" s="31"/>
      <c r="M204" s="158" t="s">
        <v>1</v>
      </c>
      <c r="N204" s="120" t="s">
        <v>38</v>
      </c>
      <c r="P204" s="159">
        <f>O204*H204</f>
        <v>0</v>
      </c>
      <c r="Q204" s="159">
        <v>5.0000000000000001E-3</v>
      </c>
      <c r="R204" s="159">
        <f>Q204*H204</f>
        <v>0.56625000000000003</v>
      </c>
      <c r="S204" s="159">
        <v>0</v>
      </c>
      <c r="T204" s="160">
        <f>S204*H204</f>
        <v>0</v>
      </c>
      <c r="AR204" s="161" t="s">
        <v>181</v>
      </c>
      <c r="AT204" s="161" t="s">
        <v>129</v>
      </c>
      <c r="AU204" s="161" t="s">
        <v>104</v>
      </c>
      <c r="AY204" s="16" t="s">
        <v>126</v>
      </c>
      <c r="BE204" s="162">
        <f>IF(N204="základná",J204,0)</f>
        <v>0</v>
      </c>
      <c r="BF204" s="162">
        <f>IF(N204="znížená",J204,0)</f>
        <v>0</v>
      </c>
      <c r="BG204" s="162">
        <f>IF(N204="zákl. prenesená",J204,0)</f>
        <v>0</v>
      </c>
      <c r="BH204" s="162">
        <f>IF(N204="zníž. prenesená",J204,0)</f>
        <v>0</v>
      </c>
      <c r="BI204" s="162">
        <f>IF(N204="nulová",J204,0)</f>
        <v>0</v>
      </c>
      <c r="BJ204" s="16" t="s">
        <v>104</v>
      </c>
      <c r="BK204" s="163">
        <f>ROUND(I204*H204,3)</f>
        <v>0</v>
      </c>
      <c r="BL204" s="16" t="s">
        <v>181</v>
      </c>
      <c r="BM204" s="161" t="s">
        <v>301</v>
      </c>
    </row>
    <row r="205" spans="2:65" s="12" customFormat="1" ht="10.199999999999999">
      <c r="B205" s="164"/>
      <c r="D205" s="165" t="s">
        <v>135</v>
      </c>
      <c r="E205" s="166" t="s">
        <v>1</v>
      </c>
      <c r="F205" s="167" t="s">
        <v>302</v>
      </c>
      <c r="H205" s="168">
        <v>113.25</v>
      </c>
      <c r="I205" s="169"/>
      <c r="L205" s="164"/>
      <c r="M205" s="170"/>
      <c r="T205" s="171"/>
      <c r="AT205" s="166" t="s">
        <v>135</v>
      </c>
      <c r="AU205" s="166" t="s">
        <v>104</v>
      </c>
      <c r="AV205" s="12" t="s">
        <v>104</v>
      </c>
      <c r="AW205" s="12" t="s">
        <v>27</v>
      </c>
      <c r="AX205" s="12" t="s">
        <v>79</v>
      </c>
      <c r="AY205" s="166" t="s">
        <v>126</v>
      </c>
    </row>
    <row r="206" spans="2:65" s="1" customFormat="1" ht="24.15" customHeight="1">
      <c r="B206" s="121"/>
      <c r="C206" s="172" t="s">
        <v>303</v>
      </c>
      <c r="D206" s="172" t="s">
        <v>185</v>
      </c>
      <c r="E206" s="173" t="s">
        <v>304</v>
      </c>
      <c r="F206" s="174" t="s">
        <v>305</v>
      </c>
      <c r="G206" s="175" t="s">
        <v>132</v>
      </c>
      <c r="H206" s="176">
        <v>115.515</v>
      </c>
      <c r="I206" s="177"/>
      <c r="J206" s="176">
        <f>ROUND(I206*H206,3)</f>
        <v>0</v>
      </c>
      <c r="K206" s="178"/>
      <c r="L206" s="179"/>
      <c r="M206" s="180" t="s">
        <v>1</v>
      </c>
      <c r="N206" s="181" t="s">
        <v>38</v>
      </c>
      <c r="P206" s="159">
        <f>O206*H206</f>
        <v>0</v>
      </c>
      <c r="Q206" s="159">
        <v>1.65E-3</v>
      </c>
      <c r="R206" s="159">
        <f>Q206*H206</f>
        <v>0.19059975000000001</v>
      </c>
      <c r="S206" s="159">
        <v>0</v>
      </c>
      <c r="T206" s="160">
        <f>S206*H206</f>
        <v>0</v>
      </c>
      <c r="AR206" s="161" t="s">
        <v>188</v>
      </c>
      <c r="AT206" s="161" t="s">
        <v>185</v>
      </c>
      <c r="AU206" s="161" t="s">
        <v>104</v>
      </c>
      <c r="AY206" s="16" t="s">
        <v>126</v>
      </c>
      <c r="BE206" s="162">
        <f>IF(N206="základná",J206,0)</f>
        <v>0</v>
      </c>
      <c r="BF206" s="162">
        <f>IF(N206="znížená",J206,0)</f>
        <v>0</v>
      </c>
      <c r="BG206" s="162">
        <f>IF(N206="zákl. prenesená",J206,0)</f>
        <v>0</v>
      </c>
      <c r="BH206" s="162">
        <f>IF(N206="zníž. prenesená",J206,0)</f>
        <v>0</v>
      </c>
      <c r="BI206" s="162">
        <f>IF(N206="nulová",J206,0)</f>
        <v>0</v>
      </c>
      <c r="BJ206" s="16" t="s">
        <v>104</v>
      </c>
      <c r="BK206" s="163">
        <f>ROUND(I206*H206,3)</f>
        <v>0</v>
      </c>
      <c r="BL206" s="16" t="s">
        <v>181</v>
      </c>
      <c r="BM206" s="161" t="s">
        <v>306</v>
      </c>
    </row>
    <row r="207" spans="2:65" s="12" customFormat="1" ht="10.199999999999999">
      <c r="B207" s="164"/>
      <c r="D207" s="165" t="s">
        <v>135</v>
      </c>
      <c r="F207" s="167" t="s">
        <v>307</v>
      </c>
      <c r="H207" s="168">
        <v>115.515</v>
      </c>
      <c r="I207" s="169"/>
      <c r="L207" s="164"/>
      <c r="M207" s="170"/>
      <c r="T207" s="171"/>
      <c r="AT207" s="166" t="s">
        <v>135</v>
      </c>
      <c r="AU207" s="166" t="s">
        <v>104</v>
      </c>
      <c r="AV207" s="12" t="s">
        <v>104</v>
      </c>
      <c r="AW207" s="12" t="s">
        <v>3</v>
      </c>
      <c r="AX207" s="12" t="s">
        <v>79</v>
      </c>
      <c r="AY207" s="166" t="s">
        <v>126</v>
      </c>
    </row>
    <row r="208" spans="2:65" s="1" customFormat="1" ht="24.15" customHeight="1">
      <c r="B208" s="121"/>
      <c r="C208" s="151" t="s">
        <v>308</v>
      </c>
      <c r="D208" s="151" t="s">
        <v>129</v>
      </c>
      <c r="E208" s="152" t="s">
        <v>309</v>
      </c>
      <c r="F208" s="153" t="s">
        <v>310</v>
      </c>
      <c r="G208" s="154" t="s">
        <v>132</v>
      </c>
      <c r="H208" s="155">
        <v>468.89</v>
      </c>
      <c r="I208" s="156"/>
      <c r="J208" s="155">
        <f>ROUND(I208*H208,3)</f>
        <v>0</v>
      </c>
      <c r="K208" s="157"/>
      <c r="L208" s="31"/>
      <c r="M208" s="158" t="s">
        <v>1</v>
      </c>
      <c r="N208" s="120" t="s">
        <v>38</v>
      </c>
      <c r="P208" s="159">
        <f>O208*H208</f>
        <v>0</v>
      </c>
      <c r="Q208" s="159">
        <v>0</v>
      </c>
      <c r="R208" s="159">
        <f>Q208*H208</f>
        <v>0</v>
      </c>
      <c r="S208" s="159">
        <v>0</v>
      </c>
      <c r="T208" s="160">
        <f>S208*H208</f>
        <v>0</v>
      </c>
      <c r="AR208" s="161" t="s">
        <v>181</v>
      </c>
      <c r="AT208" s="161" t="s">
        <v>129</v>
      </c>
      <c r="AU208" s="161" t="s">
        <v>104</v>
      </c>
      <c r="AY208" s="16" t="s">
        <v>126</v>
      </c>
      <c r="BE208" s="162">
        <f>IF(N208="základná",J208,0)</f>
        <v>0</v>
      </c>
      <c r="BF208" s="162">
        <f>IF(N208="znížená",J208,0)</f>
        <v>0</v>
      </c>
      <c r="BG208" s="162">
        <f>IF(N208="zákl. prenesená",J208,0)</f>
        <v>0</v>
      </c>
      <c r="BH208" s="162">
        <f>IF(N208="zníž. prenesená",J208,0)</f>
        <v>0</v>
      </c>
      <c r="BI208" s="162">
        <f>IF(N208="nulová",J208,0)</f>
        <v>0</v>
      </c>
      <c r="BJ208" s="16" t="s">
        <v>104</v>
      </c>
      <c r="BK208" s="163">
        <f>ROUND(I208*H208,3)</f>
        <v>0</v>
      </c>
      <c r="BL208" s="16" t="s">
        <v>181</v>
      </c>
      <c r="BM208" s="161" t="s">
        <v>311</v>
      </c>
    </row>
    <row r="209" spans="2:65" s="12" customFormat="1" ht="30.6">
      <c r="B209" s="164"/>
      <c r="D209" s="165" t="s">
        <v>135</v>
      </c>
      <c r="E209" s="166" t="s">
        <v>1</v>
      </c>
      <c r="F209" s="167" t="s">
        <v>183</v>
      </c>
      <c r="H209" s="168">
        <v>468.89</v>
      </c>
      <c r="I209" s="169"/>
      <c r="L209" s="164"/>
      <c r="M209" s="170"/>
      <c r="T209" s="171"/>
      <c r="AT209" s="166" t="s">
        <v>135</v>
      </c>
      <c r="AU209" s="166" t="s">
        <v>104</v>
      </c>
      <c r="AV209" s="12" t="s">
        <v>104</v>
      </c>
      <c r="AW209" s="12" t="s">
        <v>27</v>
      </c>
      <c r="AX209" s="12" t="s">
        <v>79</v>
      </c>
      <c r="AY209" s="166" t="s">
        <v>126</v>
      </c>
    </row>
    <row r="210" spans="2:65" s="1" customFormat="1" ht="24.15" customHeight="1">
      <c r="B210" s="121"/>
      <c r="C210" s="172" t="s">
        <v>312</v>
      </c>
      <c r="D210" s="172" t="s">
        <v>185</v>
      </c>
      <c r="E210" s="173" t="s">
        <v>313</v>
      </c>
      <c r="F210" s="174" t="s">
        <v>314</v>
      </c>
      <c r="G210" s="175" t="s">
        <v>132</v>
      </c>
      <c r="H210" s="176">
        <v>478.26799999999997</v>
      </c>
      <c r="I210" s="177"/>
      <c r="J210" s="176">
        <f>ROUND(I210*H210,3)</f>
        <v>0</v>
      </c>
      <c r="K210" s="178"/>
      <c r="L210" s="179"/>
      <c r="M210" s="180" t="s">
        <v>1</v>
      </c>
      <c r="N210" s="181" t="s">
        <v>38</v>
      </c>
      <c r="P210" s="159">
        <f>O210*H210</f>
        <v>0</v>
      </c>
      <c r="Q210" s="159">
        <v>1.17E-3</v>
      </c>
      <c r="R210" s="159">
        <f>Q210*H210</f>
        <v>0.55957356000000003</v>
      </c>
      <c r="S210" s="159">
        <v>0</v>
      </c>
      <c r="T210" s="160">
        <f>S210*H210</f>
        <v>0</v>
      </c>
      <c r="AR210" s="161" t="s">
        <v>188</v>
      </c>
      <c r="AT210" s="161" t="s">
        <v>185</v>
      </c>
      <c r="AU210" s="161" t="s">
        <v>104</v>
      </c>
      <c r="AY210" s="16" t="s">
        <v>126</v>
      </c>
      <c r="BE210" s="162">
        <f>IF(N210="základná",J210,0)</f>
        <v>0</v>
      </c>
      <c r="BF210" s="162">
        <f>IF(N210="znížená",J210,0)</f>
        <v>0</v>
      </c>
      <c r="BG210" s="162">
        <f>IF(N210="zákl. prenesená",J210,0)</f>
        <v>0</v>
      </c>
      <c r="BH210" s="162">
        <f>IF(N210="zníž. prenesená",J210,0)</f>
        <v>0</v>
      </c>
      <c r="BI210" s="162">
        <f>IF(N210="nulová",J210,0)</f>
        <v>0</v>
      </c>
      <c r="BJ210" s="16" t="s">
        <v>104</v>
      </c>
      <c r="BK210" s="163">
        <f>ROUND(I210*H210,3)</f>
        <v>0</v>
      </c>
      <c r="BL210" s="16" t="s">
        <v>181</v>
      </c>
      <c r="BM210" s="161" t="s">
        <v>315</v>
      </c>
    </row>
    <row r="211" spans="2:65" s="12" customFormat="1" ht="10.199999999999999">
      <c r="B211" s="164"/>
      <c r="D211" s="165" t="s">
        <v>135</v>
      </c>
      <c r="F211" s="167" t="s">
        <v>316</v>
      </c>
      <c r="H211" s="168">
        <v>478.26799999999997</v>
      </c>
      <c r="I211" s="169"/>
      <c r="L211" s="164"/>
      <c r="M211" s="170"/>
      <c r="T211" s="171"/>
      <c r="AT211" s="166" t="s">
        <v>135</v>
      </c>
      <c r="AU211" s="166" t="s">
        <v>104</v>
      </c>
      <c r="AV211" s="12" t="s">
        <v>104</v>
      </c>
      <c r="AW211" s="12" t="s">
        <v>3</v>
      </c>
      <c r="AX211" s="12" t="s">
        <v>79</v>
      </c>
      <c r="AY211" s="166" t="s">
        <v>126</v>
      </c>
    </row>
    <row r="212" spans="2:65" s="1" customFormat="1" ht="24.15" customHeight="1">
      <c r="B212" s="121"/>
      <c r="C212" s="151" t="s">
        <v>317</v>
      </c>
      <c r="D212" s="151" t="s">
        <v>129</v>
      </c>
      <c r="E212" s="152" t="s">
        <v>318</v>
      </c>
      <c r="F212" s="153" t="s">
        <v>319</v>
      </c>
      <c r="G212" s="154" t="s">
        <v>132</v>
      </c>
      <c r="H212" s="155">
        <v>468.89</v>
      </c>
      <c r="I212" s="156"/>
      <c r="J212" s="155">
        <f>ROUND(I212*H212,3)</f>
        <v>0</v>
      </c>
      <c r="K212" s="157"/>
      <c r="L212" s="31"/>
      <c r="M212" s="158" t="s">
        <v>1</v>
      </c>
      <c r="N212" s="120" t="s">
        <v>38</v>
      </c>
      <c r="P212" s="159">
        <f>O212*H212</f>
        <v>0</v>
      </c>
      <c r="Q212" s="159">
        <v>0</v>
      </c>
      <c r="R212" s="159">
        <f>Q212*H212</f>
        <v>0</v>
      </c>
      <c r="S212" s="159">
        <v>0</v>
      </c>
      <c r="T212" s="160">
        <f>S212*H212</f>
        <v>0</v>
      </c>
      <c r="AR212" s="161" t="s">
        <v>181</v>
      </c>
      <c r="AT212" s="161" t="s">
        <v>129</v>
      </c>
      <c r="AU212" s="161" t="s">
        <v>104</v>
      </c>
      <c r="AY212" s="16" t="s">
        <v>126</v>
      </c>
      <c r="BE212" s="162">
        <f>IF(N212="základná",J212,0)</f>
        <v>0</v>
      </c>
      <c r="BF212" s="162">
        <f>IF(N212="znížená",J212,0)</f>
        <v>0</v>
      </c>
      <c r="BG212" s="162">
        <f>IF(N212="zákl. prenesená",J212,0)</f>
        <v>0</v>
      </c>
      <c r="BH212" s="162">
        <f>IF(N212="zníž. prenesená",J212,0)</f>
        <v>0</v>
      </c>
      <c r="BI212" s="162">
        <f>IF(N212="nulová",J212,0)</f>
        <v>0</v>
      </c>
      <c r="BJ212" s="16" t="s">
        <v>104</v>
      </c>
      <c r="BK212" s="163">
        <f>ROUND(I212*H212,3)</f>
        <v>0</v>
      </c>
      <c r="BL212" s="16" t="s">
        <v>181</v>
      </c>
      <c r="BM212" s="161" t="s">
        <v>320</v>
      </c>
    </row>
    <row r="213" spans="2:65" s="12" customFormat="1" ht="30.6">
      <c r="B213" s="164"/>
      <c r="D213" s="165" t="s">
        <v>135</v>
      </c>
      <c r="E213" s="166" t="s">
        <v>1</v>
      </c>
      <c r="F213" s="167" t="s">
        <v>147</v>
      </c>
      <c r="H213" s="168">
        <v>468.89</v>
      </c>
      <c r="I213" s="169"/>
      <c r="L213" s="164"/>
      <c r="M213" s="170"/>
      <c r="T213" s="171"/>
      <c r="AT213" s="166" t="s">
        <v>135</v>
      </c>
      <c r="AU213" s="166" t="s">
        <v>104</v>
      </c>
      <c r="AV213" s="12" t="s">
        <v>104</v>
      </c>
      <c r="AW213" s="12" t="s">
        <v>27</v>
      </c>
      <c r="AX213" s="12" t="s">
        <v>79</v>
      </c>
      <c r="AY213" s="166" t="s">
        <v>126</v>
      </c>
    </row>
    <row r="214" spans="2:65" s="1" customFormat="1" ht="24.15" customHeight="1">
      <c r="B214" s="121"/>
      <c r="C214" s="172" t="s">
        <v>321</v>
      </c>
      <c r="D214" s="172" t="s">
        <v>185</v>
      </c>
      <c r="E214" s="173" t="s">
        <v>322</v>
      </c>
      <c r="F214" s="174" t="s">
        <v>323</v>
      </c>
      <c r="G214" s="175" t="s">
        <v>132</v>
      </c>
      <c r="H214" s="176">
        <v>956.53599999999994</v>
      </c>
      <c r="I214" s="177"/>
      <c r="J214" s="176">
        <f>ROUND(I214*H214,3)</f>
        <v>0</v>
      </c>
      <c r="K214" s="178"/>
      <c r="L214" s="179"/>
      <c r="M214" s="180" t="s">
        <v>1</v>
      </c>
      <c r="N214" s="181" t="s">
        <v>38</v>
      </c>
      <c r="P214" s="159">
        <f>O214*H214</f>
        <v>0</v>
      </c>
      <c r="Q214" s="159">
        <v>2.7299999999999998E-3</v>
      </c>
      <c r="R214" s="159">
        <f>Q214*H214</f>
        <v>2.6113432799999998</v>
      </c>
      <c r="S214" s="159">
        <v>0</v>
      </c>
      <c r="T214" s="160">
        <f>S214*H214</f>
        <v>0</v>
      </c>
      <c r="AR214" s="161" t="s">
        <v>188</v>
      </c>
      <c r="AT214" s="161" t="s">
        <v>185</v>
      </c>
      <c r="AU214" s="161" t="s">
        <v>104</v>
      </c>
      <c r="AY214" s="16" t="s">
        <v>126</v>
      </c>
      <c r="BE214" s="162">
        <f>IF(N214="základná",J214,0)</f>
        <v>0</v>
      </c>
      <c r="BF214" s="162">
        <f>IF(N214="znížená",J214,0)</f>
        <v>0</v>
      </c>
      <c r="BG214" s="162">
        <f>IF(N214="zákl. prenesená",J214,0)</f>
        <v>0</v>
      </c>
      <c r="BH214" s="162">
        <f>IF(N214="zníž. prenesená",J214,0)</f>
        <v>0</v>
      </c>
      <c r="BI214" s="162">
        <f>IF(N214="nulová",J214,0)</f>
        <v>0</v>
      </c>
      <c r="BJ214" s="16" t="s">
        <v>104</v>
      </c>
      <c r="BK214" s="163">
        <f>ROUND(I214*H214,3)</f>
        <v>0</v>
      </c>
      <c r="BL214" s="16" t="s">
        <v>181</v>
      </c>
      <c r="BM214" s="161" t="s">
        <v>324</v>
      </c>
    </row>
    <row r="215" spans="2:65" s="12" customFormat="1" ht="10.199999999999999">
      <c r="B215" s="164"/>
      <c r="D215" s="165" t="s">
        <v>135</v>
      </c>
      <c r="E215" s="166" t="s">
        <v>1</v>
      </c>
      <c r="F215" s="167" t="s">
        <v>325</v>
      </c>
      <c r="H215" s="168">
        <v>956.53599999999994</v>
      </c>
      <c r="I215" s="169"/>
      <c r="L215" s="164"/>
      <c r="M215" s="170"/>
      <c r="T215" s="171"/>
      <c r="AT215" s="166" t="s">
        <v>135</v>
      </c>
      <c r="AU215" s="166" t="s">
        <v>104</v>
      </c>
      <c r="AV215" s="12" t="s">
        <v>104</v>
      </c>
      <c r="AW215" s="12" t="s">
        <v>27</v>
      </c>
      <c r="AX215" s="12" t="s">
        <v>79</v>
      </c>
      <c r="AY215" s="166" t="s">
        <v>126</v>
      </c>
    </row>
    <row r="216" spans="2:65" s="1" customFormat="1" ht="21.75" customHeight="1">
      <c r="B216" s="121"/>
      <c r="C216" s="151" t="s">
        <v>326</v>
      </c>
      <c r="D216" s="151" t="s">
        <v>129</v>
      </c>
      <c r="E216" s="152" t="s">
        <v>327</v>
      </c>
      <c r="F216" s="153" t="s">
        <v>328</v>
      </c>
      <c r="G216" s="154" t="s">
        <v>132</v>
      </c>
      <c r="H216" s="155">
        <v>73.623999999999995</v>
      </c>
      <c r="I216" s="156"/>
      <c r="J216" s="155">
        <f>ROUND(I216*H216,3)</f>
        <v>0</v>
      </c>
      <c r="K216" s="157"/>
      <c r="L216" s="31"/>
      <c r="M216" s="158" t="s">
        <v>1</v>
      </c>
      <c r="N216" s="120" t="s">
        <v>38</v>
      </c>
      <c r="P216" s="159">
        <f>O216*H216</f>
        <v>0</v>
      </c>
      <c r="Q216" s="159">
        <v>4.0000000000000001E-3</v>
      </c>
      <c r="R216" s="159">
        <f>Q216*H216</f>
        <v>0.29449599999999998</v>
      </c>
      <c r="S216" s="159">
        <v>0</v>
      </c>
      <c r="T216" s="160">
        <f>S216*H216</f>
        <v>0</v>
      </c>
      <c r="AR216" s="161" t="s">
        <v>181</v>
      </c>
      <c r="AT216" s="161" t="s">
        <v>129</v>
      </c>
      <c r="AU216" s="161" t="s">
        <v>104</v>
      </c>
      <c r="AY216" s="16" t="s">
        <v>126</v>
      </c>
      <c r="BE216" s="162">
        <f>IF(N216="základná",J216,0)</f>
        <v>0</v>
      </c>
      <c r="BF216" s="162">
        <f>IF(N216="znížená",J216,0)</f>
        <v>0</v>
      </c>
      <c r="BG216" s="162">
        <f>IF(N216="zákl. prenesená",J216,0)</f>
        <v>0</v>
      </c>
      <c r="BH216" s="162">
        <f>IF(N216="zníž. prenesená",J216,0)</f>
        <v>0</v>
      </c>
      <c r="BI216" s="162">
        <f>IF(N216="nulová",J216,0)</f>
        <v>0</v>
      </c>
      <c r="BJ216" s="16" t="s">
        <v>104</v>
      </c>
      <c r="BK216" s="163">
        <f>ROUND(I216*H216,3)</f>
        <v>0</v>
      </c>
      <c r="BL216" s="16" t="s">
        <v>181</v>
      </c>
      <c r="BM216" s="161" t="s">
        <v>329</v>
      </c>
    </row>
    <row r="217" spans="2:65" s="12" customFormat="1" ht="10.199999999999999">
      <c r="B217" s="164"/>
      <c r="D217" s="165" t="s">
        <v>135</v>
      </c>
      <c r="E217" s="166" t="s">
        <v>1</v>
      </c>
      <c r="F217" s="167" t="s">
        <v>330</v>
      </c>
      <c r="H217" s="168">
        <v>73.623999999999995</v>
      </c>
      <c r="I217" s="169"/>
      <c r="L217" s="164"/>
      <c r="M217" s="170"/>
      <c r="T217" s="171"/>
      <c r="AT217" s="166" t="s">
        <v>135</v>
      </c>
      <c r="AU217" s="166" t="s">
        <v>104</v>
      </c>
      <c r="AV217" s="12" t="s">
        <v>104</v>
      </c>
      <c r="AW217" s="12" t="s">
        <v>27</v>
      </c>
      <c r="AX217" s="12" t="s">
        <v>79</v>
      </c>
      <c r="AY217" s="166" t="s">
        <v>126</v>
      </c>
    </row>
    <row r="218" spans="2:65" s="1" customFormat="1" ht="24.15" customHeight="1">
      <c r="B218" s="121"/>
      <c r="C218" s="172" t="s">
        <v>331</v>
      </c>
      <c r="D218" s="172" t="s">
        <v>185</v>
      </c>
      <c r="E218" s="173" t="s">
        <v>332</v>
      </c>
      <c r="F218" s="174" t="s">
        <v>333</v>
      </c>
      <c r="G218" s="175" t="s">
        <v>132</v>
      </c>
      <c r="H218" s="176">
        <v>75.096000000000004</v>
      </c>
      <c r="I218" s="177"/>
      <c r="J218" s="176">
        <f>ROUND(I218*H218,3)</f>
        <v>0</v>
      </c>
      <c r="K218" s="178"/>
      <c r="L218" s="179"/>
      <c r="M218" s="180" t="s">
        <v>1</v>
      </c>
      <c r="N218" s="181" t="s">
        <v>38</v>
      </c>
      <c r="P218" s="159">
        <f>O218*H218</f>
        <v>0</v>
      </c>
      <c r="Q218" s="159">
        <v>9.8999999999999999E-4</v>
      </c>
      <c r="R218" s="159">
        <f>Q218*H218</f>
        <v>7.4345040000000001E-2</v>
      </c>
      <c r="S218" s="159">
        <v>0</v>
      </c>
      <c r="T218" s="160">
        <f>S218*H218</f>
        <v>0</v>
      </c>
      <c r="AR218" s="161" t="s">
        <v>188</v>
      </c>
      <c r="AT218" s="161" t="s">
        <v>185</v>
      </c>
      <c r="AU218" s="161" t="s">
        <v>104</v>
      </c>
      <c r="AY218" s="16" t="s">
        <v>126</v>
      </c>
      <c r="BE218" s="162">
        <f>IF(N218="základná",J218,0)</f>
        <v>0</v>
      </c>
      <c r="BF218" s="162">
        <f>IF(N218="znížená",J218,0)</f>
        <v>0</v>
      </c>
      <c r="BG218" s="162">
        <f>IF(N218="zákl. prenesená",J218,0)</f>
        <v>0</v>
      </c>
      <c r="BH218" s="162">
        <f>IF(N218="zníž. prenesená",J218,0)</f>
        <v>0</v>
      </c>
      <c r="BI218" s="162">
        <f>IF(N218="nulová",J218,0)</f>
        <v>0</v>
      </c>
      <c r="BJ218" s="16" t="s">
        <v>104</v>
      </c>
      <c r="BK218" s="163">
        <f>ROUND(I218*H218,3)</f>
        <v>0</v>
      </c>
      <c r="BL218" s="16" t="s">
        <v>181</v>
      </c>
      <c r="BM218" s="161" t="s">
        <v>334</v>
      </c>
    </row>
    <row r="219" spans="2:65" s="12" customFormat="1" ht="10.199999999999999">
      <c r="B219" s="164"/>
      <c r="D219" s="165" t="s">
        <v>135</v>
      </c>
      <c r="F219" s="167" t="s">
        <v>335</v>
      </c>
      <c r="H219" s="168">
        <v>75.096000000000004</v>
      </c>
      <c r="I219" s="169"/>
      <c r="L219" s="164"/>
      <c r="M219" s="170"/>
      <c r="T219" s="171"/>
      <c r="AT219" s="166" t="s">
        <v>135</v>
      </c>
      <c r="AU219" s="166" t="s">
        <v>104</v>
      </c>
      <c r="AV219" s="12" t="s">
        <v>104</v>
      </c>
      <c r="AW219" s="12" t="s">
        <v>3</v>
      </c>
      <c r="AX219" s="12" t="s">
        <v>79</v>
      </c>
      <c r="AY219" s="166" t="s">
        <v>126</v>
      </c>
    </row>
    <row r="220" spans="2:65" s="1" customFormat="1" ht="24.15" customHeight="1">
      <c r="B220" s="121"/>
      <c r="C220" s="151" t="s">
        <v>336</v>
      </c>
      <c r="D220" s="151" t="s">
        <v>129</v>
      </c>
      <c r="E220" s="152" t="s">
        <v>337</v>
      </c>
      <c r="F220" s="153" t="s">
        <v>338</v>
      </c>
      <c r="G220" s="154" t="s">
        <v>289</v>
      </c>
      <c r="H220" s="156"/>
      <c r="I220" s="156"/>
      <c r="J220" s="155">
        <f>ROUND(I220*H220,3)</f>
        <v>0</v>
      </c>
      <c r="K220" s="157"/>
      <c r="L220" s="31"/>
      <c r="M220" s="158" t="s">
        <v>1</v>
      </c>
      <c r="N220" s="120" t="s">
        <v>38</v>
      </c>
      <c r="P220" s="159">
        <f>O220*H220</f>
        <v>0</v>
      </c>
      <c r="Q220" s="159">
        <v>0</v>
      </c>
      <c r="R220" s="159">
        <f>Q220*H220</f>
        <v>0</v>
      </c>
      <c r="S220" s="159">
        <v>0</v>
      </c>
      <c r="T220" s="160">
        <f>S220*H220</f>
        <v>0</v>
      </c>
      <c r="AR220" s="161" t="s">
        <v>181</v>
      </c>
      <c r="AT220" s="161" t="s">
        <v>129</v>
      </c>
      <c r="AU220" s="161" t="s">
        <v>104</v>
      </c>
      <c r="AY220" s="16" t="s">
        <v>126</v>
      </c>
      <c r="BE220" s="162">
        <f>IF(N220="základná",J220,0)</f>
        <v>0</v>
      </c>
      <c r="BF220" s="162">
        <f>IF(N220="znížená",J220,0)</f>
        <v>0</v>
      </c>
      <c r="BG220" s="162">
        <f>IF(N220="zákl. prenesená",J220,0)</f>
        <v>0</v>
      </c>
      <c r="BH220" s="162">
        <f>IF(N220="zníž. prenesená",J220,0)</f>
        <v>0</v>
      </c>
      <c r="BI220" s="162">
        <f>IF(N220="nulová",J220,0)</f>
        <v>0</v>
      </c>
      <c r="BJ220" s="16" t="s">
        <v>104</v>
      </c>
      <c r="BK220" s="163">
        <f>ROUND(I220*H220,3)</f>
        <v>0</v>
      </c>
      <c r="BL220" s="16" t="s">
        <v>181</v>
      </c>
      <c r="BM220" s="161" t="s">
        <v>339</v>
      </c>
    </row>
    <row r="221" spans="2:65" s="11" customFormat="1" ht="22.8" customHeight="1">
      <c r="B221" s="139"/>
      <c r="D221" s="140" t="s">
        <v>71</v>
      </c>
      <c r="E221" s="149" t="s">
        <v>340</v>
      </c>
      <c r="F221" s="149" t="s">
        <v>341</v>
      </c>
      <c r="I221" s="142"/>
      <c r="J221" s="150">
        <f>BK221</f>
        <v>0</v>
      </c>
      <c r="L221" s="139"/>
      <c r="M221" s="144"/>
      <c r="P221" s="145">
        <f>SUM(P222:P224)</f>
        <v>0</v>
      </c>
      <c r="R221" s="145">
        <f>SUM(R222:R224)</f>
        <v>0</v>
      </c>
      <c r="T221" s="146">
        <f>SUM(T222:T224)</f>
        <v>9.8466899999999988</v>
      </c>
      <c r="AR221" s="140" t="s">
        <v>104</v>
      </c>
      <c r="AT221" s="147" t="s">
        <v>71</v>
      </c>
      <c r="AU221" s="147" t="s">
        <v>79</v>
      </c>
      <c r="AY221" s="140" t="s">
        <v>126</v>
      </c>
      <c r="BK221" s="148">
        <f>SUM(BK222:BK224)</f>
        <v>0</v>
      </c>
    </row>
    <row r="222" spans="2:65" s="1" customFormat="1" ht="24.15" customHeight="1">
      <c r="B222" s="121"/>
      <c r="C222" s="151" t="s">
        <v>342</v>
      </c>
      <c r="D222" s="151" t="s">
        <v>129</v>
      </c>
      <c r="E222" s="152" t="s">
        <v>343</v>
      </c>
      <c r="F222" s="153" t="s">
        <v>344</v>
      </c>
      <c r="G222" s="154" t="s">
        <v>132</v>
      </c>
      <c r="H222" s="155">
        <v>468.89</v>
      </c>
      <c r="I222" s="156"/>
      <c r="J222" s="155">
        <f>ROUND(I222*H222,3)</f>
        <v>0</v>
      </c>
      <c r="K222" s="157"/>
      <c r="L222" s="31"/>
      <c r="M222" s="158" t="s">
        <v>1</v>
      </c>
      <c r="N222" s="120" t="s">
        <v>38</v>
      </c>
      <c r="P222" s="159">
        <f>O222*H222</f>
        <v>0</v>
      </c>
      <c r="Q222" s="159">
        <v>0</v>
      </c>
      <c r="R222" s="159">
        <f>Q222*H222</f>
        <v>0</v>
      </c>
      <c r="S222" s="159">
        <v>7.0000000000000001E-3</v>
      </c>
      <c r="T222" s="160">
        <f>S222*H222</f>
        <v>3.2822299999999998</v>
      </c>
      <c r="AR222" s="161" t="s">
        <v>181</v>
      </c>
      <c r="AT222" s="161" t="s">
        <v>129</v>
      </c>
      <c r="AU222" s="161" t="s">
        <v>104</v>
      </c>
      <c r="AY222" s="16" t="s">
        <v>126</v>
      </c>
      <c r="BE222" s="162">
        <f>IF(N222="základná",J222,0)</f>
        <v>0</v>
      </c>
      <c r="BF222" s="162">
        <f>IF(N222="znížená",J222,0)</f>
        <v>0</v>
      </c>
      <c r="BG222" s="162">
        <f>IF(N222="zákl. prenesená",J222,0)</f>
        <v>0</v>
      </c>
      <c r="BH222" s="162">
        <f>IF(N222="zníž. prenesená",J222,0)</f>
        <v>0</v>
      </c>
      <c r="BI222" s="162">
        <f>IF(N222="nulová",J222,0)</f>
        <v>0</v>
      </c>
      <c r="BJ222" s="16" t="s">
        <v>104</v>
      </c>
      <c r="BK222" s="163">
        <f>ROUND(I222*H222,3)</f>
        <v>0</v>
      </c>
      <c r="BL222" s="16" t="s">
        <v>181</v>
      </c>
      <c r="BM222" s="161" t="s">
        <v>345</v>
      </c>
    </row>
    <row r="223" spans="2:65" s="12" customFormat="1" ht="30.6">
      <c r="B223" s="164"/>
      <c r="D223" s="165" t="s">
        <v>135</v>
      </c>
      <c r="E223" s="166" t="s">
        <v>1</v>
      </c>
      <c r="F223" s="167" t="s">
        <v>346</v>
      </c>
      <c r="H223" s="168">
        <v>468.89</v>
      </c>
      <c r="I223" s="169"/>
      <c r="L223" s="164"/>
      <c r="M223" s="170"/>
      <c r="T223" s="171"/>
      <c r="AT223" s="166" t="s">
        <v>135</v>
      </c>
      <c r="AU223" s="166" t="s">
        <v>104</v>
      </c>
      <c r="AV223" s="12" t="s">
        <v>104</v>
      </c>
      <c r="AW223" s="12" t="s">
        <v>27</v>
      </c>
      <c r="AX223" s="12" t="s">
        <v>79</v>
      </c>
      <c r="AY223" s="166" t="s">
        <v>126</v>
      </c>
    </row>
    <row r="224" spans="2:65" s="1" customFormat="1" ht="24.15" customHeight="1">
      <c r="B224" s="121"/>
      <c r="C224" s="151" t="s">
        <v>347</v>
      </c>
      <c r="D224" s="151" t="s">
        <v>129</v>
      </c>
      <c r="E224" s="152" t="s">
        <v>348</v>
      </c>
      <c r="F224" s="153" t="s">
        <v>349</v>
      </c>
      <c r="G224" s="154" t="s">
        <v>132</v>
      </c>
      <c r="H224" s="155">
        <v>468.89</v>
      </c>
      <c r="I224" s="156"/>
      <c r="J224" s="155">
        <f>ROUND(I224*H224,3)</f>
        <v>0</v>
      </c>
      <c r="K224" s="157"/>
      <c r="L224" s="31"/>
      <c r="M224" s="158" t="s">
        <v>1</v>
      </c>
      <c r="N224" s="120" t="s">
        <v>38</v>
      </c>
      <c r="P224" s="159">
        <f>O224*H224</f>
        <v>0</v>
      </c>
      <c r="Q224" s="159">
        <v>0</v>
      </c>
      <c r="R224" s="159">
        <f>Q224*H224</f>
        <v>0</v>
      </c>
      <c r="S224" s="159">
        <v>1.4E-2</v>
      </c>
      <c r="T224" s="160">
        <f>S224*H224</f>
        <v>6.5644599999999995</v>
      </c>
      <c r="AR224" s="161" t="s">
        <v>181</v>
      </c>
      <c r="AT224" s="161" t="s">
        <v>129</v>
      </c>
      <c r="AU224" s="161" t="s">
        <v>104</v>
      </c>
      <c r="AY224" s="16" t="s">
        <v>126</v>
      </c>
      <c r="BE224" s="162">
        <f>IF(N224="základná",J224,0)</f>
        <v>0</v>
      </c>
      <c r="BF224" s="162">
        <f>IF(N224="znížená",J224,0)</f>
        <v>0</v>
      </c>
      <c r="BG224" s="162">
        <f>IF(N224="zákl. prenesená",J224,0)</f>
        <v>0</v>
      </c>
      <c r="BH224" s="162">
        <f>IF(N224="zníž. prenesená",J224,0)</f>
        <v>0</v>
      </c>
      <c r="BI224" s="162">
        <f>IF(N224="nulová",J224,0)</f>
        <v>0</v>
      </c>
      <c r="BJ224" s="16" t="s">
        <v>104</v>
      </c>
      <c r="BK224" s="163">
        <f>ROUND(I224*H224,3)</f>
        <v>0</v>
      </c>
      <c r="BL224" s="16" t="s">
        <v>181</v>
      </c>
      <c r="BM224" s="161" t="s">
        <v>350</v>
      </c>
    </row>
    <row r="225" spans="2:65" s="11" customFormat="1" ht="22.8" customHeight="1">
      <c r="B225" s="139"/>
      <c r="D225" s="140" t="s">
        <v>71</v>
      </c>
      <c r="E225" s="149" t="s">
        <v>351</v>
      </c>
      <c r="F225" s="149" t="s">
        <v>352</v>
      </c>
      <c r="I225" s="142"/>
      <c r="J225" s="150">
        <f>BK225</f>
        <v>0</v>
      </c>
      <c r="L225" s="139"/>
      <c r="M225" s="144"/>
      <c r="P225" s="145">
        <f>SUM(P226:P248)</f>
        <v>0</v>
      </c>
      <c r="R225" s="145">
        <f>SUM(R226:R248)</f>
        <v>1.1065872799999998</v>
      </c>
      <c r="T225" s="146">
        <f>SUM(T226:T248)</f>
        <v>0.55220040000000004</v>
      </c>
      <c r="AR225" s="140" t="s">
        <v>104</v>
      </c>
      <c r="AT225" s="147" t="s">
        <v>71</v>
      </c>
      <c r="AU225" s="147" t="s">
        <v>79</v>
      </c>
      <c r="AY225" s="140" t="s">
        <v>126</v>
      </c>
      <c r="BK225" s="148">
        <f>SUM(BK226:BK248)</f>
        <v>0</v>
      </c>
    </row>
    <row r="226" spans="2:65" s="1" customFormat="1" ht="37.799999999999997" customHeight="1">
      <c r="B226" s="121"/>
      <c r="C226" s="151" t="s">
        <v>353</v>
      </c>
      <c r="D226" s="151" t="s">
        <v>129</v>
      </c>
      <c r="E226" s="152" t="s">
        <v>354</v>
      </c>
      <c r="F226" s="153" t="s">
        <v>355</v>
      </c>
      <c r="G226" s="154" t="s">
        <v>132</v>
      </c>
      <c r="H226" s="155">
        <v>73.623999999999995</v>
      </c>
      <c r="I226" s="156"/>
      <c r="J226" s="155">
        <f>ROUND(I226*H226,3)</f>
        <v>0</v>
      </c>
      <c r="K226" s="157"/>
      <c r="L226" s="31"/>
      <c r="M226" s="158" t="s">
        <v>1</v>
      </c>
      <c r="N226" s="120" t="s">
        <v>38</v>
      </c>
      <c r="P226" s="159">
        <f>O226*H226</f>
        <v>0</v>
      </c>
      <c r="Q226" s="159">
        <v>4.6999999999999999E-4</v>
      </c>
      <c r="R226" s="159">
        <f>Q226*H226</f>
        <v>3.460328E-2</v>
      </c>
      <c r="S226" s="159">
        <v>0</v>
      </c>
      <c r="T226" s="160">
        <f>S226*H226</f>
        <v>0</v>
      </c>
      <c r="AR226" s="161" t="s">
        <v>181</v>
      </c>
      <c r="AT226" s="161" t="s">
        <v>129</v>
      </c>
      <c r="AU226" s="161" t="s">
        <v>104</v>
      </c>
      <c r="AY226" s="16" t="s">
        <v>126</v>
      </c>
      <c r="BE226" s="162">
        <f>IF(N226="základná",J226,0)</f>
        <v>0</v>
      </c>
      <c r="BF226" s="162">
        <f>IF(N226="znížená",J226,0)</f>
        <v>0</v>
      </c>
      <c r="BG226" s="162">
        <f>IF(N226="zákl. prenesená",J226,0)</f>
        <v>0</v>
      </c>
      <c r="BH226" s="162">
        <f>IF(N226="zníž. prenesená",J226,0)</f>
        <v>0</v>
      </c>
      <c r="BI226" s="162">
        <f>IF(N226="nulová",J226,0)</f>
        <v>0</v>
      </c>
      <c r="BJ226" s="16" t="s">
        <v>104</v>
      </c>
      <c r="BK226" s="163">
        <f>ROUND(I226*H226,3)</f>
        <v>0</v>
      </c>
      <c r="BL226" s="16" t="s">
        <v>181</v>
      </c>
      <c r="BM226" s="161" t="s">
        <v>356</v>
      </c>
    </row>
    <row r="227" spans="2:65" s="12" customFormat="1" ht="10.199999999999999">
      <c r="B227" s="164"/>
      <c r="D227" s="165" t="s">
        <v>135</v>
      </c>
      <c r="E227" s="166" t="s">
        <v>1</v>
      </c>
      <c r="F227" s="167" t="s">
        <v>357</v>
      </c>
      <c r="H227" s="168">
        <v>73.623999999999995</v>
      </c>
      <c r="I227" s="169"/>
      <c r="L227" s="164"/>
      <c r="M227" s="170"/>
      <c r="T227" s="171"/>
      <c r="AT227" s="166" t="s">
        <v>135</v>
      </c>
      <c r="AU227" s="166" t="s">
        <v>104</v>
      </c>
      <c r="AV227" s="12" t="s">
        <v>104</v>
      </c>
      <c r="AW227" s="12" t="s">
        <v>27</v>
      </c>
      <c r="AX227" s="12" t="s">
        <v>79</v>
      </c>
      <c r="AY227" s="166" t="s">
        <v>126</v>
      </c>
    </row>
    <row r="228" spans="2:65" s="1" customFormat="1" ht="21.75" customHeight="1">
      <c r="B228" s="121"/>
      <c r="C228" s="151" t="s">
        <v>358</v>
      </c>
      <c r="D228" s="151" t="s">
        <v>129</v>
      </c>
      <c r="E228" s="152" t="s">
        <v>359</v>
      </c>
      <c r="F228" s="153" t="s">
        <v>360</v>
      </c>
      <c r="G228" s="154" t="s">
        <v>253</v>
      </c>
      <c r="H228" s="155">
        <v>300</v>
      </c>
      <c r="I228" s="156"/>
      <c r="J228" s="155">
        <f>ROUND(I228*H228,3)</f>
        <v>0</v>
      </c>
      <c r="K228" s="157"/>
      <c r="L228" s="31"/>
      <c r="M228" s="158" t="s">
        <v>1</v>
      </c>
      <c r="N228" s="120" t="s">
        <v>38</v>
      </c>
      <c r="P228" s="159">
        <f>O228*H228</f>
        <v>0</v>
      </c>
      <c r="Q228" s="159">
        <v>1.2999999999999999E-4</v>
      </c>
      <c r="R228" s="159">
        <f>Q228*H228</f>
        <v>3.9E-2</v>
      </c>
      <c r="S228" s="159">
        <v>0</v>
      </c>
      <c r="T228" s="160">
        <f>S228*H228</f>
        <v>0</v>
      </c>
      <c r="AR228" s="161" t="s">
        <v>181</v>
      </c>
      <c r="AT228" s="161" t="s">
        <v>129</v>
      </c>
      <c r="AU228" s="161" t="s">
        <v>104</v>
      </c>
      <c r="AY228" s="16" t="s">
        <v>126</v>
      </c>
      <c r="BE228" s="162">
        <f>IF(N228="základná",J228,0)</f>
        <v>0</v>
      </c>
      <c r="BF228" s="162">
        <f>IF(N228="znížená",J228,0)</f>
        <v>0</v>
      </c>
      <c r="BG228" s="162">
        <f>IF(N228="zákl. prenesená",J228,0)</f>
        <v>0</v>
      </c>
      <c r="BH228" s="162">
        <f>IF(N228="zníž. prenesená",J228,0)</f>
        <v>0</v>
      </c>
      <c r="BI228" s="162">
        <f>IF(N228="nulová",J228,0)</f>
        <v>0</v>
      </c>
      <c r="BJ228" s="16" t="s">
        <v>104</v>
      </c>
      <c r="BK228" s="163">
        <f>ROUND(I228*H228,3)</f>
        <v>0</v>
      </c>
      <c r="BL228" s="16" t="s">
        <v>181</v>
      </c>
      <c r="BM228" s="161" t="s">
        <v>361</v>
      </c>
    </row>
    <row r="229" spans="2:65" s="12" customFormat="1" ht="10.199999999999999">
      <c r="B229" s="164"/>
      <c r="D229" s="165" t="s">
        <v>135</v>
      </c>
      <c r="E229" s="166" t="s">
        <v>1</v>
      </c>
      <c r="F229" s="167" t="s">
        <v>362</v>
      </c>
      <c r="H229" s="168">
        <v>300</v>
      </c>
      <c r="I229" s="169"/>
      <c r="L229" s="164"/>
      <c r="M229" s="170"/>
      <c r="T229" s="171"/>
      <c r="AT229" s="166" t="s">
        <v>135</v>
      </c>
      <c r="AU229" s="166" t="s">
        <v>104</v>
      </c>
      <c r="AV229" s="12" t="s">
        <v>104</v>
      </c>
      <c r="AW229" s="12" t="s">
        <v>27</v>
      </c>
      <c r="AX229" s="12" t="s">
        <v>79</v>
      </c>
      <c r="AY229" s="166" t="s">
        <v>126</v>
      </c>
    </row>
    <row r="230" spans="2:65" s="1" customFormat="1" ht="21.75" customHeight="1">
      <c r="B230" s="121"/>
      <c r="C230" s="151" t="s">
        <v>363</v>
      </c>
      <c r="D230" s="151" t="s">
        <v>129</v>
      </c>
      <c r="E230" s="152" t="s">
        <v>364</v>
      </c>
      <c r="F230" s="153" t="s">
        <v>365</v>
      </c>
      <c r="G230" s="154" t="s">
        <v>253</v>
      </c>
      <c r="H230" s="155">
        <v>315</v>
      </c>
      <c r="I230" s="156"/>
      <c r="J230" s="155">
        <f>ROUND(I230*H230,3)</f>
        <v>0</v>
      </c>
      <c r="K230" s="157"/>
      <c r="L230" s="31"/>
      <c r="M230" s="158" t="s">
        <v>1</v>
      </c>
      <c r="N230" s="120" t="s">
        <v>38</v>
      </c>
      <c r="P230" s="159">
        <f>O230*H230</f>
        <v>0</v>
      </c>
      <c r="Q230" s="159">
        <v>1.2999999999999999E-4</v>
      </c>
      <c r="R230" s="159">
        <f>Q230*H230</f>
        <v>4.0949999999999993E-2</v>
      </c>
      <c r="S230" s="159">
        <v>0</v>
      </c>
      <c r="T230" s="160">
        <f>S230*H230</f>
        <v>0</v>
      </c>
      <c r="AR230" s="161" t="s">
        <v>181</v>
      </c>
      <c r="AT230" s="161" t="s">
        <v>129</v>
      </c>
      <c r="AU230" s="161" t="s">
        <v>104</v>
      </c>
      <c r="AY230" s="16" t="s">
        <v>126</v>
      </c>
      <c r="BE230" s="162">
        <f>IF(N230="základná",J230,0)</f>
        <v>0</v>
      </c>
      <c r="BF230" s="162">
        <f>IF(N230="znížená",J230,0)</f>
        <v>0</v>
      </c>
      <c r="BG230" s="162">
        <f>IF(N230="zákl. prenesená",J230,0)</f>
        <v>0</v>
      </c>
      <c r="BH230" s="162">
        <f>IF(N230="zníž. prenesená",J230,0)</f>
        <v>0</v>
      </c>
      <c r="BI230" s="162">
        <f>IF(N230="nulová",J230,0)</f>
        <v>0</v>
      </c>
      <c r="BJ230" s="16" t="s">
        <v>104</v>
      </c>
      <c r="BK230" s="163">
        <f>ROUND(I230*H230,3)</f>
        <v>0</v>
      </c>
      <c r="BL230" s="16" t="s">
        <v>181</v>
      </c>
      <c r="BM230" s="161" t="s">
        <v>366</v>
      </c>
    </row>
    <row r="231" spans="2:65" s="12" customFormat="1" ht="10.199999999999999">
      <c r="B231" s="164"/>
      <c r="D231" s="165" t="s">
        <v>135</v>
      </c>
      <c r="E231" s="166" t="s">
        <v>1</v>
      </c>
      <c r="F231" s="167" t="s">
        <v>367</v>
      </c>
      <c r="H231" s="168">
        <v>315</v>
      </c>
      <c r="I231" s="169"/>
      <c r="L231" s="164"/>
      <c r="M231" s="170"/>
      <c r="T231" s="171"/>
      <c r="AT231" s="166" t="s">
        <v>135</v>
      </c>
      <c r="AU231" s="166" t="s">
        <v>104</v>
      </c>
      <c r="AV231" s="12" t="s">
        <v>104</v>
      </c>
      <c r="AW231" s="12" t="s">
        <v>27</v>
      </c>
      <c r="AX231" s="12" t="s">
        <v>79</v>
      </c>
      <c r="AY231" s="166" t="s">
        <v>126</v>
      </c>
    </row>
    <row r="232" spans="2:65" s="1" customFormat="1" ht="33" customHeight="1">
      <c r="B232" s="121"/>
      <c r="C232" s="151" t="s">
        <v>368</v>
      </c>
      <c r="D232" s="151" t="s">
        <v>129</v>
      </c>
      <c r="E232" s="152" t="s">
        <v>369</v>
      </c>
      <c r="F232" s="153" t="s">
        <v>370</v>
      </c>
      <c r="G232" s="154" t="s">
        <v>253</v>
      </c>
      <c r="H232" s="155">
        <v>6</v>
      </c>
      <c r="I232" s="156"/>
      <c r="J232" s="155">
        <f>ROUND(I232*H232,3)</f>
        <v>0</v>
      </c>
      <c r="K232" s="157"/>
      <c r="L232" s="31"/>
      <c r="M232" s="158" t="s">
        <v>1</v>
      </c>
      <c r="N232" s="120" t="s">
        <v>38</v>
      </c>
      <c r="P232" s="159">
        <f>O232*H232</f>
        <v>0</v>
      </c>
      <c r="Q232" s="159">
        <v>3.4399999999999999E-3</v>
      </c>
      <c r="R232" s="159">
        <f>Q232*H232</f>
        <v>2.0639999999999999E-2</v>
      </c>
      <c r="S232" s="159">
        <v>0</v>
      </c>
      <c r="T232" s="160">
        <f>S232*H232</f>
        <v>0</v>
      </c>
      <c r="AR232" s="161" t="s">
        <v>181</v>
      </c>
      <c r="AT232" s="161" t="s">
        <v>129</v>
      </c>
      <c r="AU232" s="161" t="s">
        <v>104</v>
      </c>
      <c r="AY232" s="16" t="s">
        <v>126</v>
      </c>
      <c r="BE232" s="162">
        <f>IF(N232="základná",J232,0)</f>
        <v>0</v>
      </c>
      <c r="BF232" s="162">
        <f>IF(N232="znížená",J232,0)</f>
        <v>0</v>
      </c>
      <c r="BG232" s="162">
        <f>IF(N232="zákl. prenesená",J232,0)</f>
        <v>0</v>
      </c>
      <c r="BH232" s="162">
        <f>IF(N232="zníž. prenesená",J232,0)</f>
        <v>0</v>
      </c>
      <c r="BI232" s="162">
        <f>IF(N232="nulová",J232,0)</f>
        <v>0</v>
      </c>
      <c r="BJ232" s="16" t="s">
        <v>104</v>
      </c>
      <c r="BK232" s="163">
        <f>ROUND(I232*H232,3)</f>
        <v>0</v>
      </c>
      <c r="BL232" s="16" t="s">
        <v>181</v>
      </c>
      <c r="BM232" s="161" t="s">
        <v>371</v>
      </c>
    </row>
    <row r="233" spans="2:65" s="12" customFormat="1" ht="10.199999999999999">
      <c r="B233" s="164"/>
      <c r="D233" s="165" t="s">
        <v>135</v>
      </c>
      <c r="E233" s="166" t="s">
        <v>1</v>
      </c>
      <c r="F233" s="167" t="s">
        <v>372</v>
      </c>
      <c r="H233" s="168">
        <v>6</v>
      </c>
      <c r="I233" s="169"/>
      <c r="L233" s="164"/>
      <c r="M233" s="170"/>
      <c r="T233" s="171"/>
      <c r="AT233" s="166" t="s">
        <v>135</v>
      </c>
      <c r="AU233" s="166" t="s">
        <v>104</v>
      </c>
      <c r="AV233" s="12" t="s">
        <v>104</v>
      </c>
      <c r="AW233" s="12" t="s">
        <v>27</v>
      </c>
      <c r="AX233" s="12" t="s">
        <v>79</v>
      </c>
      <c r="AY233" s="166" t="s">
        <v>126</v>
      </c>
    </row>
    <row r="234" spans="2:65" s="1" customFormat="1" ht="33" customHeight="1">
      <c r="B234" s="121"/>
      <c r="C234" s="151" t="s">
        <v>373</v>
      </c>
      <c r="D234" s="151" t="s">
        <v>129</v>
      </c>
      <c r="E234" s="152" t="s">
        <v>374</v>
      </c>
      <c r="F234" s="153" t="s">
        <v>375</v>
      </c>
      <c r="G234" s="154" t="s">
        <v>253</v>
      </c>
      <c r="H234" s="155">
        <v>125</v>
      </c>
      <c r="I234" s="156"/>
      <c r="J234" s="155">
        <f>ROUND(I234*H234,3)</f>
        <v>0</v>
      </c>
      <c r="K234" s="157"/>
      <c r="L234" s="31"/>
      <c r="M234" s="158" t="s">
        <v>1</v>
      </c>
      <c r="N234" s="120" t="s">
        <v>38</v>
      </c>
      <c r="P234" s="159">
        <f>O234*H234</f>
        <v>0</v>
      </c>
      <c r="Q234" s="159">
        <v>4.2900000000000004E-3</v>
      </c>
      <c r="R234" s="159">
        <f>Q234*H234</f>
        <v>0.53625</v>
      </c>
      <c r="S234" s="159">
        <v>0</v>
      </c>
      <c r="T234" s="160">
        <f>S234*H234</f>
        <v>0</v>
      </c>
      <c r="AR234" s="161" t="s">
        <v>181</v>
      </c>
      <c r="AT234" s="161" t="s">
        <v>129</v>
      </c>
      <c r="AU234" s="161" t="s">
        <v>104</v>
      </c>
      <c r="AY234" s="16" t="s">
        <v>126</v>
      </c>
      <c r="BE234" s="162">
        <f>IF(N234="základná",J234,0)</f>
        <v>0</v>
      </c>
      <c r="BF234" s="162">
        <f>IF(N234="znížená",J234,0)</f>
        <v>0</v>
      </c>
      <c r="BG234" s="162">
        <f>IF(N234="zákl. prenesená",J234,0)</f>
        <v>0</v>
      </c>
      <c r="BH234" s="162">
        <f>IF(N234="zníž. prenesená",J234,0)</f>
        <v>0</v>
      </c>
      <c r="BI234" s="162">
        <f>IF(N234="nulová",J234,0)</f>
        <v>0</v>
      </c>
      <c r="BJ234" s="16" t="s">
        <v>104</v>
      </c>
      <c r="BK234" s="163">
        <f>ROUND(I234*H234,3)</f>
        <v>0</v>
      </c>
      <c r="BL234" s="16" t="s">
        <v>181</v>
      </c>
      <c r="BM234" s="161" t="s">
        <v>376</v>
      </c>
    </row>
    <row r="235" spans="2:65" s="12" customFormat="1" ht="10.199999999999999">
      <c r="B235" s="164"/>
      <c r="D235" s="165" t="s">
        <v>135</v>
      </c>
      <c r="E235" s="166" t="s">
        <v>1</v>
      </c>
      <c r="F235" s="167" t="s">
        <v>377</v>
      </c>
      <c r="H235" s="168">
        <v>125</v>
      </c>
      <c r="I235" s="169"/>
      <c r="L235" s="164"/>
      <c r="M235" s="170"/>
      <c r="T235" s="171"/>
      <c r="AT235" s="166" t="s">
        <v>135</v>
      </c>
      <c r="AU235" s="166" t="s">
        <v>104</v>
      </c>
      <c r="AV235" s="12" t="s">
        <v>104</v>
      </c>
      <c r="AW235" s="12" t="s">
        <v>27</v>
      </c>
      <c r="AX235" s="12" t="s">
        <v>79</v>
      </c>
      <c r="AY235" s="166" t="s">
        <v>126</v>
      </c>
    </row>
    <row r="236" spans="2:65" s="1" customFormat="1" ht="33" customHeight="1">
      <c r="B236" s="121"/>
      <c r="C236" s="151" t="s">
        <v>378</v>
      </c>
      <c r="D236" s="151" t="s">
        <v>129</v>
      </c>
      <c r="E236" s="152" t="s">
        <v>379</v>
      </c>
      <c r="F236" s="153" t="s">
        <v>380</v>
      </c>
      <c r="G236" s="154" t="s">
        <v>253</v>
      </c>
      <c r="H236" s="155">
        <v>100</v>
      </c>
      <c r="I236" s="156"/>
      <c r="J236" s="155">
        <f>ROUND(I236*H236,3)</f>
        <v>0</v>
      </c>
      <c r="K236" s="157"/>
      <c r="L236" s="31"/>
      <c r="M236" s="158" t="s">
        <v>1</v>
      </c>
      <c r="N236" s="120" t="s">
        <v>38</v>
      </c>
      <c r="P236" s="159">
        <f>O236*H236</f>
        <v>0</v>
      </c>
      <c r="Q236" s="159">
        <v>4.2900000000000004E-3</v>
      </c>
      <c r="R236" s="159">
        <f>Q236*H236</f>
        <v>0.42900000000000005</v>
      </c>
      <c r="S236" s="159">
        <v>0</v>
      </c>
      <c r="T236" s="160">
        <f>S236*H236</f>
        <v>0</v>
      </c>
      <c r="AR236" s="161" t="s">
        <v>181</v>
      </c>
      <c r="AT236" s="161" t="s">
        <v>129</v>
      </c>
      <c r="AU236" s="161" t="s">
        <v>104</v>
      </c>
      <c r="AY236" s="16" t="s">
        <v>126</v>
      </c>
      <c r="BE236" s="162">
        <f>IF(N236="základná",J236,0)</f>
        <v>0</v>
      </c>
      <c r="BF236" s="162">
        <f>IF(N236="znížená",J236,0)</f>
        <v>0</v>
      </c>
      <c r="BG236" s="162">
        <f>IF(N236="zákl. prenesená",J236,0)</f>
        <v>0</v>
      </c>
      <c r="BH236" s="162">
        <f>IF(N236="zníž. prenesená",J236,0)</f>
        <v>0</v>
      </c>
      <c r="BI236" s="162">
        <f>IF(N236="nulová",J236,0)</f>
        <v>0</v>
      </c>
      <c r="BJ236" s="16" t="s">
        <v>104</v>
      </c>
      <c r="BK236" s="163">
        <f>ROUND(I236*H236,3)</f>
        <v>0</v>
      </c>
      <c r="BL236" s="16" t="s">
        <v>181</v>
      </c>
      <c r="BM236" s="161" t="s">
        <v>381</v>
      </c>
    </row>
    <row r="237" spans="2:65" s="12" customFormat="1" ht="10.199999999999999">
      <c r="B237" s="164"/>
      <c r="D237" s="165" t="s">
        <v>135</v>
      </c>
      <c r="E237" s="166" t="s">
        <v>1</v>
      </c>
      <c r="F237" s="167" t="s">
        <v>382</v>
      </c>
      <c r="H237" s="168">
        <v>100</v>
      </c>
      <c r="I237" s="169"/>
      <c r="L237" s="164"/>
      <c r="M237" s="170"/>
      <c r="T237" s="171"/>
      <c r="AT237" s="166" t="s">
        <v>135</v>
      </c>
      <c r="AU237" s="166" t="s">
        <v>104</v>
      </c>
      <c r="AV237" s="12" t="s">
        <v>104</v>
      </c>
      <c r="AW237" s="12" t="s">
        <v>27</v>
      </c>
      <c r="AX237" s="12" t="s">
        <v>79</v>
      </c>
      <c r="AY237" s="166" t="s">
        <v>126</v>
      </c>
    </row>
    <row r="238" spans="2:65" s="1" customFormat="1" ht="33" customHeight="1">
      <c r="B238" s="121"/>
      <c r="C238" s="151" t="s">
        <v>383</v>
      </c>
      <c r="D238" s="151" t="s">
        <v>129</v>
      </c>
      <c r="E238" s="152" t="s">
        <v>384</v>
      </c>
      <c r="F238" s="153" t="s">
        <v>385</v>
      </c>
      <c r="G238" s="154" t="s">
        <v>253</v>
      </c>
      <c r="H238" s="155">
        <v>1.2</v>
      </c>
      <c r="I238" s="156"/>
      <c r="J238" s="155">
        <f>ROUND(I238*H238,3)</f>
        <v>0</v>
      </c>
      <c r="K238" s="157"/>
      <c r="L238" s="31"/>
      <c r="M238" s="158" t="s">
        <v>1</v>
      </c>
      <c r="N238" s="120" t="s">
        <v>38</v>
      </c>
      <c r="P238" s="159">
        <f>O238*H238</f>
        <v>0</v>
      </c>
      <c r="Q238" s="159">
        <v>5.1200000000000004E-3</v>
      </c>
      <c r="R238" s="159">
        <f>Q238*H238</f>
        <v>6.1440000000000002E-3</v>
      </c>
      <c r="S238" s="159">
        <v>0</v>
      </c>
      <c r="T238" s="160">
        <f>S238*H238</f>
        <v>0</v>
      </c>
      <c r="AR238" s="161" t="s">
        <v>181</v>
      </c>
      <c r="AT238" s="161" t="s">
        <v>129</v>
      </c>
      <c r="AU238" s="161" t="s">
        <v>104</v>
      </c>
      <c r="AY238" s="16" t="s">
        <v>126</v>
      </c>
      <c r="BE238" s="162">
        <f>IF(N238="základná",J238,0)</f>
        <v>0</v>
      </c>
      <c r="BF238" s="162">
        <f>IF(N238="znížená",J238,0)</f>
        <v>0</v>
      </c>
      <c r="BG238" s="162">
        <f>IF(N238="zákl. prenesená",J238,0)</f>
        <v>0</v>
      </c>
      <c r="BH238" s="162">
        <f>IF(N238="zníž. prenesená",J238,0)</f>
        <v>0</v>
      </c>
      <c r="BI238" s="162">
        <f>IF(N238="nulová",J238,0)</f>
        <v>0</v>
      </c>
      <c r="BJ238" s="16" t="s">
        <v>104</v>
      </c>
      <c r="BK238" s="163">
        <f>ROUND(I238*H238,3)</f>
        <v>0</v>
      </c>
      <c r="BL238" s="16" t="s">
        <v>181</v>
      </c>
      <c r="BM238" s="161" t="s">
        <v>386</v>
      </c>
    </row>
    <row r="239" spans="2:65" s="12" customFormat="1" ht="10.199999999999999">
      <c r="B239" s="164"/>
      <c r="D239" s="165" t="s">
        <v>135</v>
      </c>
      <c r="E239" s="166" t="s">
        <v>1</v>
      </c>
      <c r="F239" s="167" t="s">
        <v>387</v>
      </c>
      <c r="H239" s="168">
        <v>1.2</v>
      </c>
      <c r="I239" s="169"/>
      <c r="L239" s="164"/>
      <c r="M239" s="170"/>
      <c r="T239" s="171"/>
      <c r="AT239" s="166" t="s">
        <v>135</v>
      </c>
      <c r="AU239" s="166" t="s">
        <v>104</v>
      </c>
      <c r="AV239" s="12" t="s">
        <v>104</v>
      </c>
      <c r="AW239" s="12" t="s">
        <v>27</v>
      </c>
      <c r="AX239" s="12" t="s">
        <v>79</v>
      </c>
      <c r="AY239" s="166" t="s">
        <v>126</v>
      </c>
    </row>
    <row r="240" spans="2:65" s="1" customFormat="1" ht="24.15" customHeight="1">
      <c r="B240" s="121"/>
      <c r="C240" s="151" t="s">
        <v>388</v>
      </c>
      <c r="D240" s="151" t="s">
        <v>129</v>
      </c>
      <c r="E240" s="152" t="s">
        <v>389</v>
      </c>
      <c r="F240" s="153" t="s">
        <v>390</v>
      </c>
      <c r="G240" s="154" t="s">
        <v>253</v>
      </c>
      <c r="H240" s="155">
        <v>121.06</v>
      </c>
      <c r="I240" s="156"/>
      <c r="J240" s="155">
        <f>ROUND(I240*H240,3)</f>
        <v>0</v>
      </c>
      <c r="K240" s="157"/>
      <c r="L240" s="31"/>
      <c r="M240" s="158" t="s">
        <v>1</v>
      </c>
      <c r="N240" s="120" t="s">
        <v>38</v>
      </c>
      <c r="P240" s="159">
        <f>O240*H240</f>
        <v>0</v>
      </c>
      <c r="Q240" s="159">
        <v>0</v>
      </c>
      <c r="R240" s="159">
        <f>Q240*H240</f>
        <v>0</v>
      </c>
      <c r="S240" s="159">
        <v>2.3E-3</v>
      </c>
      <c r="T240" s="160">
        <f>S240*H240</f>
        <v>0.27843800000000002</v>
      </c>
      <c r="AR240" s="161" t="s">
        <v>181</v>
      </c>
      <c r="AT240" s="161" t="s">
        <v>129</v>
      </c>
      <c r="AU240" s="161" t="s">
        <v>104</v>
      </c>
      <c r="AY240" s="16" t="s">
        <v>126</v>
      </c>
      <c r="BE240" s="162">
        <f>IF(N240="základná",J240,0)</f>
        <v>0</v>
      </c>
      <c r="BF240" s="162">
        <f>IF(N240="znížená",J240,0)</f>
        <v>0</v>
      </c>
      <c r="BG240" s="162">
        <f>IF(N240="zákl. prenesená",J240,0)</f>
        <v>0</v>
      </c>
      <c r="BH240" s="162">
        <f>IF(N240="zníž. prenesená",J240,0)</f>
        <v>0</v>
      </c>
      <c r="BI240" s="162">
        <f>IF(N240="nulová",J240,0)</f>
        <v>0</v>
      </c>
      <c r="BJ240" s="16" t="s">
        <v>104</v>
      </c>
      <c r="BK240" s="163">
        <f>ROUND(I240*H240,3)</f>
        <v>0</v>
      </c>
      <c r="BL240" s="16" t="s">
        <v>181</v>
      </c>
      <c r="BM240" s="161" t="s">
        <v>391</v>
      </c>
    </row>
    <row r="241" spans="2:65" s="12" customFormat="1" ht="20.399999999999999">
      <c r="B241" s="164"/>
      <c r="D241" s="165" t="s">
        <v>135</v>
      </c>
      <c r="E241" s="166" t="s">
        <v>1</v>
      </c>
      <c r="F241" s="167" t="s">
        <v>392</v>
      </c>
      <c r="H241" s="168">
        <v>95.1</v>
      </c>
      <c r="I241" s="169"/>
      <c r="L241" s="164"/>
      <c r="M241" s="170"/>
      <c r="T241" s="171"/>
      <c r="AT241" s="166" t="s">
        <v>135</v>
      </c>
      <c r="AU241" s="166" t="s">
        <v>104</v>
      </c>
      <c r="AV241" s="12" t="s">
        <v>104</v>
      </c>
      <c r="AW241" s="12" t="s">
        <v>27</v>
      </c>
      <c r="AX241" s="12" t="s">
        <v>72</v>
      </c>
      <c r="AY241" s="166" t="s">
        <v>126</v>
      </c>
    </row>
    <row r="242" spans="2:65" s="12" customFormat="1" ht="10.199999999999999">
      <c r="B242" s="164"/>
      <c r="D242" s="165" t="s">
        <v>135</v>
      </c>
      <c r="E242" s="166" t="s">
        <v>1</v>
      </c>
      <c r="F242" s="167" t="s">
        <v>393</v>
      </c>
      <c r="H242" s="168">
        <v>25.96</v>
      </c>
      <c r="I242" s="169"/>
      <c r="L242" s="164"/>
      <c r="M242" s="170"/>
      <c r="T242" s="171"/>
      <c r="AT242" s="166" t="s">
        <v>135</v>
      </c>
      <c r="AU242" s="166" t="s">
        <v>104</v>
      </c>
      <c r="AV242" s="12" t="s">
        <v>104</v>
      </c>
      <c r="AW242" s="12" t="s">
        <v>27</v>
      </c>
      <c r="AX242" s="12" t="s">
        <v>72</v>
      </c>
      <c r="AY242" s="166" t="s">
        <v>126</v>
      </c>
    </row>
    <row r="243" spans="2:65" s="13" customFormat="1" ht="10.199999999999999">
      <c r="B243" s="182"/>
      <c r="D243" s="165" t="s">
        <v>135</v>
      </c>
      <c r="E243" s="183" t="s">
        <v>1</v>
      </c>
      <c r="F243" s="184" t="s">
        <v>198</v>
      </c>
      <c r="H243" s="185">
        <v>121.06</v>
      </c>
      <c r="I243" s="186"/>
      <c r="L243" s="182"/>
      <c r="M243" s="187"/>
      <c r="T243" s="188"/>
      <c r="AT243" s="183" t="s">
        <v>135</v>
      </c>
      <c r="AU243" s="183" t="s">
        <v>104</v>
      </c>
      <c r="AV243" s="13" t="s">
        <v>133</v>
      </c>
      <c r="AW243" s="13" t="s">
        <v>27</v>
      </c>
      <c r="AX243" s="13" t="s">
        <v>79</v>
      </c>
      <c r="AY243" s="183" t="s">
        <v>126</v>
      </c>
    </row>
    <row r="244" spans="2:65" s="1" customFormat="1" ht="24.15" customHeight="1">
      <c r="B244" s="121"/>
      <c r="C244" s="151" t="s">
        <v>394</v>
      </c>
      <c r="D244" s="151" t="s">
        <v>129</v>
      </c>
      <c r="E244" s="152" t="s">
        <v>395</v>
      </c>
      <c r="F244" s="153" t="s">
        <v>396</v>
      </c>
      <c r="G244" s="154" t="s">
        <v>253</v>
      </c>
      <c r="H244" s="155">
        <v>1.1200000000000001</v>
      </c>
      <c r="I244" s="156"/>
      <c r="J244" s="155">
        <f>ROUND(I244*H244,3)</f>
        <v>0</v>
      </c>
      <c r="K244" s="157"/>
      <c r="L244" s="31"/>
      <c r="M244" s="158" t="s">
        <v>1</v>
      </c>
      <c r="N244" s="120" t="s">
        <v>38</v>
      </c>
      <c r="P244" s="159">
        <f>O244*H244</f>
        <v>0</v>
      </c>
      <c r="Q244" s="159">
        <v>0</v>
      </c>
      <c r="R244" s="159">
        <f>Q244*H244</f>
        <v>0</v>
      </c>
      <c r="S244" s="159">
        <v>3.3700000000000002E-3</v>
      </c>
      <c r="T244" s="160">
        <f>S244*H244</f>
        <v>3.7744000000000007E-3</v>
      </c>
      <c r="AR244" s="161" t="s">
        <v>181</v>
      </c>
      <c r="AT244" s="161" t="s">
        <v>129</v>
      </c>
      <c r="AU244" s="161" t="s">
        <v>104</v>
      </c>
      <c r="AY244" s="16" t="s">
        <v>126</v>
      </c>
      <c r="BE244" s="162">
        <f>IF(N244="základná",J244,0)</f>
        <v>0</v>
      </c>
      <c r="BF244" s="162">
        <f>IF(N244="znížená",J244,0)</f>
        <v>0</v>
      </c>
      <c r="BG244" s="162">
        <f>IF(N244="zákl. prenesená",J244,0)</f>
        <v>0</v>
      </c>
      <c r="BH244" s="162">
        <f>IF(N244="zníž. prenesená",J244,0)</f>
        <v>0</v>
      </c>
      <c r="BI244" s="162">
        <f>IF(N244="nulová",J244,0)</f>
        <v>0</v>
      </c>
      <c r="BJ244" s="16" t="s">
        <v>104</v>
      </c>
      <c r="BK244" s="163">
        <f>ROUND(I244*H244,3)</f>
        <v>0</v>
      </c>
      <c r="BL244" s="16" t="s">
        <v>181</v>
      </c>
      <c r="BM244" s="161" t="s">
        <v>397</v>
      </c>
    </row>
    <row r="245" spans="2:65" s="12" customFormat="1" ht="10.199999999999999">
      <c r="B245" s="164"/>
      <c r="D245" s="165" t="s">
        <v>135</v>
      </c>
      <c r="E245" s="166" t="s">
        <v>1</v>
      </c>
      <c r="F245" s="167" t="s">
        <v>398</v>
      </c>
      <c r="H245" s="168">
        <v>1.1200000000000001</v>
      </c>
      <c r="I245" s="169"/>
      <c r="L245" s="164"/>
      <c r="M245" s="170"/>
      <c r="T245" s="171"/>
      <c r="AT245" s="166" t="s">
        <v>135</v>
      </c>
      <c r="AU245" s="166" t="s">
        <v>104</v>
      </c>
      <c r="AV245" s="12" t="s">
        <v>104</v>
      </c>
      <c r="AW245" s="12" t="s">
        <v>27</v>
      </c>
      <c r="AX245" s="12" t="s">
        <v>79</v>
      </c>
      <c r="AY245" s="166" t="s">
        <v>126</v>
      </c>
    </row>
    <row r="246" spans="2:65" s="1" customFormat="1" ht="33" customHeight="1">
      <c r="B246" s="121"/>
      <c r="C246" s="151" t="s">
        <v>399</v>
      </c>
      <c r="D246" s="151" t="s">
        <v>129</v>
      </c>
      <c r="E246" s="152" t="s">
        <v>400</v>
      </c>
      <c r="F246" s="153" t="s">
        <v>401</v>
      </c>
      <c r="G246" s="154" t="s">
        <v>253</v>
      </c>
      <c r="H246" s="155">
        <v>90.6</v>
      </c>
      <c r="I246" s="156"/>
      <c r="J246" s="155">
        <f>ROUND(I246*H246,3)</f>
        <v>0</v>
      </c>
      <c r="K246" s="157"/>
      <c r="L246" s="31"/>
      <c r="M246" s="158" t="s">
        <v>1</v>
      </c>
      <c r="N246" s="120" t="s">
        <v>38</v>
      </c>
      <c r="P246" s="159">
        <f>O246*H246</f>
        <v>0</v>
      </c>
      <c r="Q246" s="159">
        <v>0</v>
      </c>
      <c r="R246" s="159">
        <f>Q246*H246</f>
        <v>0</v>
      </c>
      <c r="S246" s="159">
        <v>2.98E-3</v>
      </c>
      <c r="T246" s="160">
        <f>S246*H246</f>
        <v>0.26998800000000001</v>
      </c>
      <c r="AR246" s="161" t="s">
        <v>181</v>
      </c>
      <c r="AT246" s="161" t="s">
        <v>129</v>
      </c>
      <c r="AU246" s="161" t="s">
        <v>104</v>
      </c>
      <c r="AY246" s="16" t="s">
        <v>126</v>
      </c>
      <c r="BE246" s="162">
        <f>IF(N246="základná",J246,0)</f>
        <v>0</v>
      </c>
      <c r="BF246" s="162">
        <f>IF(N246="znížená",J246,0)</f>
        <v>0</v>
      </c>
      <c r="BG246" s="162">
        <f>IF(N246="zákl. prenesená",J246,0)</f>
        <v>0</v>
      </c>
      <c r="BH246" s="162">
        <f>IF(N246="zníž. prenesená",J246,0)</f>
        <v>0</v>
      </c>
      <c r="BI246" s="162">
        <f>IF(N246="nulová",J246,0)</f>
        <v>0</v>
      </c>
      <c r="BJ246" s="16" t="s">
        <v>104</v>
      </c>
      <c r="BK246" s="163">
        <f>ROUND(I246*H246,3)</f>
        <v>0</v>
      </c>
      <c r="BL246" s="16" t="s">
        <v>181</v>
      </c>
      <c r="BM246" s="161" t="s">
        <v>402</v>
      </c>
    </row>
    <row r="247" spans="2:65" s="12" customFormat="1" ht="10.199999999999999">
      <c r="B247" s="164"/>
      <c r="D247" s="165" t="s">
        <v>135</v>
      </c>
      <c r="E247" s="166" t="s">
        <v>1</v>
      </c>
      <c r="F247" s="167" t="s">
        <v>403</v>
      </c>
      <c r="H247" s="168">
        <v>90.6</v>
      </c>
      <c r="I247" s="169"/>
      <c r="L247" s="164"/>
      <c r="M247" s="170"/>
      <c r="T247" s="171"/>
      <c r="AT247" s="166" t="s">
        <v>135</v>
      </c>
      <c r="AU247" s="166" t="s">
        <v>104</v>
      </c>
      <c r="AV247" s="12" t="s">
        <v>104</v>
      </c>
      <c r="AW247" s="12" t="s">
        <v>27</v>
      </c>
      <c r="AX247" s="12" t="s">
        <v>79</v>
      </c>
      <c r="AY247" s="166" t="s">
        <v>126</v>
      </c>
    </row>
    <row r="248" spans="2:65" s="1" customFormat="1" ht="24.15" customHeight="1">
      <c r="B248" s="121"/>
      <c r="C248" s="151" t="s">
        <v>404</v>
      </c>
      <c r="D248" s="151" t="s">
        <v>129</v>
      </c>
      <c r="E248" s="152" t="s">
        <v>405</v>
      </c>
      <c r="F248" s="153" t="s">
        <v>406</v>
      </c>
      <c r="G248" s="154" t="s">
        <v>289</v>
      </c>
      <c r="H248" s="156"/>
      <c r="I248" s="156"/>
      <c r="J248" s="155">
        <f>ROUND(I248*H248,3)</f>
        <v>0</v>
      </c>
      <c r="K248" s="157"/>
      <c r="L248" s="31"/>
      <c r="M248" s="196" t="s">
        <v>1</v>
      </c>
      <c r="N248" s="197" t="s">
        <v>38</v>
      </c>
      <c r="O248" s="198"/>
      <c r="P248" s="199">
        <f>O248*H248</f>
        <v>0</v>
      </c>
      <c r="Q248" s="199">
        <v>0</v>
      </c>
      <c r="R248" s="199">
        <f>Q248*H248</f>
        <v>0</v>
      </c>
      <c r="S248" s="199">
        <v>0</v>
      </c>
      <c r="T248" s="200">
        <f>S248*H248</f>
        <v>0</v>
      </c>
      <c r="AR248" s="161" t="s">
        <v>181</v>
      </c>
      <c r="AT248" s="161" t="s">
        <v>129</v>
      </c>
      <c r="AU248" s="161" t="s">
        <v>104</v>
      </c>
      <c r="AY248" s="16" t="s">
        <v>126</v>
      </c>
      <c r="BE248" s="162">
        <f>IF(N248="základná",J248,0)</f>
        <v>0</v>
      </c>
      <c r="BF248" s="162">
        <f>IF(N248="znížená",J248,0)</f>
        <v>0</v>
      </c>
      <c r="BG248" s="162">
        <f>IF(N248="zákl. prenesená",J248,0)</f>
        <v>0</v>
      </c>
      <c r="BH248" s="162">
        <f>IF(N248="zníž. prenesená",J248,0)</f>
        <v>0</v>
      </c>
      <c r="BI248" s="162">
        <f>IF(N248="nulová",J248,0)</f>
        <v>0</v>
      </c>
      <c r="BJ248" s="16" t="s">
        <v>104</v>
      </c>
      <c r="BK248" s="163">
        <f>ROUND(I248*H248,3)</f>
        <v>0</v>
      </c>
      <c r="BL248" s="16" t="s">
        <v>181</v>
      </c>
      <c r="BM248" s="161" t="s">
        <v>407</v>
      </c>
    </row>
    <row r="249" spans="2:65" s="1" customFormat="1" ht="6.9" customHeight="1">
      <c r="B249" s="46"/>
      <c r="C249" s="47"/>
      <c r="D249" s="47"/>
      <c r="E249" s="47"/>
      <c r="F249" s="47"/>
      <c r="G249" s="47"/>
      <c r="H249" s="47"/>
      <c r="I249" s="47"/>
      <c r="J249" s="47"/>
      <c r="K249" s="47"/>
      <c r="L249" s="31"/>
    </row>
  </sheetData>
  <autoFilter ref="C134:K248" xr:uid="{00000000-0009-0000-0000-000001000000}"/>
  <mergeCells count="14">
    <mergeCell ref="D113:F113"/>
    <mergeCell ref="E125:H125"/>
    <mergeCell ref="E127:H127"/>
    <mergeCell ref="L2:V2"/>
    <mergeCell ref="E87:H87"/>
    <mergeCell ref="D109:F109"/>
    <mergeCell ref="D110:F110"/>
    <mergeCell ref="D111:F111"/>
    <mergeCell ref="D112:F11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42"/>
  <sheetViews>
    <sheetView showGridLines="0" tabSelected="1" topLeftCell="A64" workbookViewId="0">
      <selection activeCell="F12" sqref="F12"/>
    </sheetView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42" t="s">
        <v>5</v>
      </c>
      <c r="M2" s="205"/>
      <c r="N2" s="205"/>
      <c r="O2" s="205"/>
      <c r="P2" s="205"/>
      <c r="Q2" s="205"/>
      <c r="R2" s="205"/>
      <c r="S2" s="205"/>
      <c r="T2" s="205"/>
      <c r="U2" s="205"/>
      <c r="V2" s="205"/>
      <c r="AT2" s="16" t="s">
        <v>82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72</v>
      </c>
    </row>
    <row r="4" spans="2:46" ht="24.9" customHeight="1">
      <c r="B4" s="19"/>
      <c r="D4" s="20" t="s">
        <v>83</v>
      </c>
      <c r="L4" s="19"/>
      <c r="M4" s="90" t="s">
        <v>9</v>
      </c>
      <c r="AT4" s="16" t="s">
        <v>3</v>
      </c>
    </row>
    <row r="5" spans="2:46" ht="6.9" customHeight="1">
      <c r="B5" s="19"/>
      <c r="L5" s="19"/>
    </row>
    <row r="6" spans="2:46" ht="12" customHeight="1">
      <c r="B6" s="19"/>
      <c r="D6" s="26" t="s">
        <v>14</v>
      </c>
      <c r="L6" s="19"/>
    </row>
    <row r="7" spans="2:46" ht="26.25" customHeight="1">
      <c r="B7" s="19"/>
      <c r="E7" s="243" t="str">
        <f>'Rekapitulácia stavby'!K6</f>
        <v>Modernizácie technológie výroby Areál víno Mrva&amp;Stanko, Trnava</v>
      </c>
      <c r="F7" s="244"/>
      <c r="G7" s="244"/>
      <c r="H7" s="244"/>
      <c r="L7" s="19"/>
    </row>
    <row r="8" spans="2:46" s="1" customFormat="1" ht="12" customHeight="1">
      <c r="B8" s="31"/>
      <c r="D8" s="26" t="s">
        <v>84</v>
      </c>
      <c r="L8" s="31"/>
    </row>
    <row r="9" spans="2:46" s="1" customFormat="1" ht="16.5" customHeight="1">
      <c r="B9" s="31"/>
      <c r="E9" s="223" t="s">
        <v>481</v>
      </c>
      <c r="F9" s="245"/>
      <c r="G9" s="245"/>
      <c r="H9" s="245"/>
      <c r="L9" s="31"/>
    </row>
    <row r="10" spans="2:46" s="1" customFormat="1" ht="10.199999999999999">
      <c r="B10" s="31"/>
      <c r="L10" s="31"/>
    </row>
    <row r="11" spans="2:46" s="1" customFormat="1" ht="12" customHeight="1">
      <c r="B11" s="31"/>
      <c r="D11" s="26" t="s">
        <v>15</v>
      </c>
      <c r="F11" s="24" t="s">
        <v>1</v>
      </c>
      <c r="I11" s="26" t="s">
        <v>16</v>
      </c>
      <c r="J11" s="24" t="s">
        <v>1</v>
      </c>
      <c r="L11" s="31"/>
    </row>
    <row r="12" spans="2:46" s="1" customFormat="1" ht="12" customHeight="1">
      <c r="B12" s="31"/>
      <c r="D12" s="26" t="s">
        <v>17</v>
      </c>
      <c r="F12" s="24"/>
      <c r="I12" s="26" t="s">
        <v>18</v>
      </c>
      <c r="J12" s="54">
        <f>'Rekapitulácia stavby'!AN8</f>
        <v>0</v>
      </c>
      <c r="L12" s="31"/>
    </row>
    <row r="13" spans="2:46" s="1" customFormat="1" ht="10.8" customHeight="1">
      <c r="B13" s="31"/>
      <c r="L13" s="31"/>
    </row>
    <row r="14" spans="2:46" s="1" customFormat="1" ht="12" customHeight="1">
      <c r="B14" s="31"/>
      <c r="D14" s="26" t="s">
        <v>19</v>
      </c>
      <c r="I14" s="26" t="s">
        <v>20</v>
      </c>
      <c r="J14" s="24" t="s">
        <v>1</v>
      </c>
      <c r="L14" s="31"/>
    </row>
    <row r="15" spans="2:46" s="1" customFormat="1" ht="18" customHeight="1">
      <c r="B15" s="31"/>
      <c r="E15" s="24" t="s">
        <v>21</v>
      </c>
      <c r="I15" s="26" t="s">
        <v>22</v>
      </c>
      <c r="J15" s="24" t="s">
        <v>1</v>
      </c>
      <c r="L15" s="31"/>
    </row>
    <row r="16" spans="2:46" s="1" customFormat="1" ht="6.9" customHeight="1">
      <c r="B16" s="31"/>
      <c r="L16" s="31"/>
    </row>
    <row r="17" spans="2:12" s="1" customFormat="1" ht="12" customHeight="1">
      <c r="B17" s="31"/>
      <c r="D17" s="26" t="s">
        <v>23</v>
      </c>
      <c r="I17" s="26" t="s">
        <v>20</v>
      </c>
      <c r="J17" s="27" t="str">
        <f>'Rekapitulácia stavby'!AN13</f>
        <v>Vyplň údaj</v>
      </c>
      <c r="L17" s="31"/>
    </row>
    <row r="18" spans="2:12" s="1" customFormat="1" ht="18" customHeight="1">
      <c r="B18" s="31"/>
      <c r="E18" s="246" t="str">
        <f>'Rekapitulácia stavby'!E14</f>
        <v>Vyplň údaj</v>
      </c>
      <c r="F18" s="204"/>
      <c r="G18" s="204"/>
      <c r="H18" s="204"/>
      <c r="I18" s="26" t="s">
        <v>22</v>
      </c>
      <c r="J18" s="27" t="str">
        <f>'Rekapitulácia stavby'!AN14</f>
        <v>Vyplň údaj</v>
      </c>
      <c r="L18" s="31"/>
    </row>
    <row r="19" spans="2:12" s="1" customFormat="1" ht="6.9" customHeight="1">
      <c r="B19" s="31"/>
      <c r="L19" s="31"/>
    </row>
    <row r="20" spans="2:12" s="1" customFormat="1" ht="12" customHeight="1">
      <c r="B20" s="31"/>
      <c r="D20" s="26" t="s">
        <v>25</v>
      </c>
      <c r="I20" s="26" t="s">
        <v>20</v>
      </c>
      <c r="J20" s="24" t="s">
        <v>1</v>
      </c>
      <c r="L20" s="31"/>
    </row>
    <row r="21" spans="2:12" s="1" customFormat="1" ht="18" customHeight="1">
      <c r="B21" s="31"/>
      <c r="E21" s="24" t="s">
        <v>26</v>
      </c>
      <c r="I21" s="26" t="s">
        <v>22</v>
      </c>
      <c r="J21" s="24" t="s">
        <v>1</v>
      </c>
      <c r="L21" s="31"/>
    </row>
    <row r="22" spans="2:12" s="1" customFormat="1" ht="6.9" customHeight="1">
      <c r="B22" s="31"/>
      <c r="L22" s="31"/>
    </row>
    <row r="23" spans="2:12" s="1" customFormat="1" ht="12" customHeight="1">
      <c r="B23" s="31"/>
      <c r="D23" s="26" t="s">
        <v>29</v>
      </c>
      <c r="I23" s="26" t="s">
        <v>20</v>
      </c>
      <c r="J23" s="24" t="str">
        <f>IF('Rekapitulácia stavby'!AN19="","",'Rekapitulácia stavby'!AN19)</f>
        <v/>
      </c>
      <c r="L23" s="31"/>
    </row>
    <row r="24" spans="2:12" s="1" customFormat="1" ht="18" customHeight="1">
      <c r="B24" s="31"/>
      <c r="E24" s="24" t="str">
        <f>IF('Rekapitulácia stavby'!E20="","",'Rekapitulácia stavby'!E20)</f>
        <v xml:space="preserve"> </v>
      </c>
      <c r="I24" s="26" t="s">
        <v>22</v>
      </c>
      <c r="J24" s="24" t="str">
        <f>IF('Rekapitulácia stavby'!AN20="","",'Rekapitulácia stavby'!AN20)</f>
        <v/>
      </c>
      <c r="L24" s="31"/>
    </row>
    <row r="25" spans="2:12" s="1" customFormat="1" ht="6.9" customHeight="1">
      <c r="B25" s="31"/>
      <c r="L25" s="31"/>
    </row>
    <row r="26" spans="2:12" s="1" customFormat="1" ht="12" customHeight="1">
      <c r="B26" s="31"/>
      <c r="D26" s="26" t="s">
        <v>31</v>
      </c>
      <c r="L26" s="31"/>
    </row>
    <row r="27" spans="2:12" s="7" customFormat="1" ht="16.5" customHeight="1">
      <c r="B27" s="91"/>
      <c r="E27" s="209" t="s">
        <v>1</v>
      </c>
      <c r="F27" s="209"/>
      <c r="G27" s="209"/>
      <c r="H27" s="209"/>
      <c r="L27" s="91"/>
    </row>
    <row r="28" spans="2:12" s="1" customFormat="1" ht="6.9" customHeight="1">
      <c r="B28" s="31"/>
      <c r="L28" s="31"/>
    </row>
    <row r="29" spans="2:12" s="1" customFormat="1" ht="6.9" customHeight="1">
      <c r="B29" s="31"/>
      <c r="D29" s="55"/>
      <c r="E29" s="55"/>
      <c r="F29" s="55"/>
      <c r="G29" s="55"/>
      <c r="H29" s="55"/>
      <c r="I29" s="55"/>
      <c r="J29" s="55"/>
      <c r="K29" s="55"/>
      <c r="L29" s="31"/>
    </row>
    <row r="30" spans="2:12" s="1" customFormat="1" ht="14.4" customHeight="1">
      <c r="B30" s="31"/>
      <c r="D30" s="24" t="s">
        <v>85</v>
      </c>
      <c r="J30" s="92">
        <f>J96</f>
        <v>0</v>
      </c>
      <c r="L30" s="31"/>
    </row>
    <row r="31" spans="2:12" s="1" customFormat="1" ht="14.4" customHeight="1">
      <c r="B31" s="31"/>
      <c r="D31" s="93" t="s">
        <v>86</v>
      </c>
      <c r="J31" s="92">
        <f>J108</f>
        <v>0</v>
      </c>
      <c r="L31" s="31"/>
    </row>
    <row r="32" spans="2:12" s="1" customFormat="1" ht="25.35" customHeight="1">
      <c r="B32" s="31"/>
      <c r="D32" s="94" t="s">
        <v>32</v>
      </c>
      <c r="J32" s="68">
        <f>ROUND(J30 + J31, 2)</f>
        <v>0</v>
      </c>
      <c r="L32" s="31"/>
    </row>
    <row r="33" spans="2:12" s="1" customFormat="1" ht="6.9" customHeight="1">
      <c r="B33" s="31"/>
      <c r="D33" s="55"/>
      <c r="E33" s="55"/>
      <c r="F33" s="55"/>
      <c r="G33" s="55"/>
      <c r="H33" s="55"/>
      <c r="I33" s="55"/>
      <c r="J33" s="55"/>
      <c r="K33" s="55"/>
      <c r="L33" s="31"/>
    </row>
    <row r="34" spans="2:12" s="1" customFormat="1" ht="14.4" customHeight="1">
      <c r="B34" s="31"/>
      <c r="F34" s="34" t="s">
        <v>34</v>
      </c>
      <c r="I34" s="34" t="s">
        <v>33</v>
      </c>
      <c r="J34" s="34" t="s">
        <v>35</v>
      </c>
      <c r="L34" s="31"/>
    </row>
    <row r="35" spans="2:12" s="1" customFormat="1" ht="14.4" customHeight="1">
      <c r="B35" s="31"/>
      <c r="D35" s="57" t="s">
        <v>36</v>
      </c>
      <c r="E35" s="36" t="s">
        <v>37</v>
      </c>
      <c r="F35" s="95">
        <f>ROUND((SUM(BE108:BE115) + SUM(BE135:BE241)),  2)</f>
        <v>0</v>
      </c>
      <c r="G35" s="96"/>
      <c r="H35" s="96"/>
      <c r="I35" s="97">
        <v>0.2</v>
      </c>
      <c r="J35" s="95">
        <f>ROUND(((SUM(BE108:BE115) + SUM(BE135:BE241))*I35),  2)</f>
        <v>0</v>
      </c>
      <c r="L35" s="31"/>
    </row>
    <row r="36" spans="2:12" s="1" customFormat="1" ht="14.4" customHeight="1">
      <c r="B36" s="31"/>
      <c r="E36" s="36" t="s">
        <v>38</v>
      </c>
      <c r="F36" s="95">
        <f>ROUND((SUM(BF108:BF115) + SUM(BF135:BF241)),  2)</f>
        <v>0</v>
      </c>
      <c r="G36" s="96"/>
      <c r="H36" s="96"/>
      <c r="I36" s="97">
        <v>0.2</v>
      </c>
      <c r="J36" s="95">
        <f>ROUND(((SUM(BF108:BF115) + SUM(BF135:BF241))*I36),  2)</f>
        <v>0</v>
      </c>
      <c r="L36" s="31"/>
    </row>
    <row r="37" spans="2:12" s="1" customFormat="1" ht="14.4" hidden="1" customHeight="1">
      <c r="B37" s="31"/>
      <c r="E37" s="26" t="s">
        <v>39</v>
      </c>
      <c r="F37" s="98">
        <f>ROUND((SUM(BG108:BG115) + SUM(BG135:BG241)),  2)</f>
        <v>0</v>
      </c>
      <c r="I37" s="99">
        <v>0.2</v>
      </c>
      <c r="J37" s="98">
        <f>0</f>
        <v>0</v>
      </c>
      <c r="L37" s="31"/>
    </row>
    <row r="38" spans="2:12" s="1" customFormat="1" ht="14.4" hidden="1" customHeight="1">
      <c r="B38" s="31"/>
      <c r="E38" s="26" t="s">
        <v>40</v>
      </c>
      <c r="F38" s="98">
        <f>ROUND((SUM(BH108:BH115) + SUM(BH135:BH241)),  2)</f>
        <v>0</v>
      </c>
      <c r="I38" s="99">
        <v>0.2</v>
      </c>
      <c r="J38" s="98">
        <f>0</f>
        <v>0</v>
      </c>
      <c r="L38" s="31"/>
    </row>
    <row r="39" spans="2:12" s="1" customFormat="1" ht="14.4" hidden="1" customHeight="1">
      <c r="B39" s="31"/>
      <c r="E39" s="36" t="s">
        <v>41</v>
      </c>
      <c r="F39" s="95">
        <f>ROUND((SUM(BI108:BI115) + SUM(BI135:BI241)),  2)</f>
        <v>0</v>
      </c>
      <c r="G39" s="96"/>
      <c r="H39" s="96"/>
      <c r="I39" s="97">
        <v>0</v>
      </c>
      <c r="J39" s="95">
        <f>0</f>
        <v>0</v>
      </c>
      <c r="L39" s="31"/>
    </row>
    <row r="40" spans="2:12" s="1" customFormat="1" ht="6.9" customHeight="1">
      <c r="B40" s="31"/>
      <c r="L40" s="31"/>
    </row>
    <row r="41" spans="2:12" s="1" customFormat="1" ht="25.35" customHeight="1">
      <c r="B41" s="31"/>
      <c r="C41" s="100"/>
      <c r="D41" s="101" t="s">
        <v>42</v>
      </c>
      <c r="E41" s="59"/>
      <c r="F41" s="59"/>
      <c r="G41" s="102" t="s">
        <v>43</v>
      </c>
      <c r="H41" s="103" t="s">
        <v>44</v>
      </c>
      <c r="I41" s="59"/>
      <c r="J41" s="104">
        <f>SUM(J32:J39)</f>
        <v>0</v>
      </c>
      <c r="K41" s="105"/>
      <c r="L41" s="31"/>
    </row>
    <row r="42" spans="2:12" s="1" customFormat="1" ht="14.4" customHeight="1">
      <c r="B42" s="31"/>
      <c r="L42" s="31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31"/>
    </row>
    <row r="51" spans="2:12" ht="10.199999999999999">
      <c r="B51" s="19"/>
      <c r="L51" s="19"/>
    </row>
    <row r="52" spans="2:12" ht="10.199999999999999">
      <c r="B52" s="19"/>
      <c r="L52" s="19"/>
    </row>
    <row r="53" spans="2:12" ht="10.199999999999999">
      <c r="B53" s="19"/>
      <c r="L53" s="19"/>
    </row>
    <row r="54" spans="2:12" ht="10.199999999999999">
      <c r="B54" s="19"/>
      <c r="L54" s="19"/>
    </row>
    <row r="55" spans="2:12" ht="10.199999999999999">
      <c r="B55" s="19"/>
      <c r="L55" s="19"/>
    </row>
    <row r="56" spans="2:12" ht="10.199999999999999">
      <c r="B56" s="19"/>
      <c r="L56" s="19"/>
    </row>
    <row r="57" spans="2:12" ht="10.199999999999999">
      <c r="B57" s="19"/>
      <c r="L57" s="19"/>
    </row>
    <row r="58" spans="2:12" ht="10.199999999999999">
      <c r="B58" s="19"/>
      <c r="L58" s="19"/>
    </row>
    <row r="59" spans="2:12" ht="10.199999999999999">
      <c r="B59" s="19"/>
      <c r="L59" s="19"/>
    </row>
    <row r="60" spans="2:12" ht="10.199999999999999">
      <c r="B60" s="19"/>
      <c r="L60" s="19"/>
    </row>
    <row r="61" spans="2:12" s="1" customFormat="1" ht="13.2">
      <c r="B61" s="31"/>
      <c r="D61" s="45" t="s">
        <v>47</v>
      </c>
      <c r="E61" s="33"/>
      <c r="F61" s="106" t="s">
        <v>48</v>
      </c>
      <c r="G61" s="45" t="s">
        <v>47</v>
      </c>
      <c r="H61" s="33"/>
      <c r="I61" s="33"/>
      <c r="J61" s="107" t="s">
        <v>48</v>
      </c>
      <c r="K61" s="33"/>
      <c r="L61" s="31"/>
    </row>
    <row r="62" spans="2:12" ht="10.199999999999999">
      <c r="B62" s="19"/>
      <c r="L62" s="19"/>
    </row>
    <row r="63" spans="2:12" ht="10.199999999999999">
      <c r="B63" s="19"/>
      <c r="L63" s="19"/>
    </row>
    <row r="64" spans="2:12" ht="10.199999999999999">
      <c r="B64" s="19"/>
      <c r="L64" s="19"/>
    </row>
    <row r="65" spans="2:12" s="1" customFormat="1" ht="13.2">
      <c r="B65" s="31"/>
      <c r="D65" s="43" t="s">
        <v>49</v>
      </c>
      <c r="E65" s="44"/>
      <c r="F65" s="44"/>
      <c r="G65" s="43" t="s">
        <v>50</v>
      </c>
      <c r="H65" s="44"/>
      <c r="I65" s="44"/>
      <c r="J65" s="44"/>
      <c r="K65" s="44"/>
      <c r="L65" s="31"/>
    </row>
    <row r="66" spans="2:12" ht="10.199999999999999">
      <c r="B66" s="19"/>
      <c r="L66" s="19"/>
    </row>
    <row r="67" spans="2:12" ht="10.199999999999999">
      <c r="B67" s="19"/>
      <c r="L67" s="19"/>
    </row>
    <row r="68" spans="2:12" ht="10.199999999999999">
      <c r="B68" s="19"/>
      <c r="L68" s="19"/>
    </row>
    <row r="69" spans="2:12" ht="10.199999999999999">
      <c r="B69" s="19"/>
      <c r="L69" s="19"/>
    </row>
    <row r="70" spans="2:12" ht="10.199999999999999">
      <c r="B70" s="19"/>
      <c r="L70" s="19"/>
    </row>
    <row r="71" spans="2:12" ht="10.199999999999999">
      <c r="B71" s="19"/>
      <c r="L71" s="19"/>
    </row>
    <row r="72" spans="2:12" ht="10.199999999999999">
      <c r="B72" s="19"/>
      <c r="L72" s="19"/>
    </row>
    <row r="73" spans="2:12" ht="10.199999999999999">
      <c r="B73" s="19"/>
      <c r="L73" s="19"/>
    </row>
    <row r="74" spans="2:12" ht="10.199999999999999">
      <c r="B74" s="19"/>
      <c r="L74" s="19"/>
    </row>
    <row r="75" spans="2:12" ht="10.199999999999999">
      <c r="B75" s="19"/>
      <c r="L75" s="19"/>
    </row>
    <row r="76" spans="2:12" s="1" customFormat="1" ht="13.2">
      <c r="B76" s="31"/>
      <c r="D76" s="45" t="s">
        <v>47</v>
      </c>
      <c r="E76" s="33"/>
      <c r="F76" s="106" t="s">
        <v>48</v>
      </c>
      <c r="G76" s="45" t="s">
        <v>47</v>
      </c>
      <c r="H76" s="33"/>
      <c r="I76" s="33"/>
      <c r="J76" s="107" t="s">
        <v>48</v>
      </c>
      <c r="K76" s="33"/>
      <c r="L76" s="31"/>
    </row>
    <row r="77" spans="2:12" s="1" customFormat="1" ht="14.4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47" s="1" customFormat="1" ht="6.9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47" s="1" customFormat="1" ht="24.9" customHeight="1">
      <c r="B82" s="31"/>
      <c r="C82" s="20" t="s">
        <v>87</v>
      </c>
      <c r="L82" s="31"/>
    </row>
    <row r="83" spans="2:47" s="1" customFormat="1" ht="6.9" customHeight="1">
      <c r="B83" s="31"/>
      <c r="L83" s="31"/>
    </row>
    <row r="84" spans="2:47" s="1" customFormat="1" ht="12" customHeight="1">
      <c r="B84" s="31"/>
      <c r="C84" s="26" t="s">
        <v>14</v>
      </c>
      <c r="L84" s="31"/>
    </row>
    <row r="85" spans="2:47" s="1" customFormat="1" ht="26.25" customHeight="1">
      <c r="B85" s="31"/>
      <c r="E85" s="243" t="str">
        <f>E7</f>
        <v>Modernizácie technológie výroby Areál víno Mrva&amp;Stanko, Trnava</v>
      </c>
      <c r="F85" s="244"/>
      <c r="G85" s="244"/>
      <c r="H85" s="244"/>
      <c r="L85" s="31"/>
    </row>
    <row r="86" spans="2:47" s="1" customFormat="1" ht="12" customHeight="1">
      <c r="B86" s="31"/>
      <c r="C86" s="26" t="s">
        <v>84</v>
      </c>
      <c r="L86" s="31"/>
    </row>
    <row r="87" spans="2:47" s="1" customFormat="1" ht="16.5" customHeight="1">
      <c r="B87" s="31"/>
      <c r="E87" s="223" t="str">
        <f>E9</f>
        <v>02 - Strecha C-objekt výroby</v>
      </c>
      <c r="F87" s="245"/>
      <c r="G87" s="245"/>
      <c r="H87" s="245"/>
      <c r="L87" s="31"/>
    </row>
    <row r="88" spans="2:47" s="1" customFormat="1" ht="6.9" customHeight="1">
      <c r="B88" s="31"/>
      <c r="L88" s="31"/>
    </row>
    <row r="89" spans="2:47" s="1" customFormat="1" ht="12" customHeight="1">
      <c r="B89" s="31"/>
      <c r="C89" s="26" t="s">
        <v>17</v>
      </c>
      <c r="F89" s="24">
        <f>F12</f>
        <v>0</v>
      </c>
      <c r="I89" s="26" t="s">
        <v>18</v>
      </c>
      <c r="J89" s="54">
        <f>IF(J12="","",J12)</f>
        <v>0</v>
      </c>
      <c r="L89" s="31"/>
    </row>
    <row r="90" spans="2:47" s="1" customFormat="1" ht="6.9" customHeight="1">
      <c r="B90" s="31"/>
      <c r="L90" s="31"/>
    </row>
    <row r="91" spans="2:47" s="1" customFormat="1" ht="15.15" customHeight="1">
      <c r="B91" s="31"/>
      <c r="C91" s="26" t="s">
        <v>19</v>
      </c>
      <c r="F91" s="24" t="str">
        <f>E15</f>
        <v>Víno Mrva &amp; Stanko a.s.,</v>
      </c>
      <c r="I91" s="26" t="s">
        <v>25</v>
      </c>
      <c r="J91" s="29" t="str">
        <f>E21</f>
        <v>Ing. Rusnák</v>
      </c>
      <c r="L91" s="31"/>
    </row>
    <row r="92" spans="2:47" s="1" customFormat="1" ht="15.15" customHeight="1">
      <c r="B92" s="31"/>
      <c r="C92" s="26" t="s">
        <v>23</v>
      </c>
      <c r="F92" s="24" t="str">
        <f>IF(E18="","",E18)</f>
        <v>Vyplň údaj</v>
      </c>
      <c r="I92" s="26" t="s">
        <v>29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8" t="s">
        <v>88</v>
      </c>
      <c r="D94" s="100"/>
      <c r="E94" s="100"/>
      <c r="F94" s="100"/>
      <c r="G94" s="100"/>
      <c r="H94" s="100"/>
      <c r="I94" s="100"/>
      <c r="J94" s="109" t="s">
        <v>89</v>
      </c>
      <c r="K94" s="100"/>
      <c r="L94" s="31"/>
    </row>
    <row r="95" spans="2:47" s="1" customFormat="1" ht="10.35" customHeight="1">
      <c r="B95" s="31"/>
      <c r="L95" s="31"/>
    </row>
    <row r="96" spans="2:47" s="1" customFormat="1" ht="22.8" customHeight="1">
      <c r="B96" s="31"/>
      <c r="C96" s="110" t="s">
        <v>90</v>
      </c>
      <c r="J96" s="68">
        <f>J135</f>
        <v>0</v>
      </c>
      <c r="L96" s="31"/>
      <c r="AU96" s="16" t="s">
        <v>91</v>
      </c>
    </row>
    <row r="97" spans="2:65" s="8" customFormat="1" ht="24.9" customHeight="1">
      <c r="B97" s="111"/>
      <c r="D97" s="112" t="s">
        <v>92</v>
      </c>
      <c r="E97" s="113"/>
      <c r="F97" s="113"/>
      <c r="G97" s="113"/>
      <c r="H97" s="113"/>
      <c r="I97" s="113"/>
      <c r="J97" s="114">
        <f>J136</f>
        <v>0</v>
      </c>
      <c r="L97" s="111"/>
    </row>
    <row r="98" spans="2:65" s="9" customFormat="1" ht="19.95" customHeight="1">
      <c r="B98" s="115"/>
      <c r="D98" s="116" t="s">
        <v>93</v>
      </c>
      <c r="E98" s="117"/>
      <c r="F98" s="117"/>
      <c r="G98" s="117"/>
      <c r="H98" s="117"/>
      <c r="I98" s="117"/>
      <c r="J98" s="118">
        <f>J137</f>
        <v>0</v>
      </c>
      <c r="L98" s="115"/>
    </row>
    <row r="99" spans="2:65" s="9" customFormat="1" ht="19.95" customHeight="1">
      <c r="B99" s="115"/>
      <c r="D99" s="116" t="s">
        <v>94</v>
      </c>
      <c r="E99" s="117"/>
      <c r="F99" s="117"/>
      <c r="G99" s="117"/>
      <c r="H99" s="117"/>
      <c r="I99" s="117"/>
      <c r="J99" s="118">
        <f>J141</f>
        <v>0</v>
      </c>
      <c r="L99" s="115"/>
    </row>
    <row r="100" spans="2:65" s="9" customFormat="1" ht="19.95" customHeight="1">
      <c r="B100" s="115"/>
      <c r="D100" s="116" t="s">
        <v>95</v>
      </c>
      <c r="E100" s="117"/>
      <c r="F100" s="117"/>
      <c r="G100" s="117"/>
      <c r="H100" s="117"/>
      <c r="I100" s="117"/>
      <c r="J100" s="118">
        <f>J153</f>
        <v>0</v>
      </c>
      <c r="L100" s="115"/>
    </row>
    <row r="101" spans="2:65" s="8" customFormat="1" ht="24.9" customHeight="1">
      <c r="B101" s="111"/>
      <c r="D101" s="112" t="s">
        <v>96</v>
      </c>
      <c r="E101" s="113"/>
      <c r="F101" s="113"/>
      <c r="G101" s="113"/>
      <c r="H101" s="113"/>
      <c r="I101" s="113"/>
      <c r="J101" s="114">
        <f>J155</f>
        <v>0</v>
      </c>
      <c r="L101" s="111"/>
    </row>
    <row r="102" spans="2:65" s="9" customFormat="1" ht="19.95" customHeight="1">
      <c r="B102" s="115"/>
      <c r="D102" s="116" t="s">
        <v>97</v>
      </c>
      <c r="E102" s="117"/>
      <c r="F102" s="117"/>
      <c r="G102" s="117"/>
      <c r="H102" s="117"/>
      <c r="I102" s="117"/>
      <c r="J102" s="118">
        <f>J156</f>
        <v>0</v>
      </c>
      <c r="L102" s="115"/>
    </row>
    <row r="103" spans="2:65" s="9" customFormat="1" ht="19.95" customHeight="1">
      <c r="B103" s="115"/>
      <c r="D103" s="116" t="s">
        <v>98</v>
      </c>
      <c r="E103" s="117"/>
      <c r="F103" s="117"/>
      <c r="G103" s="117"/>
      <c r="H103" s="117"/>
      <c r="I103" s="117"/>
      <c r="J103" s="118">
        <f>J196</f>
        <v>0</v>
      </c>
      <c r="L103" s="115"/>
    </row>
    <row r="104" spans="2:65" s="9" customFormat="1" ht="19.95" customHeight="1">
      <c r="B104" s="115"/>
      <c r="D104" s="116" t="s">
        <v>99</v>
      </c>
      <c r="E104" s="117"/>
      <c r="F104" s="117"/>
      <c r="G104" s="117"/>
      <c r="H104" s="117"/>
      <c r="I104" s="117"/>
      <c r="J104" s="118">
        <f>J221</f>
        <v>0</v>
      </c>
      <c r="L104" s="115"/>
    </row>
    <row r="105" spans="2:65" s="9" customFormat="1" ht="19.95" customHeight="1">
      <c r="B105" s="115"/>
      <c r="D105" s="116" t="s">
        <v>100</v>
      </c>
      <c r="E105" s="117"/>
      <c r="F105" s="117"/>
      <c r="G105" s="117"/>
      <c r="H105" s="117"/>
      <c r="I105" s="117"/>
      <c r="J105" s="118">
        <f>J227</f>
        <v>0</v>
      </c>
      <c r="L105" s="115"/>
    </row>
    <row r="106" spans="2:65" s="1" customFormat="1" ht="21.75" customHeight="1">
      <c r="B106" s="31"/>
      <c r="L106" s="31"/>
    </row>
    <row r="107" spans="2:65" s="1" customFormat="1" ht="6.9" customHeight="1">
      <c r="B107" s="31"/>
      <c r="L107" s="31"/>
    </row>
    <row r="108" spans="2:65" s="1" customFormat="1" ht="29.25" customHeight="1">
      <c r="B108" s="31"/>
      <c r="C108" s="110" t="s">
        <v>101</v>
      </c>
      <c r="J108" s="119">
        <f>ROUND(J109 + J110 + J111 + J112 + J113 + J114,2)</f>
        <v>0</v>
      </c>
      <c r="L108" s="31"/>
      <c r="N108" s="120" t="s">
        <v>36</v>
      </c>
    </row>
    <row r="109" spans="2:65" s="1" customFormat="1" ht="18" customHeight="1">
      <c r="B109" s="121"/>
      <c r="C109" s="122"/>
      <c r="D109" s="247" t="s">
        <v>102</v>
      </c>
      <c r="E109" s="248"/>
      <c r="F109" s="248"/>
      <c r="G109" s="122"/>
      <c r="H109" s="122"/>
      <c r="I109" s="122"/>
      <c r="J109" s="124">
        <v>0</v>
      </c>
      <c r="K109" s="122"/>
      <c r="L109" s="121"/>
      <c r="M109" s="122"/>
      <c r="N109" s="125" t="s">
        <v>38</v>
      </c>
      <c r="O109" s="122"/>
      <c r="P109" s="122"/>
      <c r="Q109" s="122"/>
      <c r="R109" s="122"/>
      <c r="S109" s="122"/>
      <c r="T109" s="122"/>
      <c r="U109" s="122"/>
      <c r="V109" s="122"/>
      <c r="W109" s="122"/>
      <c r="X109" s="122"/>
      <c r="Y109" s="122"/>
      <c r="Z109" s="122"/>
      <c r="AA109" s="122"/>
      <c r="AB109" s="122"/>
      <c r="AC109" s="122"/>
      <c r="AD109" s="122"/>
      <c r="AE109" s="122"/>
      <c r="AF109" s="122"/>
      <c r="AG109" s="122"/>
      <c r="AH109" s="122"/>
      <c r="AI109" s="122"/>
      <c r="AJ109" s="122"/>
      <c r="AK109" s="122"/>
      <c r="AL109" s="122"/>
      <c r="AM109" s="122"/>
      <c r="AN109" s="122"/>
      <c r="AO109" s="122"/>
      <c r="AP109" s="122"/>
      <c r="AQ109" s="122"/>
      <c r="AR109" s="122"/>
      <c r="AS109" s="122"/>
      <c r="AT109" s="122"/>
      <c r="AU109" s="122"/>
      <c r="AV109" s="122"/>
      <c r="AW109" s="122"/>
      <c r="AX109" s="122"/>
      <c r="AY109" s="126" t="s">
        <v>103</v>
      </c>
      <c r="AZ109" s="122"/>
      <c r="BA109" s="122"/>
      <c r="BB109" s="122"/>
      <c r="BC109" s="122"/>
      <c r="BD109" s="122"/>
      <c r="BE109" s="127">
        <f t="shared" ref="BE109:BE114" si="0">IF(N109="základná",J109,0)</f>
        <v>0</v>
      </c>
      <c r="BF109" s="127">
        <f t="shared" ref="BF109:BF114" si="1">IF(N109="znížená",J109,0)</f>
        <v>0</v>
      </c>
      <c r="BG109" s="127">
        <f t="shared" ref="BG109:BG114" si="2">IF(N109="zákl. prenesená",J109,0)</f>
        <v>0</v>
      </c>
      <c r="BH109" s="127">
        <f t="shared" ref="BH109:BH114" si="3">IF(N109="zníž. prenesená",J109,0)</f>
        <v>0</v>
      </c>
      <c r="BI109" s="127">
        <f t="shared" ref="BI109:BI114" si="4">IF(N109="nulová",J109,0)</f>
        <v>0</v>
      </c>
      <c r="BJ109" s="126" t="s">
        <v>104</v>
      </c>
      <c r="BK109" s="122"/>
      <c r="BL109" s="122"/>
      <c r="BM109" s="122"/>
    </row>
    <row r="110" spans="2:65" s="1" customFormat="1" ht="18" customHeight="1">
      <c r="B110" s="121"/>
      <c r="C110" s="122"/>
      <c r="D110" s="247" t="s">
        <v>105</v>
      </c>
      <c r="E110" s="248"/>
      <c r="F110" s="248"/>
      <c r="G110" s="122"/>
      <c r="H110" s="122"/>
      <c r="I110" s="122"/>
      <c r="J110" s="124">
        <v>0</v>
      </c>
      <c r="K110" s="122"/>
      <c r="L110" s="121"/>
      <c r="M110" s="122"/>
      <c r="N110" s="125" t="s">
        <v>38</v>
      </c>
      <c r="O110" s="122"/>
      <c r="P110" s="122"/>
      <c r="Q110" s="122"/>
      <c r="R110" s="122"/>
      <c r="S110" s="122"/>
      <c r="T110" s="122"/>
      <c r="U110" s="122"/>
      <c r="V110" s="122"/>
      <c r="W110" s="122"/>
      <c r="X110" s="122"/>
      <c r="Y110" s="122"/>
      <c r="Z110" s="122"/>
      <c r="AA110" s="122"/>
      <c r="AB110" s="122"/>
      <c r="AC110" s="122"/>
      <c r="AD110" s="122"/>
      <c r="AE110" s="122"/>
      <c r="AF110" s="122"/>
      <c r="AG110" s="122"/>
      <c r="AH110" s="122"/>
      <c r="AI110" s="122"/>
      <c r="AJ110" s="122"/>
      <c r="AK110" s="122"/>
      <c r="AL110" s="122"/>
      <c r="AM110" s="122"/>
      <c r="AN110" s="122"/>
      <c r="AO110" s="122"/>
      <c r="AP110" s="122"/>
      <c r="AQ110" s="122"/>
      <c r="AR110" s="122"/>
      <c r="AS110" s="122"/>
      <c r="AT110" s="122"/>
      <c r="AU110" s="122"/>
      <c r="AV110" s="122"/>
      <c r="AW110" s="122"/>
      <c r="AX110" s="122"/>
      <c r="AY110" s="126" t="s">
        <v>103</v>
      </c>
      <c r="AZ110" s="122"/>
      <c r="BA110" s="122"/>
      <c r="BB110" s="122"/>
      <c r="BC110" s="122"/>
      <c r="BD110" s="122"/>
      <c r="BE110" s="127">
        <f t="shared" si="0"/>
        <v>0</v>
      </c>
      <c r="BF110" s="127">
        <f t="shared" si="1"/>
        <v>0</v>
      </c>
      <c r="BG110" s="127">
        <f t="shared" si="2"/>
        <v>0</v>
      </c>
      <c r="BH110" s="127">
        <f t="shared" si="3"/>
        <v>0</v>
      </c>
      <c r="BI110" s="127">
        <f t="shared" si="4"/>
        <v>0</v>
      </c>
      <c r="BJ110" s="126" t="s">
        <v>104</v>
      </c>
      <c r="BK110" s="122"/>
      <c r="BL110" s="122"/>
      <c r="BM110" s="122"/>
    </row>
    <row r="111" spans="2:65" s="1" customFormat="1" ht="18" customHeight="1">
      <c r="B111" s="121"/>
      <c r="C111" s="122"/>
      <c r="D111" s="247" t="s">
        <v>106</v>
      </c>
      <c r="E111" s="248"/>
      <c r="F111" s="248"/>
      <c r="G111" s="122"/>
      <c r="H111" s="122"/>
      <c r="I111" s="122"/>
      <c r="J111" s="124">
        <v>0</v>
      </c>
      <c r="K111" s="122"/>
      <c r="L111" s="121"/>
      <c r="M111" s="122"/>
      <c r="N111" s="125" t="s">
        <v>38</v>
      </c>
      <c r="O111" s="122"/>
      <c r="P111" s="122"/>
      <c r="Q111" s="122"/>
      <c r="R111" s="122"/>
      <c r="S111" s="122"/>
      <c r="T111" s="122"/>
      <c r="U111" s="122"/>
      <c r="V111" s="122"/>
      <c r="W111" s="122"/>
      <c r="X111" s="122"/>
      <c r="Y111" s="122"/>
      <c r="Z111" s="122"/>
      <c r="AA111" s="122"/>
      <c r="AB111" s="122"/>
      <c r="AC111" s="122"/>
      <c r="AD111" s="122"/>
      <c r="AE111" s="122"/>
      <c r="AF111" s="122"/>
      <c r="AG111" s="122"/>
      <c r="AH111" s="122"/>
      <c r="AI111" s="122"/>
      <c r="AJ111" s="122"/>
      <c r="AK111" s="122"/>
      <c r="AL111" s="122"/>
      <c r="AM111" s="122"/>
      <c r="AN111" s="122"/>
      <c r="AO111" s="122"/>
      <c r="AP111" s="122"/>
      <c r="AQ111" s="122"/>
      <c r="AR111" s="122"/>
      <c r="AS111" s="122"/>
      <c r="AT111" s="122"/>
      <c r="AU111" s="122"/>
      <c r="AV111" s="122"/>
      <c r="AW111" s="122"/>
      <c r="AX111" s="122"/>
      <c r="AY111" s="126" t="s">
        <v>103</v>
      </c>
      <c r="AZ111" s="122"/>
      <c r="BA111" s="122"/>
      <c r="BB111" s="122"/>
      <c r="BC111" s="122"/>
      <c r="BD111" s="122"/>
      <c r="BE111" s="127">
        <f t="shared" si="0"/>
        <v>0</v>
      </c>
      <c r="BF111" s="127">
        <f t="shared" si="1"/>
        <v>0</v>
      </c>
      <c r="BG111" s="127">
        <f t="shared" si="2"/>
        <v>0</v>
      </c>
      <c r="BH111" s="127">
        <f t="shared" si="3"/>
        <v>0</v>
      </c>
      <c r="BI111" s="127">
        <f t="shared" si="4"/>
        <v>0</v>
      </c>
      <c r="BJ111" s="126" t="s">
        <v>104</v>
      </c>
      <c r="BK111" s="122"/>
      <c r="BL111" s="122"/>
      <c r="BM111" s="122"/>
    </row>
    <row r="112" spans="2:65" s="1" customFormat="1" ht="18" customHeight="1">
      <c r="B112" s="121"/>
      <c r="C112" s="122"/>
      <c r="D112" s="247" t="s">
        <v>107</v>
      </c>
      <c r="E112" s="248"/>
      <c r="F112" s="248"/>
      <c r="G112" s="122"/>
      <c r="H112" s="122"/>
      <c r="I112" s="122"/>
      <c r="J112" s="124">
        <v>0</v>
      </c>
      <c r="K112" s="122"/>
      <c r="L112" s="121"/>
      <c r="M112" s="122"/>
      <c r="N112" s="125" t="s">
        <v>38</v>
      </c>
      <c r="O112" s="122"/>
      <c r="P112" s="122"/>
      <c r="Q112" s="122"/>
      <c r="R112" s="122"/>
      <c r="S112" s="122"/>
      <c r="T112" s="122"/>
      <c r="U112" s="122"/>
      <c r="V112" s="122"/>
      <c r="W112" s="122"/>
      <c r="X112" s="122"/>
      <c r="Y112" s="122"/>
      <c r="Z112" s="122"/>
      <c r="AA112" s="122"/>
      <c r="AB112" s="122"/>
      <c r="AC112" s="122"/>
      <c r="AD112" s="122"/>
      <c r="AE112" s="122"/>
      <c r="AF112" s="122"/>
      <c r="AG112" s="122"/>
      <c r="AH112" s="122"/>
      <c r="AI112" s="122"/>
      <c r="AJ112" s="122"/>
      <c r="AK112" s="122"/>
      <c r="AL112" s="122"/>
      <c r="AM112" s="122"/>
      <c r="AN112" s="122"/>
      <c r="AO112" s="122"/>
      <c r="AP112" s="122"/>
      <c r="AQ112" s="122"/>
      <c r="AR112" s="122"/>
      <c r="AS112" s="122"/>
      <c r="AT112" s="122"/>
      <c r="AU112" s="122"/>
      <c r="AV112" s="122"/>
      <c r="AW112" s="122"/>
      <c r="AX112" s="122"/>
      <c r="AY112" s="126" t="s">
        <v>103</v>
      </c>
      <c r="AZ112" s="122"/>
      <c r="BA112" s="122"/>
      <c r="BB112" s="122"/>
      <c r="BC112" s="122"/>
      <c r="BD112" s="122"/>
      <c r="BE112" s="127">
        <f t="shared" si="0"/>
        <v>0</v>
      </c>
      <c r="BF112" s="127">
        <f t="shared" si="1"/>
        <v>0</v>
      </c>
      <c r="BG112" s="127">
        <f t="shared" si="2"/>
        <v>0</v>
      </c>
      <c r="BH112" s="127">
        <f t="shared" si="3"/>
        <v>0</v>
      </c>
      <c r="BI112" s="127">
        <f t="shared" si="4"/>
        <v>0</v>
      </c>
      <c r="BJ112" s="126" t="s">
        <v>104</v>
      </c>
      <c r="BK112" s="122"/>
      <c r="BL112" s="122"/>
      <c r="BM112" s="122"/>
    </row>
    <row r="113" spans="2:65" s="1" customFormat="1" ht="18" customHeight="1">
      <c r="B113" s="121"/>
      <c r="C113" s="122"/>
      <c r="D113" s="247" t="s">
        <v>108</v>
      </c>
      <c r="E113" s="248"/>
      <c r="F113" s="248"/>
      <c r="G113" s="122"/>
      <c r="H113" s="122"/>
      <c r="I113" s="122"/>
      <c r="J113" s="124">
        <v>0</v>
      </c>
      <c r="K113" s="122"/>
      <c r="L113" s="121"/>
      <c r="M113" s="122"/>
      <c r="N113" s="125" t="s">
        <v>38</v>
      </c>
      <c r="O113" s="122"/>
      <c r="P113" s="122"/>
      <c r="Q113" s="122"/>
      <c r="R113" s="122"/>
      <c r="S113" s="122"/>
      <c r="T113" s="122"/>
      <c r="U113" s="122"/>
      <c r="V113" s="122"/>
      <c r="W113" s="122"/>
      <c r="X113" s="122"/>
      <c r="Y113" s="122"/>
      <c r="Z113" s="122"/>
      <c r="AA113" s="122"/>
      <c r="AB113" s="122"/>
      <c r="AC113" s="122"/>
      <c r="AD113" s="122"/>
      <c r="AE113" s="122"/>
      <c r="AF113" s="122"/>
      <c r="AG113" s="122"/>
      <c r="AH113" s="122"/>
      <c r="AI113" s="122"/>
      <c r="AJ113" s="122"/>
      <c r="AK113" s="122"/>
      <c r="AL113" s="122"/>
      <c r="AM113" s="122"/>
      <c r="AN113" s="122"/>
      <c r="AO113" s="122"/>
      <c r="AP113" s="122"/>
      <c r="AQ113" s="122"/>
      <c r="AR113" s="122"/>
      <c r="AS113" s="122"/>
      <c r="AT113" s="122"/>
      <c r="AU113" s="122"/>
      <c r="AV113" s="122"/>
      <c r="AW113" s="122"/>
      <c r="AX113" s="122"/>
      <c r="AY113" s="126" t="s">
        <v>103</v>
      </c>
      <c r="AZ113" s="122"/>
      <c r="BA113" s="122"/>
      <c r="BB113" s="122"/>
      <c r="BC113" s="122"/>
      <c r="BD113" s="122"/>
      <c r="BE113" s="127">
        <f t="shared" si="0"/>
        <v>0</v>
      </c>
      <c r="BF113" s="127">
        <f t="shared" si="1"/>
        <v>0</v>
      </c>
      <c r="BG113" s="127">
        <f t="shared" si="2"/>
        <v>0</v>
      </c>
      <c r="BH113" s="127">
        <f t="shared" si="3"/>
        <v>0</v>
      </c>
      <c r="BI113" s="127">
        <f t="shared" si="4"/>
        <v>0</v>
      </c>
      <c r="BJ113" s="126" t="s">
        <v>104</v>
      </c>
      <c r="BK113" s="122"/>
      <c r="BL113" s="122"/>
      <c r="BM113" s="122"/>
    </row>
    <row r="114" spans="2:65" s="1" customFormat="1" ht="18" customHeight="1">
      <c r="B114" s="121"/>
      <c r="C114" s="122"/>
      <c r="D114" s="123" t="s">
        <v>109</v>
      </c>
      <c r="E114" s="122"/>
      <c r="F114" s="122"/>
      <c r="G114" s="122"/>
      <c r="H114" s="122"/>
      <c r="I114" s="122"/>
      <c r="J114" s="124">
        <f>ROUND(J30*T114,2)</f>
        <v>0</v>
      </c>
      <c r="K114" s="122"/>
      <c r="L114" s="121"/>
      <c r="M114" s="122"/>
      <c r="N114" s="125" t="s">
        <v>38</v>
      </c>
      <c r="O114" s="122"/>
      <c r="P114" s="122"/>
      <c r="Q114" s="122"/>
      <c r="R114" s="122"/>
      <c r="S114" s="122"/>
      <c r="T114" s="122"/>
      <c r="U114" s="122"/>
      <c r="V114" s="122"/>
      <c r="W114" s="122"/>
      <c r="X114" s="122"/>
      <c r="Y114" s="122"/>
      <c r="Z114" s="122"/>
      <c r="AA114" s="122"/>
      <c r="AB114" s="122"/>
      <c r="AC114" s="122"/>
      <c r="AD114" s="122"/>
      <c r="AE114" s="122"/>
      <c r="AF114" s="122"/>
      <c r="AG114" s="122"/>
      <c r="AH114" s="122"/>
      <c r="AI114" s="122"/>
      <c r="AJ114" s="122"/>
      <c r="AK114" s="122"/>
      <c r="AL114" s="122"/>
      <c r="AM114" s="122"/>
      <c r="AN114" s="122"/>
      <c r="AO114" s="122"/>
      <c r="AP114" s="122"/>
      <c r="AQ114" s="122"/>
      <c r="AR114" s="122"/>
      <c r="AS114" s="122"/>
      <c r="AT114" s="122"/>
      <c r="AU114" s="122"/>
      <c r="AV114" s="122"/>
      <c r="AW114" s="122"/>
      <c r="AX114" s="122"/>
      <c r="AY114" s="126" t="s">
        <v>110</v>
      </c>
      <c r="AZ114" s="122"/>
      <c r="BA114" s="122"/>
      <c r="BB114" s="122"/>
      <c r="BC114" s="122"/>
      <c r="BD114" s="122"/>
      <c r="BE114" s="127">
        <f t="shared" si="0"/>
        <v>0</v>
      </c>
      <c r="BF114" s="127">
        <f t="shared" si="1"/>
        <v>0</v>
      </c>
      <c r="BG114" s="127">
        <f t="shared" si="2"/>
        <v>0</v>
      </c>
      <c r="BH114" s="127">
        <f t="shared" si="3"/>
        <v>0</v>
      </c>
      <c r="BI114" s="127">
        <f t="shared" si="4"/>
        <v>0</v>
      </c>
      <c r="BJ114" s="126" t="s">
        <v>104</v>
      </c>
      <c r="BK114" s="122"/>
      <c r="BL114" s="122"/>
      <c r="BM114" s="122"/>
    </row>
    <row r="115" spans="2:65" s="1" customFormat="1" ht="10.199999999999999">
      <c r="B115" s="31"/>
      <c r="L115" s="31"/>
    </row>
    <row r="116" spans="2:65" s="1" customFormat="1" ht="29.25" customHeight="1">
      <c r="B116" s="31"/>
      <c r="C116" s="128" t="s">
        <v>111</v>
      </c>
      <c r="D116" s="100"/>
      <c r="E116" s="100"/>
      <c r="F116" s="100"/>
      <c r="G116" s="100"/>
      <c r="H116" s="100"/>
      <c r="I116" s="100"/>
      <c r="J116" s="129">
        <f>ROUND(J96+J108,2)</f>
        <v>0</v>
      </c>
      <c r="K116" s="100"/>
      <c r="L116" s="31"/>
    </row>
    <row r="117" spans="2:65" s="1" customFormat="1" ht="6.9" customHeight="1">
      <c r="B117" s="46"/>
      <c r="C117" s="47"/>
      <c r="D117" s="47"/>
      <c r="E117" s="47"/>
      <c r="F117" s="47"/>
      <c r="G117" s="47"/>
      <c r="H117" s="47"/>
      <c r="I117" s="47"/>
      <c r="J117" s="47"/>
      <c r="K117" s="47"/>
      <c r="L117" s="31"/>
    </row>
    <row r="121" spans="2:65" s="1" customFormat="1" ht="6.9" customHeight="1">
      <c r="B121" s="48"/>
      <c r="C121" s="49"/>
      <c r="D121" s="49"/>
      <c r="E121" s="49"/>
      <c r="F121" s="49"/>
      <c r="G121" s="49"/>
      <c r="H121" s="49"/>
      <c r="I121" s="49"/>
      <c r="J121" s="49"/>
      <c r="K121" s="49"/>
      <c r="L121" s="31"/>
    </row>
    <row r="122" spans="2:65" s="1" customFormat="1" ht="24.9" customHeight="1">
      <c r="B122" s="31"/>
      <c r="C122" s="20" t="s">
        <v>112</v>
      </c>
      <c r="L122" s="31"/>
    </row>
    <row r="123" spans="2:65" s="1" customFormat="1" ht="6.9" customHeight="1">
      <c r="B123" s="31"/>
      <c r="L123" s="31"/>
    </row>
    <row r="124" spans="2:65" s="1" customFormat="1" ht="12" customHeight="1">
      <c r="B124" s="31"/>
      <c r="C124" s="26" t="s">
        <v>14</v>
      </c>
      <c r="L124" s="31"/>
    </row>
    <row r="125" spans="2:65" s="1" customFormat="1" ht="26.25" customHeight="1">
      <c r="B125" s="31"/>
      <c r="E125" s="243" t="str">
        <f>E7</f>
        <v>Modernizácie technológie výroby Areál víno Mrva&amp;Stanko, Trnava</v>
      </c>
      <c r="F125" s="244"/>
      <c r="G125" s="244"/>
      <c r="H125" s="244"/>
      <c r="L125" s="31"/>
    </row>
    <row r="126" spans="2:65" s="1" customFormat="1" ht="12" customHeight="1">
      <c r="B126" s="31"/>
      <c r="C126" s="26" t="s">
        <v>84</v>
      </c>
      <c r="L126" s="31"/>
    </row>
    <row r="127" spans="2:65" s="1" customFormat="1" ht="16.5" customHeight="1">
      <c r="B127" s="31"/>
      <c r="E127" s="223" t="str">
        <f>E9</f>
        <v>02 - Strecha C-objekt výroby</v>
      </c>
      <c r="F127" s="245"/>
      <c r="G127" s="245"/>
      <c r="H127" s="245"/>
      <c r="L127" s="31"/>
    </row>
    <row r="128" spans="2:65" s="1" customFormat="1" ht="6.9" customHeight="1">
      <c r="B128" s="31"/>
      <c r="L128" s="31"/>
    </row>
    <row r="129" spans="2:65" s="1" customFormat="1" ht="12" customHeight="1">
      <c r="B129" s="31"/>
      <c r="C129" s="26" t="s">
        <v>17</v>
      </c>
      <c r="F129" s="24">
        <f>F12</f>
        <v>0</v>
      </c>
      <c r="I129" s="26" t="s">
        <v>18</v>
      </c>
      <c r="J129" s="54">
        <f>IF(J12="","",J12)</f>
        <v>0</v>
      </c>
      <c r="L129" s="31"/>
    </row>
    <row r="130" spans="2:65" s="1" customFormat="1" ht="6.9" customHeight="1">
      <c r="B130" s="31"/>
      <c r="L130" s="31"/>
    </row>
    <row r="131" spans="2:65" s="1" customFormat="1" ht="15.15" customHeight="1">
      <c r="B131" s="31"/>
      <c r="C131" s="26" t="s">
        <v>19</v>
      </c>
      <c r="F131" s="24" t="str">
        <f>E15</f>
        <v>Víno Mrva &amp; Stanko a.s.,</v>
      </c>
      <c r="I131" s="26" t="s">
        <v>25</v>
      </c>
      <c r="J131" s="29" t="str">
        <f>E21</f>
        <v>Ing. Rusnák</v>
      </c>
      <c r="L131" s="31"/>
    </row>
    <row r="132" spans="2:65" s="1" customFormat="1" ht="15.15" customHeight="1">
      <c r="B132" s="31"/>
      <c r="C132" s="26" t="s">
        <v>23</v>
      </c>
      <c r="F132" s="24" t="str">
        <f>IF(E18="","",E18)</f>
        <v>Vyplň údaj</v>
      </c>
      <c r="I132" s="26" t="s">
        <v>29</v>
      </c>
      <c r="J132" s="29" t="str">
        <f>E24</f>
        <v xml:space="preserve"> </v>
      </c>
      <c r="L132" s="31"/>
    </row>
    <row r="133" spans="2:65" s="1" customFormat="1" ht="10.35" customHeight="1">
      <c r="B133" s="31"/>
      <c r="L133" s="31"/>
    </row>
    <row r="134" spans="2:65" s="10" customFormat="1" ht="29.25" customHeight="1">
      <c r="B134" s="130"/>
      <c r="C134" s="131" t="s">
        <v>113</v>
      </c>
      <c r="D134" s="132" t="s">
        <v>57</v>
      </c>
      <c r="E134" s="132" t="s">
        <v>53</v>
      </c>
      <c r="F134" s="132" t="s">
        <v>54</v>
      </c>
      <c r="G134" s="132" t="s">
        <v>114</v>
      </c>
      <c r="H134" s="132" t="s">
        <v>115</v>
      </c>
      <c r="I134" s="132" t="s">
        <v>116</v>
      </c>
      <c r="J134" s="133" t="s">
        <v>89</v>
      </c>
      <c r="K134" s="134" t="s">
        <v>117</v>
      </c>
      <c r="L134" s="130"/>
      <c r="M134" s="61" t="s">
        <v>1</v>
      </c>
      <c r="N134" s="62" t="s">
        <v>36</v>
      </c>
      <c r="O134" s="62" t="s">
        <v>118</v>
      </c>
      <c r="P134" s="62" t="s">
        <v>119</v>
      </c>
      <c r="Q134" s="62" t="s">
        <v>120</v>
      </c>
      <c r="R134" s="62" t="s">
        <v>121</v>
      </c>
      <c r="S134" s="62" t="s">
        <v>122</v>
      </c>
      <c r="T134" s="63" t="s">
        <v>123</v>
      </c>
    </row>
    <row r="135" spans="2:65" s="1" customFormat="1" ht="22.8" customHeight="1">
      <c r="B135" s="31"/>
      <c r="C135" s="66" t="s">
        <v>85</v>
      </c>
      <c r="J135" s="135">
        <f>BK135</f>
        <v>0</v>
      </c>
      <c r="L135" s="31"/>
      <c r="M135" s="64"/>
      <c r="N135" s="55"/>
      <c r="O135" s="55"/>
      <c r="P135" s="136">
        <f>P136+P155</f>
        <v>0</v>
      </c>
      <c r="Q135" s="55"/>
      <c r="R135" s="136">
        <f>R136+R155</f>
        <v>11.54546335</v>
      </c>
      <c r="S135" s="55"/>
      <c r="T135" s="137">
        <f>T136+T155</f>
        <v>66.378093300000003</v>
      </c>
      <c r="AT135" s="16" t="s">
        <v>71</v>
      </c>
      <c r="AU135" s="16" t="s">
        <v>91</v>
      </c>
      <c r="BK135" s="138">
        <f>BK136+BK155</f>
        <v>0</v>
      </c>
    </row>
    <row r="136" spans="2:65" s="11" customFormat="1" ht="25.95" customHeight="1">
      <c r="B136" s="139"/>
      <c r="D136" s="140" t="s">
        <v>71</v>
      </c>
      <c r="E136" s="141" t="s">
        <v>124</v>
      </c>
      <c r="F136" s="141" t="s">
        <v>125</v>
      </c>
      <c r="I136" s="142"/>
      <c r="J136" s="143">
        <f>BK136</f>
        <v>0</v>
      </c>
      <c r="L136" s="139"/>
      <c r="M136" s="144"/>
      <c r="P136" s="145">
        <f>P137+P141+P153</f>
        <v>0</v>
      </c>
      <c r="R136" s="145">
        <f>R137+R141+R153</f>
        <v>1.52037</v>
      </c>
      <c r="T136" s="146">
        <f>T137+T141+T153</f>
        <v>42.631750000000004</v>
      </c>
      <c r="AR136" s="140" t="s">
        <v>79</v>
      </c>
      <c r="AT136" s="147" t="s">
        <v>71</v>
      </c>
      <c r="AU136" s="147" t="s">
        <v>72</v>
      </c>
      <c r="AY136" s="140" t="s">
        <v>126</v>
      </c>
      <c r="BK136" s="148">
        <f>BK137+BK141+BK153</f>
        <v>0</v>
      </c>
    </row>
    <row r="137" spans="2:65" s="11" customFormat="1" ht="22.8" customHeight="1">
      <c r="B137" s="139"/>
      <c r="D137" s="140" t="s">
        <v>71</v>
      </c>
      <c r="E137" s="149" t="s">
        <v>127</v>
      </c>
      <c r="F137" s="149" t="s">
        <v>128</v>
      </c>
      <c r="I137" s="142"/>
      <c r="J137" s="150">
        <f>BK137</f>
        <v>0</v>
      </c>
      <c r="L137" s="139"/>
      <c r="M137" s="144"/>
      <c r="P137" s="145">
        <f>SUM(P138:P140)</f>
        <v>0</v>
      </c>
      <c r="R137" s="145">
        <f>SUM(R138:R140)</f>
        <v>1.52037</v>
      </c>
      <c r="T137" s="146">
        <f>SUM(T138:T140)</f>
        <v>0</v>
      </c>
      <c r="AR137" s="140" t="s">
        <v>79</v>
      </c>
      <c r="AT137" s="147" t="s">
        <v>71</v>
      </c>
      <c r="AU137" s="147" t="s">
        <v>79</v>
      </c>
      <c r="AY137" s="140" t="s">
        <v>126</v>
      </c>
      <c r="BK137" s="148">
        <f>SUM(BK138:BK140)</f>
        <v>0</v>
      </c>
    </row>
    <row r="138" spans="2:65" s="1" customFormat="1" ht="24.15" customHeight="1">
      <c r="B138" s="121"/>
      <c r="C138" s="151" t="s">
        <v>79</v>
      </c>
      <c r="D138" s="151" t="s">
        <v>129</v>
      </c>
      <c r="E138" s="152" t="s">
        <v>130</v>
      </c>
      <c r="F138" s="153" t="s">
        <v>131</v>
      </c>
      <c r="G138" s="154" t="s">
        <v>132</v>
      </c>
      <c r="H138" s="155">
        <v>5</v>
      </c>
      <c r="I138" s="156"/>
      <c r="J138" s="155">
        <f>ROUND(I138*H138,3)</f>
        <v>0</v>
      </c>
      <c r="K138" s="157"/>
      <c r="L138" s="31"/>
      <c r="M138" s="158" t="s">
        <v>1</v>
      </c>
      <c r="N138" s="120" t="s">
        <v>38</v>
      </c>
      <c r="P138" s="159">
        <f>O138*H138</f>
        <v>0</v>
      </c>
      <c r="Q138" s="159">
        <v>1.3820000000000001E-2</v>
      </c>
      <c r="R138" s="159">
        <f>Q138*H138</f>
        <v>6.9100000000000009E-2</v>
      </c>
      <c r="S138" s="159">
        <v>0</v>
      </c>
      <c r="T138" s="160">
        <f>S138*H138</f>
        <v>0</v>
      </c>
      <c r="AR138" s="161" t="s">
        <v>133</v>
      </c>
      <c r="AT138" s="161" t="s">
        <v>129</v>
      </c>
      <c r="AU138" s="161" t="s">
        <v>104</v>
      </c>
      <c r="AY138" s="16" t="s">
        <v>126</v>
      </c>
      <c r="BE138" s="162">
        <f>IF(N138="základná",J138,0)</f>
        <v>0</v>
      </c>
      <c r="BF138" s="162">
        <f>IF(N138="znížená",J138,0)</f>
        <v>0</v>
      </c>
      <c r="BG138" s="162">
        <f>IF(N138="zákl. prenesená",J138,0)</f>
        <v>0</v>
      </c>
      <c r="BH138" s="162">
        <f>IF(N138="zníž. prenesená",J138,0)</f>
        <v>0</v>
      </c>
      <c r="BI138" s="162">
        <f>IF(N138="nulová",J138,0)</f>
        <v>0</v>
      </c>
      <c r="BJ138" s="16" t="s">
        <v>104</v>
      </c>
      <c r="BK138" s="163">
        <f>ROUND(I138*H138,3)</f>
        <v>0</v>
      </c>
      <c r="BL138" s="16" t="s">
        <v>133</v>
      </c>
      <c r="BM138" s="161" t="s">
        <v>408</v>
      </c>
    </row>
    <row r="139" spans="2:65" s="1" customFormat="1" ht="24.15" customHeight="1">
      <c r="B139" s="121"/>
      <c r="C139" s="151" t="s">
        <v>104</v>
      </c>
      <c r="D139" s="151" t="s">
        <v>129</v>
      </c>
      <c r="E139" s="152" t="s">
        <v>137</v>
      </c>
      <c r="F139" s="153" t="s">
        <v>138</v>
      </c>
      <c r="G139" s="154" t="s">
        <v>132</v>
      </c>
      <c r="H139" s="155">
        <v>70.45</v>
      </c>
      <c r="I139" s="156"/>
      <c r="J139" s="155">
        <f>ROUND(I139*H139,3)</f>
        <v>0</v>
      </c>
      <c r="K139" s="157"/>
      <c r="L139" s="31"/>
      <c r="M139" s="158" t="s">
        <v>1</v>
      </c>
      <c r="N139" s="120" t="s">
        <v>38</v>
      </c>
      <c r="P139" s="159">
        <f>O139*H139</f>
        <v>0</v>
      </c>
      <c r="Q139" s="159">
        <v>2.06E-2</v>
      </c>
      <c r="R139" s="159">
        <f>Q139*H139</f>
        <v>1.4512700000000001</v>
      </c>
      <c r="S139" s="159">
        <v>0</v>
      </c>
      <c r="T139" s="160">
        <f>S139*H139</f>
        <v>0</v>
      </c>
      <c r="AR139" s="161" t="s">
        <v>133</v>
      </c>
      <c r="AT139" s="161" t="s">
        <v>129</v>
      </c>
      <c r="AU139" s="161" t="s">
        <v>104</v>
      </c>
      <c r="AY139" s="16" t="s">
        <v>126</v>
      </c>
      <c r="BE139" s="162">
        <f>IF(N139="základná",J139,0)</f>
        <v>0</v>
      </c>
      <c r="BF139" s="162">
        <f>IF(N139="znížená",J139,0)</f>
        <v>0</v>
      </c>
      <c r="BG139" s="162">
        <f>IF(N139="zákl. prenesená",J139,0)</f>
        <v>0</v>
      </c>
      <c r="BH139" s="162">
        <f>IF(N139="zníž. prenesená",J139,0)</f>
        <v>0</v>
      </c>
      <c r="BI139" s="162">
        <f>IF(N139="nulová",J139,0)</f>
        <v>0</v>
      </c>
      <c r="BJ139" s="16" t="s">
        <v>104</v>
      </c>
      <c r="BK139" s="163">
        <f>ROUND(I139*H139,3)</f>
        <v>0</v>
      </c>
      <c r="BL139" s="16" t="s">
        <v>133</v>
      </c>
      <c r="BM139" s="161" t="s">
        <v>409</v>
      </c>
    </row>
    <row r="140" spans="2:65" s="12" customFormat="1" ht="10.199999999999999">
      <c r="B140" s="164"/>
      <c r="D140" s="165" t="s">
        <v>135</v>
      </c>
      <c r="E140" s="166" t="s">
        <v>1</v>
      </c>
      <c r="F140" s="167" t="s">
        <v>410</v>
      </c>
      <c r="H140" s="168">
        <v>70.45</v>
      </c>
      <c r="I140" s="169"/>
      <c r="L140" s="164"/>
      <c r="M140" s="170"/>
      <c r="T140" s="171"/>
      <c r="AT140" s="166" t="s">
        <v>135</v>
      </c>
      <c r="AU140" s="166" t="s">
        <v>104</v>
      </c>
      <c r="AV140" s="12" t="s">
        <v>104</v>
      </c>
      <c r="AW140" s="12" t="s">
        <v>27</v>
      </c>
      <c r="AX140" s="12" t="s">
        <v>79</v>
      </c>
      <c r="AY140" s="166" t="s">
        <v>126</v>
      </c>
    </row>
    <row r="141" spans="2:65" s="11" customFormat="1" ht="22.8" customHeight="1">
      <c r="B141" s="139"/>
      <c r="D141" s="140" t="s">
        <v>71</v>
      </c>
      <c r="E141" s="149" t="s">
        <v>141</v>
      </c>
      <c r="F141" s="149" t="s">
        <v>142</v>
      </c>
      <c r="I141" s="142"/>
      <c r="J141" s="150">
        <f>BK141</f>
        <v>0</v>
      </c>
      <c r="L141" s="139"/>
      <c r="M141" s="144"/>
      <c r="P141" s="145">
        <f>SUM(P142:P152)</f>
        <v>0</v>
      </c>
      <c r="R141" s="145">
        <f>SUM(R142:R152)</f>
        <v>0</v>
      </c>
      <c r="T141" s="146">
        <f>SUM(T142:T152)</f>
        <v>42.631750000000004</v>
      </c>
      <c r="AR141" s="140" t="s">
        <v>79</v>
      </c>
      <c r="AT141" s="147" t="s">
        <v>71</v>
      </c>
      <c r="AU141" s="147" t="s">
        <v>79</v>
      </c>
      <c r="AY141" s="140" t="s">
        <v>126</v>
      </c>
      <c r="BK141" s="148">
        <f>SUM(BK142:BK152)</f>
        <v>0</v>
      </c>
    </row>
    <row r="142" spans="2:65" s="1" customFormat="1" ht="24.15" customHeight="1">
      <c r="B142" s="121"/>
      <c r="C142" s="151" t="s">
        <v>143</v>
      </c>
      <c r="D142" s="151" t="s">
        <v>129</v>
      </c>
      <c r="E142" s="152" t="s">
        <v>144</v>
      </c>
      <c r="F142" s="153" t="s">
        <v>145</v>
      </c>
      <c r="G142" s="154" t="s">
        <v>132</v>
      </c>
      <c r="H142" s="155">
        <v>609.02499999999998</v>
      </c>
      <c r="I142" s="156"/>
      <c r="J142" s="155">
        <f>ROUND(I142*H142,3)</f>
        <v>0</v>
      </c>
      <c r="K142" s="157"/>
      <c r="L142" s="31"/>
      <c r="M142" s="158" t="s">
        <v>1</v>
      </c>
      <c r="N142" s="120" t="s">
        <v>38</v>
      </c>
      <c r="P142" s="159">
        <f>O142*H142</f>
        <v>0</v>
      </c>
      <c r="Q142" s="159">
        <v>0</v>
      </c>
      <c r="R142" s="159">
        <f>Q142*H142</f>
        <v>0</v>
      </c>
      <c r="S142" s="159">
        <v>7.0000000000000007E-2</v>
      </c>
      <c r="T142" s="160">
        <f>S142*H142</f>
        <v>42.631750000000004</v>
      </c>
      <c r="AR142" s="161" t="s">
        <v>133</v>
      </c>
      <c r="AT142" s="161" t="s">
        <v>129</v>
      </c>
      <c r="AU142" s="161" t="s">
        <v>104</v>
      </c>
      <c r="AY142" s="16" t="s">
        <v>126</v>
      </c>
      <c r="BE142" s="162">
        <f>IF(N142="základná",J142,0)</f>
        <v>0</v>
      </c>
      <c r="BF142" s="162">
        <f>IF(N142="znížená",J142,0)</f>
        <v>0</v>
      </c>
      <c r="BG142" s="162">
        <f>IF(N142="zákl. prenesená",J142,0)</f>
        <v>0</v>
      </c>
      <c r="BH142" s="162">
        <f>IF(N142="zníž. prenesená",J142,0)</f>
        <v>0</v>
      </c>
      <c r="BI142" s="162">
        <f>IF(N142="nulová",J142,0)</f>
        <v>0</v>
      </c>
      <c r="BJ142" s="16" t="s">
        <v>104</v>
      </c>
      <c r="BK142" s="163">
        <f>ROUND(I142*H142,3)</f>
        <v>0</v>
      </c>
      <c r="BL142" s="16" t="s">
        <v>133</v>
      </c>
      <c r="BM142" s="161" t="s">
        <v>146</v>
      </c>
    </row>
    <row r="143" spans="2:65" s="12" customFormat="1" ht="10.199999999999999">
      <c r="B143" s="164"/>
      <c r="D143" s="165" t="s">
        <v>135</v>
      </c>
      <c r="E143" s="166" t="s">
        <v>1</v>
      </c>
      <c r="F143" s="167" t="s">
        <v>411</v>
      </c>
      <c r="H143" s="168">
        <v>719.24099999999999</v>
      </c>
      <c r="I143" s="169"/>
      <c r="L143" s="164"/>
      <c r="M143" s="170"/>
      <c r="T143" s="171"/>
      <c r="AT143" s="166" t="s">
        <v>135</v>
      </c>
      <c r="AU143" s="166" t="s">
        <v>104</v>
      </c>
      <c r="AV143" s="12" t="s">
        <v>104</v>
      </c>
      <c r="AW143" s="12" t="s">
        <v>27</v>
      </c>
      <c r="AX143" s="12" t="s">
        <v>72</v>
      </c>
      <c r="AY143" s="166" t="s">
        <v>126</v>
      </c>
    </row>
    <row r="144" spans="2:65" s="12" customFormat="1" ht="10.199999999999999">
      <c r="B144" s="164"/>
      <c r="D144" s="165" t="s">
        <v>135</v>
      </c>
      <c r="E144" s="166" t="s">
        <v>1</v>
      </c>
      <c r="F144" s="167" t="s">
        <v>412</v>
      </c>
      <c r="H144" s="168">
        <v>-110.21599999999999</v>
      </c>
      <c r="I144" s="169"/>
      <c r="L144" s="164"/>
      <c r="M144" s="170"/>
      <c r="T144" s="171"/>
      <c r="AT144" s="166" t="s">
        <v>135</v>
      </c>
      <c r="AU144" s="166" t="s">
        <v>104</v>
      </c>
      <c r="AV144" s="12" t="s">
        <v>104</v>
      </c>
      <c r="AW144" s="12" t="s">
        <v>27</v>
      </c>
      <c r="AX144" s="12" t="s">
        <v>72</v>
      </c>
      <c r="AY144" s="166" t="s">
        <v>126</v>
      </c>
    </row>
    <row r="145" spans="2:65" s="13" customFormat="1" ht="10.199999999999999">
      <c r="B145" s="182"/>
      <c r="D145" s="165" t="s">
        <v>135</v>
      </c>
      <c r="E145" s="183" t="s">
        <v>1</v>
      </c>
      <c r="F145" s="184" t="s">
        <v>198</v>
      </c>
      <c r="H145" s="185">
        <v>609.02499999999998</v>
      </c>
      <c r="I145" s="186"/>
      <c r="L145" s="182"/>
      <c r="M145" s="187"/>
      <c r="T145" s="188"/>
      <c r="AT145" s="183" t="s">
        <v>135</v>
      </c>
      <c r="AU145" s="183" t="s">
        <v>104</v>
      </c>
      <c r="AV145" s="13" t="s">
        <v>133</v>
      </c>
      <c r="AW145" s="13" t="s">
        <v>27</v>
      </c>
      <c r="AX145" s="13" t="s">
        <v>79</v>
      </c>
      <c r="AY145" s="183" t="s">
        <v>126</v>
      </c>
    </row>
    <row r="146" spans="2:65" s="1" customFormat="1" ht="21.75" customHeight="1">
      <c r="B146" s="121"/>
      <c r="C146" s="151" t="s">
        <v>133</v>
      </c>
      <c r="D146" s="151" t="s">
        <v>129</v>
      </c>
      <c r="E146" s="152" t="s">
        <v>148</v>
      </c>
      <c r="F146" s="153" t="s">
        <v>149</v>
      </c>
      <c r="G146" s="154" t="s">
        <v>150</v>
      </c>
      <c r="H146" s="155">
        <v>66.378</v>
      </c>
      <c r="I146" s="156"/>
      <c r="J146" s="155">
        <f>ROUND(I146*H146,3)</f>
        <v>0</v>
      </c>
      <c r="K146" s="157"/>
      <c r="L146" s="31"/>
      <c r="M146" s="158" t="s">
        <v>1</v>
      </c>
      <c r="N146" s="120" t="s">
        <v>38</v>
      </c>
      <c r="P146" s="159">
        <f>O146*H146</f>
        <v>0</v>
      </c>
      <c r="Q146" s="159">
        <v>0</v>
      </c>
      <c r="R146" s="159">
        <f>Q146*H146</f>
        <v>0</v>
      </c>
      <c r="S146" s="159">
        <v>0</v>
      </c>
      <c r="T146" s="160">
        <f>S146*H146</f>
        <v>0</v>
      </c>
      <c r="AR146" s="161" t="s">
        <v>133</v>
      </c>
      <c r="AT146" s="161" t="s">
        <v>129</v>
      </c>
      <c r="AU146" s="161" t="s">
        <v>104</v>
      </c>
      <c r="AY146" s="16" t="s">
        <v>126</v>
      </c>
      <c r="BE146" s="162">
        <f>IF(N146="základná",J146,0)</f>
        <v>0</v>
      </c>
      <c r="BF146" s="162">
        <f>IF(N146="znížená",J146,0)</f>
        <v>0</v>
      </c>
      <c r="BG146" s="162">
        <f>IF(N146="zákl. prenesená",J146,0)</f>
        <v>0</v>
      </c>
      <c r="BH146" s="162">
        <f>IF(N146="zníž. prenesená",J146,0)</f>
        <v>0</v>
      </c>
      <c r="BI146" s="162">
        <f>IF(N146="nulová",J146,0)</f>
        <v>0</v>
      </c>
      <c r="BJ146" s="16" t="s">
        <v>104</v>
      </c>
      <c r="BK146" s="163">
        <f>ROUND(I146*H146,3)</f>
        <v>0</v>
      </c>
      <c r="BL146" s="16" t="s">
        <v>133</v>
      </c>
      <c r="BM146" s="161" t="s">
        <v>151</v>
      </c>
    </row>
    <row r="147" spans="2:65" s="1" customFormat="1" ht="24.15" customHeight="1">
      <c r="B147" s="121"/>
      <c r="C147" s="151" t="s">
        <v>152</v>
      </c>
      <c r="D147" s="151" t="s">
        <v>129</v>
      </c>
      <c r="E147" s="152" t="s">
        <v>153</v>
      </c>
      <c r="F147" s="153" t="s">
        <v>154</v>
      </c>
      <c r="G147" s="154" t="s">
        <v>150</v>
      </c>
      <c r="H147" s="155">
        <v>1261.182</v>
      </c>
      <c r="I147" s="156"/>
      <c r="J147" s="155">
        <f>ROUND(I147*H147,3)</f>
        <v>0</v>
      </c>
      <c r="K147" s="157"/>
      <c r="L147" s="31"/>
      <c r="M147" s="158" t="s">
        <v>1</v>
      </c>
      <c r="N147" s="120" t="s">
        <v>38</v>
      </c>
      <c r="P147" s="159">
        <f>O147*H147</f>
        <v>0</v>
      </c>
      <c r="Q147" s="159">
        <v>0</v>
      </c>
      <c r="R147" s="159">
        <f>Q147*H147</f>
        <v>0</v>
      </c>
      <c r="S147" s="159">
        <v>0</v>
      </c>
      <c r="T147" s="160">
        <f>S147*H147</f>
        <v>0</v>
      </c>
      <c r="AR147" s="161" t="s">
        <v>133</v>
      </c>
      <c r="AT147" s="161" t="s">
        <v>129</v>
      </c>
      <c r="AU147" s="161" t="s">
        <v>104</v>
      </c>
      <c r="AY147" s="16" t="s">
        <v>126</v>
      </c>
      <c r="BE147" s="162">
        <f>IF(N147="základná",J147,0)</f>
        <v>0</v>
      </c>
      <c r="BF147" s="162">
        <f>IF(N147="znížená",J147,0)</f>
        <v>0</v>
      </c>
      <c r="BG147" s="162">
        <f>IF(N147="zákl. prenesená",J147,0)</f>
        <v>0</v>
      </c>
      <c r="BH147" s="162">
        <f>IF(N147="zníž. prenesená",J147,0)</f>
        <v>0</v>
      </c>
      <c r="BI147" s="162">
        <f>IF(N147="nulová",J147,0)</f>
        <v>0</v>
      </c>
      <c r="BJ147" s="16" t="s">
        <v>104</v>
      </c>
      <c r="BK147" s="163">
        <f>ROUND(I147*H147,3)</f>
        <v>0</v>
      </c>
      <c r="BL147" s="16" t="s">
        <v>133</v>
      </c>
      <c r="BM147" s="161" t="s">
        <v>155</v>
      </c>
    </row>
    <row r="148" spans="2:65" s="12" customFormat="1" ht="10.199999999999999">
      <c r="B148" s="164"/>
      <c r="D148" s="165" t="s">
        <v>135</v>
      </c>
      <c r="E148" s="166" t="s">
        <v>1</v>
      </c>
      <c r="F148" s="167" t="s">
        <v>413</v>
      </c>
      <c r="H148" s="168">
        <v>1261.182</v>
      </c>
      <c r="I148" s="169"/>
      <c r="L148" s="164"/>
      <c r="M148" s="170"/>
      <c r="T148" s="171"/>
      <c r="AT148" s="166" t="s">
        <v>135</v>
      </c>
      <c r="AU148" s="166" t="s">
        <v>104</v>
      </c>
      <c r="AV148" s="12" t="s">
        <v>104</v>
      </c>
      <c r="AW148" s="12" t="s">
        <v>27</v>
      </c>
      <c r="AX148" s="12" t="s">
        <v>79</v>
      </c>
      <c r="AY148" s="166" t="s">
        <v>126</v>
      </c>
    </row>
    <row r="149" spans="2:65" s="1" customFormat="1" ht="24.15" customHeight="1">
      <c r="B149" s="121"/>
      <c r="C149" s="151" t="s">
        <v>127</v>
      </c>
      <c r="D149" s="151" t="s">
        <v>129</v>
      </c>
      <c r="E149" s="152" t="s">
        <v>157</v>
      </c>
      <c r="F149" s="153" t="s">
        <v>158</v>
      </c>
      <c r="G149" s="154" t="s">
        <v>150</v>
      </c>
      <c r="H149" s="155">
        <v>66.378</v>
      </c>
      <c r="I149" s="156"/>
      <c r="J149" s="155">
        <f>ROUND(I149*H149,3)</f>
        <v>0</v>
      </c>
      <c r="K149" s="157"/>
      <c r="L149" s="31"/>
      <c r="M149" s="158" t="s">
        <v>1</v>
      </c>
      <c r="N149" s="120" t="s">
        <v>38</v>
      </c>
      <c r="P149" s="159">
        <f>O149*H149</f>
        <v>0</v>
      </c>
      <c r="Q149" s="159">
        <v>0</v>
      </c>
      <c r="R149" s="159">
        <f>Q149*H149</f>
        <v>0</v>
      </c>
      <c r="S149" s="159">
        <v>0</v>
      </c>
      <c r="T149" s="160">
        <f>S149*H149</f>
        <v>0</v>
      </c>
      <c r="AR149" s="161" t="s">
        <v>133</v>
      </c>
      <c r="AT149" s="161" t="s">
        <v>129</v>
      </c>
      <c r="AU149" s="161" t="s">
        <v>104</v>
      </c>
      <c r="AY149" s="16" t="s">
        <v>126</v>
      </c>
      <c r="BE149" s="162">
        <f>IF(N149="základná",J149,0)</f>
        <v>0</v>
      </c>
      <c r="BF149" s="162">
        <f>IF(N149="znížená",J149,0)</f>
        <v>0</v>
      </c>
      <c r="BG149" s="162">
        <f>IF(N149="zákl. prenesená",J149,0)</f>
        <v>0</v>
      </c>
      <c r="BH149" s="162">
        <f>IF(N149="zníž. prenesená",J149,0)</f>
        <v>0</v>
      </c>
      <c r="BI149" s="162">
        <f>IF(N149="nulová",J149,0)</f>
        <v>0</v>
      </c>
      <c r="BJ149" s="16" t="s">
        <v>104</v>
      </c>
      <c r="BK149" s="163">
        <f>ROUND(I149*H149,3)</f>
        <v>0</v>
      </c>
      <c r="BL149" s="16" t="s">
        <v>133</v>
      </c>
      <c r="BM149" s="161" t="s">
        <v>159</v>
      </c>
    </row>
    <row r="150" spans="2:65" s="1" customFormat="1" ht="24.15" customHeight="1">
      <c r="B150" s="121"/>
      <c r="C150" s="151" t="s">
        <v>160</v>
      </c>
      <c r="D150" s="151" t="s">
        <v>129</v>
      </c>
      <c r="E150" s="152" t="s">
        <v>161</v>
      </c>
      <c r="F150" s="153" t="s">
        <v>162</v>
      </c>
      <c r="G150" s="154" t="s">
        <v>150</v>
      </c>
      <c r="H150" s="155">
        <v>531.024</v>
      </c>
      <c r="I150" s="156"/>
      <c r="J150" s="155">
        <f>ROUND(I150*H150,3)</f>
        <v>0</v>
      </c>
      <c r="K150" s="157"/>
      <c r="L150" s="31"/>
      <c r="M150" s="158" t="s">
        <v>1</v>
      </c>
      <c r="N150" s="120" t="s">
        <v>38</v>
      </c>
      <c r="P150" s="159">
        <f>O150*H150</f>
        <v>0</v>
      </c>
      <c r="Q150" s="159">
        <v>0</v>
      </c>
      <c r="R150" s="159">
        <f>Q150*H150</f>
        <v>0</v>
      </c>
      <c r="S150" s="159">
        <v>0</v>
      </c>
      <c r="T150" s="160">
        <f>S150*H150</f>
        <v>0</v>
      </c>
      <c r="AR150" s="161" t="s">
        <v>133</v>
      </c>
      <c r="AT150" s="161" t="s">
        <v>129</v>
      </c>
      <c r="AU150" s="161" t="s">
        <v>104</v>
      </c>
      <c r="AY150" s="16" t="s">
        <v>126</v>
      </c>
      <c r="BE150" s="162">
        <f>IF(N150="základná",J150,0)</f>
        <v>0</v>
      </c>
      <c r="BF150" s="162">
        <f>IF(N150="znížená",J150,0)</f>
        <v>0</v>
      </c>
      <c r="BG150" s="162">
        <f>IF(N150="zákl. prenesená",J150,0)</f>
        <v>0</v>
      </c>
      <c r="BH150" s="162">
        <f>IF(N150="zníž. prenesená",J150,0)</f>
        <v>0</v>
      </c>
      <c r="BI150" s="162">
        <f>IF(N150="nulová",J150,0)</f>
        <v>0</v>
      </c>
      <c r="BJ150" s="16" t="s">
        <v>104</v>
      </c>
      <c r="BK150" s="163">
        <f>ROUND(I150*H150,3)</f>
        <v>0</v>
      </c>
      <c r="BL150" s="16" t="s">
        <v>133</v>
      </c>
      <c r="BM150" s="161" t="s">
        <v>163</v>
      </c>
    </row>
    <row r="151" spans="2:65" s="12" customFormat="1" ht="10.199999999999999">
      <c r="B151" s="164"/>
      <c r="D151" s="165" t="s">
        <v>135</v>
      </c>
      <c r="E151" s="166" t="s">
        <v>1</v>
      </c>
      <c r="F151" s="167" t="s">
        <v>414</v>
      </c>
      <c r="H151" s="168">
        <v>531.024</v>
      </c>
      <c r="I151" s="169"/>
      <c r="L151" s="164"/>
      <c r="M151" s="170"/>
      <c r="T151" s="171"/>
      <c r="AT151" s="166" t="s">
        <v>135</v>
      </c>
      <c r="AU151" s="166" t="s">
        <v>104</v>
      </c>
      <c r="AV151" s="12" t="s">
        <v>104</v>
      </c>
      <c r="AW151" s="12" t="s">
        <v>27</v>
      </c>
      <c r="AX151" s="12" t="s">
        <v>79</v>
      </c>
      <c r="AY151" s="166" t="s">
        <v>126</v>
      </c>
    </row>
    <row r="152" spans="2:65" s="1" customFormat="1" ht="24.15" customHeight="1">
      <c r="B152" s="121"/>
      <c r="C152" s="151" t="s">
        <v>165</v>
      </c>
      <c r="D152" s="151" t="s">
        <v>129</v>
      </c>
      <c r="E152" s="152" t="s">
        <v>166</v>
      </c>
      <c r="F152" s="153" t="s">
        <v>167</v>
      </c>
      <c r="G152" s="154" t="s">
        <v>150</v>
      </c>
      <c r="H152" s="155">
        <v>66.378</v>
      </c>
      <c r="I152" s="156"/>
      <c r="J152" s="155">
        <f>ROUND(I152*H152,3)</f>
        <v>0</v>
      </c>
      <c r="K152" s="157"/>
      <c r="L152" s="31"/>
      <c r="M152" s="158" t="s">
        <v>1</v>
      </c>
      <c r="N152" s="120" t="s">
        <v>38</v>
      </c>
      <c r="P152" s="159">
        <f>O152*H152</f>
        <v>0</v>
      </c>
      <c r="Q152" s="159">
        <v>0</v>
      </c>
      <c r="R152" s="159">
        <f>Q152*H152</f>
        <v>0</v>
      </c>
      <c r="S152" s="159">
        <v>0</v>
      </c>
      <c r="T152" s="160">
        <f>S152*H152</f>
        <v>0</v>
      </c>
      <c r="AR152" s="161" t="s">
        <v>133</v>
      </c>
      <c r="AT152" s="161" t="s">
        <v>129</v>
      </c>
      <c r="AU152" s="161" t="s">
        <v>104</v>
      </c>
      <c r="AY152" s="16" t="s">
        <v>126</v>
      </c>
      <c r="BE152" s="162">
        <f>IF(N152="základná",J152,0)</f>
        <v>0</v>
      </c>
      <c r="BF152" s="162">
        <f>IF(N152="znížená",J152,0)</f>
        <v>0</v>
      </c>
      <c r="BG152" s="162">
        <f>IF(N152="zákl. prenesená",J152,0)</f>
        <v>0</v>
      </c>
      <c r="BH152" s="162">
        <f>IF(N152="zníž. prenesená",J152,0)</f>
        <v>0</v>
      </c>
      <c r="BI152" s="162">
        <f>IF(N152="nulová",J152,0)</f>
        <v>0</v>
      </c>
      <c r="BJ152" s="16" t="s">
        <v>104</v>
      </c>
      <c r="BK152" s="163">
        <f>ROUND(I152*H152,3)</f>
        <v>0</v>
      </c>
      <c r="BL152" s="16" t="s">
        <v>133</v>
      </c>
      <c r="BM152" s="161" t="s">
        <v>168</v>
      </c>
    </row>
    <row r="153" spans="2:65" s="11" customFormat="1" ht="22.8" customHeight="1">
      <c r="B153" s="139"/>
      <c r="D153" s="140" t="s">
        <v>71</v>
      </c>
      <c r="E153" s="149" t="s">
        <v>169</v>
      </c>
      <c r="F153" s="149" t="s">
        <v>170</v>
      </c>
      <c r="I153" s="142"/>
      <c r="J153" s="150">
        <f>BK153</f>
        <v>0</v>
      </c>
      <c r="L153" s="139"/>
      <c r="M153" s="144"/>
      <c r="P153" s="145">
        <f>P154</f>
        <v>0</v>
      </c>
      <c r="R153" s="145">
        <f>R154</f>
        <v>0</v>
      </c>
      <c r="T153" s="146">
        <f>T154</f>
        <v>0</v>
      </c>
      <c r="AR153" s="140" t="s">
        <v>79</v>
      </c>
      <c r="AT153" s="147" t="s">
        <v>71</v>
      </c>
      <c r="AU153" s="147" t="s">
        <v>79</v>
      </c>
      <c r="AY153" s="140" t="s">
        <v>126</v>
      </c>
      <c r="BK153" s="148">
        <f>BK154</f>
        <v>0</v>
      </c>
    </row>
    <row r="154" spans="2:65" s="1" customFormat="1" ht="24.15" customHeight="1">
      <c r="B154" s="121"/>
      <c r="C154" s="151" t="s">
        <v>141</v>
      </c>
      <c r="D154" s="151" t="s">
        <v>129</v>
      </c>
      <c r="E154" s="152" t="s">
        <v>171</v>
      </c>
      <c r="F154" s="153" t="s">
        <v>172</v>
      </c>
      <c r="G154" s="154" t="s">
        <v>150</v>
      </c>
      <c r="H154" s="155">
        <v>1.52</v>
      </c>
      <c r="I154" s="156"/>
      <c r="J154" s="155">
        <f>ROUND(I154*H154,3)</f>
        <v>0</v>
      </c>
      <c r="K154" s="157"/>
      <c r="L154" s="31"/>
      <c r="M154" s="158" t="s">
        <v>1</v>
      </c>
      <c r="N154" s="120" t="s">
        <v>38</v>
      </c>
      <c r="P154" s="159">
        <f>O154*H154</f>
        <v>0</v>
      </c>
      <c r="Q154" s="159">
        <v>0</v>
      </c>
      <c r="R154" s="159">
        <f>Q154*H154</f>
        <v>0</v>
      </c>
      <c r="S154" s="159">
        <v>0</v>
      </c>
      <c r="T154" s="160">
        <f>S154*H154</f>
        <v>0</v>
      </c>
      <c r="AR154" s="161" t="s">
        <v>133</v>
      </c>
      <c r="AT154" s="161" t="s">
        <v>129</v>
      </c>
      <c r="AU154" s="161" t="s">
        <v>104</v>
      </c>
      <c r="AY154" s="16" t="s">
        <v>126</v>
      </c>
      <c r="BE154" s="162">
        <f>IF(N154="základná",J154,0)</f>
        <v>0</v>
      </c>
      <c r="BF154" s="162">
        <f>IF(N154="znížená",J154,0)</f>
        <v>0</v>
      </c>
      <c r="BG154" s="162">
        <f>IF(N154="zákl. prenesená",J154,0)</f>
        <v>0</v>
      </c>
      <c r="BH154" s="162">
        <f>IF(N154="zníž. prenesená",J154,0)</f>
        <v>0</v>
      </c>
      <c r="BI154" s="162">
        <f>IF(N154="nulová",J154,0)</f>
        <v>0</v>
      </c>
      <c r="BJ154" s="16" t="s">
        <v>104</v>
      </c>
      <c r="BK154" s="163">
        <f>ROUND(I154*H154,3)</f>
        <v>0</v>
      </c>
      <c r="BL154" s="16" t="s">
        <v>133</v>
      </c>
      <c r="BM154" s="161" t="s">
        <v>415</v>
      </c>
    </row>
    <row r="155" spans="2:65" s="11" customFormat="1" ht="25.95" customHeight="1">
      <c r="B155" s="139"/>
      <c r="D155" s="140" t="s">
        <v>71</v>
      </c>
      <c r="E155" s="141" t="s">
        <v>174</v>
      </c>
      <c r="F155" s="141" t="s">
        <v>175</v>
      </c>
      <c r="I155" s="142"/>
      <c r="J155" s="143">
        <f>BK155</f>
        <v>0</v>
      </c>
      <c r="L155" s="139"/>
      <c r="M155" s="144"/>
      <c r="P155" s="145">
        <f>P156+P196+P221+P227</f>
        <v>0</v>
      </c>
      <c r="R155" s="145">
        <f>R156+R196+R221+R227</f>
        <v>10.025093350000001</v>
      </c>
      <c r="T155" s="146">
        <f>T156+T196+T221+T227</f>
        <v>23.746343299999999</v>
      </c>
      <c r="AR155" s="140" t="s">
        <v>104</v>
      </c>
      <c r="AT155" s="147" t="s">
        <v>71</v>
      </c>
      <c r="AU155" s="147" t="s">
        <v>72</v>
      </c>
      <c r="AY155" s="140" t="s">
        <v>126</v>
      </c>
      <c r="BK155" s="148">
        <f>BK156+BK196+BK221+BK227</f>
        <v>0</v>
      </c>
    </row>
    <row r="156" spans="2:65" s="11" customFormat="1" ht="22.8" customHeight="1">
      <c r="B156" s="139"/>
      <c r="D156" s="140" t="s">
        <v>71</v>
      </c>
      <c r="E156" s="149" t="s">
        <v>176</v>
      </c>
      <c r="F156" s="149" t="s">
        <v>177</v>
      </c>
      <c r="I156" s="142"/>
      <c r="J156" s="150">
        <f>BK156</f>
        <v>0</v>
      </c>
      <c r="L156" s="139"/>
      <c r="M156" s="144"/>
      <c r="P156" s="145">
        <f>SUM(P157:P195)</f>
        <v>0</v>
      </c>
      <c r="R156" s="145">
        <f>SUM(R157:R195)</f>
        <v>4.7908056100000005</v>
      </c>
      <c r="T156" s="146">
        <f>SUM(T157:T195)</f>
        <v>5.6631240000000007</v>
      </c>
      <c r="AR156" s="140" t="s">
        <v>104</v>
      </c>
      <c r="AT156" s="147" t="s">
        <v>71</v>
      </c>
      <c r="AU156" s="147" t="s">
        <v>79</v>
      </c>
      <c r="AY156" s="140" t="s">
        <v>126</v>
      </c>
      <c r="BK156" s="148">
        <f>SUM(BK157:BK195)</f>
        <v>0</v>
      </c>
    </row>
    <row r="157" spans="2:65" s="1" customFormat="1" ht="21.75" customHeight="1">
      <c r="B157" s="121"/>
      <c r="C157" s="151" t="s">
        <v>178</v>
      </c>
      <c r="D157" s="151" t="s">
        <v>129</v>
      </c>
      <c r="E157" s="152" t="s">
        <v>179</v>
      </c>
      <c r="F157" s="153" t="s">
        <v>180</v>
      </c>
      <c r="G157" s="154" t="s">
        <v>132</v>
      </c>
      <c r="H157" s="155">
        <v>609.02499999999998</v>
      </c>
      <c r="I157" s="156"/>
      <c r="J157" s="155">
        <f>ROUND(I157*H157,3)</f>
        <v>0</v>
      </c>
      <c r="K157" s="157"/>
      <c r="L157" s="31"/>
      <c r="M157" s="158" t="s">
        <v>1</v>
      </c>
      <c r="N157" s="120" t="s">
        <v>38</v>
      </c>
      <c r="P157" s="159">
        <f>O157*H157</f>
        <v>0</v>
      </c>
      <c r="Q157" s="159">
        <v>0</v>
      </c>
      <c r="R157" s="159">
        <f>Q157*H157</f>
        <v>0</v>
      </c>
      <c r="S157" s="159">
        <v>0</v>
      </c>
      <c r="T157" s="160">
        <f>S157*H157</f>
        <v>0</v>
      </c>
      <c r="AR157" s="161" t="s">
        <v>181</v>
      </c>
      <c r="AT157" s="161" t="s">
        <v>129</v>
      </c>
      <c r="AU157" s="161" t="s">
        <v>104</v>
      </c>
      <c r="AY157" s="16" t="s">
        <v>126</v>
      </c>
      <c r="BE157" s="162">
        <f>IF(N157="základná",J157,0)</f>
        <v>0</v>
      </c>
      <c r="BF157" s="162">
        <f>IF(N157="znížená",J157,0)</f>
        <v>0</v>
      </c>
      <c r="BG157" s="162">
        <f>IF(N157="zákl. prenesená",J157,0)</f>
        <v>0</v>
      </c>
      <c r="BH157" s="162">
        <f>IF(N157="zníž. prenesená",J157,0)</f>
        <v>0</v>
      </c>
      <c r="BI157" s="162">
        <f>IF(N157="nulová",J157,0)</f>
        <v>0</v>
      </c>
      <c r="BJ157" s="16" t="s">
        <v>104</v>
      </c>
      <c r="BK157" s="163">
        <f>ROUND(I157*H157,3)</f>
        <v>0</v>
      </c>
      <c r="BL157" s="16" t="s">
        <v>181</v>
      </c>
      <c r="BM157" s="161" t="s">
        <v>182</v>
      </c>
    </row>
    <row r="158" spans="2:65" s="12" customFormat="1" ht="10.199999999999999">
      <c r="B158" s="164"/>
      <c r="D158" s="165" t="s">
        <v>135</v>
      </c>
      <c r="E158" s="166" t="s">
        <v>1</v>
      </c>
      <c r="F158" s="167" t="s">
        <v>416</v>
      </c>
      <c r="H158" s="168">
        <v>609.02499999999998</v>
      </c>
      <c r="I158" s="169"/>
      <c r="L158" s="164"/>
      <c r="M158" s="170"/>
      <c r="T158" s="171"/>
      <c r="AT158" s="166" t="s">
        <v>135</v>
      </c>
      <c r="AU158" s="166" t="s">
        <v>104</v>
      </c>
      <c r="AV158" s="12" t="s">
        <v>104</v>
      </c>
      <c r="AW158" s="12" t="s">
        <v>27</v>
      </c>
      <c r="AX158" s="12" t="s">
        <v>79</v>
      </c>
      <c r="AY158" s="166" t="s">
        <v>126</v>
      </c>
    </row>
    <row r="159" spans="2:65" s="1" customFormat="1" ht="37.799999999999997" customHeight="1">
      <c r="B159" s="121"/>
      <c r="C159" s="172" t="s">
        <v>184</v>
      </c>
      <c r="D159" s="172" t="s">
        <v>185</v>
      </c>
      <c r="E159" s="173" t="s">
        <v>186</v>
      </c>
      <c r="F159" s="174" t="s">
        <v>187</v>
      </c>
      <c r="G159" s="175" t="s">
        <v>132</v>
      </c>
      <c r="H159" s="176">
        <v>700.37900000000002</v>
      </c>
      <c r="I159" s="177"/>
      <c r="J159" s="176">
        <f>ROUND(I159*H159,3)</f>
        <v>0</v>
      </c>
      <c r="K159" s="178"/>
      <c r="L159" s="179"/>
      <c r="M159" s="180" t="s">
        <v>1</v>
      </c>
      <c r="N159" s="181" t="s">
        <v>38</v>
      </c>
      <c r="P159" s="159">
        <f>O159*H159</f>
        <v>0</v>
      </c>
      <c r="Q159" s="159">
        <v>1.9000000000000001E-4</v>
      </c>
      <c r="R159" s="159">
        <f>Q159*H159</f>
        <v>0.13307201000000002</v>
      </c>
      <c r="S159" s="159">
        <v>0</v>
      </c>
      <c r="T159" s="160">
        <f>S159*H159</f>
        <v>0</v>
      </c>
      <c r="AR159" s="161" t="s">
        <v>188</v>
      </c>
      <c r="AT159" s="161" t="s">
        <v>185</v>
      </c>
      <c r="AU159" s="161" t="s">
        <v>104</v>
      </c>
      <c r="AY159" s="16" t="s">
        <v>126</v>
      </c>
      <c r="BE159" s="162">
        <f>IF(N159="základná",J159,0)</f>
        <v>0</v>
      </c>
      <c r="BF159" s="162">
        <f>IF(N159="znížená",J159,0)</f>
        <v>0</v>
      </c>
      <c r="BG159" s="162">
        <f>IF(N159="zákl. prenesená",J159,0)</f>
        <v>0</v>
      </c>
      <c r="BH159" s="162">
        <f>IF(N159="zníž. prenesená",J159,0)</f>
        <v>0</v>
      </c>
      <c r="BI159" s="162">
        <f>IF(N159="nulová",J159,0)</f>
        <v>0</v>
      </c>
      <c r="BJ159" s="16" t="s">
        <v>104</v>
      </c>
      <c r="BK159" s="163">
        <f>ROUND(I159*H159,3)</f>
        <v>0</v>
      </c>
      <c r="BL159" s="16" t="s">
        <v>181</v>
      </c>
      <c r="BM159" s="161" t="s">
        <v>189</v>
      </c>
    </row>
    <row r="160" spans="2:65" s="1" customFormat="1" ht="37.799999999999997" customHeight="1">
      <c r="B160" s="121"/>
      <c r="C160" s="151" t="s">
        <v>190</v>
      </c>
      <c r="D160" s="151" t="s">
        <v>129</v>
      </c>
      <c r="E160" s="152" t="s">
        <v>191</v>
      </c>
      <c r="F160" s="153" t="s">
        <v>192</v>
      </c>
      <c r="G160" s="154" t="s">
        <v>132</v>
      </c>
      <c r="H160" s="155">
        <v>943.85400000000004</v>
      </c>
      <c r="I160" s="156"/>
      <c r="J160" s="155">
        <f>ROUND(I160*H160,3)</f>
        <v>0</v>
      </c>
      <c r="K160" s="157"/>
      <c r="L160" s="31"/>
      <c r="M160" s="158" t="s">
        <v>1</v>
      </c>
      <c r="N160" s="120" t="s">
        <v>38</v>
      </c>
      <c r="P160" s="159">
        <f>O160*H160</f>
        <v>0</v>
      </c>
      <c r="Q160" s="159">
        <v>0</v>
      </c>
      <c r="R160" s="159">
        <f>Q160*H160</f>
        <v>0</v>
      </c>
      <c r="S160" s="159">
        <v>6.0000000000000001E-3</v>
      </c>
      <c r="T160" s="160">
        <f>S160*H160</f>
        <v>5.6631240000000007</v>
      </c>
      <c r="AR160" s="161" t="s">
        <v>181</v>
      </c>
      <c r="AT160" s="161" t="s">
        <v>129</v>
      </c>
      <c r="AU160" s="161" t="s">
        <v>104</v>
      </c>
      <c r="AY160" s="16" t="s">
        <v>126</v>
      </c>
      <c r="BE160" s="162">
        <f>IF(N160="základná",J160,0)</f>
        <v>0</v>
      </c>
      <c r="BF160" s="162">
        <f>IF(N160="znížená",J160,0)</f>
        <v>0</v>
      </c>
      <c r="BG160" s="162">
        <f>IF(N160="zákl. prenesená",J160,0)</f>
        <v>0</v>
      </c>
      <c r="BH160" s="162">
        <f>IF(N160="zníž. prenesená",J160,0)</f>
        <v>0</v>
      </c>
      <c r="BI160" s="162">
        <f>IF(N160="nulová",J160,0)</f>
        <v>0</v>
      </c>
      <c r="BJ160" s="16" t="s">
        <v>104</v>
      </c>
      <c r="BK160" s="163">
        <f>ROUND(I160*H160,3)</f>
        <v>0</v>
      </c>
      <c r="BL160" s="16" t="s">
        <v>181</v>
      </c>
      <c r="BM160" s="161" t="s">
        <v>193</v>
      </c>
    </row>
    <row r="161" spans="2:65" s="12" customFormat="1" ht="10.199999999999999">
      <c r="B161" s="164"/>
      <c r="D161" s="165" t="s">
        <v>135</v>
      </c>
      <c r="E161" s="166" t="s">
        <v>1</v>
      </c>
      <c r="F161" s="167" t="s">
        <v>417</v>
      </c>
      <c r="H161" s="168">
        <v>792.54499999999996</v>
      </c>
      <c r="I161" s="169"/>
      <c r="L161" s="164"/>
      <c r="M161" s="170"/>
      <c r="T161" s="171"/>
      <c r="AT161" s="166" t="s">
        <v>135</v>
      </c>
      <c r="AU161" s="166" t="s">
        <v>104</v>
      </c>
      <c r="AV161" s="12" t="s">
        <v>104</v>
      </c>
      <c r="AW161" s="12" t="s">
        <v>27</v>
      </c>
      <c r="AX161" s="12" t="s">
        <v>72</v>
      </c>
      <c r="AY161" s="166" t="s">
        <v>126</v>
      </c>
    </row>
    <row r="162" spans="2:65" s="12" customFormat="1" ht="20.399999999999999">
      <c r="B162" s="164"/>
      <c r="D162" s="165" t="s">
        <v>135</v>
      </c>
      <c r="E162" s="166" t="s">
        <v>1</v>
      </c>
      <c r="F162" s="167" t="s">
        <v>418</v>
      </c>
      <c r="H162" s="168">
        <v>63.784999999999997</v>
      </c>
      <c r="I162" s="169"/>
      <c r="L162" s="164"/>
      <c r="M162" s="170"/>
      <c r="T162" s="171"/>
      <c r="AT162" s="166" t="s">
        <v>135</v>
      </c>
      <c r="AU162" s="166" t="s">
        <v>104</v>
      </c>
      <c r="AV162" s="12" t="s">
        <v>104</v>
      </c>
      <c r="AW162" s="12" t="s">
        <v>27</v>
      </c>
      <c r="AX162" s="12" t="s">
        <v>72</v>
      </c>
      <c r="AY162" s="166" t="s">
        <v>126</v>
      </c>
    </row>
    <row r="163" spans="2:65" s="12" customFormat="1" ht="10.199999999999999">
      <c r="B163" s="164"/>
      <c r="D163" s="165" t="s">
        <v>135</v>
      </c>
      <c r="E163" s="166" t="s">
        <v>1</v>
      </c>
      <c r="F163" s="167" t="s">
        <v>419</v>
      </c>
      <c r="H163" s="168">
        <v>53.98</v>
      </c>
      <c r="I163" s="169"/>
      <c r="L163" s="164"/>
      <c r="M163" s="170"/>
      <c r="T163" s="171"/>
      <c r="AT163" s="166" t="s">
        <v>135</v>
      </c>
      <c r="AU163" s="166" t="s">
        <v>104</v>
      </c>
      <c r="AV163" s="12" t="s">
        <v>104</v>
      </c>
      <c r="AW163" s="12" t="s">
        <v>27</v>
      </c>
      <c r="AX163" s="12" t="s">
        <v>72</v>
      </c>
      <c r="AY163" s="166" t="s">
        <v>126</v>
      </c>
    </row>
    <row r="164" spans="2:65" s="12" customFormat="1" ht="10.199999999999999">
      <c r="B164" s="164"/>
      <c r="D164" s="165" t="s">
        <v>135</v>
      </c>
      <c r="E164" s="166" t="s">
        <v>1</v>
      </c>
      <c r="F164" s="167" t="s">
        <v>420</v>
      </c>
      <c r="H164" s="168">
        <v>33.543999999999997</v>
      </c>
      <c r="I164" s="169"/>
      <c r="L164" s="164"/>
      <c r="M164" s="170"/>
      <c r="T164" s="171"/>
      <c r="AT164" s="166" t="s">
        <v>135</v>
      </c>
      <c r="AU164" s="166" t="s">
        <v>104</v>
      </c>
      <c r="AV164" s="12" t="s">
        <v>104</v>
      </c>
      <c r="AW164" s="12" t="s">
        <v>27</v>
      </c>
      <c r="AX164" s="12" t="s">
        <v>72</v>
      </c>
      <c r="AY164" s="166" t="s">
        <v>126</v>
      </c>
    </row>
    <row r="165" spans="2:65" s="13" customFormat="1" ht="10.199999999999999">
      <c r="B165" s="182"/>
      <c r="D165" s="165" t="s">
        <v>135</v>
      </c>
      <c r="E165" s="183" t="s">
        <v>1</v>
      </c>
      <c r="F165" s="184" t="s">
        <v>198</v>
      </c>
      <c r="H165" s="185">
        <v>943.85399999999993</v>
      </c>
      <c r="I165" s="186"/>
      <c r="L165" s="182"/>
      <c r="M165" s="187"/>
      <c r="T165" s="188"/>
      <c r="AT165" s="183" t="s">
        <v>135</v>
      </c>
      <c r="AU165" s="183" t="s">
        <v>104</v>
      </c>
      <c r="AV165" s="13" t="s">
        <v>133</v>
      </c>
      <c r="AW165" s="13" t="s">
        <v>27</v>
      </c>
      <c r="AX165" s="13" t="s">
        <v>79</v>
      </c>
      <c r="AY165" s="183" t="s">
        <v>126</v>
      </c>
    </row>
    <row r="166" spans="2:65" s="1" customFormat="1" ht="33" customHeight="1">
      <c r="B166" s="121"/>
      <c r="C166" s="151" t="s">
        <v>199</v>
      </c>
      <c r="D166" s="151" t="s">
        <v>129</v>
      </c>
      <c r="E166" s="152" t="s">
        <v>200</v>
      </c>
      <c r="F166" s="153" t="s">
        <v>421</v>
      </c>
      <c r="G166" s="154" t="s">
        <v>132</v>
      </c>
      <c r="H166" s="155">
        <v>609.02499999999998</v>
      </c>
      <c r="I166" s="156"/>
      <c r="J166" s="155">
        <f>ROUND(I166*H166,3)</f>
        <v>0</v>
      </c>
      <c r="K166" s="157"/>
      <c r="L166" s="31"/>
      <c r="M166" s="158" t="s">
        <v>1</v>
      </c>
      <c r="N166" s="120" t="s">
        <v>38</v>
      </c>
      <c r="P166" s="159">
        <f>O166*H166</f>
        <v>0</v>
      </c>
      <c r="Q166" s="159">
        <v>0</v>
      </c>
      <c r="R166" s="159">
        <f>Q166*H166</f>
        <v>0</v>
      </c>
      <c r="S166" s="159">
        <v>0</v>
      </c>
      <c r="T166" s="160">
        <f>S166*H166</f>
        <v>0</v>
      </c>
      <c r="AR166" s="161" t="s">
        <v>181</v>
      </c>
      <c r="AT166" s="161" t="s">
        <v>129</v>
      </c>
      <c r="AU166" s="161" t="s">
        <v>104</v>
      </c>
      <c r="AY166" s="16" t="s">
        <v>126</v>
      </c>
      <c r="BE166" s="162">
        <f>IF(N166="základná",J166,0)</f>
        <v>0</v>
      </c>
      <c r="BF166" s="162">
        <f>IF(N166="znížená",J166,0)</f>
        <v>0</v>
      </c>
      <c r="BG166" s="162">
        <f>IF(N166="zákl. prenesená",J166,0)</f>
        <v>0</v>
      </c>
      <c r="BH166" s="162">
        <f>IF(N166="zníž. prenesená",J166,0)</f>
        <v>0</v>
      </c>
      <c r="BI166" s="162">
        <f>IF(N166="nulová",J166,0)</f>
        <v>0</v>
      </c>
      <c r="BJ166" s="16" t="s">
        <v>104</v>
      </c>
      <c r="BK166" s="163">
        <f>ROUND(I166*H166,3)</f>
        <v>0</v>
      </c>
      <c r="BL166" s="16" t="s">
        <v>181</v>
      </c>
      <c r="BM166" s="161" t="s">
        <v>422</v>
      </c>
    </row>
    <row r="167" spans="2:65" s="12" customFormat="1" ht="10.199999999999999">
      <c r="B167" s="164"/>
      <c r="D167" s="165" t="s">
        <v>135</v>
      </c>
      <c r="E167" s="166" t="s">
        <v>1</v>
      </c>
      <c r="F167" s="167" t="s">
        <v>423</v>
      </c>
      <c r="H167" s="168">
        <v>609.02499999999998</v>
      </c>
      <c r="I167" s="169"/>
      <c r="L167" s="164"/>
      <c r="M167" s="170"/>
      <c r="T167" s="171"/>
      <c r="AT167" s="166" t="s">
        <v>135</v>
      </c>
      <c r="AU167" s="166" t="s">
        <v>104</v>
      </c>
      <c r="AV167" s="12" t="s">
        <v>104</v>
      </c>
      <c r="AW167" s="12" t="s">
        <v>27</v>
      </c>
      <c r="AX167" s="12" t="s">
        <v>79</v>
      </c>
      <c r="AY167" s="166" t="s">
        <v>126</v>
      </c>
    </row>
    <row r="168" spans="2:65" s="1" customFormat="1" ht="37.799999999999997" customHeight="1">
      <c r="B168" s="121"/>
      <c r="C168" s="151" t="s">
        <v>204</v>
      </c>
      <c r="D168" s="151" t="s">
        <v>129</v>
      </c>
      <c r="E168" s="152" t="s">
        <v>205</v>
      </c>
      <c r="F168" s="153" t="s">
        <v>206</v>
      </c>
      <c r="G168" s="154" t="s">
        <v>132</v>
      </c>
      <c r="H168" s="155">
        <v>1038.423</v>
      </c>
      <c r="I168" s="156"/>
      <c r="J168" s="155">
        <f>ROUND(I168*H168,3)</f>
        <v>0</v>
      </c>
      <c r="K168" s="157"/>
      <c r="L168" s="31"/>
      <c r="M168" s="158" t="s">
        <v>1</v>
      </c>
      <c r="N168" s="120" t="s">
        <v>38</v>
      </c>
      <c r="P168" s="159">
        <f>O168*H168</f>
        <v>0</v>
      </c>
      <c r="Q168" s="159">
        <v>0</v>
      </c>
      <c r="R168" s="159">
        <f>Q168*H168</f>
        <v>0</v>
      </c>
      <c r="S168" s="159">
        <v>0</v>
      </c>
      <c r="T168" s="160">
        <f>S168*H168</f>
        <v>0</v>
      </c>
      <c r="AR168" s="161" t="s">
        <v>181</v>
      </c>
      <c r="AT168" s="161" t="s">
        <v>129</v>
      </c>
      <c r="AU168" s="161" t="s">
        <v>104</v>
      </c>
      <c r="AY168" s="16" t="s">
        <v>126</v>
      </c>
      <c r="BE168" s="162">
        <f>IF(N168="základná",J168,0)</f>
        <v>0</v>
      </c>
      <c r="BF168" s="162">
        <f>IF(N168="znížená",J168,0)</f>
        <v>0</v>
      </c>
      <c r="BG168" s="162">
        <f>IF(N168="zákl. prenesená",J168,0)</f>
        <v>0</v>
      </c>
      <c r="BH168" s="162">
        <f>IF(N168="zníž. prenesená",J168,0)</f>
        <v>0</v>
      </c>
      <c r="BI168" s="162">
        <f>IF(N168="nulová",J168,0)</f>
        <v>0</v>
      </c>
      <c r="BJ168" s="16" t="s">
        <v>104</v>
      </c>
      <c r="BK168" s="163">
        <f>ROUND(I168*H168,3)</f>
        <v>0</v>
      </c>
      <c r="BL168" s="16" t="s">
        <v>181</v>
      </c>
      <c r="BM168" s="161" t="s">
        <v>424</v>
      </c>
    </row>
    <row r="169" spans="2:65" s="12" customFormat="1" ht="10.199999999999999">
      <c r="B169" s="164"/>
      <c r="D169" s="165" t="s">
        <v>135</v>
      </c>
      <c r="E169" s="166" t="s">
        <v>1</v>
      </c>
      <c r="F169" s="167" t="s">
        <v>425</v>
      </c>
      <c r="H169" s="168">
        <v>792.54499999999996</v>
      </c>
      <c r="I169" s="169"/>
      <c r="L169" s="164"/>
      <c r="M169" s="170"/>
      <c r="T169" s="171"/>
      <c r="AT169" s="166" t="s">
        <v>135</v>
      </c>
      <c r="AU169" s="166" t="s">
        <v>104</v>
      </c>
      <c r="AV169" s="12" t="s">
        <v>104</v>
      </c>
      <c r="AW169" s="12" t="s">
        <v>27</v>
      </c>
      <c r="AX169" s="12" t="s">
        <v>72</v>
      </c>
      <c r="AY169" s="166" t="s">
        <v>126</v>
      </c>
    </row>
    <row r="170" spans="2:65" s="12" customFormat="1" ht="20.399999999999999">
      <c r="B170" s="164"/>
      <c r="D170" s="165" t="s">
        <v>135</v>
      </c>
      <c r="E170" s="166" t="s">
        <v>1</v>
      </c>
      <c r="F170" s="167" t="s">
        <v>426</v>
      </c>
      <c r="H170" s="168">
        <v>70.164000000000001</v>
      </c>
      <c r="I170" s="169"/>
      <c r="L170" s="164"/>
      <c r="M170" s="170"/>
      <c r="T170" s="171"/>
      <c r="AT170" s="166" t="s">
        <v>135</v>
      </c>
      <c r="AU170" s="166" t="s">
        <v>104</v>
      </c>
      <c r="AV170" s="12" t="s">
        <v>104</v>
      </c>
      <c r="AW170" s="12" t="s">
        <v>27</v>
      </c>
      <c r="AX170" s="12" t="s">
        <v>72</v>
      </c>
      <c r="AY170" s="166" t="s">
        <v>126</v>
      </c>
    </row>
    <row r="171" spans="2:65" s="12" customFormat="1" ht="10.199999999999999">
      <c r="B171" s="164"/>
      <c r="D171" s="165" t="s">
        <v>135</v>
      </c>
      <c r="E171" s="166" t="s">
        <v>1</v>
      </c>
      <c r="F171" s="167" t="s">
        <v>427</v>
      </c>
      <c r="H171" s="168">
        <v>59.378</v>
      </c>
      <c r="I171" s="169"/>
      <c r="L171" s="164"/>
      <c r="M171" s="170"/>
      <c r="T171" s="171"/>
      <c r="AT171" s="166" t="s">
        <v>135</v>
      </c>
      <c r="AU171" s="166" t="s">
        <v>104</v>
      </c>
      <c r="AV171" s="12" t="s">
        <v>104</v>
      </c>
      <c r="AW171" s="12" t="s">
        <v>27</v>
      </c>
      <c r="AX171" s="12" t="s">
        <v>72</v>
      </c>
      <c r="AY171" s="166" t="s">
        <v>126</v>
      </c>
    </row>
    <row r="172" spans="2:65" s="12" customFormat="1" ht="10.199999999999999">
      <c r="B172" s="164"/>
      <c r="D172" s="165" t="s">
        <v>135</v>
      </c>
      <c r="E172" s="166" t="s">
        <v>1</v>
      </c>
      <c r="F172" s="167" t="s">
        <v>428</v>
      </c>
      <c r="H172" s="168">
        <v>38.335999999999999</v>
      </c>
      <c r="I172" s="169"/>
      <c r="L172" s="164"/>
      <c r="M172" s="170"/>
      <c r="T172" s="171"/>
      <c r="AT172" s="166" t="s">
        <v>135</v>
      </c>
      <c r="AU172" s="166" t="s">
        <v>104</v>
      </c>
      <c r="AV172" s="12" t="s">
        <v>104</v>
      </c>
      <c r="AW172" s="12" t="s">
        <v>27</v>
      </c>
      <c r="AX172" s="12" t="s">
        <v>72</v>
      </c>
      <c r="AY172" s="166" t="s">
        <v>126</v>
      </c>
    </row>
    <row r="173" spans="2:65" s="14" customFormat="1" ht="10.199999999999999">
      <c r="B173" s="189"/>
      <c r="D173" s="165" t="s">
        <v>135</v>
      </c>
      <c r="E173" s="190" t="s">
        <v>1</v>
      </c>
      <c r="F173" s="191" t="s">
        <v>212</v>
      </c>
      <c r="H173" s="192">
        <v>960.423</v>
      </c>
      <c r="I173" s="193"/>
      <c r="L173" s="189"/>
      <c r="M173" s="194"/>
      <c r="T173" s="195"/>
      <c r="AT173" s="190" t="s">
        <v>135</v>
      </c>
      <c r="AU173" s="190" t="s">
        <v>104</v>
      </c>
      <c r="AV173" s="14" t="s">
        <v>143</v>
      </c>
      <c r="AW173" s="14" t="s">
        <v>27</v>
      </c>
      <c r="AX173" s="14" t="s">
        <v>72</v>
      </c>
      <c r="AY173" s="190" t="s">
        <v>126</v>
      </c>
    </row>
    <row r="174" spans="2:65" s="12" customFormat="1" ht="10.199999999999999">
      <c r="B174" s="164"/>
      <c r="D174" s="165" t="s">
        <v>135</v>
      </c>
      <c r="E174" s="166" t="s">
        <v>1</v>
      </c>
      <c r="F174" s="167" t="s">
        <v>429</v>
      </c>
      <c r="H174" s="168">
        <v>78</v>
      </c>
      <c r="I174" s="169"/>
      <c r="L174" s="164"/>
      <c r="M174" s="170"/>
      <c r="T174" s="171"/>
      <c r="AT174" s="166" t="s">
        <v>135</v>
      </c>
      <c r="AU174" s="166" t="s">
        <v>104</v>
      </c>
      <c r="AV174" s="12" t="s">
        <v>104</v>
      </c>
      <c r="AW174" s="12" t="s">
        <v>27</v>
      </c>
      <c r="AX174" s="12" t="s">
        <v>72</v>
      </c>
      <c r="AY174" s="166" t="s">
        <v>126</v>
      </c>
    </row>
    <row r="175" spans="2:65" s="13" customFormat="1" ht="10.199999999999999">
      <c r="B175" s="182"/>
      <c r="D175" s="165" t="s">
        <v>135</v>
      </c>
      <c r="E175" s="183" t="s">
        <v>1</v>
      </c>
      <c r="F175" s="184" t="s">
        <v>198</v>
      </c>
      <c r="H175" s="185">
        <v>1038.423</v>
      </c>
      <c r="I175" s="186"/>
      <c r="L175" s="182"/>
      <c r="M175" s="187"/>
      <c r="T175" s="188"/>
      <c r="AT175" s="183" t="s">
        <v>135</v>
      </c>
      <c r="AU175" s="183" t="s">
        <v>104</v>
      </c>
      <c r="AV175" s="13" t="s">
        <v>133</v>
      </c>
      <c r="AW175" s="13" t="s">
        <v>27</v>
      </c>
      <c r="AX175" s="13" t="s">
        <v>79</v>
      </c>
      <c r="AY175" s="183" t="s">
        <v>126</v>
      </c>
    </row>
    <row r="176" spans="2:65" s="1" customFormat="1" ht="24.15" customHeight="1">
      <c r="B176" s="121"/>
      <c r="C176" s="172" t="s">
        <v>214</v>
      </c>
      <c r="D176" s="172" t="s">
        <v>185</v>
      </c>
      <c r="E176" s="173" t="s">
        <v>215</v>
      </c>
      <c r="F176" s="174" t="s">
        <v>216</v>
      </c>
      <c r="G176" s="175" t="s">
        <v>132</v>
      </c>
      <c r="H176" s="176">
        <v>1194.1859999999999</v>
      </c>
      <c r="I176" s="177"/>
      <c r="J176" s="176">
        <f t="shared" ref="J176:J182" si="5">ROUND(I176*H176,3)</f>
        <v>0</v>
      </c>
      <c r="K176" s="178"/>
      <c r="L176" s="179"/>
      <c r="M176" s="180" t="s">
        <v>1</v>
      </c>
      <c r="N176" s="181" t="s">
        <v>38</v>
      </c>
      <c r="P176" s="159">
        <f t="shared" ref="P176:P182" si="6">O176*H176</f>
        <v>0</v>
      </c>
      <c r="Q176" s="159">
        <v>1.9E-3</v>
      </c>
      <c r="R176" s="159">
        <f t="shared" ref="R176:R182" si="7">Q176*H176</f>
        <v>2.2689534</v>
      </c>
      <c r="S176" s="159">
        <v>0</v>
      </c>
      <c r="T176" s="160">
        <f t="shared" ref="T176:T182" si="8">S176*H176</f>
        <v>0</v>
      </c>
      <c r="AR176" s="161" t="s">
        <v>188</v>
      </c>
      <c r="AT176" s="161" t="s">
        <v>185</v>
      </c>
      <c r="AU176" s="161" t="s">
        <v>104</v>
      </c>
      <c r="AY176" s="16" t="s">
        <v>126</v>
      </c>
      <c r="BE176" s="162">
        <f t="shared" ref="BE176:BE182" si="9">IF(N176="základná",J176,0)</f>
        <v>0</v>
      </c>
      <c r="BF176" s="162">
        <f t="shared" ref="BF176:BF182" si="10">IF(N176="znížená",J176,0)</f>
        <v>0</v>
      </c>
      <c r="BG176" s="162">
        <f t="shared" ref="BG176:BG182" si="11">IF(N176="zákl. prenesená",J176,0)</f>
        <v>0</v>
      </c>
      <c r="BH176" s="162">
        <f t="shared" ref="BH176:BH182" si="12">IF(N176="zníž. prenesená",J176,0)</f>
        <v>0</v>
      </c>
      <c r="BI176" s="162">
        <f t="shared" ref="BI176:BI182" si="13">IF(N176="nulová",J176,0)</f>
        <v>0</v>
      </c>
      <c r="BJ176" s="16" t="s">
        <v>104</v>
      </c>
      <c r="BK176" s="163">
        <f t="shared" ref="BK176:BK182" si="14">ROUND(I176*H176,3)</f>
        <v>0</v>
      </c>
      <c r="BL176" s="16" t="s">
        <v>181</v>
      </c>
      <c r="BM176" s="161" t="s">
        <v>430</v>
      </c>
    </row>
    <row r="177" spans="2:65" s="1" customFormat="1" ht="16.5" customHeight="1">
      <c r="B177" s="121"/>
      <c r="C177" s="172" t="s">
        <v>181</v>
      </c>
      <c r="D177" s="172" t="s">
        <v>185</v>
      </c>
      <c r="E177" s="173" t="s">
        <v>218</v>
      </c>
      <c r="F177" s="174" t="s">
        <v>431</v>
      </c>
      <c r="G177" s="175" t="s">
        <v>220</v>
      </c>
      <c r="H177" s="176">
        <v>3260.6480000000001</v>
      </c>
      <c r="I177" s="177"/>
      <c r="J177" s="176">
        <f t="shared" si="5"/>
        <v>0</v>
      </c>
      <c r="K177" s="178"/>
      <c r="L177" s="179"/>
      <c r="M177" s="180" t="s">
        <v>1</v>
      </c>
      <c r="N177" s="181" t="s">
        <v>38</v>
      </c>
      <c r="P177" s="159">
        <f t="shared" si="6"/>
        <v>0</v>
      </c>
      <c r="Q177" s="159">
        <v>1.4999999999999999E-4</v>
      </c>
      <c r="R177" s="159">
        <f t="shared" si="7"/>
        <v>0.48909719999999995</v>
      </c>
      <c r="S177" s="159">
        <v>0</v>
      </c>
      <c r="T177" s="160">
        <f t="shared" si="8"/>
        <v>0</v>
      </c>
      <c r="AR177" s="161" t="s">
        <v>188</v>
      </c>
      <c r="AT177" s="161" t="s">
        <v>185</v>
      </c>
      <c r="AU177" s="161" t="s">
        <v>104</v>
      </c>
      <c r="AY177" s="16" t="s">
        <v>126</v>
      </c>
      <c r="BE177" s="162">
        <f t="shared" si="9"/>
        <v>0</v>
      </c>
      <c r="BF177" s="162">
        <f t="shared" si="10"/>
        <v>0</v>
      </c>
      <c r="BG177" s="162">
        <f t="shared" si="11"/>
        <v>0</v>
      </c>
      <c r="BH177" s="162">
        <f t="shared" si="12"/>
        <v>0</v>
      </c>
      <c r="BI177" s="162">
        <f t="shared" si="13"/>
        <v>0</v>
      </c>
      <c r="BJ177" s="16" t="s">
        <v>104</v>
      </c>
      <c r="BK177" s="163">
        <f t="shared" si="14"/>
        <v>0</v>
      </c>
      <c r="BL177" s="16" t="s">
        <v>181</v>
      </c>
      <c r="BM177" s="161" t="s">
        <v>432</v>
      </c>
    </row>
    <row r="178" spans="2:65" s="1" customFormat="1" ht="37.799999999999997" customHeight="1">
      <c r="B178" s="121"/>
      <c r="C178" s="151" t="s">
        <v>222</v>
      </c>
      <c r="D178" s="151" t="s">
        <v>129</v>
      </c>
      <c r="E178" s="152" t="s">
        <v>223</v>
      </c>
      <c r="F178" s="153" t="s">
        <v>224</v>
      </c>
      <c r="G178" s="154" t="s">
        <v>220</v>
      </c>
      <c r="H178" s="155">
        <v>1</v>
      </c>
      <c r="I178" s="156"/>
      <c r="J178" s="155">
        <f t="shared" si="5"/>
        <v>0</v>
      </c>
      <c r="K178" s="157"/>
      <c r="L178" s="31"/>
      <c r="M178" s="158" t="s">
        <v>1</v>
      </c>
      <c r="N178" s="120" t="s">
        <v>38</v>
      </c>
      <c r="P178" s="159">
        <f t="shared" si="6"/>
        <v>0</v>
      </c>
      <c r="Q178" s="159">
        <v>1.6000000000000001E-4</v>
      </c>
      <c r="R178" s="159">
        <f t="shared" si="7"/>
        <v>1.6000000000000001E-4</v>
      </c>
      <c r="S178" s="159">
        <v>0</v>
      </c>
      <c r="T178" s="160">
        <f t="shared" si="8"/>
        <v>0</v>
      </c>
      <c r="AR178" s="161" t="s">
        <v>181</v>
      </c>
      <c r="AT178" s="161" t="s">
        <v>129</v>
      </c>
      <c r="AU178" s="161" t="s">
        <v>104</v>
      </c>
      <c r="AY178" s="16" t="s">
        <v>126</v>
      </c>
      <c r="BE178" s="162">
        <f t="shared" si="9"/>
        <v>0</v>
      </c>
      <c r="BF178" s="162">
        <f t="shared" si="10"/>
        <v>0</v>
      </c>
      <c r="BG178" s="162">
        <f t="shared" si="11"/>
        <v>0</v>
      </c>
      <c r="BH178" s="162">
        <f t="shared" si="12"/>
        <v>0</v>
      </c>
      <c r="BI178" s="162">
        <f t="shared" si="13"/>
        <v>0</v>
      </c>
      <c r="BJ178" s="16" t="s">
        <v>104</v>
      </c>
      <c r="BK178" s="163">
        <f t="shared" si="14"/>
        <v>0</v>
      </c>
      <c r="BL178" s="16" t="s">
        <v>181</v>
      </c>
      <c r="BM178" s="161" t="s">
        <v>433</v>
      </c>
    </row>
    <row r="179" spans="2:65" s="1" customFormat="1" ht="16.5" customHeight="1">
      <c r="B179" s="121"/>
      <c r="C179" s="151" t="s">
        <v>226</v>
      </c>
      <c r="D179" s="151" t="s">
        <v>129</v>
      </c>
      <c r="E179" s="152" t="s">
        <v>227</v>
      </c>
      <c r="F179" s="153" t="s">
        <v>228</v>
      </c>
      <c r="G179" s="154" t="s">
        <v>220</v>
      </c>
      <c r="H179" s="155">
        <v>7</v>
      </c>
      <c r="I179" s="156"/>
      <c r="J179" s="155">
        <f t="shared" si="5"/>
        <v>0</v>
      </c>
      <c r="K179" s="157"/>
      <c r="L179" s="31"/>
      <c r="M179" s="158" t="s">
        <v>1</v>
      </c>
      <c r="N179" s="120" t="s">
        <v>38</v>
      </c>
      <c r="P179" s="159">
        <f t="shared" si="6"/>
        <v>0</v>
      </c>
      <c r="Q179" s="159">
        <v>6.9999999999999994E-5</v>
      </c>
      <c r="R179" s="159">
        <f t="shared" si="7"/>
        <v>4.8999999999999998E-4</v>
      </c>
      <c r="S179" s="159">
        <v>0</v>
      </c>
      <c r="T179" s="160">
        <f t="shared" si="8"/>
        <v>0</v>
      </c>
      <c r="AR179" s="161" t="s">
        <v>181</v>
      </c>
      <c r="AT179" s="161" t="s">
        <v>129</v>
      </c>
      <c r="AU179" s="161" t="s">
        <v>104</v>
      </c>
      <c r="AY179" s="16" t="s">
        <v>126</v>
      </c>
      <c r="BE179" s="162">
        <f t="shared" si="9"/>
        <v>0</v>
      </c>
      <c r="BF179" s="162">
        <f t="shared" si="10"/>
        <v>0</v>
      </c>
      <c r="BG179" s="162">
        <f t="shared" si="11"/>
        <v>0</v>
      </c>
      <c r="BH179" s="162">
        <f t="shared" si="12"/>
        <v>0</v>
      </c>
      <c r="BI179" s="162">
        <f t="shared" si="13"/>
        <v>0</v>
      </c>
      <c r="BJ179" s="16" t="s">
        <v>104</v>
      </c>
      <c r="BK179" s="163">
        <f t="shared" si="14"/>
        <v>0</v>
      </c>
      <c r="BL179" s="16" t="s">
        <v>181</v>
      </c>
      <c r="BM179" s="161" t="s">
        <v>229</v>
      </c>
    </row>
    <row r="180" spans="2:65" s="1" customFormat="1" ht="16.5" customHeight="1">
      <c r="B180" s="121"/>
      <c r="C180" s="172" t="s">
        <v>231</v>
      </c>
      <c r="D180" s="172" t="s">
        <v>185</v>
      </c>
      <c r="E180" s="173" t="s">
        <v>434</v>
      </c>
      <c r="F180" s="174" t="s">
        <v>233</v>
      </c>
      <c r="G180" s="175" t="s">
        <v>220</v>
      </c>
      <c r="H180" s="176">
        <v>7</v>
      </c>
      <c r="I180" s="177"/>
      <c r="J180" s="176">
        <f t="shared" si="5"/>
        <v>0</v>
      </c>
      <c r="K180" s="178"/>
      <c r="L180" s="179"/>
      <c r="M180" s="180" t="s">
        <v>1</v>
      </c>
      <c r="N180" s="181" t="s">
        <v>38</v>
      </c>
      <c r="P180" s="159">
        <f t="shared" si="6"/>
        <v>0</v>
      </c>
      <c r="Q180" s="159">
        <v>2.9999999999999997E-4</v>
      </c>
      <c r="R180" s="159">
        <f t="shared" si="7"/>
        <v>2.0999999999999999E-3</v>
      </c>
      <c r="S180" s="159">
        <v>0</v>
      </c>
      <c r="T180" s="160">
        <f t="shared" si="8"/>
        <v>0</v>
      </c>
      <c r="AR180" s="161" t="s">
        <v>188</v>
      </c>
      <c r="AT180" s="161" t="s">
        <v>185</v>
      </c>
      <c r="AU180" s="161" t="s">
        <v>104</v>
      </c>
      <c r="AY180" s="16" t="s">
        <v>126</v>
      </c>
      <c r="BE180" s="162">
        <f t="shared" si="9"/>
        <v>0</v>
      </c>
      <c r="BF180" s="162">
        <f t="shared" si="10"/>
        <v>0</v>
      </c>
      <c r="BG180" s="162">
        <f t="shared" si="11"/>
        <v>0</v>
      </c>
      <c r="BH180" s="162">
        <f t="shared" si="12"/>
        <v>0</v>
      </c>
      <c r="BI180" s="162">
        <f t="shared" si="13"/>
        <v>0</v>
      </c>
      <c r="BJ180" s="16" t="s">
        <v>104</v>
      </c>
      <c r="BK180" s="163">
        <f t="shared" si="14"/>
        <v>0</v>
      </c>
      <c r="BL180" s="16" t="s">
        <v>181</v>
      </c>
      <c r="BM180" s="161" t="s">
        <v>234</v>
      </c>
    </row>
    <row r="181" spans="2:65" s="1" customFormat="1" ht="16.5" customHeight="1">
      <c r="B181" s="121"/>
      <c r="C181" s="172" t="s">
        <v>7</v>
      </c>
      <c r="D181" s="172" t="s">
        <v>185</v>
      </c>
      <c r="E181" s="173" t="s">
        <v>218</v>
      </c>
      <c r="F181" s="174" t="s">
        <v>431</v>
      </c>
      <c r="G181" s="175" t="s">
        <v>220</v>
      </c>
      <c r="H181" s="176">
        <v>35</v>
      </c>
      <c r="I181" s="177"/>
      <c r="J181" s="176">
        <f t="shared" si="5"/>
        <v>0</v>
      </c>
      <c r="K181" s="178"/>
      <c r="L181" s="179"/>
      <c r="M181" s="180" t="s">
        <v>1</v>
      </c>
      <c r="N181" s="181" t="s">
        <v>38</v>
      </c>
      <c r="P181" s="159">
        <f t="shared" si="6"/>
        <v>0</v>
      </c>
      <c r="Q181" s="159">
        <v>1.4999999999999999E-4</v>
      </c>
      <c r="R181" s="159">
        <f t="shared" si="7"/>
        <v>5.2499999999999995E-3</v>
      </c>
      <c r="S181" s="159">
        <v>0</v>
      </c>
      <c r="T181" s="160">
        <f t="shared" si="8"/>
        <v>0</v>
      </c>
      <c r="AR181" s="161" t="s">
        <v>188</v>
      </c>
      <c r="AT181" s="161" t="s">
        <v>185</v>
      </c>
      <c r="AU181" s="161" t="s">
        <v>104</v>
      </c>
      <c r="AY181" s="16" t="s">
        <v>126</v>
      </c>
      <c r="BE181" s="162">
        <f t="shared" si="9"/>
        <v>0</v>
      </c>
      <c r="BF181" s="162">
        <f t="shared" si="10"/>
        <v>0</v>
      </c>
      <c r="BG181" s="162">
        <f t="shared" si="11"/>
        <v>0</v>
      </c>
      <c r="BH181" s="162">
        <f t="shared" si="12"/>
        <v>0</v>
      </c>
      <c r="BI181" s="162">
        <f t="shared" si="13"/>
        <v>0</v>
      </c>
      <c r="BJ181" s="16" t="s">
        <v>104</v>
      </c>
      <c r="BK181" s="163">
        <f t="shared" si="14"/>
        <v>0</v>
      </c>
      <c r="BL181" s="16" t="s">
        <v>181</v>
      </c>
      <c r="BM181" s="161" t="s">
        <v>235</v>
      </c>
    </row>
    <row r="182" spans="2:65" s="1" customFormat="1" ht="24.15" customHeight="1">
      <c r="B182" s="121"/>
      <c r="C182" s="151" t="s">
        <v>236</v>
      </c>
      <c r="D182" s="151" t="s">
        <v>129</v>
      </c>
      <c r="E182" s="152" t="s">
        <v>237</v>
      </c>
      <c r="F182" s="153" t="s">
        <v>238</v>
      </c>
      <c r="G182" s="154" t="s">
        <v>132</v>
      </c>
      <c r="H182" s="155">
        <v>2076.846</v>
      </c>
      <c r="I182" s="156"/>
      <c r="J182" s="155">
        <f t="shared" si="5"/>
        <v>0</v>
      </c>
      <c r="K182" s="157"/>
      <c r="L182" s="31"/>
      <c r="M182" s="158" t="s">
        <v>1</v>
      </c>
      <c r="N182" s="120" t="s">
        <v>38</v>
      </c>
      <c r="P182" s="159">
        <f t="shared" si="6"/>
        <v>0</v>
      </c>
      <c r="Q182" s="159">
        <v>0</v>
      </c>
      <c r="R182" s="159">
        <f t="shared" si="7"/>
        <v>0</v>
      </c>
      <c r="S182" s="159">
        <v>0</v>
      </c>
      <c r="T182" s="160">
        <f t="shared" si="8"/>
        <v>0</v>
      </c>
      <c r="AR182" s="161" t="s">
        <v>181</v>
      </c>
      <c r="AT182" s="161" t="s">
        <v>129</v>
      </c>
      <c r="AU182" s="161" t="s">
        <v>104</v>
      </c>
      <c r="AY182" s="16" t="s">
        <v>126</v>
      </c>
      <c r="BE182" s="162">
        <f t="shared" si="9"/>
        <v>0</v>
      </c>
      <c r="BF182" s="162">
        <f t="shared" si="10"/>
        <v>0</v>
      </c>
      <c r="BG182" s="162">
        <f t="shared" si="11"/>
        <v>0</v>
      </c>
      <c r="BH182" s="162">
        <f t="shared" si="12"/>
        <v>0</v>
      </c>
      <c r="BI182" s="162">
        <f t="shared" si="13"/>
        <v>0</v>
      </c>
      <c r="BJ182" s="16" t="s">
        <v>104</v>
      </c>
      <c r="BK182" s="163">
        <f t="shared" si="14"/>
        <v>0</v>
      </c>
      <c r="BL182" s="16" t="s">
        <v>181</v>
      </c>
      <c r="BM182" s="161" t="s">
        <v>239</v>
      </c>
    </row>
    <row r="183" spans="2:65" s="12" customFormat="1" ht="10.199999999999999">
      <c r="B183" s="164"/>
      <c r="D183" s="165" t="s">
        <v>135</v>
      </c>
      <c r="E183" s="166" t="s">
        <v>1</v>
      </c>
      <c r="F183" s="167" t="s">
        <v>435</v>
      </c>
      <c r="H183" s="168">
        <v>2076.846</v>
      </c>
      <c r="I183" s="169"/>
      <c r="L183" s="164"/>
      <c r="M183" s="170"/>
      <c r="T183" s="171"/>
      <c r="AT183" s="166" t="s">
        <v>135</v>
      </c>
      <c r="AU183" s="166" t="s">
        <v>104</v>
      </c>
      <c r="AV183" s="12" t="s">
        <v>104</v>
      </c>
      <c r="AW183" s="12" t="s">
        <v>27</v>
      </c>
      <c r="AX183" s="12" t="s">
        <v>79</v>
      </c>
      <c r="AY183" s="166" t="s">
        <v>126</v>
      </c>
    </row>
    <row r="184" spans="2:65" s="1" customFormat="1" ht="16.5" customHeight="1">
      <c r="B184" s="121"/>
      <c r="C184" s="172" t="s">
        <v>241</v>
      </c>
      <c r="D184" s="172" t="s">
        <v>185</v>
      </c>
      <c r="E184" s="173" t="s">
        <v>242</v>
      </c>
      <c r="F184" s="174" t="s">
        <v>243</v>
      </c>
      <c r="G184" s="175" t="s">
        <v>132</v>
      </c>
      <c r="H184" s="176">
        <v>1194.1859999999999</v>
      </c>
      <c r="I184" s="177"/>
      <c r="J184" s="176">
        <f>ROUND(I184*H184,3)</f>
        <v>0</v>
      </c>
      <c r="K184" s="178"/>
      <c r="L184" s="179"/>
      <c r="M184" s="180" t="s">
        <v>1</v>
      </c>
      <c r="N184" s="181" t="s">
        <v>38</v>
      </c>
      <c r="P184" s="159">
        <f>O184*H184</f>
        <v>0</v>
      </c>
      <c r="Q184" s="159">
        <v>2.9999999999999997E-4</v>
      </c>
      <c r="R184" s="159">
        <f>Q184*H184</f>
        <v>0.35825579999999996</v>
      </c>
      <c r="S184" s="159">
        <v>0</v>
      </c>
      <c r="T184" s="160">
        <f>S184*H184</f>
        <v>0</v>
      </c>
      <c r="AR184" s="161" t="s">
        <v>188</v>
      </c>
      <c r="AT184" s="161" t="s">
        <v>185</v>
      </c>
      <c r="AU184" s="161" t="s">
        <v>104</v>
      </c>
      <c r="AY184" s="16" t="s">
        <v>126</v>
      </c>
      <c r="BE184" s="162">
        <f>IF(N184="základná",J184,0)</f>
        <v>0</v>
      </c>
      <c r="BF184" s="162">
        <f>IF(N184="znížená",J184,0)</f>
        <v>0</v>
      </c>
      <c r="BG184" s="162">
        <f>IF(N184="zákl. prenesená",J184,0)</f>
        <v>0</v>
      </c>
      <c r="BH184" s="162">
        <f>IF(N184="zníž. prenesená",J184,0)</f>
        <v>0</v>
      </c>
      <c r="BI184" s="162">
        <f>IF(N184="nulová",J184,0)</f>
        <v>0</v>
      </c>
      <c r="BJ184" s="16" t="s">
        <v>104</v>
      </c>
      <c r="BK184" s="163">
        <f>ROUND(I184*H184,3)</f>
        <v>0</v>
      </c>
      <c r="BL184" s="16" t="s">
        <v>181</v>
      </c>
      <c r="BM184" s="161" t="s">
        <v>244</v>
      </c>
    </row>
    <row r="185" spans="2:65" s="12" customFormat="1" ht="10.199999999999999">
      <c r="B185" s="164"/>
      <c r="D185" s="165" t="s">
        <v>135</v>
      </c>
      <c r="E185" s="166" t="s">
        <v>1</v>
      </c>
      <c r="F185" s="167" t="s">
        <v>436</v>
      </c>
      <c r="H185" s="168">
        <v>1194.1859999999999</v>
      </c>
      <c r="I185" s="169"/>
      <c r="L185" s="164"/>
      <c r="M185" s="170"/>
      <c r="T185" s="171"/>
      <c r="AT185" s="166" t="s">
        <v>135</v>
      </c>
      <c r="AU185" s="166" t="s">
        <v>104</v>
      </c>
      <c r="AV185" s="12" t="s">
        <v>104</v>
      </c>
      <c r="AW185" s="12" t="s">
        <v>27</v>
      </c>
      <c r="AX185" s="12" t="s">
        <v>79</v>
      </c>
      <c r="AY185" s="166" t="s">
        <v>126</v>
      </c>
    </row>
    <row r="186" spans="2:65" s="1" customFormat="1" ht="16.5" customHeight="1">
      <c r="B186" s="121"/>
      <c r="C186" s="172" t="s">
        <v>246</v>
      </c>
      <c r="D186" s="172" t="s">
        <v>185</v>
      </c>
      <c r="E186" s="173" t="s">
        <v>247</v>
      </c>
      <c r="F186" s="174" t="s">
        <v>248</v>
      </c>
      <c r="G186" s="175" t="s">
        <v>132</v>
      </c>
      <c r="H186" s="176">
        <v>1194.1859999999999</v>
      </c>
      <c r="I186" s="177"/>
      <c r="J186" s="176">
        <f>ROUND(I186*H186,3)</f>
        <v>0</v>
      </c>
      <c r="K186" s="178"/>
      <c r="L186" s="179"/>
      <c r="M186" s="180" t="s">
        <v>1</v>
      </c>
      <c r="N186" s="181" t="s">
        <v>38</v>
      </c>
      <c r="P186" s="159">
        <f>O186*H186</f>
        <v>0</v>
      </c>
      <c r="Q186" s="159">
        <v>2.0000000000000001E-4</v>
      </c>
      <c r="R186" s="159">
        <f>Q186*H186</f>
        <v>0.2388372</v>
      </c>
      <c r="S186" s="159">
        <v>0</v>
      </c>
      <c r="T186" s="160">
        <f>S186*H186</f>
        <v>0</v>
      </c>
      <c r="AR186" s="161" t="s">
        <v>188</v>
      </c>
      <c r="AT186" s="161" t="s">
        <v>185</v>
      </c>
      <c r="AU186" s="161" t="s">
        <v>104</v>
      </c>
      <c r="AY186" s="16" t="s">
        <v>126</v>
      </c>
      <c r="BE186" s="162">
        <f>IF(N186="základná",J186,0)</f>
        <v>0</v>
      </c>
      <c r="BF186" s="162">
        <f>IF(N186="znížená",J186,0)</f>
        <v>0</v>
      </c>
      <c r="BG186" s="162">
        <f>IF(N186="zákl. prenesená",J186,0)</f>
        <v>0</v>
      </c>
      <c r="BH186" s="162">
        <f>IF(N186="zníž. prenesená",J186,0)</f>
        <v>0</v>
      </c>
      <c r="BI186" s="162">
        <f>IF(N186="nulová",J186,0)</f>
        <v>0</v>
      </c>
      <c r="BJ186" s="16" t="s">
        <v>104</v>
      </c>
      <c r="BK186" s="163">
        <f>ROUND(I186*H186,3)</f>
        <v>0</v>
      </c>
      <c r="BL186" s="16" t="s">
        <v>181</v>
      </c>
      <c r="BM186" s="161" t="s">
        <v>249</v>
      </c>
    </row>
    <row r="187" spans="2:65" s="12" customFormat="1" ht="10.199999999999999">
      <c r="B187" s="164"/>
      <c r="D187" s="165" t="s">
        <v>135</v>
      </c>
      <c r="E187" s="166" t="s">
        <v>1</v>
      </c>
      <c r="F187" s="167" t="s">
        <v>436</v>
      </c>
      <c r="H187" s="168">
        <v>1194.1859999999999</v>
      </c>
      <c r="I187" s="169"/>
      <c r="L187" s="164"/>
      <c r="M187" s="170"/>
      <c r="T187" s="171"/>
      <c r="AT187" s="166" t="s">
        <v>135</v>
      </c>
      <c r="AU187" s="166" t="s">
        <v>104</v>
      </c>
      <c r="AV187" s="12" t="s">
        <v>104</v>
      </c>
      <c r="AW187" s="12" t="s">
        <v>27</v>
      </c>
      <c r="AX187" s="12" t="s">
        <v>79</v>
      </c>
      <c r="AY187" s="166" t="s">
        <v>126</v>
      </c>
    </row>
    <row r="188" spans="2:65" s="1" customFormat="1" ht="33" customHeight="1">
      <c r="B188" s="121"/>
      <c r="C188" s="151" t="s">
        <v>250</v>
      </c>
      <c r="D188" s="151" t="s">
        <v>129</v>
      </c>
      <c r="E188" s="152" t="s">
        <v>272</v>
      </c>
      <c r="F188" s="153" t="s">
        <v>273</v>
      </c>
      <c r="G188" s="154" t="s">
        <v>253</v>
      </c>
      <c r="H188" s="155">
        <v>80</v>
      </c>
      <c r="I188" s="156"/>
      <c r="J188" s="155">
        <f>ROUND(I188*H188,3)</f>
        <v>0</v>
      </c>
      <c r="K188" s="157"/>
      <c r="L188" s="31"/>
      <c r="M188" s="158" t="s">
        <v>1</v>
      </c>
      <c r="N188" s="120" t="s">
        <v>38</v>
      </c>
      <c r="P188" s="159">
        <f>O188*H188</f>
        <v>0</v>
      </c>
      <c r="Q188" s="159">
        <v>3.0000000000000001E-5</v>
      </c>
      <c r="R188" s="159">
        <f>Q188*H188</f>
        <v>2.4000000000000002E-3</v>
      </c>
      <c r="S188" s="159">
        <v>0</v>
      </c>
      <c r="T188" s="160">
        <f>S188*H188</f>
        <v>0</v>
      </c>
      <c r="AR188" s="161" t="s">
        <v>181</v>
      </c>
      <c r="AT188" s="161" t="s">
        <v>129</v>
      </c>
      <c r="AU188" s="161" t="s">
        <v>104</v>
      </c>
      <c r="AY188" s="16" t="s">
        <v>126</v>
      </c>
      <c r="BE188" s="162">
        <f>IF(N188="základná",J188,0)</f>
        <v>0</v>
      </c>
      <c r="BF188" s="162">
        <f>IF(N188="znížená",J188,0)</f>
        <v>0</v>
      </c>
      <c r="BG188" s="162">
        <f>IF(N188="zákl. prenesená",J188,0)</f>
        <v>0</v>
      </c>
      <c r="BH188" s="162">
        <f>IF(N188="zníž. prenesená",J188,0)</f>
        <v>0</v>
      </c>
      <c r="BI188" s="162">
        <f>IF(N188="nulová",J188,0)</f>
        <v>0</v>
      </c>
      <c r="BJ188" s="16" t="s">
        <v>104</v>
      </c>
      <c r="BK188" s="163">
        <f>ROUND(I188*H188,3)</f>
        <v>0</v>
      </c>
      <c r="BL188" s="16" t="s">
        <v>181</v>
      </c>
      <c r="BM188" s="161" t="s">
        <v>437</v>
      </c>
    </row>
    <row r="189" spans="2:65" s="1" customFormat="1" ht="16.5" customHeight="1">
      <c r="B189" s="121"/>
      <c r="C189" s="172" t="s">
        <v>255</v>
      </c>
      <c r="D189" s="172" t="s">
        <v>185</v>
      </c>
      <c r="E189" s="173" t="s">
        <v>256</v>
      </c>
      <c r="F189" s="174" t="s">
        <v>257</v>
      </c>
      <c r="G189" s="175" t="s">
        <v>220</v>
      </c>
      <c r="H189" s="176">
        <v>640</v>
      </c>
      <c r="I189" s="177"/>
      <c r="J189" s="176">
        <f>ROUND(I189*H189,3)</f>
        <v>0</v>
      </c>
      <c r="K189" s="178"/>
      <c r="L189" s="179"/>
      <c r="M189" s="180" t="s">
        <v>1</v>
      </c>
      <c r="N189" s="181" t="s">
        <v>38</v>
      </c>
      <c r="P189" s="159">
        <f>O189*H189</f>
        <v>0</v>
      </c>
      <c r="Q189" s="159">
        <v>3.5E-4</v>
      </c>
      <c r="R189" s="159">
        <f>Q189*H189</f>
        <v>0.224</v>
      </c>
      <c r="S189" s="159">
        <v>0</v>
      </c>
      <c r="T189" s="160">
        <f>S189*H189</f>
        <v>0</v>
      </c>
      <c r="AR189" s="161" t="s">
        <v>188</v>
      </c>
      <c r="AT189" s="161" t="s">
        <v>185</v>
      </c>
      <c r="AU189" s="161" t="s">
        <v>104</v>
      </c>
      <c r="AY189" s="16" t="s">
        <v>126</v>
      </c>
      <c r="BE189" s="162">
        <f>IF(N189="základná",J189,0)</f>
        <v>0</v>
      </c>
      <c r="BF189" s="162">
        <f>IF(N189="znížená",J189,0)</f>
        <v>0</v>
      </c>
      <c r="BG189" s="162">
        <f>IF(N189="zákl. prenesená",J189,0)</f>
        <v>0</v>
      </c>
      <c r="BH189" s="162">
        <f>IF(N189="zníž. prenesená",J189,0)</f>
        <v>0</v>
      </c>
      <c r="BI189" s="162">
        <f>IF(N189="nulová",J189,0)</f>
        <v>0</v>
      </c>
      <c r="BJ189" s="16" t="s">
        <v>104</v>
      </c>
      <c r="BK189" s="163">
        <f>ROUND(I189*H189,3)</f>
        <v>0</v>
      </c>
      <c r="BL189" s="16" t="s">
        <v>181</v>
      </c>
      <c r="BM189" s="161" t="s">
        <v>438</v>
      </c>
    </row>
    <row r="190" spans="2:65" s="1" customFormat="1" ht="16.5" customHeight="1">
      <c r="B190" s="121"/>
      <c r="C190" s="172" t="s">
        <v>259</v>
      </c>
      <c r="D190" s="172" t="s">
        <v>185</v>
      </c>
      <c r="E190" s="173" t="s">
        <v>260</v>
      </c>
      <c r="F190" s="174" t="s">
        <v>261</v>
      </c>
      <c r="G190" s="175" t="s">
        <v>132</v>
      </c>
      <c r="H190" s="176">
        <v>32.799999999999997</v>
      </c>
      <c r="I190" s="177"/>
      <c r="J190" s="176">
        <f>ROUND(I190*H190,3)</f>
        <v>0</v>
      </c>
      <c r="K190" s="178"/>
      <c r="L190" s="179"/>
      <c r="M190" s="180" t="s">
        <v>1</v>
      </c>
      <c r="N190" s="181" t="s">
        <v>38</v>
      </c>
      <c r="P190" s="159">
        <f>O190*H190</f>
        <v>0</v>
      </c>
      <c r="Q190" s="159">
        <v>9.6799999999999994E-3</v>
      </c>
      <c r="R190" s="159">
        <f>Q190*H190</f>
        <v>0.31750399999999995</v>
      </c>
      <c r="S190" s="159">
        <v>0</v>
      </c>
      <c r="T190" s="160">
        <f>S190*H190</f>
        <v>0</v>
      </c>
      <c r="AR190" s="161" t="s">
        <v>188</v>
      </c>
      <c r="AT190" s="161" t="s">
        <v>185</v>
      </c>
      <c r="AU190" s="161" t="s">
        <v>104</v>
      </c>
      <c r="AY190" s="16" t="s">
        <v>126</v>
      </c>
      <c r="BE190" s="162">
        <f>IF(N190="základná",J190,0)</f>
        <v>0</v>
      </c>
      <c r="BF190" s="162">
        <f>IF(N190="znížená",J190,0)</f>
        <v>0</v>
      </c>
      <c r="BG190" s="162">
        <f>IF(N190="zákl. prenesená",J190,0)</f>
        <v>0</v>
      </c>
      <c r="BH190" s="162">
        <f>IF(N190="zníž. prenesená",J190,0)</f>
        <v>0</v>
      </c>
      <c r="BI190" s="162">
        <f>IF(N190="nulová",J190,0)</f>
        <v>0</v>
      </c>
      <c r="BJ190" s="16" t="s">
        <v>104</v>
      </c>
      <c r="BK190" s="163">
        <f>ROUND(I190*H190,3)</f>
        <v>0</v>
      </c>
      <c r="BL190" s="16" t="s">
        <v>181</v>
      </c>
      <c r="BM190" s="161" t="s">
        <v>439</v>
      </c>
    </row>
    <row r="191" spans="2:65" s="1" customFormat="1" ht="33" customHeight="1">
      <c r="B191" s="121"/>
      <c r="C191" s="151" t="s">
        <v>263</v>
      </c>
      <c r="D191" s="151" t="s">
        <v>129</v>
      </c>
      <c r="E191" s="152" t="s">
        <v>279</v>
      </c>
      <c r="F191" s="153" t="s">
        <v>280</v>
      </c>
      <c r="G191" s="154" t="s">
        <v>253</v>
      </c>
      <c r="H191" s="155">
        <v>85</v>
      </c>
      <c r="I191" s="156"/>
      <c r="J191" s="155">
        <f>ROUND(I191*H191,3)</f>
        <v>0</v>
      </c>
      <c r="K191" s="157"/>
      <c r="L191" s="31"/>
      <c r="M191" s="158" t="s">
        <v>1</v>
      </c>
      <c r="N191" s="120" t="s">
        <v>38</v>
      </c>
      <c r="P191" s="159">
        <f>O191*H191</f>
        <v>0</v>
      </c>
      <c r="Q191" s="159">
        <v>3.0000000000000001E-5</v>
      </c>
      <c r="R191" s="159">
        <f>Q191*H191</f>
        <v>2.5500000000000002E-3</v>
      </c>
      <c r="S191" s="159">
        <v>0</v>
      </c>
      <c r="T191" s="160">
        <f>S191*H191</f>
        <v>0</v>
      </c>
      <c r="AR191" s="161" t="s">
        <v>181</v>
      </c>
      <c r="AT191" s="161" t="s">
        <v>129</v>
      </c>
      <c r="AU191" s="161" t="s">
        <v>104</v>
      </c>
      <c r="AY191" s="16" t="s">
        <v>126</v>
      </c>
      <c r="BE191" s="162">
        <f>IF(N191="základná",J191,0)</f>
        <v>0</v>
      </c>
      <c r="BF191" s="162">
        <f>IF(N191="znížená",J191,0)</f>
        <v>0</v>
      </c>
      <c r="BG191" s="162">
        <f>IF(N191="zákl. prenesená",J191,0)</f>
        <v>0</v>
      </c>
      <c r="BH191" s="162">
        <f>IF(N191="zníž. prenesená",J191,0)</f>
        <v>0</v>
      </c>
      <c r="BI191" s="162">
        <f>IF(N191="nulová",J191,0)</f>
        <v>0</v>
      </c>
      <c r="BJ191" s="16" t="s">
        <v>104</v>
      </c>
      <c r="BK191" s="163">
        <f>ROUND(I191*H191,3)</f>
        <v>0</v>
      </c>
      <c r="BL191" s="16" t="s">
        <v>181</v>
      </c>
      <c r="BM191" s="161" t="s">
        <v>440</v>
      </c>
    </row>
    <row r="192" spans="2:65" s="12" customFormat="1" ht="10.199999999999999">
      <c r="B192" s="164"/>
      <c r="D192" s="165" t="s">
        <v>135</v>
      </c>
      <c r="E192" s="166" t="s">
        <v>1</v>
      </c>
      <c r="F192" s="167" t="s">
        <v>441</v>
      </c>
      <c r="H192" s="168">
        <v>85</v>
      </c>
      <c r="I192" s="169"/>
      <c r="L192" s="164"/>
      <c r="M192" s="170"/>
      <c r="T192" s="171"/>
      <c r="AT192" s="166" t="s">
        <v>135</v>
      </c>
      <c r="AU192" s="166" t="s">
        <v>104</v>
      </c>
      <c r="AV192" s="12" t="s">
        <v>104</v>
      </c>
      <c r="AW192" s="12" t="s">
        <v>27</v>
      </c>
      <c r="AX192" s="12" t="s">
        <v>79</v>
      </c>
      <c r="AY192" s="166" t="s">
        <v>126</v>
      </c>
    </row>
    <row r="193" spans="2:65" s="1" customFormat="1" ht="16.5" customHeight="1">
      <c r="B193" s="121"/>
      <c r="C193" s="172" t="s">
        <v>267</v>
      </c>
      <c r="D193" s="172" t="s">
        <v>185</v>
      </c>
      <c r="E193" s="173" t="s">
        <v>256</v>
      </c>
      <c r="F193" s="174" t="s">
        <v>257</v>
      </c>
      <c r="G193" s="175" t="s">
        <v>220</v>
      </c>
      <c r="H193" s="176">
        <v>680</v>
      </c>
      <c r="I193" s="177"/>
      <c r="J193" s="176">
        <f>ROUND(I193*H193,3)</f>
        <v>0</v>
      </c>
      <c r="K193" s="178"/>
      <c r="L193" s="179"/>
      <c r="M193" s="180" t="s">
        <v>1</v>
      </c>
      <c r="N193" s="181" t="s">
        <v>38</v>
      </c>
      <c r="P193" s="159">
        <f>O193*H193</f>
        <v>0</v>
      </c>
      <c r="Q193" s="159">
        <v>3.5E-4</v>
      </c>
      <c r="R193" s="159">
        <f>Q193*H193</f>
        <v>0.23799999999999999</v>
      </c>
      <c r="S193" s="159">
        <v>0</v>
      </c>
      <c r="T193" s="160">
        <f>S193*H193</f>
        <v>0</v>
      </c>
      <c r="AR193" s="161" t="s">
        <v>188</v>
      </c>
      <c r="AT193" s="161" t="s">
        <v>185</v>
      </c>
      <c r="AU193" s="161" t="s">
        <v>104</v>
      </c>
      <c r="AY193" s="16" t="s">
        <v>126</v>
      </c>
      <c r="BE193" s="162">
        <f>IF(N193="základná",J193,0)</f>
        <v>0</v>
      </c>
      <c r="BF193" s="162">
        <f>IF(N193="znížená",J193,0)</f>
        <v>0</v>
      </c>
      <c r="BG193" s="162">
        <f>IF(N193="zákl. prenesená",J193,0)</f>
        <v>0</v>
      </c>
      <c r="BH193" s="162">
        <f>IF(N193="zníž. prenesená",J193,0)</f>
        <v>0</v>
      </c>
      <c r="BI193" s="162">
        <f>IF(N193="nulová",J193,0)</f>
        <v>0</v>
      </c>
      <c r="BJ193" s="16" t="s">
        <v>104</v>
      </c>
      <c r="BK193" s="163">
        <f>ROUND(I193*H193,3)</f>
        <v>0</v>
      </c>
      <c r="BL193" s="16" t="s">
        <v>181</v>
      </c>
      <c r="BM193" s="161" t="s">
        <v>442</v>
      </c>
    </row>
    <row r="194" spans="2:65" s="1" customFormat="1" ht="16.5" customHeight="1">
      <c r="B194" s="121"/>
      <c r="C194" s="172" t="s">
        <v>269</v>
      </c>
      <c r="D194" s="172" t="s">
        <v>185</v>
      </c>
      <c r="E194" s="173" t="s">
        <v>260</v>
      </c>
      <c r="F194" s="174" t="s">
        <v>261</v>
      </c>
      <c r="G194" s="175" t="s">
        <v>132</v>
      </c>
      <c r="H194" s="176">
        <v>52.7</v>
      </c>
      <c r="I194" s="177"/>
      <c r="J194" s="176">
        <f>ROUND(I194*H194,3)</f>
        <v>0</v>
      </c>
      <c r="K194" s="178"/>
      <c r="L194" s="179"/>
      <c r="M194" s="180" t="s">
        <v>1</v>
      </c>
      <c r="N194" s="181" t="s">
        <v>38</v>
      </c>
      <c r="P194" s="159">
        <f>O194*H194</f>
        <v>0</v>
      </c>
      <c r="Q194" s="159">
        <v>9.6799999999999994E-3</v>
      </c>
      <c r="R194" s="159">
        <f>Q194*H194</f>
        <v>0.51013600000000003</v>
      </c>
      <c r="S194" s="159">
        <v>0</v>
      </c>
      <c r="T194" s="160">
        <f>S194*H194</f>
        <v>0</v>
      </c>
      <c r="AR194" s="161" t="s">
        <v>188</v>
      </c>
      <c r="AT194" s="161" t="s">
        <v>185</v>
      </c>
      <c r="AU194" s="161" t="s">
        <v>104</v>
      </c>
      <c r="AY194" s="16" t="s">
        <v>126</v>
      </c>
      <c r="BE194" s="162">
        <f>IF(N194="základná",J194,0)</f>
        <v>0</v>
      </c>
      <c r="BF194" s="162">
        <f>IF(N194="znížená",J194,0)</f>
        <v>0</v>
      </c>
      <c r="BG194" s="162">
        <f>IF(N194="zákl. prenesená",J194,0)</f>
        <v>0</v>
      </c>
      <c r="BH194" s="162">
        <f>IF(N194="zníž. prenesená",J194,0)</f>
        <v>0</v>
      </c>
      <c r="BI194" s="162">
        <f>IF(N194="nulová",J194,0)</f>
        <v>0</v>
      </c>
      <c r="BJ194" s="16" t="s">
        <v>104</v>
      </c>
      <c r="BK194" s="163">
        <f>ROUND(I194*H194,3)</f>
        <v>0</v>
      </c>
      <c r="BL194" s="16" t="s">
        <v>181</v>
      </c>
      <c r="BM194" s="161" t="s">
        <v>443</v>
      </c>
    </row>
    <row r="195" spans="2:65" s="1" customFormat="1" ht="24.15" customHeight="1">
      <c r="B195" s="121"/>
      <c r="C195" s="151" t="s">
        <v>271</v>
      </c>
      <c r="D195" s="151" t="s">
        <v>129</v>
      </c>
      <c r="E195" s="152" t="s">
        <v>287</v>
      </c>
      <c r="F195" s="153" t="s">
        <v>288</v>
      </c>
      <c r="G195" s="154" t="s">
        <v>289</v>
      </c>
      <c r="H195" s="156"/>
      <c r="I195" s="156"/>
      <c r="J195" s="155">
        <f>ROUND(I195*H195,3)</f>
        <v>0</v>
      </c>
      <c r="K195" s="157"/>
      <c r="L195" s="31"/>
      <c r="M195" s="158" t="s">
        <v>1</v>
      </c>
      <c r="N195" s="120" t="s">
        <v>38</v>
      </c>
      <c r="P195" s="159">
        <f>O195*H195</f>
        <v>0</v>
      </c>
      <c r="Q195" s="159">
        <v>0</v>
      </c>
      <c r="R195" s="159">
        <f>Q195*H195</f>
        <v>0</v>
      </c>
      <c r="S195" s="159">
        <v>0</v>
      </c>
      <c r="T195" s="160">
        <f>S195*H195</f>
        <v>0</v>
      </c>
      <c r="AR195" s="161" t="s">
        <v>181</v>
      </c>
      <c r="AT195" s="161" t="s">
        <v>129</v>
      </c>
      <c r="AU195" s="161" t="s">
        <v>104</v>
      </c>
      <c r="AY195" s="16" t="s">
        <v>126</v>
      </c>
      <c r="BE195" s="162">
        <f>IF(N195="základná",J195,0)</f>
        <v>0</v>
      </c>
      <c r="BF195" s="162">
        <f>IF(N195="znížená",J195,0)</f>
        <v>0</v>
      </c>
      <c r="BG195" s="162">
        <f>IF(N195="zákl. prenesená",J195,0)</f>
        <v>0</v>
      </c>
      <c r="BH195" s="162">
        <f>IF(N195="zníž. prenesená",J195,0)</f>
        <v>0</v>
      </c>
      <c r="BI195" s="162">
        <f>IF(N195="nulová",J195,0)</f>
        <v>0</v>
      </c>
      <c r="BJ195" s="16" t="s">
        <v>104</v>
      </c>
      <c r="BK195" s="163">
        <f>ROUND(I195*H195,3)</f>
        <v>0</v>
      </c>
      <c r="BL195" s="16" t="s">
        <v>181</v>
      </c>
      <c r="BM195" s="161" t="s">
        <v>290</v>
      </c>
    </row>
    <row r="196" spans="2:65" s="11" customFormat="1" ht="22.8" customHeight="1">
      <c r="B196" s="139"/>
      <c r="D196" s="140" t="s">
        <v>71</v>
      </c>
      <c r="E196" s="149" t="s">
        <v>291</v>
      </c>
      <c r="F196" s="149" t="s">
        <v>292</v>
      </c>
      <c r="I196" s="142"/>
      <c r="J196" s="150">
        <f>BK196</f>
        <v>0</v>
      </c>
      <c r="L196" s="139"/>
      <c r="M196" s="144"/>
      <c r="P196" s="145">
        <f>SUM(P197:P220)</f>
        <v>0</v>
      </c>
      <c r="R196" s="145">
        <f>SUM(R197:R220)</f>
        <v>5.0599862399999989</v>
      </c>
      <c r="T196" s="146">
        <f>SUM(T197:T220)</f>
        <v>4.7503949999999993</v>
      </c>
      <c r="AR196" s="140" t="s">
        <v>104</v>
      </c>
      <c r="AT196" s="147" t="s">
        <v>71</v>
      </c>
      <c r="AU196" s="147" t="s">
        <v>79</v>
      </c>
      <c r="AY196" s="140" t="s">
        <v>126</v>
      </c>
      <c r="BK196" s="148">
        <f>SUM(BK197:BK220)</f>
        <v>0</v>
      </c>
    </row>
    <row r="197" spans="2:65" s="1" customFormat="1" ht="37.799999999999997" customHeight="1">
      <c r="B197" s="121"/>
      <c r="C197" s="151" t="s">
        <v>275</v>
      </c>
      <c r="D197" s="151" t="s">
        <v>129</v>
      </c>
      <c r="E197" s="152" t="s">
        <v>294</v>
      </c>
      <c r="F197" s="153" t="s">
        <v>295</v>
      </c>
      <c r="G197" s="154" t="s">
        <v>132</v>
      </c>
      <c r="H197" s="155">
        <v>609.02499999999998</v>
      </c>
      <c r="I197" s="156"/>
      <c r="J197" s="155">
        <f>ROUND(I197*H197,3)</f>
        <v>0</v>
      </c>
      <c r="K197" s="157"/>
      <c r="L197" s="31"/>
      <c r="M197" s="158" t="s">
        <v>1</v>
      </c>
      <c r="N197" s="120" t="s">
        <v>38</v>
      </c>
      <c r="P197" s="159">
        <f>O197*H197</f>
        <v>0</v>
      </c>
      <c r="Q197" s="159">
        <v>0</v>
      </c>
      <c r="R197" s="159">
        <f>Q197*H197</f>
        <v>0</v>
      </c>
      <c r="S197" s="159">
        <v>7.7999999999999996E-3</v>
      </c>
      <c r="T197" s="160">
        <f>S197*H197</f>
        <v>4.7503949999999993</v>
      </c>
      <c r="AR197" s="161" t="s">
        <v>181</v>
      </c>
      <c r="AT197" s="161" t="s">
        <v>129</v>
      </c>
      <c r="AU197" s="161" t="s">
        <v>104</v>
      </c>
      <c r="AY197" s="16" t="s">
        <v>126</v>
      </c>
      <c r="BE197" s="162">
        <f>IF(N197="základná",J197,0)</f>
        <v>0</v>
      </c>
      <c r="BF197" s="162">
        <f>IF(N197="znížená",J197,0)</f>
        <v>0</v>
      </c>
      <c r="BG197" s="162">
        <f>IF(N197="zákl. prenesená",J197,0)</f>
        <v>0</v>
      </c>
      <c r="BH197" s="162">
        <f>IF(N197="zníž. prenesená",J197,0)</f>
        <v>0</v>
      </c>
      <c r="BI197" s="162">
        <f>IF(N197="nulová",J197,0)</f>
        <v>0</v>
      </c>
      <c r="BJ197" s="16" t="s">
        <v>104</v>
      </c>
      <c r="BK197" s="163">
        <f>ROUND(I197*H197,3)</f>
        <v>0</v>
      </c>
      <c r="BL197" s="16" t="s">
        <v>181</v>
      </c>
      <c r="BM197" s="161" t="s">
        <v>296</v>
      </c>
    </row>
    <row r="198" spans="2:65" s="12" customFormat="1" ht="10.199999999999999">
      <c r="B198" s="164"/>
      <c r="D198" s="165" t="s">
        <v>135</v>
      </c>
      <c r="E198" s="166" t="s">
        <v>1</v>
      </c>
      <c r="F198" s="167" t="s">
        <v>411</v>
      </c>
      <c r="H198" s="168">
        <v>719.24099999999999</v>
      </c>
      <c r="I198" s="169"/>
      <c r="L198" s="164"/>
      <c r="M198" s="170"/>
      <c r="T198" s="171"/>
      <c r="AT198" s="166" t="s">
        <v>135</v>
      </c>
      <c r="AU198" s="166" t="s">
        <v>104</v>
      </c>
      <c r="AV198" s="12" t="s">
        <v>104</v>
      </c>
      <c r="AW198" s="12" t="s">
        <v>27</v>
      </c>
      <c r="AX198" s="12" t="s">
        <v>72</v>
      </c>
      <c r="AY198" s="166" t="s">
        <v>126</v>
      </c>
    </row>
    <row r="199" spans="2:65" s="12" customFormat="1" ht="10.199999999999999">
      <c r="B199" s="164"/>
      <c r="D199" s="165" t="s">
        <v>135</v>
      </c>
      <c r="E199" s="166" t="s">
        <v>1</v>
      </c>
      <c r="F199" s="167" t="s">
        <v>412</v>
      </c>
      <c r="H199" s="168">
        <v>-110.21599999999999</v>
      </c>
      <c r="I199" s="169"/>
      <c r="L199" s="164"/>
      <c r="M199" s="170"/>
      <c r="T199" s="171"/>
      <c r="AT199" s="166" t="s">
        <v>135</v>
      </c>
      <c r="AU199" s="166" t="s">
        <v>104</v>
      </c>
      <c r="AV199" s="12" t="s">
        <v>104</v>
      </c>
      <c r="AW199" s="12" t="s">
        <v>27</v>
      </c>
      <c r="AX199" s="12" t="s">
        <v>72</v>
      </c>
      <c r="AY199" s="166" t="s">
        <v>126</v>
      </c>
    </row>
    <row r="200" spans="2:65" s="13" customFormat="1" ht="10.199999999999999">
      <c r="B200" s="182"/>
      <c r="D200" s="165" t="s">
        <v>135</v>
      </c>
      <c r="E200" s="183" t="s">
        <v>1</v>
      </c>
      <c r="F200" s="184" t="s">
        <v>198</v>
      </c>
      <c r="H200" s="185">
        <v>609.02499999999998</v>
      </c>
      <c r="I200" s="186"/>
      <c r="L200" s="182"/>
      <c r="M200" s="187"/>
      <c r="T200" s="188"/>
      <c r="AT200" s="183" t="s">
        <v>135</v>
      </c>
      <c r="AU200" s="183" t="s">
        <v>104</v>
      </c>
      <c r="AV200" s="13" t="s">
        <v>133</v>
      </c>
      <c r="AW200" s="13" t="s">
        <v>27</v>
      </c>
      <c r="AX200" s="13" t="s">
        <v>79</v>
      </c>
      <c r="AY200" s="183" t="s">
        <v>126</v>
      </c>
    </row>
    <row r="201" spans="2:65" s="1" customFormat="1" ht="24.15" customHeight="1">
      <c r="B201" s="121"/>
      <c r="C201" s="151" t="s">
        <v>188</v>
      </c>
      <c r="D201" s="151" t="s">
        <v>129</v>
      </c>
      <c r="E201" s="152" t="s">
        <v>299</v>
      </c>
      <c r="F201" s="153" t="s">
        <v>300</v>
      </c>
      <c r="G201" s="154" t="s">
        <v>132</v>
      </c>
      <c r="H201" s="155">
        <v>76.671999999999997</v>
      </c>
      <c r="I201" s="156"/>
      <c r="J201" s="155">
        <f>ROUND(I201*H201,3)</f>
        <v>0</v>
      </c>
      <c r="K201" s="157"/>
      <c r="L201" s="31"/>
      <c r="M201" s="158" t="s">
        <v>1</v>
      </c>
      <c r="N201" s="120" t="s">
        <v>38</v>
      </c>
      <c r="P201" s="159">
        <f>O201*H201</f>
        <v>0</v>
      </c>
      <c r="Q201" s="159">
        <v>5.0000000000000001E-3</v>
      </c>
      <c r="R201" s="159">
        <f>Q201*H201</f>
        <v>0.38335999999999998</v>
      </c>
      <c r="S201" s="159">
        <v>0</v>
      </c>
      <c r="T201" s="160">
        <f>S201*H201</f>
        <v>0</v>
      </c>
      <c r="AR201" s="161" t="s">
        <v>181</v>
      </c>
      <c r="AT201" s="161" t="s">
        <v>129</v>
      </c>
      <c r="AU201" s="161" t="s">
        <v>104</v>
      </c>
      <c r="AY201" s="16" t="s">
        <v>126</v>
      </c>
      <c r="BE201" s="162">
        <f>IF(N201="základná",J201,0)</f>
        <v>0</v>
      </c>
      <c r="BF201" s="162">
        <f>IF(N201="znížená",J201,0)</f>
        <v>0</v>
      </c>
      <c r="BG201" s="162">
        <f>IF(N201="zákl. prenesená",J201,0)</f>
        <v>0</v>
      </c>
      <c r="BH201" s="162">
        <f>IF(N201="zníž. prenesená",J201,0)</f>
        <v>0</v>
      </c>
      <c r="BI201" s="162">
        <f>IF(N201="nulová",J201,0)</f>
        <v>0</v>
      </c>
      <c r="BJ201" s="16" t="s">
        <v>104</v>
      </c>
      <c r="BK201" s="163">
        <f>ROUND(I201*H201,3)</f>
        <v>0</v>
      </c>
      <c r="BL201" s="16" t="s">
        <v>181</v>
      </c>
      <c r="BM201" s="161" t="s">
        <v>301</v>
      </c>
    </row>
    <row r="202" spans="2:65" s="12" customFormat="1" ht="10.199999999999999">
      <c r="B202" s="164"/>
      <c r="D202" s="165" t="s">
        <v>135</v>
      </c>
      <c r="E202" s="166" t="s">
        <v>1</v>
      </c>
      <c r="F202" s="167" t="s">
        <v>444</v>
      </c>
      <c r="H202" s="168">
        <v>76.671999999999997</v>
      </c>
      <c r="I202" s="169"/>
      <c r="L202" s="164"/>
      <c r="M202" s="170"/>
      <c r="T202" s="171"/>
      <c r="AT202" s="166" t="s">
        <v>135</v>
      </c>
      <c r="AU202" s="166" t="s">
        <v>104</v>
      </c>
      <c r="AV202" s="12" t="s">
        <v>104</v>
      </c>
      <c r="AW202" s="12" t="s">
        <v>27</v>
      </c>
      <c r="AX202" s="12" t="s">
        <v>79</v>
      </c>
      <c r="AY202" s="166" t="s">
        <v>126</v>
      </c>
    </row>
    <row r="203" spans="2:65" s="1" customFormat="1" ht="24.15" customHeight="1">
      <c r="B203" s="121"/>
      <c r="C203" s="172" t="s">
        <v>278</v>
      </c>
      <c r="D203" s="172" t="s">
        <v>185</v>
      </c>
      <c r="E203" s="173" t="s">
        <v>304</v>
      </c>
      <c r="F203" s="174" t="s">
        <v>305</v>
      </c>
      <c r="G203" s="175" t="s">
        <v>132</v>
      </c>
      <c r="H203" s="176">
        <v>78.204999999999998</v>
      </c>
      <c r="I203" s="177"/>
      <c r="J203" s="176">
        <f>ROUND(I203*H203,3)</f>
        <v>0</v>
      </c>
      <c r="K203" s="178"/>
      <c r="L203" s="179"/>
      <c r="M203" s="180" t="s">
        <v>1</v>
      </c>
      <c r="N203" s="181" t="s">
        <v>38</v>
      </c>
      <c r="P203" s="159">
        <f>O203*H203</f>
        <v>0</v>
      </c>
      <c r="Q203" s="159">
        <v>1.65E-3</v>
      </c>
      <c r="R203" s="159">
        <f>Q203*H203</f>
        <v>0.12903824999999999</v>
      </c>
      <c r="S203" s="159">
        <v>0</v>
      </c>
      <c r="T203" s="160">
        <f>S203*H203</f>
        <v>0</v>
      </c>
      <c r="AR203" s="161" t="s">
        <v>188</v>
      </c>
      <c r="AT203" s="161" t="s">
        <v>185</v>
      </c>
      <c r="AU203" s="161" t="s">
        <v>104</v>
      </c>
      <c r="AY203" s="16" t="s">
        <v>126</v>
      </c>
      <c r="BE203" s="162">
        <f>IF(N203="základná",J203,0)</f>
        <v>0</v>
      </c>
      <c r="BF203" s="162">
        <f>IF(N203="znížená",J203,0)</f>
        <v>0</v>
      </c>
      <c r="BG203" s="162">
        <f>IF(N203="zákl. prenesená",J203,0)</f>
        <v>0</v>
      </c>
      <c r="BH203" s="162">
        <f>IF(N203="zníž. prenesená",J203,0)</f>
        <v>0</v>
      </c>
      <c r="BI203" s="162">
        <f>IF(N203="nulová",J203,0)</f>
        <v>0</v>
      </c>
      <c r="BJ203" s="16" t="s">
        <v>104</v>
      </c>
      <c r="BK203" s="163">
        <f>ROUND(I203*H203,3)</f>
        <v>0</v>
      </c>
      <c r="BL203" s="16" t="s">
        <v>181</v>
      </c>
      <c r="BM203" s="161" t="s">
        <v>306</v>
      </c>
    </row>
    <row r="204" spans="2:65" s="12" customFormat="1" ht="10.199999999999999">
      <c r="B204" s="164"/>
      <c r="D204" s="165" t="s">
        <v>135</v>
      </c>
      <c r="F204" s="167" t="s">
        <v>445</v>
      </c>
      <c r="H204" s="168">
        <v>78.204999999999998</v>
      </c>
      <c r="I204" s="169"/>
      <c r="L204" s="164"/>
      <c r="M204" s="170"/>
      <c r="T204" s="171"/>
      <c r="AT204" s="166" t="s">
        <v>135</v>
      </c>
      <c r="AU204" s="166" t="s">
        <v>104</v>
      </c>
      <c r="AV204" s="12" t="s">
        <v>104</v>
      </c>
      <c r="AW204" s="12" t="s">
        <v>3</v>
      </c>
      <c r="AX204" s="12" t="s">
        <v>79</v>
      </c>
      <c r="AY204" s="166" t="s">
        <v>126</v>
      </c>
    </row>
    <row r="205" spans="2:65" s="1" customFormat="1" ht="24.15" customHeight="1">
      <c r="B205" s="121"/>
      <c r="C205" s="151" t="s">
        <v>282</v>
      </c>
      <c r="D205" s="151" t="s">
        <v>129</v>
      </c>
      <c r="E205" s="152" t="s">
        <v>309</v>
      </c>
      <c r="F205" s="153" t="s">
        <v>310</v>
      </c>
      <c r="G205" s="154" t="s">
        <v>132</v>
      </c>
      <c r="H205" s="155">
        <v>609.02499999999998</v>
      </c>
      <c r="I205" s="156"/>
      <c r="J205" s="155">
        <f>ROUND(I205*H205,3)</f>
        <v>0</v>
      </c>
      <c r="K205" s="157"/>
      <c r="L205" s="31"/>
      <c r="M205" s="158" t="s">
        <v>1</v>
      </c>
      <c r="N205" s="120" t="s">
        <v>38</v>
      </c>
      <c r="P205" s="159">
        <f>O205*H205</f>
        <v>0</v>
      </c>
      <c r="Q205" s="159">
        <v>0</v>
      </c>
      <c r="R205" s="159">
        <f>Q205*H205</f>
        <v>0</v>
      </c>
      <c r="S205" s="159">
        <v>0</v>
      </c>
      <c r="T205" s="160">
        <f>S205*H205</f>
        <v>0</v>
      </c>
      <c r="AR205" s="161" t="s">
        <v>181</v>
      </c>
      <c r="AT205" s="161" t="s">
        <v>129</v>
      </c>
      <c r="AU205" s="161" t="s">
        <v>104</v>
      </c>
      <c r="AY205" s="16" t="s">
        <v>126</v>
      </c>
      <c r="BE205" s="162">
        <f>IF(N205="základná",J205,0)</f>
        <v>0</v>
      </c>
      <c r="BF205" s="162">
        <f>IF(N205="znížená",J205,0)</f>
        <v>0</v>
      </c>
      <c r="BG205" s="162">
        <f>IF(N205="zákl. prenesená",J205,0)</f>
        <v>0</v>
      </c>
      <c r="BH205" s="162">
        <f>IF(N205="zníž. prenesená",J205,0)</f>
        <v>0</v>
      </c>
      <c r="BI205" s="162">
        <f>IF(N205="nulová",J205,0)</f>
        <v>0</v>
      </c>
      <c r="BJ205" s="16" t="s">
        <v>104</v>
      </c>
      <c r="BK205" s="163">
        <f>ROUND(I205*H205,3)</f>
        <v>0</v>
      </c>
      <c r="BL205" s="16" t="s">
        <v>181</v>
      </c>
      <c r="BM205" s="161" t="s">
        <v>446</v>
      </c>
    </row>
    <row r="206" spans="2:65" s="12" customFormat="1" ht="10.199999999999999">
      <c r="B206" s="164"/>
      <c r="D206" s="165" t="s">
        <v>135</v>
      </c>
      <c r="E206" s="166" t="s">
        <v>1</v>
      </c>
      <c r="F206" s="167" t="s">
        <v>447</v>
      </c>
      <c r="H206" s="168">
        <v>719.24099999999999</v>
      </c>
      <c r="I206" s="169"/>
      <c r="L206" s="164"/>
      <c r="M206" s="170"/>
      <c r="T206" s="171"/>
      <c r="AT206" s="166" t="s">
        <v>135</v>
      </c>
      <c r="AU206" s="166" t="s">
        <v>104</v>
      </c>
      <c r="AV206" s="12" t="s">
        <v>104</v>
      </c>
      <c r="AW206" s="12" t="s">
        <v>27</v>
      </c>
      <c r="AX206" s="12" t="s">
        <v>72</v>
      </c>
      <c r="AY206" s="166" t="s">
        <v>126</v>
      </c>
    </row>
    <row r="207" spans="2:65" s="12" customFormat="1" ht="10.199999999999999">
      <c r="B207" s="164"/>
      <c r="D207" s="165" t="s">
        <v>135</v>
      </c>
      <c r="E207" s="166" t="s">
        <v>1</v>
      </c>
      <c r="F207" s="167" t="s">
        <v>412</v>
      </c>
      <c r="H207" s="168">
        <v>-110.21599999999999</v>
      </c>
      <c r="I207" s="169"/>
      <c r="L207" s="164"/>
      <c r="M207" s="170"/>
      <c r="T207" s="171"/>
      <c r="AT207" s="166" t="s">
        <v>135</v>
      </c>
      <c r="AU207" s="166" t="s">
        <v>104</v>
      </c>
      <c r="AV207" s="12" t="s">
        <v>104</v>
      </c>
      <c r="AW207" s="12" t="s">
        <v>27</v>
      </c>
      <c r="AX207" s="12" t="s">
        <v>72</v>
      </c>
      <c r="AY207" s="166" t="s">
        <v>126</v>
      </c>
    </row>
    <row r="208" spans="2:65" s="13" customFormat="1" ht="10.199999999999999">
      <c r="B208" s="182"/>
      <c r="D208" s="165" t="s">
        <v>135</v>
      </c>
      <c r="E208" s="183" t="s">
        <v>1</v>
      </c>
      <c r="F208" s="184" t="s">
        <v>198</v>
      </c>
      <c r="H208" s="185">
        <v>609.02499999999998</v>
      </c>
      <c r="I208" s="186"/>
      <c r="L208" s="182"/>
      <c r="M208" s="187"/>
      <c r="T208" s="188"/>
      <c r="AT208" s="183" t="s">
        <v>135</v>
      </c>
      <c r="AU208" s="183" t="s">
        <v>104</v>
      </c>
      <c r="AV208" s="13" t="s">
        <v>133</v>
      </c>
      <c r="AW208" s="13" t="s">
        <v>27</v>
      </c>
      <c r="AX208" s="13" t="s">
        <v>79</v>
      </c>
      <c r="AY208" s="183" t="s">
        <v>126</v>
      </c>
    </row>
    <row r="209" spans="2:65" s="1" customFormat="1" ht="24.15" customHeight="1">
      <c r="B209" s="121"/>
      <c r="C209" s="172" t="s">
        <v>284</v>
      </c>
      <c r="D209" s="172" t="s">
        <v>185</v>
      </c>
      <c r="E209" s="173" t="s">
        <v>313</v>
      </c>
      <c r="F209" s="174" t="s">
        <v>314</v>
      </c>
      <c r="G209" s="175" t="s">
        <v>132</v>
      </c>
      <c r="H209" s="176">
        <v>621.20600000000002</v>
      </c>
      <c r="I209" s="177"/>
      <c r="J209" s="176">
        <f>ROUND(I209*H209,3)</f>
        <v>0</v>
      </c>
      <c r="K209" s="178"/>
      <c r="L209" s="179"/>
      <c r="M209" s="180" t="s">
        <v>1</v>
      </c>
      <c r="N209" s="181" t="s">
        <v>38</v>
      </c>
      <c r="P209" s="159">
        <f>O209*H209</f>
        <v>0</v>
      </c>
      <c r="Q209" s="159">
        <v>1.17E-3</v>
      </c>
      <c r="R209" s="159">
        <f>Q209*H209</f>
        <v>0.72681102000000009</v>
      </c>
      <c r="S209" s="159">
        <v>0</v>
      </c>
      <c r="T209" s="160">
        <f>S209*H209</f>
        <v>0</v>
      </c>
      <c r="AR209" s="161" t="s">
        <v>188</v>
      </c>
      <c r="AT209" s="161" t="s">
        <v>185</v>
      </c>
      <c r="AU209" s="161" t="s">
        <v>104</v>
      </c>
      <c r="AY209" s="16" t="s">
        <v>126</v>
      </c>
      <c r="BE209" s="162">
        <f>IF(N209="základná",J209,0)</f>
        <v>0</v>
      </c>
      <c r="BF209" s="162">
        <f>IF(N209="znížená",J209,0)</f>
        <v>0</v>
      </c>
      <c r="BG209" s="162">
        <f>IF(N209="zákl. prenesená",J209,0)</f>
        <v>0</v>
      </c>
      <c r="BH209" s="162">
        <f>IF(N209="zníž. prenesená",J209,0)</f>
        <v>0</v>
      </c>
      <c r="BI209" s="162">
        <f>IF(N209="nulová",J209,0)</f>
        <v>0</v>
      </c>
      <c r="BJ209" s="16" t="s">
        <v>104</v>
      </c>
      <c r="BK209" s="163">
        <f>ROUND(I209*H209,3)</f>
        <v>0</v>
      </c>
      <c r="BL209" s="16" t="s">
        <v>181</v>
      </c>
      <c r="BM209" s="161" t="s">
        <v>315</v>
      </c>
    </row>
    <row r="210" spans="2:65" s="12" customFormat="1" ht="10.199999999999999">
      <c r="B210" s="164"/>
      <c r="D210" s="165" t="s">
        <v>135</v>
      </c>
      <c r="F210" s="167" t="s">
        <v>448</v>
      </c>
      <c r="H210" s="168">
        <v>621.20600000000002</v>
      </c>
      <c r="I210" s="169"/>
      <c r="L210" s="164"/>
      <c r="M210" s="170"/>
      <c r="T210" s="171"/>
      <c r="AT210" s="166" t="s">
        <v>135</v>
      </c>
      <c r="AU210" s="166" t="s">
        <v>104</v>
      </c>
      <c r="AV210" s="12" t="s">
        <v>104</v>
      </c>
      <c r="AW210" s="12" t="s">
        <v>3</v>
      </c>
      <c r="AX210" s="12" t="s">
        <v>79</v>
      </c>
      <c r="AY210" s="166" t="s">
        <v>126</v>
      </c>
    </row>
    <row r="211" spans="2:65" s="1" customFormat="1" ht="24.15" customHeight="1">
      <c r="B211" s="121"/>
      <c r="C211" s="151" t="s">
        <v>286</v>
      </c>
      <c r="D211" s="151" t="s">
        <v>129</v>
      </c>
      <c r="E211" s="152" t="s">
        <v>318</v>
      </c>
      <c r="F211" s="153" t="s">
        <v>319</v>
      </c>
      <c r="G211" s="154" t="s">
        <v>132</v>
      </c>
      <c r="H211" s="155">
        <v>609.02499999999998</v>
      </c>
      <c r="I211" s="156"/>
      <c r="J211" s="155">
        <f>ROUND(I211*H211,3)</f>
        <v>0</v>
      </c>
      <c r="K211" s="157"/>
      <c r="L211" s="31"/>
      <c r="M211" s="158" t="s">
        <v>1</v>
      </c>
      <c r="N211" s="120" t="s">
        <v>38</v>
      </c>
      <c r="P211" s="159">
        <f>O211*H211</f>
        <v>0</v>
      </c>
      <c r="Q211" s="159">
        <v>0</v>
      </c>
      <c r="R211" s="159">
        <f>Q211*H211</f>
        <v>0</v>
      </c>
      <c r="S211" s="159">
        <v>0</v>
      </c>
      <c r="T211" s="160">
        <f>S211*H211</f>
        <v>0</v>
      </c>
      <c r="AR211" s="161" t="s">
        <v>181</v>
      </c>
      <c r="AT211" s="161" t="s">
        <v>129</v>
      </c>
      <c r="AU211" s="161" t="s">
        <v>104</v>
      </c>
      <c r="AY211" s="16" t="s">
        <v>126</v>
      </c>
      <c r="BE211" s="162">
        <f>IF(N211="základná",J211,0)</f>
        <v>0</v>
      </c>
      <c r="BF211" s="162">
        <f>IF(N211="znížená",J211,0)</f>
        <v>0</v>
      </c>
      <c r="BG211" s="162">
        <f>IF(N211="zákl. prenesená",J211,0)</f>
        <v>0</v>
      </c>
      <c r="BH211" s="162">
        <f>IF(N211="zníž. prenesená",J211,0)</f>
        <v>0</v>
      </c>
      <c r="BI211" s="162">
        <f>IF(N211="nulová",J211,0)</f>
        <v>0</v>
      </c>
      <c r="BJ211" s="16" t="s">
        <v>104</v>
      </c>
      <c r="BK211" s="163">
        <f>ROUND(I211*H211,3)</f>
        <v>0</v>
      </c>
      <c r="BL211" s="16" t="s">
        <v>181</v>
      </c>
      <c r="BM211" s="161" t="s">
        <v>449</v>
      </c>
    </row>
    <row r="212" spans="2:65" s="1" customFormat="1" ht="24.15" customHeight="1">
      <c r="B212" s="121"/>
      <c r="C212" s="172" t="s">
        <v>293</v>
      </c>
      <c r="D212" s="172" t="s">
        <v>185</v>
      </c>
      <c r="E212" s="173" t="s">
        <v>322</v>
      </c>
      <c r="F212" s="174" t="s">
        <v>323</v>
      </c>
      <c r="G212" s="175" t="s">
        <v>132</v>
      </c>
      <c r="H212" s="176">
        <v>1262.8720000000001</v>
      </c>
      <c r="I212" s="177"/>
      <c r="J212" s="176">
        <f>ROUND(I212*H212,3)</f>
        <v>0</v>
      </c>
      <c r="K212" s="178"/>
      <c r="L212" s="179"/>
      <c r="M212" s="180" t="s">
        <v>1</v>
      </c>
      <c r="N212" s="181" t="s">
        <v>38</v>
      </c>
      <c r="P212" s="159">
        <f>O212*H212</f>
        <v>0</v>
      </c>
      <c r="Q212" s="159">
        <v>2.7299999999999998E-3</v>
      </c>
      <c r="R212" s="159">
        <f>Q212*H212</f>
        <v>3.44764056</v>
      </c>
      <c r="S212" s="159">
        <v>0</v>
      </c>
      <c r="T212" s="160">
        <f>S212*H212</f>
        <v>0</v>
      </c>
      <c r="AR212" s="161" t="s">
        <v>188</v>
      </c>
      <c r="AT212" s="161" t="s">
        <v>185</v>
      </c>
      <c r="AU212" s="161" t="s">
        <v>104</v>
      </c>
      <c r="AY212" s="16" t="s">
        <v>126</v>
      </c>
      <c r="BE212" s="162">
        <f>IF(N212="základná",J212,0)</f>
        <v>0</v>
      </c>
      <c r="BF212" s="162">
        <f>IF(N212="znížená",J212,0)</f>
        <v>0</v>
      </c>
      <c r="BG212" s="162">
        <f>IF(N212="zákl. prenesená",J212,0)</f>
        <v>0</v>
      </c>
      <c r="BH212" s="162">
        <f>IF(N212="zníž. prenesená",J212,0)</f>
        <v>0</v>
      </c>
      <c r="BI212" s="162">
        <f>IF(N212="nulová",J212,0)</f>
        <v>0</v>
      </c>
      <c r="BJ212" s="16" t="s">
        <v>104</v>
      </c>
      <c r="BK212" s="163">
        <f>ROUND(I212*H212,3)</f>
        <v>0</v>
      </c>
      <c r="BL212" s="16" t="s">
        <v>181</v>
      </c>
      <c r="BM212" s="161" t="s">
        <v>324</v>
      </c>
    </row>
    <row r="213" spans="2:65" s="12" customFormat="1" ht="10.199999999999999">
      <c r="B213" s="164"/>
      <c r="D213" s="165" t="s">
        <v>135</v>
      </c>
      <c r="E213" s="166" t="s">
        <v>1</v>
      </c>
      <c r="F213" s="167" t="s">
        <v>450</v>
      </c>
      <c r="H213" s="168">
        <v>1262.8720000000001</v>
      </c>
      <c r="I213" s="169"/>
      <c r="L213" s="164"/>
      <c r="M213" s="170"/>
      <c r="T213" s="171"/>
      <c r="AT213" s="166" t="s">
        <v>135</v>
      </c>
      <c r="AU213" s="166" t="s">
        <v>104</v>
      </c>
      <c r="AV213" s="12" t="s">
        <v>104</v>
      </c>
      <c r="AW213" s="12" t="s">
        <v>27</v>
      </c>
      <c r="AX213" s="12" t="s">
        <v>79</v>
      </c>
      <c r="AY213" s="166" t="s">
        <v>126</v>
      </c>
    </row>
    <row r="214" spans="2:65" s="1" customFormat="1" ht="21.75" customHeight="1">
      <c r="B214" s="121"/>
      <c r="C214" s="151" t="s">
        <v>298</v>
      </c>
      <c r="D214" s="151" t="s">
        <v>129</v>
      </c>
      <c r="E214" s="152" t="s">
        <v>327</v>
      </c>
      <c r="F214" s="153" t="s">
        <v>328</v>
      </c>
      <c r="G214" s="154" t="s">
        <v>132</v>
      </c>
      <c r="H214" s="155">
        <v>70.45</v>
      </c>
      <c r="I214" s="156"/>
      <c r="J214" s="155">
        <f>ROUND(I214*H214,3)</f>
        <v>0</v>
      </c>
      <c r="K214" s="157"/>
      <c r="L214" s="31"/>
      <c r="M214" s="158" t="s">
        <v>1</v>
      </c>
      <c r="N214" s="120" t="s">
        <v>38</v>
      </c>
      <c r="P214" s="159">
        <f>O214*H214</f>
        <v>0</v>
      </c>
      <c r="Q214" s="159">
        <v>4.0000000000000001E-3</v>
      </c>
      <c r="R214" s="159">
        <f>Q214*H214</f>
        <v>0.28179999999999999</v>
      </c>
      <c r="S214" s="159">
        <v>0</v>
      </c>
      <c r="T214" s="160">
        <f>S214*H214</f>
        <v>0</v>
      </c>
      <c r="AR214" s="161" t="s">
        <v>181</v>
      </c>
      <c r="AT214" s="161" t="s">
        <v>129</v>
      </c>
      <c r="AU214" s="161" t="s">
        <v>104</v>
      </c>
      <c r="AY214" s="16" t="s">
        <v>126</v>
      </c>
      <c r="BE214" s="162">
        <f>IF(N214="základná",J214,0)</f>
        <v>0</v>
      </c>
      <c r="BF214" s="162">
        <f>IF(N214="znížená",J214,0)</f>
        <v>0</v>
      </c>
      <c r="BG214" s="162">
        <f>IF(N214="zákl. prenesená",J214,0)</f>
        <v>0</v>
      </c>
      <c r="BH214" s="162">
        <f>IF(N214="zníž. prenesená",J214,0)</f>
        <v>0</v>
      </c>
      <c r="BI214" s="162">
        <f>IF(N214="nulová",J214,0)</f>
        <v>0</v>
      </c>
      <c r="BJ214" s="16" t="s">
        <v>104</v>
      </c>
      <c r="BK214" s="163">
        <f>ROUND(I214*H214,3)</f>
        <v>0</v>
      </c>
      <c r="BL214" s="16" t="s">
        <v>181</v>
      </c>
      <c r="BM214" s="161" t="s">
        <v>451</v>
      </c>
    </row>
    <row r="215" spans="2:65" s="12" customFormat="1" ht="10.199999999999999">
      <c r="B215" s="164"/>
      <c r="D215" s="165" t="s">
        <v>135</v>
      </c>
      <c r="E215" s="166" t="s">
        <v>1</v>
      </c>
      <c r="F215" s="167" t="s">
        <v>452</v>
      </c>
      <c r="H215" s="168">
        <v>70.45</v>
      </c>
      <c r="I215" s="169"/>
      <c r="L215" s="164"/>
      <c r="M215" s="170"/>
      <c r="T215" s="171"/>
      <c r="AT215" s="166" t="s">
        <v>135</v>
      </c>
      <c r="AU215" s="166" t="s">
        <v>104</v>
      </c>
      <c r="AV215" s="12" t="s">
        <v>104</v>
      </c>
      <c r="AW215" s="12" t="s">
        <v>27</v>
      </c>
      <c r="AX215" s="12" t="s">
        <v>79</v>
      </c>
      <c r="AY215" s="166" t="s">
        <v>126</v>
      </c>
    </row>
    <row r="216" spans="2:65" s="1" customFormat="1" ht="24.15" customHeight="1">
      <c r="B216" s="121"/>
      <c r="C216" s="172" t="s">
        <v>303</v>
      </c>
      <c r="D216" s="172" t="s">
        <v>185</v>
      </c>
      <c r="E216" s="173" t="s">
        <v>453</v>
      </c>
      <c r="F216" s="174" t="s">
        <v>333</v>
      </c>
      <c r="G216" s="175" t="s">
        <v>132</v>
      </c>
      <c r="H216" s="176">
        <v>61.658999999999999</v>
      </c>
      <c r="I216" s="177"/>
      <c r="J216" s="176">
        <f>ROUND(I216*H216,3)</f>
        <v>0</v>
      </c>
      <c r="K216" s="178"/>
      <c r="L216" s="179"/>
      <c r="M216" s="180" t="s">
        <v>1</v>
      </c>
      <c r="N216" s="181" t="s">
        <v>38</v>
      </c>
      <c r="P216" s="159">
        <f>O216*H216</f>
        <v>0</v>
      </c>
      <c r="Q216" s="159">
        <v>9.8999999999999999E-4</v>
      </c>
      <c r="R216" s="159">
        <f>Q216*H216</f>
        <v>6.1042409999999998E-2</v>
      </c>
      <c r="S216" s="159">
        <v>0</v>
      </c>
      <c r="T216" s="160">
        <f>S216*H216</f>
        <v>0</v>
      </c>
      <c r="AR216" s="161" t="s">
        <v>188</v>
      </c>
      <c r="AT216" s="161" t="s">
        <v>185</v>
      </c>
      <c r="AU216" s="161" t="s">
        <v>104</v>
      </c>
      <c r="AY216" s="16" t="s">
        <v>126</v>
      </c>
      <c r="BE216" s="162">
        <f>IF(N216="základná",J216,0)</f>
        <v>0</v>
      </c>
      <c r="BF216" s="162">
        <f>IF(N216="znížená",J216,0)</f>
        <v>0</v>
      </c>
      <c r="BG216" s="162">
        <f>IF(N216="zákl. prenesená",J216,0)</f>
        <v>0</v>
      </c>
      <c r="BH216" s="162">
        <f>IF(N216="zníž. prenesená",J216,0)</f>
        <v>0</v>
      </c>
      <c r="BI216" s="162">
        <f>IF(N216="nulová",J216,0)</f>
        <v>0</v>
      </c>
      <c r="BJ216" s="16" t="s">
        <v>104</v>
      </c>
      <c r="BK216" s="163">
        <f>ROUND(I216*H216,3)</f>
        <v>0</v>
      </c>
      <c r="BL216" s="16" t="s">
        <v>181</v>
      </c>
      <c r="BM216" s="161" t="s">
        <v>454</v>
      </c>
    </row>
    <row r="217" spans="2:65" s="12" customFormat="1" ht="10.199999999999999">
      <c r="B217" s="164"/>
      <c r="D217" s="165" t="s">
        <v>135</v>
      </c>
      <c r="E217" s="166" t="s">
        <v>1</v>
      </c>
      <c r="F217" s="167" t="s">
        <v>455</v>
      </c>
      <c r="H217" s="168">
        <v>61.658999999999999</v>
      </c>
      <c r="I217" s="169"/>
      <c r="L217" s="164"/>
      <c r="M217" s="170"/>
      <c r="T217" s="171"/>
      <c r="AT217" s="166" t="s">
        <v>135</v>
      </c>
      <c r="AU217" s="166" t="s">
        <v>104</v>
      </c>
      <c r="AV217" s="12" t="s">
        <v>104</v>
      </c>
      <c r="AW217" s="12" t="s">
        <v>27</v>
      </c>
      <c r="AX217" s="12" t="s">
        <v>79</v>
      </c>
      <c r="AY217" s="166" t="s">
        <v>126</v>
      </c>
    </row>
    <row r="218" spans="2:65" s="1" customFormat="1" ht="24.15" customHeight="1">
      <c r="B218" s="121"/>
      <c r="C218" s="172" t="s">
        <v>308</v>
      </c>
      <c r="D218" s="172" t="s">
        <v>185</v>
      </c>
      <c r="E218" s="173" t="s">
        <v>456</v>
      </c>
      <c r="F218" s="174" t="s">
        <v>457</v>
      </c>
      <c r="G218" s="175" t="s">
        <v>132</v>
      </c>
      <c r="H218" s="176">
        <v>9.18</v>
      </c>
      <c r="I218" s="177"/>
      <c r="J218" s="176">
        <f>ROUND(I218*H218,3)</f>
        <v>0</v>
      </c>
      <c r="K218" s="178"/>
      <c r="L218" s="179"/>
      <c r="M218" s="180" t="s">
        <v>1</v>
      </c>
      <c r="N218" s="181" t="s">
        <v>38</v>
      </c>
      <c r="P218" s="159">
        <f>O218*H218</f>
        <v>0</v>
      </c>
      <c r="Q218" s="159">
        <v>3.3E-3</v>
      </c>
      <c r="R218" s="159">
        <f>Q218*H218</f>
        <v>3.0293999999999998E-2</v>
      </c>
      <c r="S218" s="159">
        <v>0</v>
      </c>
      <c r="T218" s="160">
        <f>S218*H218</f>
        <v>0</v>
      </c>
      <c r="AR218" s="161" t="s">
        <v>188</v>
      </c>
      <c r="AT218" s="161" t="s">
        <v>185</v>
      </c>
      <c r="AU218" s="161" t="s">
        <v>104</v>
      </c>
      <c r="AY218" s="16" t="s">
        <v>126</v>
      </c>
      <c r="BE218" s="162">
        <f>IF(N218="základná",J218,0)</f>
        <v>0</v>
      </c>
      <c r="BF218" s="162">
        <f>IF(N218="znížená",J218,0)</f>
        <v>0</v>
      </c>
      <c r="BG218" s="162">
        <f>IF(N218="zákl. prenesená",J218,0)</f>
        <v>0</v>
      </c>
      <c r="BH218" s="162">
        <f>IF(N218="zníž. prenesená",J218,0)</f>
        <v>0</v>
      </c>
      <c r="BI218" s="162">
        <f>IF(N218="nulová",J218,0)</f>
        <v>0</v>
      </c>
      <c r="BJ218" s="16" t="s">
        <v>104</v>
      </c>
      <c r="BK218" s="163">
        <f>ROUND(I218*H218,3)</f>
        <v>0</v>
      </c>
      <c r="BL218" s="16" t="s">
        <v>181</v>
      </c>
      <c r="BM218" s="161" t="s">
        <v>458</v>
      </c>
    </row>
    <row r="219" spans="2:65" s="12" customFormat="1" ht="10.199999999999999">
      <c r="B219" s="164"/>
      <c r="D219" s="165" t="s">
        <v>135</v>
      </c>
      <c r="E219" s="166" t="s">
        <v>1</v>
      </c>
      <c r="F219" s="167" t="s">
        <v>459</v>
      </c>
      <c r="H219" s="168">
        <v>9.18</v>
      </c>
      <c r="I219" s="169"/>
      <c r="L219" s="164"/>
      <c r="M219" s="170"/>
      <c r="T219" s="171"/>
      <c r="AT219" s="166" t="s">
        <v>135</v>
      </c>
      <c r="AU219" s="166" t="s">
        <v>104</v>
      </c>
      <c r="AV219" s="12" t="s">
        <v>104</v>
      </c>
      <c r="AW219" s="12" t="s">
        <v>27</v>
      </c>
      <c r="AX219" s="12" t="s">
        <v>79</v>
      </c>
      <c r="AY219" s="166" t="s">
        <v>126</v>
      </c>
    </row>
    <row r="220" spans="2:65" s="1" customFormat="1" ht="24.15" customHeight="1">
      <c r="B220" s="121"/>
      <c r="C220" s="151" t="s">
        <v>312</v>
      </c>
      <c r="D220" s="151" t="s">
        <v>129</v>
      </c>
      <c r="E220" s="152" t="s">
        <v>337</v>
      </c>
      <c r="F220" s="153" t="s">
        <v>338</v>
      </c>
      <c r="G220" s="154" t="s">
        <v>289</v>
      </c>
      <c r="H220" s="156"/>
      <c r="I220" s="156"/>
      <c r="J220" s="155">
        <f>ROUND(I220*H220,3)</f>
        <v>0</v>
      </c>
      <c r="K220" s="157"/>
      <c r="L220" s="31"/>
      <c r="M220" s="158" t="s">
        <v>1</v>
      </c>
      <c r="N220" s="120" t="s">
        <v>38</v>
      </c>
      <c r="P220" s="159">
        <f>O220*H220</f>
        <v>0</v>
      </c>
      <c r="Q220" s="159">
        <v>0</v>
      </c>
      <c r="R220" s="159">
        <f>Q220*H220</f>
        <v>0</v>
      </c>
      <c r="S220" s="159">
        <v>0</v>
      </c>
      <c r="T220" s="160">
        <f>S220*H220</f>
        <v>0</v>
      </c>
      <c r="AR220" s="161" t="s">
        <v>181</v>
      </c>
      <c r="AT220" s="161" t="s">
        <v>129</v>
      </c>
      <c r="AU220" s="161" t="s">
        <v>104</v>
      </c>
      <c r="AY220" s="16" t="s">
        <v>126</v>
      </c>
      <c r="BE220" s="162">
        <f>IF(N220="základná",J220,0)</f>
        <v>0</v>
      </c>
      <c r="BF220" s="162">
        <f>IF(N220="znížená",J220,0)</f>
        <v>0</v>
      </c>
      <c r="BG220" s="162">
        <f>IF(N220="zákl. prenesená",J220,0)</f>
        <v>0</v>
      </c>
      <c r="BH220" s="162">
        <f>IF(N220="zníž. prenesená",J220,0)</f>
        <v>0</v>
      </c>
      <c r="BI220" s="162">
        <f>IF(N220="nulová",J220,0)</f>
        <v>0</v>
      </c>
      <c r="BJ220" s="16" t="s">
        <v>104</v>
      </c>
      <c r="BK220" s="163">
        <f>ROUND(I220*H220,3)</f>
        <v>0</v>
      </c>
      <c r="BL220" s="16" t="s">
        <v>181</v>
      </c>
      <c r="BM220" s="161" t="s">
        <v>339</v>
      </c>
    </row>
    <row r="221" spans="2:65" s="11" customFormat="1" ht="22.8" customHeight="1">
      <c r="B221" s="139"/>
      <c r="D221" s="140" t="s">
        <v>71</v>
      </c>
      <c r="E221" s="149" t="s">
        <v>340</v>
      </c>
      <c r="F221" s="149" t="s">
        <v>341</v>
      </c>
      <c r="I221" s="142"/>
      <c r="J221" s="150">
        <f>BK221</f>
        <v>0</v>
      </c>
      <c r="L221" s="139"/>
      <c r="M221" s="144"/>
      <c r="P221" s="145">
        <f>SUM(P222:P226)</f>
        <v>0</v>
      </c>
      <c r="R221" s="145">
        <f>SUM(R222:R226)</f>
        <v>0</v>
      </c>
      <c r="T221" s="146">
        <f>SUM(T222:T226)</f>
        <v>12.789524999999998</v>
      </c>
      <c r="AR221" s="140" t="s">
        <v>104</v>
      </c>
      <c r="AT221" s="147" t="s">
        <v>71</v>
      </c>
      <c r="AU221" s="147" t="s">
        <v>79</v>
      </c>
      <c r="AY221" s="140" t="s">
        <v>126</v>
      </c>
      <c r="BK221" s="148">
        <f>SUM(BK222:BK226)</f>
        <v>0</v>
      </c>
    </row>
    <row r="222" spans="2:65" s="1" customFormat="1" ht="24.15" customHeight="1">
      <c r="B222" s="121"/>
      <c r="C222" s="151" t="s">
        <v>317</v>
      </c>
      <c r="D222" s="151" t="s">
        <v>129</v>
      </c>
      <c r="E222" s="152" t="s">
        <v>343</v>
      </c>
      <c r="F222" s="153" t="s">
        <v>344</v>
      </c>
      <c r="G222" s="154" t="s">
        <v>132</v>
      </c>
      <c r="H222" s="155">
        <v>609.02499999999998</v>
      </c>
      <c r="I222" s="156"/>
      <c r="J222" s="155">
        <f>ROUND(I222*H222,3)</f>
        <v>0</v>
      </c>
      <c r="K222" s="157"/>
      <c r="L222" s="31"/>
      <c r="M222" s="158" t="s">
        <v>1</v>
      </c>
      <c r="N222" s="120" t="s">
        <v>38</v>
      </c>
      <c r="P222" s="159">
        <f>O222*H222</f>
        <v>0</v>
      </c>
      <c r="Q222" s="159">
        <v>0</v>
      </c>
      <c r="R222" s="159">
        <f>Q222*H222</f>
        <v>0</v>
      </c>
      <c r="S222" s="159">
        <v>7.0000000000000001E-3</v>
      </c>
      <c r="T222" s="160">
        <f>S222*H222</f>
        <v>4.2631749999999995</v>
      </c>
      <c r="AR222" s="161" t="s">
        <v>181</v>
      </c>
      <c r="AT222" s="161" t="s">
        <v>129</v>
      </c>
      <c r="AU222" s="161" t="s">
        <v>104</v>
      </c>
      <c r="AY222" s="16" t="s">
        <v>126</v>
      </c>
      <c r="BE222" s="162">
        <f>IF(N222="základná",J222,0)</f>
        <v>0</v>
      </c>
      <c r="BF222" s="162">
        <f>IF(N222="znížená",J222,0)</f>
        <v>0</v>
      </c>
      <c r="BG222" s="162">
        <f>IF(N222="zákl. prenesená",J222,0)</f>
        <v>0</v>
      </c>
      <c r="BH222" s="162">
        <f>IF(N222="zníž. prenesená",J222,0)</f>
        <v>0</v>
      </c>
      <c r="BI222" s="162">
        <f>IF(N222="nulová",J222,0)</f>
        <v>0</v>
      </c>
      <c r="BJ222" s="16" t="s">
        <v>104</v>
      </c>
      <c r="BK222" s="163">
        <f>ROUND(I222*H222,3)</f>
        <v>0</v>
      </c>
      <c r="BL222" s="16" t="s">
        <v>181</v>
      </c>
      <c r="BM222" s="161" t="s">
        <v>345</v>
      </c>
    </row>
    <row r="223" spans="2:65" s="12" customFormat="1" ht="10.199999999999999">
      <c r="B223" s="164"/>
      <c r="D223" s="165" t="s">
        <v>135</v>
      </c>
      <c r="E223" s="166" t="s">
        <v>1</v>
      </c>
      <c r="F223" s="167" t="s">
        <v>411</v>
      </c>
      <c r="H223" s="168">
        <v>719.24099999999999</v>
      </c>
      <c r="I223" s="169"/>
      <c r="L223" s="164"/>
      <c r="M223" s="170"/>
      <c r="T223" s="171"/>
      <c r="AT223" s="166" t="s">
        <v>135</v>
      </c>
      <c r="AU223" s="166" t="s">
        <v>104</v>
      </c>
      <c r="AV223" s="12" t="s">
        <v>104</v>
      </c>
      <c r="AW223" s="12" t="s">
        <v>27</v>
      </c>
      <c r="AX223" s="12" t="s">
        <v>72</v>
      </c>
      <c r="AY223" s="166" t="s">
        <v>126</v>
      </c>
    </row>
    <row r="224" spans="2:65" s="12" customFormat="1" ht="10.199999999999999">
      <c r="B224" s="164"/>
      <c r="D224" s="165" t="s">
        <v>135</v>
      </c>
      <c r="E224" s="166" t="s">
        <v>1</v>
      </c>
      <c r="F224" s="167" t="s">
        <v>412</v>
      </c>
      <c r="H224" s="168">
        <v>-110.21599999999999</v>
      </c>
      <c r="I224" s="169"/>
      <c r="L224" s="164"/>
      <c r="M224" s="170"/>
      <c r="T224" s="171"/>
      <c r="AT224" s="166" t="s">
        <v>135</v>
      </c>
      <c r="AU224" s="166" t="s">
        <v>104</v>
      </c>
      <c r="AV224" s="12" t="s">
        <v>104</v>
      </c>
      <c r="AW224" s="12" t="s">
        <v>27</v>
      </c>
      <c r="AX224" s="12" t="s">
        <v>72</v>
      </c>
      <c r="AY224" s="166" t="s">
        <v>126</v>
      </c>
    </row>
    <row r="225" spans="2:65" s="13" customFormat="1" ht="10.199999999999999">
      <c r="B225" s="182"/>
      <c r="D225" s="165" t="s">
        <v>135</v>
      </c>
      <c r="E225" s="183" t="s">
        <v>1</v>
      </c>
      <c r="F225" s="184" t="s">
        <v>198</v>
      </c>
      <c r="H225" s="185">
        <v>609.02499999999998</v>
      </c>
      <c r="I225" s="186"/>
      <c r="L225" s="182"/>
      <c r="M225" s="187"/>
      <c r="T225" s="188"/>
      <c r="AT225" s="183" t="s">
        <v>135</v>
      </c>
      <c r="AU225" s="183" t="s">
        <v>104</v>
      </c>
      <c r="AV225" s="13" t="s">
        <v>133</v>
      </c>
      <c r="AW225" s="13" t="s">
        <v>27</v>
      </c>
      <c r="AX225" s="13" t="s">
        <v>79</v>
      </c>
      <c r="AY225" s="183" t="s">
        <v>126</v>
      </c>
    </row>
    <row r="226" spans="2:65" s="1" customFormat="1" ht="24.15" customHeight="1">
      <c r="B226" s="121"/>
      <c r="C226" s="151" t="s">
        <v>321</v>
      </c>
      <c r="D226" s="151" t="s">
        <v>129</v>
      </c>
      <c r="E226" s="152" t="s">
        <v>348</v>
      </c>
      <c r="F226" s="153" t="s">
        <v>349</v>
      </c>
      <c r="G226" s="154" t="s">
        <v>132</v>
      </c>
      <c r="H226" s="155">
        <v>609.02499999999998</v>
      </c>
      <c r="I226" s="156"/>
      <c r="J226" s="155">
        <f>ROUND(I226*H226,3)</f>
        <v>0</v>
      </c>
      <c r="K226" s="157"/>
      <c r="L226" s="31"/>
      <c r="M226" s="158" t="s">
        <v>1</v>
      </c>
      <c r="N226" s="120" t="s">
        <v>38</v>
      </c>
      <c r="P226" s="159">
        <f>O226*H226</f>
        <v>0</v>
      </c>
      <c r="Q226" s="159">
        <v>0</v>
      </c>
      <c r="R226" s="159">
        <f>Q226*H226</f>
        <v>0</v>
      </c>
      <c r="S226" s="159">
        <v>1.4E-2</v>
      </c>
      <c r="T226" s="160">
        <f>S226*H226</f>
        <v>8.526349999999999</v>
      </c>
      <c r="AR226" s="161" t="s">
        <v>181</v>
      </c>
      <c r="AT226" s="161" t="s">
        <v>129</v>
      </c>
      <c r="AU226" s="161" t="s">
        <v>104</v>
      </c>
      <c r="AY226" s="16" t="s">
        <v>126</v>
      </c>
      <c r="BE226" s="162">
        <f>IF(N226="základná",J226,0)</f>
        <v>0</v>
      </c>
      <c r="BF226" s="162">
        <f>IF(N226="znížená",J226,0)</f>
        <v>0</v>
      </c>
      <c r="BG226" s="162">
        <f>IF(N226="zákl. prenesená",J226,0)</f>
        <v>0</v>
      </c>
      <c r="BH226" s="162">
        <f>IF(N226="zníž. prenesená",J226,0)</f>
        <v>0</v>
      </c>
      <c r="BI226" s="162">
        <f>IF(N226="nulová",J226,0)</f>
        <v>0</v>
      </c>
      <c r="BJ226" s="16" t="s">
        <v>104</v>
      </c>
      <c r="BK226" s="163">
        <f>ROUND(I226*H226,3)</f>
        <v>0</v>
      </c>
      <c r="BL226" s="16" t="s">
        <v>181</v>
      </c>
      <c r="BM226" s="161" t="s">
        <v>350</v>
      </c>
    </row>
    <row r="227" spans="2:65" s="11" customFormat="1" ht="22.8" customHeight="1">
      <c r="B227" s="139"/>
      <c r="D227" s="140" t="s">
        <v>71</v>
      </c>
      <c r="E227" s="149" t="s">
        <v>351</v>
      </c>
      <c r="F227" s="149" t="s">
        <v>352</v>
      </c>
      <c r="I227" s="142"/>
      <c r="J227" s="150">
        <f>BK227</f>
        <v>0</v>
      </c>
      <c r="L227" s="139"/>
      <c r="M227" s="144"/>
      <c r="P227" s="145">
        <f>SUM(P228:P241)</f>
        <v>0</v>
      </c>
      <c r="R227" s="145">
        <f>SUM(R228:R241)</f>
        <v>0.17430150000000003</v>
      </c>
      <c r="T227" s="146">
        <f>SUM(T228:T241)</f>
        <v>0.54329930000000004</v>
      </c>
      <c r="AR227" s="140" t="s">
        <v>104</v>
      </c>
      <c r="AT227" s="147" t="s">
        <v>71</v>
      </c>
      <c r="AU227" s="147" t="s">
        <v>79</v>
      </c>
      <c r="AY227" s="140" t="s">
        <v>126</v>
      </c>
      <c r="BK227" s="148">
        <f>SUM(BK228:BK241)</f>
        <v>0</v>
      </c>
    </row>
    <row r="228" spans="2:65" s="1" customFormat="1" ht="37.799999999999997" customHeight="1">
      <c r="B228" s="121"/>
      <c r="C228" s="151" t="s">
        <v>326</v>
      </c>
      <c r="D228" s="151" t="s">
        <v>129</v>
      </c>
      <c r="E228" s="152" t="s">
        <v>354</v>
      </c>
      <c r="F228" s="153" t="s">
        <v>355</v>
      </c>
      <c r="G228" s="154" t="s">
        <v>132</v>
      </c>
      <c r="H228" s="155">
        <v>70.45</v>
      </c>
      <c r="I228" s="156"/>
      <c r="J228" s="155">
        <f>ROUND(I228*H228,3)</f>
        <v>0</v>
      </c>
      <c r="K228" s="157"/>
      <c r="L228" s="31"/>
      <c r="M228" s="158" t="s">
        <v>1</v>
      </c>
      <c r="N228" s="120" t="s">
        <v>38</v>
      </c>
      <c r="P228" s="159">
        <f>O228*H228</f>
        <v>0</v>
      </c>
      <c r="Q228" s="159">
        <v>4.6999999999999999E-4</v>
      </c>
      <c r="R228" s="159">
        <f>Q228*H228</f>
        <v>3.3111500000000002E-2</v>
      </c>
      <c r="S228" s="159">
        <v>0</v>
      </c>
      <c r="T228" s="160">
        <f>S228*H228</f>
        <v>0</v>
      </c>
      <c r="AR228" s="161" t="s">
        <v>181</v>
      </c>
      <c r="AT228" s="161" t="s">
        <v>129</v>
      </c>
      <c r="AU228" s="161" t="s">
        <v>104</v>
      </c>
      <c r="AY228" s="16" t="s">
        <v>126</v>
      </c>
      <c r="BE228" s="162">
        <f>IF(N228="základná",J228,0)</f>
        <v>0</v>
      </c>
      <c r="BF228" s="162">
        <f>IF(N228="znížená",J228,0)</f>
        <v>0</v>
      </c>
      <c r="BG228" s="162">
        <f>IF(N228="zákl. prenesená",J228,0)</f>
        <v>0</v>
      </c>
      <c r="BH228" s="162">
        <f>IF(N228="zníž. prenesená",J228,0)</f>
        <v>0</v>
      </c>
      <c r="BI228" s="162">
        <f>IF(N228="nulová",J228,0)</f>
        <v>0</v>
      </c>
      <c r="BJ228" s="16" t="s">
        <v>104</v>
      </c>
      <c r="BK228" s="163">
        <f>ROUND(I228*H228,3)</f>
        <v>0</v>
      </c>
      <c r="BL228" s="16" t="s">
        <v>181</v>
      </c>
      <c r="BM228" s="161" t="s">
        <v>460</v>
      </c>
    </row>
    <row r="229" spans="2:65" s="12" customFormat="1" ht="10.199999999999999">
      <c r="B229" s="164"/>
      <c r="D229" s="165" t="s">
        <v>135</v>
      </c>
      <c r="E229" s="166" t="s">
        <v>1</v>
      </c>
      <c r="F229" s="167" t="s">
        <v>461</v>
      </c>
      <c r="H229" s="168">
        <v>70.45</v>
      </c>
      <c r="I229" s="169"/>
      <c r="L229" s="164"/>
      <c r="M229" s="170"/>
      <c r="T229" s="171"/>
      <c r="AT229" s="166" t="s">
        <v>135</v>
      </c>
      <c r="AU229" s="166" t="s">
        <v>104</v>
      </c>
      <c r="AV229" s="12" t="s">
        <v>104</v>
      </c>
      <c r="AW229" s="12" t="s">
        <v>27</v>
      </c>
      <c r="AX229" s="12" t="s">
        <v>79</v>
      </c>
      <c r="AY229" s="166" t="s">
        <v>126</v>
      </c>
    </row>
    <row r="230" spans="2:65" s="1" customFormat="1" ht="16.5" customHeight="1">
      <c r="B230" s="121"/>
      <c r="C230" s="151" t="s">
        <v>331</v>
      </c>
      <c r="D230" s="151" t="s">
        <v>129</v>
      </c>
      <c r="E230" s="152" t="s">
        <v>359</v>
      </c>
      <c r="F230" s="153" t="s">
        <v>462</v>
      </c>
      <c r="G230" s="154" t="s">
        <v>253</v>
      </c>
      <c r="H230" s="155">
        <v>748</v>
      </c>
      <c r="I230" s="156"/>
      <c r="J230" s="155">
        <f>ROUND(I230*H230,3)</f>
        <v>0</v>
      </c>
      <c r="K230" s="157"/>
      <c r="L230" s="31"/>
      <c r="M230" s="158" t="s">
        <v>1</v>
      </c>
      <c r="N230" s="120" t="s">
        <v>38</v>
      </c>
      <c r="P230" s="159">
        <f>O230*H230</f>
        <v>0</v>
      </c>
      <c r="Q230" s="159">
        <v>1.2999999999999999E-4</v>
      </c>
      <c r="R230" s="159">
        <f>Q230*H230</f>
        <v>9.7239999999999993E-2</v>
      </c>
      <c r="S230" s="159">
        <v>0</v>
      </c>
      <c r="T230" s="160">
        <f>S230*H230</f>
        <v>0</v>
      </c>
      <c r="AR230" s="161" t="s">
        <v>181</v>
      </c>
      <c r="AT230" s="161" t="s">
        <v>129</v>
      </c>
      <c r="AU230" s="161" t="s">
        <v>104</v>
      </c>
      <c r="AY230" s="16" t="s">
        <v>126</v>
      </c>
      <c r="BE230" s="162">
        <f>IF(N230="základná",J230,0)</f>
        <v>0</v>
      </c>
      <c r="BF230" s="162">
        <f>IF(N230="znížená",J230,0)</f>
        <v>0</v>
      </c>
      <c r="BG230" s="162">
        <f>IF(N230="zákl. prenesená",J230,0)</f>
        <v>0</v>
      </c>
      <c r="BH230" s="162">
        <f>IF(N230="zníž. prenesená",J230,0)</f>
        <v>0</v>
      </c>
      <c r="BI230" s="162">
        <f>IF(N230="nulová",J230,0)</f>
        <v>0</v>
      </c>
      <c r="BJ230" s="16" t="s">
        <v>104</v>
      </c>
      <c r="BK230" s="163">
        <f>ROUND(I230*H230,3)</f>
        <v>0</v>
      </c>
      <c r="BL230" s="16" t="s">
        <v>181</v>
      </c>
      <c r="BM230" s="161" t="s">
        <v>463</v>
      </c>
    </row>
    <row r="231" spans="2:65" s="12" customFormat="1" ht="20.399999999999999">
      <c r="B231" s="164"/>
      <c r="D231" s="165" t="s">
        <v>135</v>
      </c>
      <c r="E231" s="166" t="s">
        <v>1</v>
      </c>
      <c r="F231" s="167" t="s">
        <v>464</v>
      </c>
      <c r="H231" s="168">
        <v>748</v>
      </c>
      <c r="I231" s="169"/>
      <c r="L231" s="164"/>
      <c r="M231" s="170"/>
      <c r="T231" s="171"/>
      <c r="AT231" s="166" t="s">
        <v>135</v>
      </c>
      <c r="AU231" s="166" t="s">
        <v>104</v>
      </c>
      <c r="AV231" s="12" t="s">
        <v>104</v>
      </c>
      <c r="AW231" s="12" t="s">
        <v>27</v>
      </c>
      <c r="AX231" s="12" t="s">
        <v>79</v>
      </c>
      <c r="AY231" s="166" t="s">
        <v>126</v>
      </c>
    </row>
    <row r="232" spans="2:65" s="1" customFormat="1" ht="21.75" customHeight="1">
      <c r="B232" s="121"/>
      <c r="C232" s="151" t="s">
        <v>336</v>
      </c>
      <c r="D232" s="151" t="s">
        <v>129</v>
      </c>
      <c r="E232" s="152" t="s">
        <v>364</v>
      </c>
      <c r="F232" s="153" t="s">
        <v>365</v>
      </c>
      <c r="G232" s="154" t="s">
        <v>253</v>
      </c>
      <c r="H232" s="155">
        <v>135</v>
      </c>
      <c r="I232" s="156"/>
      <c r="J232" s="155">
        <f>ROUND(I232*H232,3)</f>
        <v>0</v>
      </c>
      <c r="K232" s="157"/>
      <c r="L232" s="31"/>
      <c r="M232" s="158" t="s">
        <v>1</v>
      </c>
      <c r="N232" s="120" t="s">
        <v>38</v>
      </c>
      <c r="P232" s="159">
        <f>O232*H232</f>
        <v>0</v>
      </c>
      <c r="Q232" s="159">
        <v>1.2999999999999999E-4</v>
      </c>
      <c r="R232" s="159">
        <f>Q232*H232</f>
        <v>1.755E-2</v>
      </c>
      <c r="S232" s="159">
        <v>0</v>
      </c>
      <c r="T232" s="160">
        <f>S232*H232</f>
        <v>0</v>
      </c>
      <c r="AR232" s="161" t="s">
        <v>181</v>
      </c>
      <c r="AT232" s="161" t="s">
        <v>129</v>
      </c>
      <c r="AU232" s="161" t="s">
        <v>104</v>
      </c>
      <c r="AY232" s="16" t="s">
        <v>126</v>
      </c>
      <c r="BE232" s="162">
        <f>IF(N232="základná",J232,0)</f>
        <v>0</v>
      </c>
      <c r="BF232" s="162">
        <f>IF(N232="znížená",J232,0)</f>
        <v>0</v>
      </c>
      <c r="BG232" s="162">
        <f>IF(N232="zákl. prenesená",J232,0)</f>
        <v>0</v>
      </c>
      <c r="BH232" s="162">
        <f>IF(N232="zníž. prenesená",J232,0)</f>
        <v>0</v>
      </c>
      <c r="BI232" s="162">
        <f>IF(N232="nulová",J232,0)</f>
        <v>0</v>
      </c>
      <c r="BJ232" s="16" t="s">
        <v>104</v>
      </c>
      <c r="BK232" s="163">
        <f>ROUND(I232*H232,3)</f>
        <v>0</v>
      </c>
      <c r="BL232" s="16" t="s">
        <v>181</v>
      </c>
      <c r="BM232" s="161" t="s">
        <v>465</v>
      </c>
    </row>
    <row r="233" spans="2:65" s="12" customFormat="1" ht="10.199999999999999">
      <c r="B233" s="164"/>
      <c r="D233" s="165" t="s">
        <v>135</v>
      </c>
      <c r="E233" s="166" t="s">
        <v>1</v>
      </c>
      <c r="F233" s="167" t="s">
        <v>466</v>
      </c>
      <c r="H233" s="168">
        <v>135</v>
      </c>
      <c r="I233" s="169"/>
      <c r="L233" s="164"/>
      <c r="M233" s="170"/>
      <c r="T233" s="171"/>
      <c r="AT233" s="166" t="s">
        <v>135</v>
      </c>
      <c r="AU233" s="166" t="s">
        <v>104</v>
      </c>
      <c r="AV233" s="12" t="s">
        <v>104</v>
      </c>
      <c r="AW233" s="12" t="s">
        <v>27</v>
      </c>
      <c r="AX233" s="12" t="s">
        <v>79</v>
      </c>
      <c r="AY233" s="166" t="s">
        <v>126</v>
      </c>
    </row>
    <row r="234" spans="2:65" s="1" customFormat="1" ht="21.75" customHeight="1">
      <c r="B234" s="121"/>
      <c r="C234" s="151" t="s">
        <v>342</v>
      </c>
      <c r="D234" s="151" t="s">
        <v>129</v>
      </c>
      <c r="E234" s="152" t="s">
        <v>467</v>
      </c>
      <c r="F234" s="153" t="s">
        <v>468</v>
      </c>
      <c r="G234" s="154" t="s">
        <v>253</v>
      </c>
      <c r="H234" s="155">
        <v>110</v>
      </c>
      <c r="I234" s="156"/>
      <c r="J234" s="155">
        <f>ROUND(I234*H234,3)</f>
        <v>0</v>
      </c>
      <c r="K234" s="157"/>
      <c r="L234" s="31"/>
      <c r="M234" s="158" t="s">
        <v>1</v>
      </c>
      <c r="N234" s="120" t="s">
        <v>38</v>
      </c>
      <c r="P234" s="159">
        <f>O234*H234</f>
        <v>0</v>
      </c>
      <c r="Q234" s="159">
        <v>2.4000000000000001E-4</v>
      </c>
      <c r="R234" s="159">
        <f>Q234*H234</f>
        <v>2.64E-2</v>
      </c>
      <c r="S234" s="159">
        <v>0</v>
      </c>
      <c r="T234" s="160">
        <f>S234*H234</f>
        <v>0</v>
      </c>
      <c r="AR234" s="161" t="s">
        <v>181</v>
      </c>
      <c r="AT234" s="161" t="s">
        <v>129</v>
      </c>
      <c r="AU234" s="161" t="s">
        <v>104</v>
      </c>
      <c r="AY234" s="16" t="s">
        <v>126</v>
      </c>
      <c r="BE234" s="162">
        <f>IF(N234="základná",J234,0)</f>
        <v>0</v>
      </c>
      <c r="BF234" s="162">
        <f>IF(N234="znížená",J234,0)</f>
        <v>0</v>
      </c>
      <c r="BG234" s="162">
        <f>IF(N234="zákl. prenesená",J234,0)</f>
        <v>0</v>
      </c>
      <c r="BH234" s="162">
        <f>IF(N234="zníž. prenesená",J234,0)</f>
        <v>0</v>
      </c>
      <c r="BI234" s="162">
        <f>IF(N234="nulová",J234,0)</f>
        <v>0</v>
      </c>
      <c r="BJ234" s="16" t="s">
        <v>104</v>
      </c>
      <c r="BK234" s="163">
        <f>ROUND(I234*H234,3)</f>
        <v>0</v>
      </c>
      <c r="BL234" s="16" t="s">
        <v>181</v>
      </c>
      <c r="BM234" s="161" t="s">
        <v>469</v>
      </c>
    </row>
    <row r="235" spans="2:65" s="12" customFormat="1" ht="10.199999999999999">
      <c r="B235" s="164"/>
      <c r="D235" s="165" t="s">
        <v>135</v>
      </c>
      <c r="E235" s="166" t="s">
        <v>1</v>
      </c>
      <c r="F235" s="167" t="s">
        <v>470</v>
      </c>
      <c r="H235" s="168">
        <v>110</v>
      </c>
      <c r="I235" s="169"/>
      <c r="L235" s="164"/>
      <c r="M235" s="170"/>
      <c r="T235" s="171"/>
      <c r="AT235" s="166" t="s">
        <v>135</v>
      </c>
      <c r="AU235" s="166" t="s">
        <v>104</v>
      </c>
      <c r="AV235" s="12" t="s">
        <v>104</v>
      </c>
      <c r="AW235" s="12" t="s">
        <v>27</v>
      </c>
      <c r="AX235" s="12" t="s">
        <v>79</v>
      </c>
      <c r="AY235" s="166" t="s">
        <v>126</v>
      </c>
    </row>
    <row r="236" spans="2:65" s="1" customFormat="1" ht="37.799999999999997" customHeight="1">
      <c r="B236" s="121"/>
      <c r="C236" s="151" t="s">
        <v>347</v>
      </c>
      <c r="D236" s="151" t="s">
        <v>129</v>
      </c>
      <c r="E236" s="152" t="s">
        <v>400</v>
      </c>
      <c r="F236" s="153" t="s">
        <v>471</v>
      </c>
      <c r="G236" s="154" t="s">
        <v>253</v>
      </c>
      <c r="H236" s="155">
        <v>95.2</v>
      </c>
      <c r="I236" s="156"/>
      <c r="J236" s="155">
        <f>ROUND(I236*H236,3)</f>
        <v>0</v>
      </c>
      <c r="K236" s="157"/>
      <c r="L236" s="31"/>
      <c r="M236" s="158" t="s">
        <v>1</v>
      </c>
      <c r="N236" s="120" t="s">
        <v>38</v>
      </c>
      <c r="P236" s="159">
        <f>O236*H236</f>
        <v>0</v>
      </c>
      <c r="Q236" s="159">
        <v>0</v>
      </c>
      <c r="R236" s="159">
        <f>Q236*H236</f>
        <v>0</v>
      </c>
      <c r="S236" s="159">
        <v>2.98E-3</v>
      </c>
      <c r="T236" s="160">
        <f>S236*H236</f>
        <v>0.283696</v>
      </c>
      <c r="AR236" s="161" t="s">
        <v>181</v>
      </c>
      <c r="AT236" s="161" t="s">
        <v>129</v>
      </c>
      <c r="AU236" s="161" t="s">
        <v>104</v>
      </c>
      <c r="AY236" s="16" t="s">
        <v>126</v>
      </c>
      <c r="BE236" s="162">
        <f>IF(N236="základná",J236,0)</f>
        <v>0</v>
      </c>
      <c r="BF236" s="162">
        <f>IF(N236="znížená",J236,0)</f>
        <v>0</v>
      </c>
      <c r="BG236" s="162">
        <f>IF(N236="zákl. prenesená",J236,0)</f>
        <v>0</v>
      </c>
      <c r="BH236" s="162">
        <f>IF(N236="zníž. prenesená",J236,0)</f>
        <v>0</v>
      </c>
      <c r="BI236" s="162">
        <f>IF(N236="nulová",J236,0)</f>
        <v>0</v>
      </c>
      <c r="BJ236" s="16" t="s">
        <v>104</v>
      </c>
      <c r="BK236" s="163">
        <f>ROUND(I236*H236,3)</f>
        <v>0</v>
      </c>
      <c r="BL236" s="16" t="s">
        <v>181</v>
      </c>
      <c r="BM236" s="161" t="s">
        <v>402</v>
      </c>
    </row>
    <row r="237" spans="2:65" s="12" customFormat="1" ht="10.199999999999999">
      <c r="B237" s="164"/>
      <c r="D237" s="165" t="s">
        <v>135</v>
      </c>
      <c r="E237" s="166" t="s">
        <v>1</v>
      </c>
      <c r="F237" s="167" t="s">
        <v>472</v>
      </c>
      <c r="H237" s="168">
        <v>95.2</v>
      </c>
      <c r="I237" s="169"/>
      <c r="L237" s="164"/>
      <c r="M237" s="170"/>
      <c r="T237" s="171"/>
      <c r="AT237" s="166" t="s">
        <v>135</v>
      </c>
      <c r="AU237" s="166" t="s">
        <v>104</v>
      </c>
      <c r="AV237" s="12" t="s">
        <v>104</v>
      </c>
      <c r="AW237" s="12" t="s">
        <v>27</v>
      </c>
      <c r="AX237" s="12" t="s">
        <v>79</v>
      </c>
      <c r="AY237" s="166" t="s">
        <v>126</v>
      </c>
    </row>
    <row r="238" spans="2:65" s="1" customFormat="1" ht="24.15" customHeight="1">
      <c r="B238" s="121"/>
      <c r="C238" s="151" t="s">
        <v>353</v>
      </c>
      <c r="D238" s="151" t="s">
        <v>129</v>
      </c>
      <c r="E238" s="152" t="s">
        <v>389</v>
      </c>
      <c r="F238" s="153" t="s">
        <v>390</v>
      </c>
      <c r="G238" s="154" t="s">
        <v>253</v>
      </c>
      <c r="H238" s="155">
        <v>111.86</v>
      </c>
      <c r="I238" s="156"/>
      <c r="J238" s="155">
        <f>ROUND(I238*H238,3)</f>
        <v>0</v>
      </c>
      <c r="K238" s="157"/>
      <c r="L238" s="31"/>
      <c r="M238" s="158" t="s">
        <v>1</v>
      </c>
      <c r="N238" s="120" t="s">
        <v>38</v>
      </c>
      <c r="P238" s="159">
        <f>O238*H238</f>
        <v>0</v>
      </c>
      <c r="Q238" s="159">
        <v>0</v>
      </c>
      <c r="R238" s="159">
        <f>Q238*H238</f>
        <v>0</v>
      </c>
      <c r="S238" s="159">
        <v>2.3E-3</v>
      </c>
      <c r="T238" s="160">
        <f>S238*H238</f>
        <v>0.25727800000000001</v>
      </c>
      <c r="AR238" s="161" t="s">
        <v>181</v>
      </c>
      <c r="AT238" s="161" t="s">
        <v>129</v>
      </c>
      <c r="AU238" s="161" t="s">
        <v>104</v>
      </c>
      <c r="AY238" s="16" t="s">
        <v>126</v>
      </c>
      <c r="BE238" s="162">
        <f>IF(N238="základná",J238,0)</f>
        <v>0</v>
      </c>
      <c r="BF238" s="162">
        <f>IF(N238="znížená",J238,0)</f>
        <v>0</v>
      </c>
      <c r="BG238" s="162">
        <f>IF(N238="zákl. prenesená",J238,0)</f>
        <v>0</v>
      </c>
      <c r="BH238" s="162">
        <f>IF(N238="zníž. prenesená",J238,0)</f>
        <v>0</v>
      </c>
      <c r="BI238" s="162">
        <f>IF(N238="nulová",J238,0)</f>
        <v>0</v>
      </c>
      <c r="BJ238" s="16" t="s">
        <v>104</v>
      </c>
      <c r="BK238" s="163">
        <f>ROUND(I238*H238,3)</f>
        <v>0</v>
      </c>
      <c r="BL238" s="16" t="s">
        <v>181</v>
      </c>
      <c r="BM238" s="161" t="s">
        <v>391</v>
      </c>
    </row>
    <row r="239" spans="2:65" s="12" customFormat="1" ht="10.199999999999999">
      <c r="B239" s="164"/>
      <c r="D239" s="165" t="s">
        <v>135</v>
      </c>
      <c r="E239" s="166" t="s">
        <v>1</v>
      </c>
      <c r="F239" s="167" t="s">
        <v>473</v>
      </c>
      <c r="H239" s="168">
        <v>111.86</v>
      </c>
      <c r="I239" s="169"/>
      <c r="L239" s="164"/>
      <c r="M239" s="170"/>
      <c r="T239" s="171"/>
      <c r="AT239" s="166" t="s">
        <v>135</v>
      </c>
      <c r="AU239" s="166" t="s">
        <v>104</v>
      </c>
      <c r="AV239" s="12" t="s">
        <v>104</v>
      </c>
      <c r="AW239" s="12" t="s">
        <v>27</v>
      </c>
      <c r="AX239" s="12" t="s">
        <v>79</v>
      </c>
      <c r="AY239" s="166" t="s">
        <v>126</v>
      </c>
    </row>
    <row r="240" spans="2:65" s="1" customFormat="1" ht="24.15" customHeight="1">
      <c r="B240" s="121"/>
      <c r="C240" s="151" t="s">
        <v>358</v>
      </c>
      <c r="D240" s="151" t="s">
        <v>129</v>
      </c>
      <c r="E240" s="152" t="s">
        <v>395</v>
      </c>
      <c r="F240" s="153" t="s">
        <v>474</v>
      </c>
      <c r="G240" s="154" t="s">
        <v>253</v>
      </c>
      <c r="H240" s="155">
        <v>0.69</v>
      </c>
      <c r="I240" s="156"/>
      <c r="J240" s="155">
        <f>ROUND(I240*H240,3)</f>
        <v>0</v>
      </c>
      <c r="K240" s="157"/>
      <c r="L240" s="31"/>
      <c r="M240" s="158" t="s">
        <v>1</v>
      </c>
      <c r="N240" s="120" t="s">
        <v>38</v>
      </c>
      <c r="P240" s="159">
        <f>O240*H240</f>
        <v>0</v>
      </c>
      <c r="Q240" s="159">
        <v>0</v>
      </c>
      <c r="R240" s="159">
        <f>Q240*H240</f>
        <v>0</v>
      </c>
      <c r="S240" s="159">
        <v>3.3700000000000002E-3</v>
      </c>
      <c r="T240" s="160">
        <f>S240*H240</f>
        <v>2.3252999999999998E-3</v>
      </c>
      <c r="AR240" s="161" t="s">
        <v>181</v>
      </c>
      <c r="AT240" s="161" t="s">
        <v>129</v>
      </c>
      <c r="AU240" s="161" t="s">
        <v>104</v>
      </c>
      <c r="AY240" s="16" t="s">
        <v>126</v>
      </c>
      <c r="BE240" s="162">
        <f>IF(N240="základná",J240,0)</f>
        <v>0</v>
      </c>
      <c r="BF240" s="162">
        <f>IF(N240="znížená",J240,0)</f>
        <v>0</v>
      </c>
      <c r="BG240" s="162">
        <f>IF(N240="zákl. prenesená",J240,0)</f>
        <v>0</v>
      </c>
      <c r="BH240" s="162">
        <f>IF(N240="zníž. prenesená",J240,0)</f>
        <v>0</v>
      </c>
      <c r="BI240" s="162">
        <f>IF(N240="nulová",J240,0)</f>
        <v>0</v>
      </c>
      <c r="BJ240" s="16" t="s">
        <v>104</v>
      </c>
      <c r="BK240" s="163">
        <f>ROUND(I240*H240,3)</f>
        <v>0</v>
      </c>
      <c r="BL240" s="16" t="s">
        <v>181</v>
      </c>
      <c r="BM240" s="161" t="s">
        <v>475</v>
      </c>
    </row>
    <row r="241" spans="2:65" s="1" customFormat="1" ht="24.15" customHeight="1">
      <c r="B241" s="121"/>
      <c r="C241" s="151" t="s">
        <v>363</v>
      </c>
      <c r="D241" s="151" t="s">
        <v>129</v>
      </c>
      <c r="E241" s="152" t="s">
        <v>405</v>
      </c>
      <c r="F241" s="153" t="s">
        <v>406</v>
      </c>
      <c r="G241" s="154" t="s">
        <v>289</v>
      </c>
      <c r="H241" s="156"/>
      <c r="I241" s="156"/>
      <c r="J241" s="155">
        <f>ROUND(I241*H241,3)</f>
        <v>0</v>
      </c>
      <c r="K241" s="157"/>
      <c r="L241" s="31"/>
      <c r="M241" s="196" t="s">
        <v>1</v>
      </c>
      <c r="N241" s="197" t="s">
        <v>38</v>
      </c>
      <c r="O241" s="198"/>
      <c r="P241" s="199">
        <f>O241*H241</f>
        <v>0</v>
      </c>
      <c r="Q241" s="199">
        <v>0</v>
      </c>
      <c r="R241" s="199">
        <f>Q241*H241</f>
        <v>0</v>
      </c>
      <c r="S241" s="199">
        <v>0</v>
      </c>
      <c r="T241" s="200">
        <f>S241*H241</f>
        <v>0</v>
      </c>
      <c r="AR241" s="161" t="s">
        <v>181</v>
      </c>
      <c r="AT241" s="161" t="s">
        <v>129</v>
      </c>
      <c r="AU241" s="161" t="s">
        <v>104</v>
      </c>
      <c r="AY241" s="16" t="s">
        <v>126</v>
      </c>
      <c r="BE241" s="162">
        <f>IF(N241="základná",J241,0)</f>
        <v>0</v>
      </c>
      <c r="BF241" s="162">
        <f>IF(N241="znížená",J241,0)</f>
        <v>0</v>
      </c>
      <c r="BG241" s="162">
        <f>IF(N241="zákl. prenesená",J241,0)</f>
        <v>0</v>
      </c>
      <c r="BH241" s="162">
        <f>IF(N241="zníž. prenesená",J241,0)</f>
        <v>0</v>
      </c>
      <c r="BI241" s="162">
        <f>IF(N241="nulová",J241,0)</f>
        <v>0</v>
      </c>
      <c r="BJ241" s="16" t="s">
        <v>104</v>
      </c>
      <c r="BK241" s="163">
        <f>ROUND(I241*H241,3)</f>
        <v>0</v>
      </c>
      <c r="BL241" s="16" t="s">
        <v>181</v>
      </c>
      <c r="BM241" s="161" t="s">
        <v>476</v>
      </c>
    </row>
    <row r="242" spans="2:65" s="1" customFormat="1" ht="6.9" customHeight="1">
      <c r="B242" s="46"/>
      <c r="C242" s="47"/>
      <c r="D242" s="47"/>
      <c r="E242" s="47"/>
      <c r="F242" s="47"/>
      <c r="G242" s="47"/>
      <c r="H242" s="47"/>
      <c r="I242" s="47"/>
      <c r="J242" s="47"/>
      <c r="K242" s="47"/>
      <c r="L242" s="31"/>
    </row>
  </sheetData>
  <autoFilter ref="C134:K241" xr:uid="{00000000-0009-0000-0000-000002000000}"/>
  <mergeCells count="14">
    <mergeCell ref="D113:F113"/>
    <mergeCell ref="E125:H125"/>
    <mergeCell ref="E127:H127"/>
    <mergeCell ref="L2:V2"/>
    <mergeCell ref="E87:H87"/>
    <mergeCell ref="D109:F109"/>
    <mergeCell ref="D110:F110"/>
    <mergeCell ref="D111:F111"/>
    <mergeCell ref="D112:F11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Rekapitulácia stavby</vt:lpstr>
      <vt:lpstr>01 - Strecha B-objekt výr...</vt:lpstr>
      <vt:lpstr>02 - Strecha C-objekt výr...</vt:lpstr>
      <vt:lpstr>'01 - Strecha B-objekt výr...'!Názvy_tisku</vt:lpstr>
      <vt:lpstr>'02 - Strecha C-objekt výr...'!Názvy_tisku</vt:lpstr>
      <vt:lpstr>'Rekapitulácia stavby'!Názvy_tisku</vt:lpstr>
      <vt:lpstr>'01 - Strecha B-objekt výr...'!Oblast_tisku</vt:lpstr>
      <vt:lpstr>'02 - Strecha C-objekt výr...'!Oblast_tisku</vt:lpstr>
      <vt:lpstr>'Rekapitulácia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Okonova-HP\Okonova</dc:creator>
  <cp:lastModifiedBy>Radovan Miscik</cp:lastModifiedBy>
  <dcterms:created xsi:type="dcterms:W3CDTF">2023-08-17T10:46:57Z</dcterms:created>
  <dcterms:modified xsi:type="dcterms:W3CDTF">2023-09-12T15:31:51Z</dcterms:modified>
</cp:coreProperties>
</file>